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32760" yWindow="-32475" windowWidth="20490" windowHeight="7230" tabRatio="919" firstSheet="1" activeTab="10"/>
  </bookViews>
  <sheets>
    <sheet name="PhanBo" sheetId="255" state="hidden" r:id="rId1"/>
    <sheet name="Bieu 01 CH" sheetId="63" r:id="rId2"/>
    <sheet name="Bieu 02 CH" sheetId="250" state="hidden" r:id="rId3"/>
    <sheet name="Bieu 03 CH" sheetId="134" r:id="rId4"/>
    <sheet name="Bieu 04 CH" sheetId="129" r:id="rId5"/>
    <sheet name="Bieu 05 CH" sheetId="90" r:id="rId6"/>
    <sheet name="Bieu 06 CH" sheetId="305" state="hidden" r:id="rId7"/>
    <sheet name="Bieu 07 CH" sheetId="306" state="hidden" r:id="rId8"/>
    <sheet name="Bieu 08 CH" sheetId="307" state="hidden" r:id="rId9"/>
    <sheet name="Bieu 09 CH" sheetId="308" state="hidden" r:id="rId10"/>
    <sheet name="Bieu 10 CH" sheetId="309" r:id="rId11"/>
    <sheet name="Bieu 11 CH" sheetId="274" state="hidden" r:id="rId12"/>
    <sheet name="Bieu 12 CH" sheetId="211" r:id="rId13"/>
    <sheet name="HienTrang2020" sheetId="277" state="hidden" r:id="rId14"/>
    <sheet name="NhuCauCacNganh" sheetId="278" state="hidden" r:id="rId15"/>
    <sheet name="BienDong2015-2020" sheetId="275" state="hidden" r:id="rId16"/>
    <sheet name="ChiTieu" sheetId="254" state="hidden" r:id="rId17"/>
    <sheet name="ThuChi" sheetId="252" state="hidden" r:id="rId18"/>
    <sheet name="DM Bieu" sheetId="75" state="hidden" r:id="rId19"/>
    <sheet name="DM PhuLuc" sheetId="251" state="hidden" r:id="rId20"/>
    <sheet name="H08-KHTH" sheetId="206" state="hidden" r:id="rId21"/>
    <sheet name="Bieu CT loai dat huyen" sheetId="303" state="hidden" r:id="rId22"/>
    <sheet name="Bieu CT Loai Dat" sheetId="276" state="hidden" r:id="rId23"/>
    <sheet name="ChiTieuSD TT" sheetId="279" state="hidden" r:id="rId24"/>
    <sheet name="H02-RutGon" sheetId="187" state="hidden" r:id="rId25"/>
    <sheet name="H07-DMDA" sheetId="253" state="hidden" r:id="rId26"/>
    <sheet name="H11-KCN" sheetId="186" state="hidden" r:id="rId27"/>
    <sheet name="H11-KCN  (2)" sheetId="304" state="hidden" r:id="rId28"/>
    <sheet name="Gia Pho" sheetId="218" state="hidden" r:id="rId29"/>
    <sheet name="Ha Linh" sheetId="259" state="hidden" r:id="rId30"/>
    <sheet name="Hoa Hai" sheetId="260" state="hidden" r:id="rId31"/>
    <sheet name="Huong Binh" sheetId="258" state="hidden" r:id="rId32"/>
    <sheet name="Huong Do" sheetId="272" state="hidden" r:id="rId33"/>
    <sheet name="Huong Giang" sheetId="270" state="hidden" r:id="rId34"/>
    <sheet name="Huong Lam" sheetId="269" state="hidden" r:id="rId35"/>
    <sheet name="Huong Lien" sheetId="268" state="hidden" r:id="rId36"/>
    <sheet name="Huong Long" sheetId="267" state="hidden" r:id="rId37"/>
    <sheet name="Huong Thuy" sheetId="266" state="hidden" r:id="rId38"/>
    <sheet name="Huong Tra" sheetId="265" state="hidden" r:id="rId39"/>
    <sheet name="Huong Trach" sheetId="264" state="hidden" r:id="rId40"/>
    <sheet name="Huong Vinh" sheetId="263" state="hidden" r:id="rId41"/>
    <sheet name="Huong Xuan" sheetId="262" state="hidden" r:id="rId42"/>
    <sheet name="Loc Yen" sheetId="261" state="hidden" r:id="rId43"/>
    <sheet name="Phu Gia" sheetId="273" state="hidden" r:id="rId44"/>
    <sheet name="Phu Phong" sheetId="301" state="hidden" r:id="rId45"/>
    <sheet name="Phuc Dong" sheetId="298" state="hidden" r:id="rId46"/>
    <sheet name="Phuc Trach" sheetId="300" state="hidden" r:id="rId47"/>
    <sheet name="Dien My" sheetId="299" state="hidden" r:id="rId48"/>
    <sheet name="Thi Tran" sheetId="302" state="hidden" r:id="rId49"/>
    <sheet name="MauTT29" sheetId="233" state="hidden" r:id="rId50"/>
    <sheet name="XA 32" sheetId="256" state="hidden" r:id="rId51"/>
    <sheet name="Sheet1" sheetId="310" state="hidden"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_xlnm._FilterDatabase" localSheetId="10" hidden="1">'Bieu 10 CH'!$A$6:$BK$743</definedName>
    <definedName name="_xlnm._FilterDatabase" localSheetId="25" hidden="1">'H07-DMDA'!$A$5:$IQ$84</definedName>
    <definedName name="_xlnm._FilterDatabase" localSheetId="31" hidden="1">'Huong Binh'!$A$6:$BL$6</definedName>
    <definedName name="_xlnm._FilterDatabase" localSheetId="51" hidden="1">Sheet1!$A$6:$BK$37</definedName>
    <definedName name="_xlnm.Print_Titles" localSheetId="2">'Bieu 02 CH'!$4:$6</definedName>
    <definedName name="_xlnm.Print_Titles" localSheetId="5">'Bieu 05 CH'!$6:$7</definedName>
    <definedName name="_xlnm.Print_Titles" localSheetId="10">'Bieu 10 CH'!$5:$6</definedName>
    <definedName name="_xlnm.Print_Titles" localSheetId="12">'Bieu 12 CH'!$A:$C</definedName>
    <definedName name="_xlnm.Print_Titles" localSheetId="25">'H07-DMDA'!$4:$5</definedName>
    <definedName name="_xlnm.Print_Titles">#N/A</definedName>
  </definedNames>
  <calcPr calcId="144525"/>
  <fileRecoveryPr autoRecover="0"/>
</workbook>
</file>

<file path=xl/calcChain.xml><?xml version="1.0" encoding="utf-8"?>
<calcChain xmlns="http://schemas.openxmlformats.org/spreadsheetml/2006/main">
  <c r="M742" i="309" l="1"/>
  <c r="H742" i="309" s="1"/>
  <c r="E742" i="309" s="1"/>
  <c r="M741" i="309"/>
  <c r="H741" i="309" s="1"/>
  <c r="E741" i="309" s="1"/>
  <c r="M740" i="309"/>
  <c r="H740" i="309" s="1"/>
  <c r="E740" i="309" s="1"/>
  <c r="M739" i="309"/>
  <c r="H739" i="309" s="1"/>
  <c r="E739" i="309" s="1"/>
  <c r="M738" i="309"/>
  <c r="H738" i="309" s="1"/>
  <c r="E738" i="309" s="1"/>
  <c r="M737" i="309"/>
  <c r="H737" i="309" s="1"/>
  <c r="E737" i="309" s="1"/>
  <c r="M736" i="309"/>
  <c r="H736" i="309" s="1"/>
  <c r="E736" i="309" s="1"/>
  <c r="M735" i="309"/>
  <c r="H735" i="309" s="1"/>
  <c r="E735" i="309" s="1"/>
  <c r="M734" i="309"/>
  <c r="H734" i="309" s="1"/>
  <c r="L733" i="309"/>
  <c r="K733" i="309"/>
  <c r="J733" i="309"/>
  <c r="I733" i="309"/>
  <c r="G733" i="309"/>
  <c r="F733" i="309"/>
  <c r="M732" i="309"/>
  <c r="H732" i="309"/>
  <c r="E732" i="309" s="1"/>
  <c r="M731" i="309"/>
  <c r="H731" i="309"/>
  <c r="E731" i="309" s="1"/>
  <c r="M730" i="309"/>
  <c r="H730" i="309"/>
  <c r="E730" i="309" s="1"/>
  <c r="M729" i="309"/>
  <c r="H729" i="309"/>
  <c r="E729" i="309" s="1"/>
  <c r="M728" i="309"/>
  <c r="M727" i="309"/>
  <c r="H727" i="309" s="1"/>
  <c r="E727" i="309" s="1"/>
  <c r="M726" i="309"/>
  <c r="H726" i="309" s="1"/>
  <c r="E726" i="309" s="1"/>
  <c r="M725" i="309"/>
  <c r="H725" i="309" s="1"/>
  <c r="L724" i="309"/>
  <c r="K724" i="309"/>
  <c r="J724" i="309"/>
  <c r="I724" i="309"/>
  <c r="G724" i="309"/>
  <c r="F724" i="309"/>
  <c r="M723" i="309"/>
  <c r="H723" i="309" s="1"/>
  <c r="E723" i="309" s="1"/>
  <c r="M722" i="309"/>
  <c r="H722" i="309" s="1"/>
  <c r="E722" i="309" s="1"/>
  <c r="M721" i="309"/>
  <c r="H721" i="309" s="1"/>
  <c r="E721" i="309" s="1"/>
  <c r="M720" i="309"/>
  <c r="H720" i="309" s="1"/>
  <c r="E720" i="309" s="1"/>
  <c r="M719" i="309"/>
  <c r="H719" i="309"/>
  <c r="E719" i="309" s="1"/>
  <c r="M718" i="309"/>
  <c r="H718" i="309"/>
  <c r="E718" i="309" s="1"/>
  <c r="M717" i="309"/>
  <c r="H717" i="309"/>
  <c r="E717" i="309" s="1"/>
  <c r="M716" i="309"/>
  <c r="J716" i="309"/>
  <c r="H716" i="309"/>
  <c r="E716" i="309"/>
  <c r="L715" i="309"/>
  <c r="K715" i="309"/>
  <c r="J715" i="309"/>
  <c r="I715" i="309"/>
  <c r="G715" i="309"/>
  <c r="F715" i="309"/>
  <c r="M714" i="309"/>
  <c r="H714" i="309" s="1"/>
  <c r="E714" i="309" s="1"/>
  <c r="M713" i="309"/>
  <c r="H713" i="309" s="1"/>
  <c r="E713" i="309" s="1"/>
  <c r="M712" i="309"/>
  <c r="H712" i="309" s="1"/>
  <c r="E712" i="309" s="1"/>
  <c r="M711" i="309"/>
  <c r="H711" i="309" s="1"/>
  <c r="E711" i="309" s="1"/>
  <c r="M710" i="309"/>
  <c r="H710" i="309" s="1"/>
  <c r="E710" i="309" s="1"/>
  <c r="M709" i="309"/>
  <c r="H709" i="309" s="1"/>
  <c r="E709" i="309" s="1"/>
  <c r="M708" i="309"/>
  <c r="H708" i="309" s="1"/>
  <c r="E708" i="309" s="1"/>
  <c r="M707" i="309"/>
  <c r="H707" i="309" s="1"/>
  <c r="E707" i="309" s="1"/>
  <c r="M706" i="309"/>
  <c r="H706" i="309" s="1"/>
  <c r="E706" i="309" s="1"/>
  <c r="M705" i="309"/>
  <c r="H705" i="309" s="1"/>
  <c r="E705" i="309" s="1"/>
  <c r="M704" i="309"/>
  <c r="H704" i="309" s="1"/>
  <c r="E704" i="309" s="1"/>
  <c r="M703" i="309"/>
  <c r="H703" i="309" s="1"/>
  <c r="E703" i="309" s="1"/>
  <c r="M702" i="309"/>
  <c r="H702" i="309" s="1"/>
  <c r="E702" i="309" s="1"/>
  <c r="M701" i="309"/>
  <c r="H701" i="309" s="1"/>
  <c r="E701" i="309" s="1"/>
  <c r="M700" i="309"/>
  <c r="H700" i="309" s="1"/>
  <c r="E700" i="309" s="1"/>
  <c r="M699" i="309"/>
  <c r="H699" i="309" s="1"/>
  <c r="E699" i="309" s="1"/>
  <c r="M698" i="309"/>
  <c r="H698" i="309" s="1"/>
  <c r="E698" i="309" s="1"/>
  <c r="M697" i="309"/>
  <c r="H697" i="309" s="1"/>
  <c r="E697" i="309" s="1"/>
  <c r="M696" i="309"/>
  <c r="H696" i="309" s="1"/>
  <c r="E696" i="309" s="1"/>
  <c r="M695" i="309"/>
  <c r="H695" i="309" s="1"/>
  <c r="E695" i="309" s="1"/>
  <c r="M694" i="309"/>
  <c r="H694" i="309" s="1"/>
  <c r="E694" i="309" s="1"/>
  <c r="M693" i="309"/>
  <c r="H693" i="309" s="1"/>
  <c r="E693" i="309" s="1"/>
  <c r="M692" i="309"/>
  <c r="H692" i="309" s="1"/>
  <c r="E692" i="309" s="1"/>
  <c r="M691" i="309"/>
  <c r="H691" i="309" s="1"/>
  <c r="E691" i="309" s="1"/>
  <c r="M690" i="309"/>
  <c r="H690" i="309" s="1"/>
  <c r="E690" i="309" s="1"/>
  <c r="M689" i="309"/>
  <c r="H689" i="309" s="1"/>
  <c r="E689" i="309" s="1"/>
  <c r="M688" i="309"/>
  <c r="H688" i="309" s="1"/>
  <c r="E688" i="309" s="1"/>
  <c r="M687" i="309"/>
  <c r="H687" i="309" s="1"/>
  <c r="E687" i="309" s="1"/>
  <c r="M686" i="309"/>
  <c r="H686" i="309" s="1"/>
  <c r="E686" i="309" s="1"/>
  <c r="M685" i="309"/>
  <c r="H685" i="309" s="1"/>
  <c r="E685" i="309" s="1"/>
  <c r="M684" i="309"/>
  <c r="H684" i="309" s="1"/>
  <c r="E684" i="309" s="1"/>
  <c r="M683" i="309"/>
  <c r="H683" i="309" s="1"/>
  <c r="E683" i="309" s="1"/>
  <c r="M682" i="309"/>
  <c r="H682" i="309" s="1"/>
  <c r="E682" i="309" s="1"/>
  <c r="M681" i="309"/>
  <c r="H681" i="309" s="1"/>
  <c r="E681" i="309" s="1"/>
  <c r="M680" i="309"/>
  <c r="H680" i="309" s="1"/>
  <c r="E680" i="309" s="1"/>
  <c r="M679" i="309"/>
  <c r="H679" i="309" s="1"/>
  <c r="E679" i="309" s="1"/>
  <c r="M678" i="309"/>
  <c r="H678" i="309" s="1"/>
  <c r="E678" i="309" s="1"/>
  <c r="M677" i="309"/>
  <c r="H677" i="309" s="1"/>
  <c r="E677" i="309" s="1"/>
  <c r="M676" i="309"/>
  <c r="H676" i="309" s="1"/>
  <c r="E676" i="309" s="1"/>
  <c r="M675" i="309"/>
  <c r="H675" i="309" s="1"/>
  <c r="E675" i="309" s="1"/>
  <c r="M674" i="309"/>
  <c r="H674" i="309" s="1"/>
  <c r="E674" i="309" s="1"/>
  <c r="M673" i="309"/>
  <c r="H673" i="309" s="1"/>
  <c r="E673" i="309" s="1"/>
  <c r="M672" i="309"/>
  <c r="H672" i="309" s="1"/>
  <c r="E672" i="309" s="1"/>
  <c r="M671" i="309"/>
  <c r="H671" i="309" s="1"/>
  <c r="E671" i="309" s="1"/>
  <c r="M670" i="309"/>
  <c r="H670" i="309" s="1"/>
  <c r="E670" i="309" s="1"/>
  <c r="M669" i="309"/>
  <c r="H669" i="309" s="1"/>
  <c r="E669" i="309" s="1"/>
  <c r="M668" i="309"/>
  <c r="H668" i="309" s="1"/>
  <c r="E668" i="309" s="1"/>
  <c r="M667" i="309"/>
  <c r="H667" i="309" s="1"/>
  <c r="E667" i="309" s="1"/>
  <c r="M666" i="309"/>
  <c r="H666" i="309" s="1"/>
  <c r="E666" i="309" s="1"/>
  <c r="M665" i="309"/>
  <c r="H665" i="309" s="1"/>
  <c r="E665" i="309" s="1"/>
  <c r="M664" i="309"/>
  <c r="H664" i="309" s="1"/>
  <c r="E664" i="309" s="1"/>
  <c r="M663" i="309"/>
  <c r="H663" i="309" s="1"/>
  <c r="E663" i="309" s="1"/>
  <c r="M662" i="309"/>
  <c r="H662" i="309" s="1"/>
  <c r="E662" i="309" s="1"/>
  <c r="M661" i="309"/>
  <c r="H661" i="309" s="1"/>
  <c r="E661" i="309" s="1"/>
  <c r="M660" i="309"/>
  <c r="H660" i="309" s="1"/>
  <c r="E660" i="309" s="1"/>
  <c r="M659" i="309"/>
  <c r="H659" i="309" s="1"/>
  <c r="E659" i="309" s="1"/>
  <c r="M658" i="309"/>
  <c r="H658" i="309" s="1"/>
  <c r="E658" i="309" s="1"/>
  <c r="M657" i="309"/>
  <c r="H657" i="309" s="1"/>
  <c r="E657" i="309" s="1"/>
  <c r="M656" i="309"/>
  <c r="H656" i="309" s="1"/>
  <c r="E656" i="309" s="1"/>
  <c r="M655" i="309"/>
  <c r="H655" i="309" s="1"/>
  <c r="E655" i="309" s="1"/>
  <c r="X654" i="309"/>
  <c r="M654" i="309"/>
  <c r="H654" i="309" s="1"/>
  <c r="E654" i="309" s="1"/>
  <c r="M653" i="309"/>
  <c r="H653" i="309" s="1"/>
  <c r="E653" i="309" s="1"/>
  <c r="M652" i="309"/>
  <c r="H652" i="309" s="1"/>
  <c r="E652" i="309" s="1"/>
  <c r="M651" i="309"/>
  <c r="H651" i="309" s="1"/>
  <c r="E651" i="309" s="1"/>
  <c r="M650" i="309"/>
  <c r="H650" i="309" s="1"/>
  <c r="E650" i="309" s="1"/>
  <c r="M649" i="309"/>
  <c r="H649" i="309" s="1"/>
  <c r="E649" i="309" s="1"/>
  <c r="M648" i="309"/>
  <c r="H648" i="309" s="1"/>
  <c r="E648" i="309" s="1"/>
  <c r="M647" i="309"/>
  <c r="H647" i="309" s="1"/>
  <c r="E647" i="309" s="1"/>
  <c r="M646" i="309"/>
  <c r="H646" i="309" s="1"/>
  <c r="E646" i="309" s="1"/>
  <c r="M645" i="309"/>
  <c r="H645" i="309" s="1"/>
  <c r="E645" i="309" s="1"/>
  <c r="M644" i="309"/>
  <c r="H644" i="309" s="1"/>
  <c r="E644" i="309" s="1"/>
  <c r="M643" i="309"/>
  <c r="H643" i="309" s="1"/>
  <c r="E643" i="309" s="1"/>
  <c r="M642" i="309"/>
  <c r="H642" i="309" s="1"/>
  <c r="E642" i="309" s="1"/>
  <c r="M641" i="309"/>
  <c r="H641" i="309" s="1"/>
  <c r="E641" i="309" s="1"/>
  <c r="M640" i="309"/>
  <c r="H640" i="309" s="1"/>
  <c r="E640" i="309" s="1"/>
  <c r="M639" i="309"/>
  <c r="H639" i="309" s="1"/>
  <c r="E639" i="309" s="1"/>
  <c r="M638" i="309"/>
  <c r="H638" i="309" s="1"/>
  <c r="E638" i="309" s="1"/>
  <c r="W637" i="309"/>
  <c r="M637" i="309"/>
  <c r="J637" i="309"/>
  <c r="M636" i="309"/>
  <c r="H636" i="309" s="1"/>
  <c r="E636" i="309" s="1"/>
  <c r="M635" i="309"/>
  <c r="H635" i="309"/>
  <c r="E635" i="309" s="1"/>
  <c r="M634" i="309"/>
  <c r="H634" i="309" s="1"/>
  <c r="E634" i="309" s="1"/>
  <c r="AM633" i="309"/>
  <c r="M633" i="309" s="1"/>
  <c r="H633" i="309" s="1"/>
  <c r="E633" i="309" s="1"/>
  <c r="X632" i="309"/>
  <c r="M632" i="309"/>
  <c r="H632" i="309" s="1"/>
  <c r="E632" i="309" s="1"/>
  <c r="X631" i="309"/>
  <c r="M631" i="309"/>
  <c r="H631" i="309" s="1"/>
  <c r="E631" i="309" s="1"/>
  <c r="M630" i="309"/>
  <c r="H630" i="309" s="1"/>
  <c r="E630" i="309" s="1"/>
  <c r="M629" i="309"/>
  <c r="H629" i="309" s="1"/>
  <c r="E629" i="309" s="1"/>
  <c r="M628" i="309"/>
  <c r="H628" i="309" s="1"/>
  <c r="E628" i="309" s="1"/>
  <c r="X627" i="309"/>
  <c r="M627" i="309" s="1"/>
  <c r="H627" i="309" s="1"/>
  <c r="E627" i="309" s="1"/>
  <c r="M626" i="309"/>
  <c r="H626" i="309" s="1"/>
  <c r="E626" i="309" s="1"/>
  <c r="X625" i="309"/>
  <c r="M625" i="309"/>
  <c r="H625" i="309" s="1"/>
  <c r="E625" i="309" s="1"/>
  <c r="M624" i="309"/>
  <c r="H624" i="309" s="1"/>
  <c r="E624" i="309" s="1"/>
  <c r="M623" i="309"/>
  <c r="H623" i="309" s="1"/>
  <c r="E623" i="309" s="1"/>
  <c r="M622" i="309"/>
  <c r="H622" i="309" s="1"/>
  <c r="E622" i="309" s="1"/>
  <c r="M621" i="309"/>
  <c r="H621" i="309" s="1"/>
  <c r="E621" i="309" s="1"/>
  <c r="M620" i="309"/>
  <c r="H620" i="309" s="1"/>
  <c r="E620" i="309" s="1"/>
  <c r="M619" i="309"/>
  <c r="H619" i="309" s="1"/>
  <c r="E619" i="309" s="1"/>
  <c r="M618" i="309"/>
  <c r="H618" i="309" s="1"/>
  <c r="E618" i="309" s="1"/>
  <c r="M617" i="309"/>
  <c r="H617" i="309" s="1"/>
  <c r="E617" i="309" s="1"/>
  <c r="M616" i="309"/>
  <c r="H616" i="309" s="1"/>
  <c r="E616" i="309" s="1"/>
  <c r="M615" i="309"/>
  <c r="H615" i="309" s="1"/>
  <c r="E615" i="309" s="1"/>
  <c r="M614" i="309"/>
  <c r="H614" i="309" s="1"/>
  <c r="E614" i="309" s="1"/>
  <c r="X613" i="309"/>
  <c r="M613" i="309"/>
  <c r="H613" i="309" s="1"/>
  <c r="E613" i="309" s="1"/>
  <c r="M612" i="309"/>
  <c r="H612" i="309" s="1"/>
  <c r="E612" i="309" s="1"/>
  <c r="M611" i="309"/>
  <c r="H611" i="309" s="1"/>
  <c r="E611" i="309" s="1"/>
  <c r="M610" i="309"/>
  <c r="H610" i="309" s="1"/>
  <c r="E610" i="309" s="1"/>
  <c r="M609" i="309"/>
  <c r="H609" i="309" s="1"/>
  <c r="E609" i="309" s="1"/>
  <c r="M608" i="309"/>
  <c r="H608" i="309" s="1"/>
  <c r="E608" i="309" s="1"/>
  <c r="M607" i="309"/>
  <c r="H607" i="309" s="1"/>
  <c r="E607" i="309" s="1"/>
  <c r="M606" i="309"/>
  <c r="H606" i="309" s="1"/>
  <c r="E606" i="309" s="1"/>
  <c r="M605" i="309"/>
  <c r="H605" i="309" s="1"/>
  <c r="E605" i="309" s="1"/>
  <c r="M604" i="309"/>
  <c r="H604" i="309" s="1"/>
  <c r="E604" i="309" s="1"/>
  <c r="M603" i="309"/>
  <c r="H603" i="309" s="1"/>
  <c r="E603" i="309" s="1"/>
  <c r="M602" i="309"/>
  <c r="H602" i="309" s="1"/>
  <c r="E602" i="309" s="1"/>
  <c r="M601" i="309"/>
  <c r="H601" i="309" s="1"/>
  <c r="E601" i="309" s="1"/>
  <c r="M600" i="309"/>
  <c r="H600" i="309" s="1"/>
  <c r="E600" i="309" s="1"/>
  <c r="M599" i="309"/>
  <c r="H599" i="309" s="1"/>
  <c r="E599" i="309" s="1"/>
  <c r="M598" i="309"/>
  <c r="H598" i="309" s="1"/>
  <c r="E598" i="309" s="1"/>
  <c r="M597" i="309"/>
  <c r="H597" i="309" s="1"/>
  <c r="E597" i="309" s="1"/>
  <c r="M596" i="309"/>
  <c r="H596" i="309" s="1"/>
  <c r="E596" i="309" s="1"/>
  <c r="M595" i="309"/>
  <c r="H595" i="309" s="1"/>
  <c r="E595" i="309" s="1"/>
  <c r="M594" i="309"/>
  <c r="H594" i="309" s="1"/>
  <c r="E594" i="309" s="1"/>
  <c r="M593" i="309"/>
  <c r="H593" i="309" s="1"/>
  <c r="E593" i="309" s="1"/>
  <c r="M592" i="309"/>
  <c r="H592" i="309" s="1"/>
  <c r="E592" i="309" s="1"/>
  <c r="M591" i="309"/>
  <c r="H591" i="309" s="1"/>
  <c r="E591" i="309" s="1"/>
  <c r="M590" i="309"/>
  <c r="H590" i="309" s="1"/>
  <c r="E590" i="309" s="1"/>
  <c r="M589" i="309"/>
  <c r="J589" i="309"/>
  <c r="J568" i="309" s="1"/>
  <c r="M588" i="309"/>
  <c r="H588" i="309" s="1"/>
  <c r="E588" i="309" s="1"/>
  <c r="M587" i="309"/>
  <c r="H587" i="309" s="1"/>
  <c r="E587" i="309" s="1"/>
  <c r="M586" i="309"/>
  <c r="H586" i="309" s="1"/>
  <c r="E586" i="309" s="1"/>
  <c r="M585" i="309"/>
  <c r="H585" i="309" s="1"/>
  <c r="E585" i="309" s="1"/>
  <c r="M584" i="309"/>
  <c r="H584" i="309" s="1"/>
  <c r="E584" i="309" s="1"/>
  <c r="M583" i="309"/>
  <c r="H583" i="309" s="1"/>
  <c r="E583" i="309" s="1"/>
  <c r="M582" i="309"/>
  <c r="H582" i="309" s="1"/>
  <c r="E582" i="309" s="1"/>
  <c r="M581" i="309"/>
  <c r="H581" i="309" s="1"/>
  <c r="E581" i="309" s="1"/>
  <c r="M580" i="309"/>
  <c r="H580" i="309" s="1"/>
  <c r="E580" i="309" s="1"/>
  <c r="M579" i="309"/>
  <c r="H579" i="309" s="1"/>
  <c r="E579" i="309" s="1"/>
  <c r="M578" i="309"/>
  <c r="H578" i="309" s="1"/>
  <c r="E578" i="309" s="1"/>
  <c r="M577" i="309"/>
  <c r="H577" i="309" s="1"/>
  <c r="E577" i="309" s="1"/>
  <c r="M576" i="309"/>
  <c r="H576" i="309" s="1"/>
  <c r="E576" i="309" s="1"/>
  <c r="M575" i="309"/>
  <c r="H575" i="309" s="1"/>
  <c r="E575" i="309" s="1"/>
  <c r="M574" i="309"/>
  <c r="H574" i="309" s="1"/>
  <c r="E574" i="309" s="1"/>
  <c r="M573" i="309"/>
  <c r="H573" i="309" s="1"/>
  <c r="E573" i="309" s="1"/>
  <c r="M572" i="309"/>
  <c r="H572" i="309" s="1"/>
  <c r="E572" i="309" s="1"/>
  <c r="M571" i="309"/>
  <c r="H571" i="309" s="1"/>
  <c r="E571" i="309" s="1"/>
  <c r="M570" i="309"/>
  <c r="H570" i="309" s="1"/>
  <c r="E570" i="309" s="1"/>
  <c r="M569" i="309"/>
  <c r="H569" i="309" s="1"/>
  <c r="E569" i="309" s="1"/>
  <c r="L568" i="309"/>
  <c r="K568" i="309"/>
  <c r="I568" i="309"/>
  <c r="G568" i="309"/>
  <c r="F568" i="309"/>
  <c r="M567" i="309"/>
  <c r="H567" i="309" s="1"/>
  <c r="E567" i="309" s="1"/>
  <c r="M566" i="309"/>
  <c r="H566" i="309" s="1"/>
  <c r="E566" i="309" s="1"/>
  <c r="M565" i="309"/>
  <c r="H565" i="309" s="1"/>
  <c r="E565" i="309" s="1"/>
  <c r="M564" i="309"/>
  <c r="H564" i="309" s="1"/>
  <c r="E564" i="309" s="1"/>
  <c r="M563" i="309"/>
  <c r="H563" i="309" s="1"/>
  <c r="E563" i="309" s="1"/>
  <c r="M562" i="309"/>
  <c r="H562" i="309" s="1"/>
  <c r="E562" i="309" s="1"/>
  <c r="X561" i="309"/>
  <c r="M561" i="309"/>
  <c r="H561" i="309" s="1"/>
  <c r="E561" i="309" s="1"/>
  <c r="M560" i="309"/>
  <c r="H560" i="309" s="1"/>
  <c r="E560" i="309" s="1"/>
  <c r="M559" i="309"/>
  <c r="H559" i="309" s="1"/>
  <c r="E559" i="309" s="1"/>
  <c r="M558" i="309"/>
  <c r="H558" i="309" s="1"/>
  <c r="E558" i="309" s="1"/>
  <c r="M557" i="309"/>
  <c r="H557" i="309" s="1"/>
  <c r="E557" i="309" s="1"/>
  <c r="M556" i="309"/>
  <c r="H556" i="309" s="1"/>
  <c r="E556" i="309" s="1"/>
  <c r="M555" i="309"/>
  <c r="H555" i="309" s="1"/>
  <c r="E555" i="309" s="1"/>
  <c r="M554" i="309"/>
  <c r="L553" i="309"/>
  <c r="K553" i="309"/>
  <c r="J553" i="309"/>
  <c r="G553" i="309"/>
  <c r="F553" i="309"/>
  <c r="M552" i="309"/>
  <c r="H552" i="309" s="1"/>
  <c r="E552" i="309" s="1"/>
  <c r="M551" i="309"/>
  <c r="H551" i="309" s="1"/>
  <c r="E551" i="309" s="1"/>
  <c r="M550" i="309"/>
  <c r="H550" i="309" s="1"/>
  <c r="E550" i="309" s="1"/>
  <c r="M549" i="309"/>
  <c r="H549" i="309" s="1"/>
  <c r="E549" i="309" s="1"/>
  <c r="M548" i="309"/>
  <c r="H548" i="309" s="1"/>
  <c r="E548" i="309" s="1"/>
  <c r="M547" i="309"/>
  <c r="H547" i="309" s="1"/>
  <c r="E547" i="309" s="1"/>
  <c r="M546" i="309"/>
  <c r="H546" i="309" s="1"/>
  <c r="E546" i="309" s="1"/>
  <c r="I546" i="309" s="1"/>
  <c r="I518" i="309" s="1"/>
  <c r="M545" i="309"/>
  <c r="I545" i="309"/>
  <c r="H545" i="309"/>
  <c r="E545" i="309" s="1"/>
  <c r="M544" i="309"/>
  <c r="H544" i="309" s="1"/>
  <c r="E544" i="309" s="1"/>
  <c r="M543" i="309"/>
  <c r="H543" i="309" s="1"/>
  <c r="E543" i="309" s="1"/>
  <c r="M542" i="309"/>
  <c r="H542" i="309" s="1"/>
  <c r="E542" i="309" s="1"/>
  <c r="M541" i="309"/>
  <c r="H541" i="309" s="1"/>
  <c r="E541" i="309" s="1"/>
  <c r="M540" i="309"/>
  <c r="H540" i="309" s="1"/>
  <c r="E540" i="309" s="1"/>
  <c r="M539" i="309"/>
  <c r="H539" i="309" s="1"/>
  <c r="E539" i="309" s="1"/>
  <c r="M538" i="309"/>
  <c r="H538" i="309" s="1"/>
  <c r="E538" i="309" s="1"/>
  <c r="M537" i="309"/>
  <c r="H537" i="309" s="1"/>
  <c r="E537" i="309" s="1"/>
  <c r="M536" i="309"/>
  <c r="H536" i="309" s="1"/>
  <c r="E536" i="309" s="1"/>
  <c r="M535" i="309"/>
  <c r="H535" i="309" s="1"/>
  <c r="E535" i="309" s="1"/>
  <c r="M534" i="309"/>
  <c r="H534" i="309" s="1"/>
  <c r="E534" i="309" s="1"/>
  <c r="M533" i="309"/>
  <c r="H533" i="309" s="1"/>
  <c r="E533" i="309" s="1"/>
  <c r="M532" i="309"/>
  <c r="H532" i="309" s="1"/>
  <c r="E532" i="309" s="1"/>
  <c r="M531" i="309"/>
  <c r="H531" i="309" s="1"/>
  <c r="E531" i="309" s="1"/>
  <c r="M530" i="309"/>
  <c r="H530" i="309" s="1"/>
  <c r="E530" i="309" s="1"/>
  <c r="M529" i="309"/>
  <c r="H529" i="309" s="1"/>
  <c r="E529" i="309" s="1"/>
  <c r="M528" i="309"/>
  <c r="H528" i="309" s="1"/>
  <c r="E528" i="309" s="1"/>
  <c r="M527" i="309"/>
  <c r="H527" i="309" s="1"/>
  <c r="E527" i="309" s="1"/>
  <c r="M526" i="309"/>
  <c r="H526" i="309" s="1"/>
  <c r="E526" i="309" s="1"/>
  <c r="M525" i="309"/>
  <c r="H525" i="309" s="1"/>
  <c r="E525" i="309" s="1"/>
  <c r="M524" i="309"/>
  <c r="H524" i="309" s="1"/>
  <c r="E524" i="309" s="1"/>
  <c r="H523" i="309"/>
  <c r="E523" i="309" s="1"/>
  <c r="M522" i="309"/>
  <c r="H522" i="309" s="1"/>
  <c r="E522" i="309" s="1"/>
  <c r="M521" i="309"/>
  <c r="H521" i="309" s="1"/>
  <c r="E521" i="309" s="1"/>
  <c r="M520" i="309"/>
  <c r="H520" i="309" s="1"/>
  <c r="E520" i="309" s="1"/>
  <c r="M519" i="309"/>
  <c r="H519" i="309" s="1"/>
  <c r="E519" i="309" s="1"/>
  <c r="L518" i="309"/>
  <c r="K518" i="309"/>
  <c r="J518" i="309"/>
  <c r="G518" i="309"/>
  <c r="F518" i="309"/>
  <c r="M517" i="309"/>
  <c r="H517" i="309" s="1"/>
  <c r="E517" i="309" s="1"/>
  <c r="M516" i="309"/>
  <c r="H516" i="309" s="1"/>
  <c r="E516" i="309" s="1"/>
  <c r="M515" i="309"/>
  <c r="H515" i="309" s="1"/>
  <c r="E515" i="309" s="1"/>
  <c r="M514" i="309"/>
  <c r="H514" i="309" s="1"/>
  <c r="E514" i="309" s="1"/>
  <c r="M513" i="309"/>
  <c r="H513" i="309" s="1"/>
  <c r="E513" i="309" s="1"/>
  <c r="L512" i="309"/>
  <c r="K512" i="309"/>
  <c r="J512" i="309"/>
  <c r="I512" i="309"/>
  <c r="G512" i="309"/>
  <c r="F512" i="309"/>
  <c r="M511" i="309"/>
  <c r="H511" i="309" s="1"/>
  <c r="E511" i="309" s="1"/>
  <c r="E510" i="309" s="1"/>
  <c r="L510" i="309"/>
  <c r="K510" i="309"/>
  <c r="J510" i="309"/>
  <c r="I510" i="309"/>
  <c r="G510" i="309"/>
  <c r="F510" i="309"/>
  <c r="M509" i="309"/>
  <c r="H509" i="309" s="1"/>
  <c r="E509" i="309" s="1"/>
  <c r="M508" i="309"/>
  <c r="H508" i="309" s="1"/>
  <c r="E508" i="309" s="1"/>
  <c r="M507" i="309"/>
  <c r="H507" i="309" s="1"/>
  <c r="E507" i="309" s="1"/>
  <c r="M506" i="309"/>
  <c r="H506" i="309" s="1"/>
  <c r="E506" i="309" s="1"/>
  <c r="M505" i="309"/>
  <c r="H505" i="309" s="1"/>
  <c r="E505" i="309" s="1"/>
  <c r="M504" i="309"/>
  <c r="H504" i="309" s="1"/>
  <c r="E504" i="309" s="1"/>
  <c r="M503" i="309"/>
  <c r="H503" i="309" s="1"/>
  <c r="E503" i="309" s="1"/>
  <c r="M502" i="309"/>
  <c r="H502" i="309" s="1"/>
  <c r="E502" i="309" s="1"/>
  <c r="M501" i="309"/>
  <c r="H501" i="309" s="1"/>
  <c r="E501" i="309" s="1"/>
  <c r="M500" i="309"/>
  <c r="H500" i="309" s="1"/>
  <c r="E500" i="309" s="1"/>
  <c r="M499" i="309"/>
  <c r="H499" i="309" s="1"/>
  <c r="E499" i="309" s="1"/>
  <c r="L498" i="309"/>
  <c r="K498" i="309"/>
  <c r="J498" i="309"/>
  <c r="I498" i="309"/>
  <c r="G498" i="309"/>
  <c r="F498" i="309"/>
  <c r="M497" i="309"/>
  <c r="M496" i="309"/>
  <c r="H496" i="309" s="1"/>
  <c r="E496" i="309" s="1"/>
  <c r="M495" i="309"/>
  <c r="H495" i="309" s="1"/>
  <c r="E495" i="309" s="1"/>
  <c r="X494" i="309"/>
  <c r="M494" i="309"/>
  <c r="H494" i="309" s="1"/>
  <c r="E494" i="309" s="1"/>
  <c r="M493" i="309"/>
  <c r="H493" i="309" s="1"/>
  <c r="E493" i="309" s="1"/>
  <c r="M492" i="309"/>
  <c r="L491" i="309"/>
  <c r="K491" i="309"/>
  <c r="J491" i="309"/>
  <c r="I491" i="309"/>
  <c r="G491" i="309"/>
  <c r="F491" i="309"/>
  <c r="M490" i="309"/>
  <c r="H490" i="309" s="1"/>
  <c r="E490" i="309" s="1"/>
  <c r="M489" i="309"/>
  <c r="H489" i="309" s="1"/>
  <c r="E489" i="309" s="1"/>
  <c r="M488" i="309"/>
  <c r="H488" i="309" s="1"/>
  <c r="E488" i="309" s="1"/>
  <c r="I488" i="309" s="1"/>
  <c r="I478" i="309" s="1"/>
  <c r="M487" i="309"/>
  <c r="H487" i="309" s="1"/>
  <c r="E487" i="309" s="1"/>
  <c r="M486" i="309"/>
  <c r="H486" i="309" s="1"/>
  <c r="E486" i="309" s="1"/>
  <c r="M485" i="309"/>
  <c r="H485" i="309" s="1"/>
  <c r="E485" i="309" s="1"/>
  <c r="M484" i="309"/>
  <c r="H484" i="309" s="1"/>
  <c r="E484" i="309" s="1"/>
  <c r="M483" i="309"/>
  <c r="H483" i="309" s="1"/>
  <c r="E483" i="309" s="1"/>
  <c r="M482" i="309"/>
  <c r="H482" i="309" s="1"/>
  <c r="E482" i="309" s="1"/>
  <c r="M481" i="309"/>
  <c r="H481" i="309" s="1"/>
  <c r="E481" i="309" s="1"/>
  <c r="M480" i="309"/>
  <c r="H480" i="309" s="1"/>
  <c r="E480" i="309" s="1"/>
  <c r="M479" i="309"/>
  <c r="H479" i="309" s="1"/>
  <c r="E479" i="309" s="1"/>
  <c r="L478" i="309"/>
  <c r="K478" i="309"/>
  <c r="J478" i="309"/>
  <c r="G478" i="309"/>
  <c r="F478" i="309"/>
  <c r="M477" i="309"/>
  <c r="H477" i="309" s="1"/>
  <c r="E477" i="309" s="1"/>
  <c r="M476" i="309"/>
  <c r="H476" i="309" s="1"/>
  <c r="E476" i="309" s="1"/>
  <c r="M475" i="309"/>
  <c r="H475" i="309" s="1"/>
  <c r="E475" i="309" s="1"/>
  <c r="M474" i="309"/>
  <c r="H474" i="309" s="1"/>
  <c r="E474" i="309" s="1"/>
  <c r="M473" i="309"/>
  <c r="E473" i="309"/>
  <c r="M472" i="309"/>
  <c r="L471" i="309"/>
  <c r="K471" i="309"/>
  <c r="J471" i="309"/>
  <c r="I471" i="309"/>
  <c r="G471" i="309"/>
  <c r="F471" i="309"/>
  <c r="M470" i="309"/>
  <c r="M469" i="309"/>
  <c r="H469" i="309" s="1"/>
  <c r="E469" i="309" s="1"/>
  <c r="M468" i="309"/>
  <c r="H468" i="309" s="1"/>
  <c r="L467" i="309"/>
  <c r="K467" i="309"/>
  <c r="J467" i="309"/>
  <c r="I467" i="309"/>
  <c r="G467" i="309"/>
  <c r="F467" i="309"/>
  <c r="M466" i="309"/>
  <c r="H466" i="309" s="1"/>
  <c r="E466" i="309" s="1"/>
  <c r="M465" i="309"/>
  <c r="H465" i="309" s="1"/>
  <c r="E465" i="309" s="1"/>
  <c r="M464" i="309"/>
  <c r="H464" i="309" s="1"/>
  <c r="E464" i="309" s="1"/>
  <c r="M463" i="309"/>
  <c r="H463" i="309" s="1"/>
  <c r="E463" i="309" s="1"/>
  <c r="M462" i="309"/>
  <c r="H462" i="309" s="1"/>
  <c r="E462" i="309" s="1"/>
  <c r="M461" i="309"/>
  <c r="H461" i="309" s="1"/>
  <c r="E461" i="309" s="1"/>
  <c r="M460" i="309"/>
  <c r="H460" i="309" s="1"/>
  <c r="E460" i="309" s="1"/>
  <c r="M459" i="309"/>
  <c r="H459" i="309" s="1"/>
  <c r="E459" i="309" s="1"/>
  <c r="L458" i="309"/>
  <c r="K458" i="309"/>
  <c r="J458" i="309"/>
  <c r="G458" i="309"/>
  <c r="F458" i="309"/>
  <c r="M457" i="309"/>
  <c r="H457" i="309" s="1"/>
  <c r="E457" i="309" s="1"/>
  <c r="M456" i="309"/>
  <c r="H456" i="309" s="1"/>
  <c r="E456" i="309" s="1"/>
  <c r="M455" i="309"/>
  <c r="H455" i="309" s="1"/>
  <c r="E455" i="309" s="1"/>
  <c r="M454" i="309"/>
  <c r="H454" i="309" s="1"/>
  <c r="E454" i="309" s="1"/>
  <c r="M453" i="309"/>
  <c r="H453" i="309" s="1"/>
  <c r="E453" i="309" s="1"/>
  <c r="M452" i="309"/>
  <c r="H452" i="309" s="1"/>
  <c r="E452" i="309" s="1"/>
  <c r="M451" i="309"/>
  <c r="H451" i="309" s="1"/>
  <c r="E451" i="309" s="1"/>
  <c r="M450" i="309"/>
  <c r="H450" i="309" s="1"/>
  <c r="E450" i="309" s="1"/>
  <c r="I450" i="309" s="1"/>
  <c r="I439" i="309" s="1"/>
  <c r="M449" i="309"/>
  <c r="H449" i="309" s="1"/>
  <c r="E449" i="309" s="1"/>
  <c r="M448" i="309"/>
  <c r="H448" i="309" s="1"/>
  <c r="E448" i="309" s="1"/>
  <c r="M447" i="309"/>
  <c r="H447" i="309" s="1"/>
  <c r="E447" i="309" s="1"/>
  <c r="M446" i="309"/>
  <c r="H446" i="309" s="1"/>
  <c r="E446" i="309" s="1"/>
  <c r="M445" i="309"/>
  <c r="H445" i="309" s="1"/>
  <c r="E445" i="309" s="1"/>
  <c r="M444" i="309"/>
  <c r="H444" i="309" s="1"/>
  <c r="E444" i="309" s="1"/>
  <c r="M443" i="309"/>
  <c r="H443" i="309" s="1"/>
  <c r="E443" i="309" s="1"/>
  <c r="M442" i="309"/>
  <c r="H442" i="309" s="1"/>
  <c r="E442" i="309" s="1"/>
  <c r="M441" i="309"/>
  <c r="H441" i="309" s="1"/>
  <c r="E441" i="309" s="1"/>
  <c r="M440" i="309"/>
  <c r="H440" i="309" s="1"/>
  <c r="L439" i="309"/>
  <c r="K439" i="309"/>
  <c r="J439" i="309"/>
  <c r="G439" i="309"/>
  <c r="F439" i="309"/>
  <c r="M438" i="309"/>
  <c r="H438" i="309" s="1"/>
  <c r="E438" i="309" s="1"/>
  <c r="M437" i="309"/>
  <c r="H437" i="309" s="1"/>
  <c r="E437" i="309" s="1"/>
  <c r="I437" i="309" s="1"/>
  <c r="M436" i="309"/>
  <c r="H436" i="309" s="1"/>
  <c r="E436" i="309" s="1"/>
  <c r="I436" i="309" s="1"/>
  <c r="M435" i="309"/>
  <c r="H435" i="309" s="1"/>
  <c r="E435" i="309" s="1"/>
  <c r="M434" i="309"/>
  <c r="H434" i="309" s="1"/>
  <c r="E434" i="309" s="1"/>
  <c r="M433" i="309"/>
  <c r="H433" i="309" s="1"/>
  <c r="E433" i="309" s="1"/>
  <c r="M432" i="309"/>
  <c r="H432" i="309" s="1"/>
  <c r="E432" i="309" s="1"/>
  <c r="M431" i="309"/>
  <c r="M430" i="309"/>
  <c r="H430" i="309" s="1"/>
  <c r="E430" i="309" s="1"/>
  <c r="M429" i="309"/>
  <c r="H429" i="309" s="1"/>
  <c r="M428" i="309"/>
  <c r="H428" i="309" s="1"/>
  <c r="E428" i="309" s="1"/>
  <c r="L427" i="309"/>
  <c r="K427" i="309"/>
  <c r="J427" i="309"/>
  <c r="G427" i="309"/>
  <c r="F427" i="309"/>
  <c r="X426" i="309"/>
  <c r="M426" i="309" s="1"/>
  <c r="H426" i="309" s="1"/>
  <c r="E426" i="309" s="1"/>
  <c r="I426" i="309" s="1"/>
  <c r="I423" i="309" s="1"/>
  <c r="M425" i="309"/>
  <c r="H425" i="309" s="1"/>
  <c r="E425" i="309" s="1"/>
  <c r="M424" i="309"/>
  <c r="L423" i="309"/>
  <c r="K423" i="309"/>
  <c r="J423" i="309"/>
  <c r="G423" i="309"/>
  <c r="F423" i="309"/>
  <c r="M422" i="309"/>
  <c r="L421" i="309"/>
  <c r="K421" i="309"/>
  <c r="J421" i="309"/>
  <c r="I421" i="309"/>
  <c r="G421" i="309"/>
  <c r="F421" i="309"/>
  <c r="M420" i="309"/>
  <c r="H420" i="309" s="1"/>
  <c r="E420" i="309" s="1"/>
  <c r="M419" i="309"/>
  <c r="H419" i="309" s="1"/>
  <c r="E419" i="309" s="1"/>
  <c r="M418" i="309"/>
  <c r="H418" i="309" s="1"/>
  <c r="E418" i="309" s="1"/>
  <c r="M417" i="309"/>
  <c r="H417" i="309" s="1"/>
  <c r="E417" i="309" s="1"/>
  <c r="M416" i="309"/>
  <c r="H416" i="309" s="1"/>
  <c r="E416" i="309" s="1"/>
  <c r="M415" i="309"/>
  <c r="H415" i="309" s="1"/>
  <c r="E415" i="309" s="1"/>
  <c r="M414" i="309"/>
  <c r="H414" i="309" s="1"/>
  <c r="E414" i="309" s="1"/>
  <c r="M413" i="309"/>
  <c r="H413" i="309" s="1"/>
  <c r="E413" i="309" s="1"/>
  <c r="M412" i="309"/>
  <c r="H412" i="309" s="1"/>
  <c r="E412" i="309" s="1"/>
  <c r="M411" i="309"/>
  <c r="H411" i="309" s="1"/>
  <c r="E411" i="309" s="1"/>
  <c r="M410" i="309"/>
  <c r="H410" i="309" s="1"/>
  <c r="E410" i="309" s="1"/>
  <c r="M409" i="309"/>
  <c r="H409" i="309" s="1"/>
  <c r="E409" i="309" s="1"/>
  <c r="M408" i="309"/>
  <c r="H408" i="309" s="1"/>
  <c r="E408" i="309" s="1"/>
  <c r="M407" i="309"/>
  <c r="H407" i="309" s="1"/>
  <c r="E407" i="309" s="1"/>
  <c r="M406" i="309"/>
  <c r="H406" i="309" s="1"/>
  <c r="E406" i="309" s="1"/>
  <c r="AG405" i="309"/>
  <c r="M405" i="309" s="1"/>
  <c r="H405" i="309" s="1"/>
  <c r="E405" i="309" s="1"/>
  <c r="M404" i="309"/>
  <c r="H404" i="309" s="1"/>
  <c r="E404" i="309" s="1"/>
  <c r="M403" i="309"/>
  <c r="H403" i="309" s="1"/>
  <c r="E403" i="309" s="1"/>
  <c r="M402" i="309"/>
  <c r="H402" i="309" s="1"/>
  <c r="E402" i="309" s="1"/>
  <c r="M401" i="309"/>
  <c r="H401" i="309" s="1"/>
  <c r="E401" i="309" s="1"/>
  <c r="M400" i="309"/>
  <c r="H400" i="309" s="1"/>
  <c r="E400" i="309" s="1"/>
  <c r="M399" i="309"/>
  <c r="H399" i="309" s="1"/>
  <c r="E399" i="309" s="1"/>
  <c r="M398" i="309"/>
  <c r="H398" i="309" s="1"/>
  <c r="E398" i="309" s="1"/>
  <c r="M397" i="309"/>
  <c r="H397" i="309" s="1"/>
  <c r="E397" i="309" s="1"/>
  <c r="M396" i="309"/>
  <c r="H396" i="309" s="1"/>
  <c r="E396" i="309" s="1"/>
  <c r="M395" i="309"/>
  <c r="H395" i="309" s="1"/>
  <c r="E395" i="309" s="1"/>
  <c r="M394" i="309"/>
  <c r="H394" i="309" s="1"/>
  <c r="E394" i="309" s="1"/>
  <c r="M393" i="309"/>
  <c r="H393" i="309" s="1"/>
  <c r="E393" i="309" s="1"/>
  <c r="M392" i="309"/>
  <c r="H392" i="309" s="1"/>
  <c r="E392" i="309" s="1"/>
  <c r="M391" i="309"/>
  <c r="H391" i="309" s="1"/>
  <c r="E391" i="309" s="1"/>
  <c r="M390" i="309"/>
  <c r="H390" i="309" s="1"/>
  <c r="E390" i="309" s="1"/>
  <c r="M389" i="309"/>
  <c r="H389" i="309" s="1"/>
  <c r="E389" i="309" s="1"/>
  <c r="M388" i="309"/>
  <c r="H388" i="309" s="1"/>
  <c r="E388" i="309" s="1"/>
  <c r="M387" i="309"/>
  <c r="H387" i="309" s="1"/>
  <c r="E387" i="309" s="1"/>
  <c r="M386" i="309"/>
  <c r="H386" i="309" s="1"/>
  <c r="E386" i="309" s="1"/>
  <c r="M385" i="309"/>
  <c r="H385" i="309" s="1"/>
  <c r="E385" i="309" s="1"/>
  <c r="M384" i="309"/>
  <c r="H384" i="309" s="1"/>
  <c r="E384" i="309" s="1"/>
  <c r="M383" i="309"/>
  <c r="H383" i="309" s="1"/>
  <c r="E383" i="309" s="1"/>
  <c r="M382" i="309"/>
  <c r="H382" i="309" s="1"/>
  <c r="E382" i="309" s="1"/>
  <c r="M381" i="309"/>
  <c r="H381" i="309" s="1"/>
  <c r="E381" i="309" s="1"/>
  <c r="M380" i="309"/>
  <c r="H380" i="309" s="1"/>
  <c r="E380" i="309" s="1"/>
  <c r="M379" i="309"/>
  <c r="H379" i="309" s="1"/>
  <c r="E379" i="309" s="1"/>
  <c r="M378" i="309"/>
  <c r="H378" i="309" s="1"/>
  <c r="E378" i="309" s="1"/>
  <c r="M377" i="309"/>
  <c r="H377" i="309" s="1"/>
  <c r="E377" i="309" s="1"/>
  <c r="M376" i="309"/>
  <c r="H376" i="309" s="1"/>
  <c r="E376" i="309" s="1"/>
  <c r="M375" i="309"/>
  <c r="H375" i="309" s="1"/>
  <c r="E375" i="309" s="1"/>
  <c r="M374" i="309"/>
  <c r="H374" i="309" s="1"/>
  <c r="E374" i="309" s="1"/>
  <c r="M373" i="309"/>
  <c r="H373" i="309" s="1"/>
  <c r="E373" i="309" s="1"/>
  <c r="M372" i="309"/>
  <c r="H372" i="309" s="1"/>
  <c r="E372" i="309" s="1"/>
  <c r="M371" i="309"/>
  <c r="H371" i="309" s="1"/>
  <c r="E371" i="309" s="1"/>
  <c r="M370" i="309"/>
  <c r="H370" i="309" s="1"/>
  <c r="E370" i="309" s="1"/>
  <c r="M369" i="309"/>
  <c r="H369" i="309" s="1"/>
  <c r="E369" i="309" s="1"/>
  <c r="M368" i="309"/>
  <c r="H368" i="309" s="1"/>
  <c r="E368" i="309" s="1"/>
  <c r="M367" i="309"/>
  <c r="H367" i="309" s="1"/>
  <c r="E367" i="309" s="1"/>
  <c r="M366" i="309"/>
  <c r="H366" i="309" s="1"/>
  <c r="E366" i="309" s="1"/>
  <c r="M365" i="309"/>
  <c r="H365" i="309" s="1"/>
  <c r="E365" i="309" s="1"/>
  <c r="M364" i="309"/>
  <c r="H364" i="309" s="1"/>
  <c r="E364" i="309" s="1"/>
  <c r="M363" i="309"/>
  <c r="H363" i="309" s="1"/>
  <c r="E363" i="309" s="1"/>
  <c r="M362" i="309"/>
  <c r="H362" i="309" s="1"/>
  <c r="E362" i="309" s="1"/>
  <c r="M361" i="309"/>
  <c r="H361" i="309" s="1"/>
  <c r="E361" i="309" s="1"/>
  <c r="M360" i="309"/>
  <c r="H360" i="309" s="1"/>
  <c r="E360" i="309" s="1"/>
  <c r="M359" i="309"/>
  <c r="H359" i="309" s="1"/>
  <c r="E359" i="309" s="1"/>
  <c r="M358" i="309"/>
  <c r="H358" i="309" s="1"/>
  <c r="E358" i="309" s="1"/>
  <c r="M357" i="309"/>
  <c r="H357" i="309" s="1"/>
  <c r="E357" i="309" s="1"/>
  <c r="M356" i="309"/>
  <c r="H356" i="309" s="1"/>
  <c r="E356" i="309" s="1"/>
  <c r="M355" i="309"/>
  <c r="H355" i="309" s="1"/>
  <c r="E355" i="309" s="1"/>
  <c r="M354" i="309"/>
  <c r="H354" i="309" s="1"/>
  <c r="E354" i="309" s="1"/>
  <c r="M353" i="309"/>
  <c r="H353" i="309" s="1"/>
  <c r="E353" i="309" s="1"/>
  <c r="N352" i="309"/>
  <c r="N743" i="309" s="1"/>
  <c r="L352" i="309"/>
  <c r="K352" i="309"/>
  <c r="J352" i="309"/>
  <c r="I352" i="309"/>
  <c r="G352" i="309"/>
  <c r="F352" i="309"/>
  <c r="M351" i="309"/>
  <c r="H351" i="309" s="1"/>
  <c r="E351" i="309" s="1"/>
  <c r="M350" i="309"/>
  <c r="H350" i="309" s="1"/>
  <c r="E350" i="309" s="1"/>
  <c r="M349" i="309"/>
  <c r="H349" i="309" s="1"/>
  <c r="E349" i="309" s="1"/>
  <c r="M348" i="309"/>
  <c r="H348" i="309" s="1"/>
  <c r="E348" i="309" s="1"/>
  <c r="M347" i="309"/>
  <c r="H347" i="309" s="1"/>
  <c r="E347" i="309" s="1"/>
  <c r="M346" i="309"/>
  <c r="H346" i="309" s="1"/>
  <c r="E346" i="309" s="1"/>
  <c r="G346" i="309" s="1"/>
  <c r="G261" i="309" s="1"/>
  <c r="M345" i="309"/>
  <c r="H345" i="309" s="1"/>
  <c r="E345" i="309" s="1"/>
  <c r="M344" i="309"/>
  <c r="H344" i="309" s="1"/>
  <c r="E344" i="309" s="1"/>
  <c r="M343" i="309"/>
  <c r="H343" i="309" s="1"/>
  <c r="E343" i="309" s="1"/>
  <c r="M342" i="309"/>
  <c r="H342" i="309" s="1"/>
  <c r="E342" i="309" s="1"/>
  <c r="M341" i="309"/>
  <c r="H341" i="309" s="1"/>
  <c r="E341" i="309" s="1"/>
  <c r="M340" i="309"/>
  <c r="H340" i="309" s="1"/>
  <c r="E340" i="309" s="1"/>
  <c r="M339" i="309"/>
  <c r="H339" i="309" s="1"/>
  <c r="E339" i="309" s="1"/>
  <c r="M338" i="309"/>
  <c r="H338" i="309" s="1"/>
  <c r="E338" i="309" s="1"/>
  <c r="M337" i="309"/>
  <c r="H337" i="309" s="1"/>
  <c r="E337" i="309" s="1"/>
  <c r="M336" i="309"/>
  <c r="H336" i="309" s="1"/>
  <c r="E336" i="309" s="1"/>
  <c r="M335" i="309"/>
  <c r="H335" i="309" s="1"/>
  <c r="E335" i="309" s="1"/>
  <c r="M334" i="309"/>
  <c r="H334" i="309" s="1"/>
  <c r="E334" i="309" s="1"/>
  <c r="M333" i="309"/>
  <c r="H333" i="309" s="1"/>
  <c r="E333" i="309" s="1"/>
  <c r="M332" i="309"/>
  <c r="H332" i="309" s="1"/>
  <c r="E332" i="309" s="1"/>
  <c r="I332" i="309" s="1"/>
  <c r="I261" i="309" s="1"/>
  <c r="M331" i="309"/>
  <c r="H331" i="309" s="1"/>
  <c r="E331" i="309" s="1"/>
  <c r="M330" i="309"/>
  <c r="H330" i="309" s="1"/>
  <c r="E330" i="309" s="1"/>
  <c r="M329" i="309"/>
  <c r="H329" i="309" s="1"/>
  <c r="E329" i="309" s="1"/>
  <c r="M328" i="309"/>
  <c r="H328" i="309" s="1"/>
  <c r="E328" i="309" s="1"/>
  <c r="M327" i="309"/>
  <c r="H327" i="309" s="1"/>
  <c r="E327" i="309" s="1"/>
  <c r="M326" i="309"/>
  <c r="H326" i="309" s="1"/>
  <c r="E326" i="309" s="1"/>
  <c r="M325" i="309"/>
  <c r="H325" i="309" s="1"/>
  <c r="E325" i="309" s="1"/>
  <c r="M324" i="309"/>
  <c r="H324" i="309" s="1"/>
  <c r="E324" i="309" s="1"/>
  <c r="M323" i="309"/>
  <c r="H323" i="309" s="1"/>
  <c r="E323" i="309" s="1"/>
  <c r="M322" i="309"/>
  <c r="H322" i="309" s="1"/>
  <c r="E322" i="309" s="1"/>
  <c r="M321" i="309"/>
  <c r="H321" i="309" s="1"/>
  <c r="E321" i="309" s="1"/>
  <c r="M320" i="309"/>
  <c r="H320" i="309" s="1"/>
  <c r="E320" i="309" s="1"/>
  <c r="M319" i="309"/>
  <c r="H319" i="309" s="1"/>
  <c r="E319" i="309" s="1"/>
  <c r="M318" i="309"/>
  <c r="H318" i="309" s="1"/>
  <c r="E318" i="309" s="1"/>
  <c r="M317" i="309"/>
  <c r="H317" i="309" s="1"/>
  <c r="E317" i="309" s="1"/>
  <c r="M316" i="309"/>
  <c r="H316" i="309" s="1"/>
  <c r="E316" i="309" s="1"/>
  <c r="M315" i="309"/>
  <c r="H315" i="309" s="1"/>
  <c r="E315" i="309" s="1"/>
  <c r="M314" i="309"/>
  <c r="H314" i="309" s="1"/>
  <c r="E314" i="309" s="1"/>
  <c r="M313" i="309"/>
  <c r="H313" i="309" s="1"/>
  <c r="E313" i="309" s="1"/>
  <c r="M312" i="309"/>
  <c r="H312" i="309" s="1"/>
  <c r="E312" i="309" s="1"/>
  <c r="M311" i="309"/>
  <c r="H311" i="309" s="1"/>
  <c r="E311" i="309" s="1"/>
  <c r="M310" i="309"/>
  <c r="H310" i="309" s="1"/>
  <c r="E310" i="309" s="1"/>
  <c r="M309" i="309"/>
  <c r="H309" i="309" s="1"/>
  <c r="E309" i="309" s="1"/>
  <c r="M308" i="309"/>
  <c r="H308" i="309" s="1"/>
  <c r="E308" i="309" s="1"/>
  <c r="M307" i="309"/>
  <c r="H307" i="309" s="1"/>
  <c r="E307" i="309" s="1"/>
  <c r="M306" i="309"/>
  <c r="H306" i="309" s="1"/>
  <c r="E306" i="309" s="1"/>
  <c r="M305" i="309"/>
  <c r="H305" i="309" s="1"/>
  <c r="E305" i="309" s="1"/>
  <c r="M304" i="309"/>
  <c r="H304" i="309" s="1"/>
  <c r="E304" i="309" s="1"/>
  <c r="M303" i="309"/>
  <c r="H303" i="309" s="1"/>
  <c r="E303" i="309" s="1"/>
  <c r="M302" i="309"/>
  <c r="H302" i="309" s="1"/>
  <c r="E302" i="309" s="1"/>
  <c r="M301" i="309"/>
  <c r="H301" i="309" s="1"/>
  <c r="E301" i="309" s="1"/>
  <c r="M300" i="309"/>
  <c r="H300" i="309" s="1"/>
  <c r="E300" i="309" s="1"/>
  <c r="M299" i="309"/>
  <c r="H299" i="309" s="1"/>
  <c r="E299" i="309" s="1"/>
  <c r="M298" i="309"/>
  <c r="H298" i="309" s="1"/>
  <c r="E298" i="309" s="1"/>
  <c r="M297" i="309"/>
  <c r="H297" i="309" s="1"/>
  <c r="E297" i="309" s="1"/>
  <c r="M296" i="309"/>
  <c r="H296" i="309" s="1"/>
  <c r="E296" i="309" s="1"/>
  <c r="M295" i="309"/>
  <c r="H295" i="309" s="1"/>
  <c r="E295" i="309" s="1"/>
  <c r="M294" i="309"/>
  <c r="H294" i="309" s="1"/>
  <c r="E294" i="309" s="1"/>
  <c r="M293" i="309"/>
  <c r="H293" i="309" s="1"/>
  <c r="E293" i="309" s="1"/>
  <c r="M292" i="309"/>
  <c r="H292" i="309" s="1"/>
  <c r="E292" i="309" s="1"/>
  <c r="M291" i="309"/>
  <c r="H291" i="309" s="1"/>
  <c r="E291" i="309" s="1"/>
  <c r="M290" i="309"/>
  <c r="H290" i="309" s="1"/>
  <c r="E290" i="309" s="1"/>
  <c r="M289" i="309"/>
  <c r="H289" i="309" s="1"/>
  <c r="E289" i="309" s="1"/>
  <c r="M288" i="309"/>
  <c r="H288" i="309" s="1"/>
  <c r="E288" i="309" s="1"/>
  <c r="M287" i="309"/>
  <c r="H287" i="309" s="1"/>
  <c r="E287" i="309" s="1"/>
  <c r="M286" i="309"/>
  <c r="H286" i="309" s="1"/>
  <c r="E286" i="309" s="1"/>
  <c r="M285" i="309"/>
  <c r="H285" i="309" s="1"/>
  <c r="E285" i="309" s="1"/>
  <c r="M284" i="309"/>
  <c r="H284" i="309" s="1"/>
  <c r="E284" i="309" s="1"/>
  <c r="M283" i="309"/>
  <c r="H283" i="309" s="1"/>
  <c r="E283" i="309" s="1"/>
  <c r="M282" i="309"/>
  <c r="H282" i="309" s="1"/>
  <c r="E282" i="309" s="1"/>
  <c r="M281" i="309"/>
  <c r="H281" i="309" s="1"/>
  <c r="E281" i="309" s="1"/>
  <c r="M280" i="309"/>
  <c r="H280" i="309" s="1"/>
  <c r="E280" i="309" s="1"/>
  <c r="M279" i="309"/>
  <c r="H279" i="309" s="1"/>
  <c r="E279" i="309" s="1"/>
  <c r="M278" i="309"/>
  <c r="H278" i="309" s="1"/>
  <c r="E278" i="309" s="1"/>
  <c r="M277" i="309"/>
  <c r="H277" i="309" s="1"/>
  <c r="E277" i="309" s="1"/>
  <c r="M276" i="309"/>
  <c r="H276" i="309" s="1"/>
  <c r="E276" i="309" s="1"/>
  <c r="M275" i="309"/>
  <c r="H275" i="309" s="1"/>
  <c r="E275" i="309" s="1"/>
  <c r="M274" i="309"/>
  <c r="H274" i="309" s="1"/>
  <c r="E274" i="309" s="1"/>
  <c r="M273" i="309"/>
  <c r="H273" i="309" s="1"/>
  <c r="E273" i="309" s="1"/>
  <c r="M272" i="309"/>
  <c r="H272" i="309" s="1"/>
  <c r="E272" i="309" s="1"/>
  <c r="M271" i="309"/>
  <c r="H271" i="309" s="1"/>
  <c r="E271" i="309" s="1"/>
  <c r="M270" i="309"/>
  <c r="H270" i="309" s="1"/>
  <c r="E270" i="309" s="1"/>
  <c r="M269" i="309"/>
  <c r="H269" i="309" s="1"/>
  <c r="E269" i="309" s="1"/>
  <c r="M268" i="309"/>
  <c r="H268" i="309" s="1"/>
  <c r="E268" i="309" s="1"/>
  <c r="M267" i="309"/>
  <c r="H267" i="309" s="1"/>
  <c r="E267" i="309" s="1"/>
  <c r="M266" i="309"/>
  <c r="H266" i="309" s="1"/>
  <c r="E266" i="309" s="1"/>
  <c r="M265" i="309"/>
  <c r="H265" i="309" s="1"/>
  <c r="E265" i="309" s="1"/>
  <c r="M264" i="309"/>
  <c r="H264" i="309" s="1"/>
  <c r="E264" i="309" s="1"/>
  <c r="M263" i="309"/>
  <c r="H263" i="309" s="1"/>
  <c r="E263" i="309" s="1"/>
  <c r="M262" i="309"/>
  <c r="H262" i="309" s="1"/>
  <c r="E262" i="309" s="1"/>
  <c r="L261" i="309"/>
  <c r="K261" i="309"/>
  <c r="J261" i="309"/>
  <c r="F261" i="309"/>
  <c r="M260" i="309"/>
  <c r="H260" i="309" s="1"/>
  <c r="E260" i="309" s="1"/>
  <c r="M259" i="309"/>
  <c r="H259" i="309" s="1"/>
  <c r="E259" i="309" s="1"/>
  <c r="M258" i="309"/>
  <c r="H258" i="309" s="1"/>
  <c r="E258" i="309" s="1"/>
  <c r="M257" i="309"/>
  <c r="H257" i="309" s="1"/>
  <c r="E257" i="309" s="1"/>
  <c r="M256" i="309"/>
  <c r="H256" i="309" s="1"/>
  <c r="E256" i="309" s="1"/>
  <c r="M255" i="309"/>
  <c r="H255" i="309" s="1"/>
  <c r="E255" i="309" s="1"/>
  <c r="M254" i="309"/>
  <c r="H254" i="309" s="1"/>
  <c r="E254" i="309" s="1"/>
  <c r="M253" i="309"/>
  <c r="H253" i="309" s="1"/>
  <c r="E253" i="309" s="1"/>
  <c r="M252" i="309"/>
  <c r="H252" i="309" s="1"/>
  <c r="E252" i="309" s="1"/>
  <c r="M251" i="309"/>
  <c r="H251" i="309" s="1"/>
  <c r="E251" i="309" s="1"/>
  <c r="M250" i="309"/>
  <c r="H250" i="309" s="1"/>
  <c r="E250" i="309" s="1"/>
  <c r="M249" i="309"/>
  <c r="H249" i="309" s="1"/>
  <c r="E249" i="309" s="1"/>
  <c r="M248" i="309"/>
  <c r="H248" i="309" s="1"/>
  <c r="E248" i="309" s="1"/>
  <c r="M247" i="309"/>
  <c r="H247" i="309" s="1"/>
  <c r="E247" i="309" s="1"/>
  <c r="M246" i="309"/>
  <c r="H246" i="309" s="1"/>
  <c r="E246" i="309" s="1"/>
  <c r="M245" i="309"/>
  <c r="H245" i="309" s="1"/>
  <c r="E245" i="309" s="1"/>
  <c r="M244" i="309"/>
  <c r="H244" i="309" s="1"/>
  <c r="E244" i="309" s="1"/>
  <c r="M243" i="309"/>
  <c r="H243" i="309" s="1"/>
  <c r="E243" i="309" s="1"/>
  <c r="M242" i="309"/>
  <c r="H242" i="309" s="1"/>
  <c r="E242" i="309" s="1"/>
  <c r="M241" i="309"/>
  <c r="H241" i="309" s="1"/>
  <c r="E241" i="309" s="1"/>
  <c r="M240" i="309"/>
  <c r="H240" i="309" s="1"/>
  <c r="E240" i="309" s="1"/>
  <c r="M239" i="309"/>
  <c r="H239" i="309" s="1"/>
  <c r="E239" i="309" s="1"/>
  <c r="M238" i="309"/>
  <c r="H238" i="309" s="1"/>
  <c r="E238" i="309" s="1"/>
  <c r="M237" i="309"/>
  <c r="H237" i="309" s="1"/>
  <c r="E237" i="309" s="1"/>
  <c r="M236" i="309"/>
  <c r="H236" i="309" s="1"/>
  <c r="E236" i="309" s="1"/>
  <c r="M235" i="309"/>
  <c r="H235" i="309" s="1"/>
  <c r="E235" i="309" s="1"/>
  <c r="M234" i="309"/>
  <c r="H234" i="309" s="1"/>
  <c r="E234" i="309" s="1"/>
  <c r="M233" i="309"/>
  <c r="H233" i="309" s="1"/>
  <c r="E233" i="309" s="1"/>
  <c r="M232" i="309"/>
  <c r="H232" i="309" s="1"/>
  <c r="L231" i="309"/>
  <c r="K231" i="309"/>
  <c r="J231" i="309"/>
  <c r="I231" i="309"/>
  <c r="G231" i="309"/>
  <c r="F231" i="309"/>
  <c r="M230" i="309"/>
  <c r="H230" i="309" s="1"/>
  <c r="E230" i="309" s="1"/>
  <c r="M229" i="309"/>
  <c r="H229" i="309" s="1"/>
  <c r="E229" i="309" s="1"/>
  <c r="M228" i="309"/>
  <c r="H228" i="309" s="1"/>
  <c r="E228" i="309" s="1"/>
  <c r="M227" i="309"/>
  <c r="H227" i="309" s="1"/>
  <c r="E227" i="309" s="1"/>
  <c r="M226" i="309"/>
  <c r="H226" i="309" s="1"/>
  <c r="E226" i="309" s="1"/>
  <c r="M225" i="309"/>
  <c r="H225" i="309" s="1"/>
  <c r="E225" i="309" s="1"/>
  <c r="M224" i="309"/>
  <c r="H224" i="309" s="1"/>
  <c r="E224" i="309" s="1"/>
  <c r="M223" i="309"/>
  <c r="H223" i="309" s="1"/>
  <c r="E223" i="309" s="1"/>
  <c r="M222" i="309"/>
  <c r="H222" i="309" s="1"/>
  <c r="E222" i="309" s="1"/>
  <c r="M221" i="309"/>
  <c r="H221" i="309" s="1"/>
  <c r="E221" i="309" s="1"/>
  <c r="M220" i="309"/>
  <c r="H220" i="309" s="1"/>
  <c r="E220" i="309" s="1"/>
  <c r="M219" i="309"/>
  <c r="H219" i="309" s="1"/>
  <c r="E219" i="309" s="1"/>
  <c r="M218" i="309"/>
  <c r="H218" i="309" s="1"/>
  <c r="E218" i="309" s="1"/>
  <c r="M217" i="309"/>
  <c r="L216" i="309"/>
  <c r="K216" i="309"/>
  <c r="J216" i="309"/>
  <c r="I216" i="309"/>
  <c r="G216" i="309"/>
  <c r="F216" i="309"/>
  <c r="M215" i="309"/>
  <c r="H215" i="309" s="1"/>
  <c r="E215" i="309" s="1"/>
  <c r="M214" i="309"/>
  <c r="H214" i="309" s="1"/>
  <c r="E214" i="309" s="1"/>
  <c r="M213" i="309"/>
  <c r="H213" i="309" s="1"/>
  <c r="E213" i="309" s="1"/>
  <c r="M212" i="309"/>
  <c r="H212" i="309" s="1"/>
  <c r="E212" i="309" s="1"/>
  <c r="M211" i="309"/>
  <c r="H211" i="309" s="1"/>
  <c r="E211" i="309" s="1"/>
  <c r="M210" i="309"/>
  <c r="H210" i="309" s="1"/>
  <c r="E210" i="309" s="1"/>
  <c r="M209" i="309"/>
  <c r="H209" i="309" s="1"/>
  <c r="E209" i="309" s="1"/>
  <c r="M208" i="309"/>
  <c r="H208" i="309" s="1"/>
  <c r="E208" i="309" s="1"/>
  <c r="M207" i="309"/>
  <c r="H207" i="309" s="1"/>
  <c r="E207" i="309" s="1"/>
  <c r="M206" i="309"/>
  <c r="H206" i="309" s="1"/>
  <c r="E206" i="309" s="1"/>
  <c r="I206" i="309" s="1"/>
  <c r="I184" i="309" s="1"/>
  <c r="M205" i="309"/>
  <c r="H205" i="309" s="1"/>
  <c r="E205" i="309" s="1"/>
  <c r="M204" i="309"/>
  <c r="H204" i="309" s="1"/>
  <c r="E204" i="309" s="1"/>
  <c r="M203" i="309"/>
  <c r="H203" i="309" s="1"/>
  <c r="E203" i="309" s="1"/>
  <c r="M202" i="309"/>
  <c r="H202" i="309" s="1"/>
  <c r="E202" i="309" s="1"/>
  <c r="M201" i="309"/>
  <c r="H201" i="309" s="1"/>
  <c r="E201" i="309" s="1"/>
  <c r="M200" i="309"/>
  <c r="H200" i="309" s="1"/>
  <c r="E200" i="309" s="1"/>
  <c r="M199" i="309"/>
  <c r="H199" i="309" s="1"/>
  <c r="E199" i="309" s="1"/>
  <c r="M198" i="309"/>
  <c r="H198" i="309" s="1"/>
  <c r="E198" i="309" s="1"/>
  <c r="M197" i="309"/>
  <c r="H197" i="309" s="1"/>
  <c r="E197" i="309" s="1"/>
  <c r="M196" i="309"/>
  <c r="H196" i="309" s="1"/>
  <c r="E196" i="309" s="1"/>
  <c r="H195" i="309"/>
  <c r="E195" i="309" s="1"/>
  <c r="M194" i="309"/>
  <c r="H194" i="309" s="1"/>
  <c r="E194" i="309" s="1"/>
  <c r="M193" i="309"/>
  <c r="H193" i="309" s="1"/>
  <c r="E193" i="309" s="1"/>
  <c r="M192" i="309"/>
  <c r="H192" i="309" s="1"/>
  <c r="E192" i="309" s="1"/>
  <c r="M191" i="309"/>
  <c r="H191" i="309" s="1"/>
  <c r="E191" i="309" s="1"/>
  <c r="M190" i="309"/>
  <c r="H190" i="309" s="1"/>
  <c r="E190" i="309" s="1"/>
  <c r="M189" i="309"/>
  <c r="H189" i="309" s="1"/>
  <c r="E189" i="309" s="1"/>
  <c r="M188" i="309"/>
  <c r="H188" i="309" s="1"/>
  <c r="E188" i="309" s="1"/>
  <c r="M187" i="309"/>
  <c r="H187" i="309" s="1"/>
  <c r="E187" i="309" s="1"/>
  <c r="M186" i="309"/>
  <c r="H186" i="309" s="1"/>
  <c r="E186" i="309" s="1"/>
  <c r="M185" i="309"/>
  <c r="H185" i="309" s="1"/>
  <c r="E185" i="309" s="1"/>
  <c r="L184" i="309"/>
  <c r="K184" i="309"/>
  <c r="J184" i="309"/>
  <c r="G184" i="309"/>
  <c r="F184" i="309"/>
  <c r="M183" i="309"/>
  <c r="H183" i="309" s="1"/>
  <c r="E183" i="309" s="1"/>
  <c r="M182" i="309"/>
  <c r="H182" i="309" s="1"/>
  <c r="E182" i="309" s="1"/>
  <c r="M181" i="309"/>
  <c r="M180" i="309"/>
  <c r="H180" i="309" s="1"/>
  <c r="E180" i="309" s="1"/>
  <c r="L179" i="309"/>
  <c r="K179" i="309"/>
  <c r="J179" i="309"/>
  <c r="I179" i="309"/>
  <c r="G179" i="309"/>
  <c r="F179" i="309"/>
  <c r="M178" i="309"/>
  <c r="H178" i="309" s="1"/>
  <c r="E178" i="309" s="1"/>
  <c r="M177" i="309"/>
  <c r="H177" i="309" s="1"/>
  <c r="E177" i="309" s="1"/>
  <c r="M176" i="309"/>
  <c r="H176" i="309" s="1"/>
  <c r="E176" i="309" s="1"/>
  <c r="M175" i="309"/>
  <c r="H175" i="309" s="1"/>
  <c r="E175" i="309" s="1"/>
  <c r="M174" i="309"/>
  <c r="H174" i="309" s="1"/>
  <c r="E174" i="309" s="1"/>
  <c r="M173" i="309"/>
  <c r="H173" i="309" s="1"/>
  <c r="E173" i="309" s="1"/>
  <c r="M172" i="309"/>
  <c r="H172" i="309" s="1"/>
  <c r="E172" i="309" s="1"/>
  <c r="M171" i="309"/>
  <c r="H171" i="309" s="1"/>
  <c r="E171" i="309" s="1"/>
  <c r="M170" i="309"/>
  <c r="H170" i="309" s="1"/>
  <c r="E170" i="309" s="1"/>
  <c r="M169" i="309"/>
  <c r="H169" i="309" s="1"/>
  <c r="E169" i="309" s="1"/>
  <c r="M168" i="309"/>
  <c r="H168" i="309" s="1"/>
  <c r="E168" i="309" s="1"/>
  <c r="M167" i="309"/>
  <c r="H167" i="309" s="1"/>
  <c r="E167" i="309" s="1"/>
  <c r="M166" i="309"/>
  <c r="H166" i="309" s="1"/>
  <c r="E166" i="309" s="1"/>
  <c r="M165" i="309"/>
  <c r="H165" i="309" s="1"/>
  <c r="E165" i="309" s="1"/>
  <c r="M164" i="309"/>
  <c r="H164" i="309" s="1"/>
  <c r="E164" i="309" s="1"/>
  <c r="M163" i="309"/>
  <c r="H163" i="309" s="1"/>
  <c r="E163" i="309" s="1"/>
  <c r="M162" i="309"/>
  <c r="H162" i="309" s="1"/>
  <c r="E162" i="309" s="1"/>
  <c r="M161" i="309"/>
  <c r="H161" i="309" s="1"/>
  <c r="E161" i="309" s="1"/>
  <c r="M160" i="309"/>
  <c r="H160" i="309" s="1"/>
  <c r="E160" i="309" s="1"/>
  <c r="M159" i="309"/>
  <c r="M158" i="309"/>
  <c r="H158" i="309" s="1"/>
  <c r="E158" i="309" s="1"/>
  <c r="L157" i="309"/>
  <c r="K157" i="309"/>
  <c r="J157" i="309"/>
  <c r="I157" i="309"/>
  <c r="G157" i="309"/>
  <c r="F157" i="309"/>
  <c r="M156" i="309"/>
  <c r="H156" i="309" s="1"/>
  <c r="E156" i="309" s="1"/>
  <c r="M155" i="309"/>
  <c r="H155" i="309" s="1"/>
  <c r="E155" i="309" s="1"/>
  <c r="M154" i="309"/>
  <c r="H154" i="309" s="1"/>
  <c r="E154" i="309" s="1"/>
  <c r="M153" i="309"/>
  <c r="H153" i="309" s="1"/>
  <c r="E153" i="309" s="1"/>
  <c r="M152" i="309"/>
  <c r="H152" i="309" s="1"/>
  <c r="E152" i="309" s="1"/>
  <c r="M151" i="309"/>
  <c r="H151" i="309" s="1"/>
  <c r="E151" i="309" s="1"/>
  <c r="M150" i="309"/>
  <c r="H150" i="309" s="1"/>
  <c r="E150" i="309" s="1"/>
  <c r="M149" i="309"/>
  <c r="H149" i="309" s="1"/>
  <c r="E149" i="309" s="1"/>
  <c r="M148" i="309"/>
  <c r="H148" i="309" s="1"/>
  <c r="E148" i="309" s="1"/>
  <c r="M147" i="309"/>
  <c r="H147" i="309" s="1"/>
  <c r="E147" i="309" s="1"/>
  <c r="M146" i="309"/>
  <c r="H146" i="309" s="1"/>
  <c r="E146" i="309" s="1"/>
  <c r="M145" i="309"/>
  <c r="H145" i="309" s="1"/>
  <c r="E145" i="309" s="1"/>
  <c r="M144" i="309"/>
  <c r="H144" i="309" s="1"/>
  <c r="E144" i="309" s="1"/>
  <c r="M143" i="309"/>
  <c r="H143" i="309" s="1"/>
  <c r="E143" i="309" s="1"/>
  <c r="M142" i="309"/>
  <c r="H142" i="309" s="1"/>
  <c r="E142" i="309" s="1"/>
  <c r="M141" i="309"/>
  <c r="H141" i="309" s="1"/>
  <c r="E141" i="309" s="1"/>
  <c r="M140" i="309"/>
  <c r="H140" i="309" s="1"/>
  <c r="E140" i="309" s="1"/>
  <c r="M139" i="309"/>
  <c r="H139" i="309" s="1"/>
  <c r="E139" i="309" s="1"/>
  <c r="M138" i="309"/>
  <c r="H138" i="309" s="1"/>
  <c r="E138" i="309" s="1"/>
  <c r="M137" i="309"/>
  <c r="H137" i="309" s="1"/>
  <c r="E137" i="309" s="1"/>
  <c r="M136" i="309"/>
  <c r="H136" i="309" s="1"/>
  <c r="E136" i="309" s="1"/>
  <c r="M135" i="309"/>
  <c r="H135" i="309" s="1"/>
  <c r="E135" i="309" s="1"/>
  <c r="M134" i="309"/>
  <c r="H134" i="309" s="1"/>
  <c r="E134" i="309" s="1"/>
  <c r="M133" i="309"/>
  <c r="H133" i="309" s="1"/>
  <c r="E133" i="309" s="1"/>
  <c r="M132" i="309"/>
  <c r="H132" i="309" s="1"/>
  <c r="E132" i="309" s="1"/>
  <c r="M131" i="309"/>
  <c r="H131" i="309" s="1"/>
  <c r="E131" i="309" s="1"/>
  <c r="M130" i="309"/>
  <c r="H130" i="309" s="1"/>
  <c r="E130" i="309" s="1"/>
  <c r="M129" i="309"/>
  <c r="H129" i="309" s="1"/>
  <c r="E129" i="309" s="1"/>
  <c r="M128" i="309"/>
  <c r="H128" i="309" s="1"/>
  <c r="E128" i="309" s="1"/>
  <c r="M127" i="309"/>
  <c r="H127" i="309" s="1"/>
  <c r="E127" i="309" s="1"/>
  <c r="M126" i="309"/>
  <c r="H126" i="309" s="1"/>
  <c r="E126" i="309" s="1"/>
  <c r="M125" i="309"/>
  <c r="H125" i="309" s="1"/>
  <c r="E125" i="309" s="1"/>
  <c r="M124" i="309"/>
  <c r="I124" i="309" s="1"/>
  <c r="I115" i="309" s="1"/>
  <c r="M123" i="309"/>
  <c r="H123" i="309" s="1"/>
  <c r="E123" i="309" s="1"/>
  <c r="M122" i="309"/>
  <c r="H122" i="309" s="1"/>
  <c r="E122" i="309" s="1"/>
  <c r="M121" i="309"/>
  <c r="H121" i="309" s="1"/>
  <c r="E121" i="309" s="1"/>
  <c r="M120" i="309"/>
  <c r="H120" i="309" s="1"/>
  <c r="E120" i="309" s="1"/>
  <c r="M119" i="309"/>
  <c r="H119" i="309" s="1"/>
  <c r="E119" i="309" s="1"/>
  <c r="M118" i="309"/>
  <c r="H118" i="309" s="1"/>
  <c r="E118" i="309" s="1"/>
  <c r="M117" i="309"/>
  <c r="H117" i="309" s="1"/>
  <c r="E117" i="309" s="1"/>
  <c r="M116" i="309"/>
  <c r="H116" i="309" s="1"/>
  <c r="E116" i="309" s="1"/>
  <c r="L115" i="309"/>
  <c r="K115" i="309"/>
  <c r="J115" i="309"/>
  <c r="G115" i="309"/>
  <c r="F115" i="309"/>
  <c r="M114" i="309"/>
  <c r="H114" i="309" s="1"/>
  <c r="E114" i="309" s="1"/>
  <c r="M113" i="309"/>
  <c r="H113" i="309" s="1"/>
  <c r="E113" i="309" s="1"/>
  <c r="M112" i="309"/>
  <c r="H112" i="309" s="1"/>
  <c r="E112" i="309" s="1"/>
  <c r="M111" i="309"/>
  <c r="H111" i="309" s="1"/>
  <c r="E111" i="309" s="1"/>
  <c r="M110" i="309"/>
  <c r="H110" i="309" s="1"/>
  <c r="E110" i="309" s="1"/>
  <c r="M109" i="309"/>
  <c r="H109" i="309" s="1"/>
  <c r="E109" i="309" s="1"/>
  <c r="M108" i="309"/>
  <c r="H108" i="309" s="1"/>
  <c r="E108" i="309" s="1"/>
  <c r="M107" i="309"/>
  <c r="H107" i="309" s="1"/>
  <c r="E107" i="309" s="1"/>
  <c r="M106" i="309"/>
  <c r="H106" i="309" s="1"/>
  <c r="E106" i="309" s="1"/>
  <c r="M105" i="309"/>
  <c r="H105" i="309" s="1"/>
  <c r="E105" i="309" s="1"/>
  <c r="M104" i="309"/>
  <c r="H104" i="309" s="1"/>
  <c r="E104" i="309" s="1"/>
  <c r="M103" i="309"/>
  <c r="H103" i="309" s="1"/>
  <c r="E103" i="309" s="1"/>
  <c r="M102" i="309"/>
  <c r="H102" i="309" s="1"/>
  <c r="E102" i="309" s="1"/>
  <c r="Y101" i="309"/>
  <c r="M101" i="309"/>
  <c r="H101" i="309" s="1"/>
  <c r="E101" i="309" s="1"/>
  <c r="M100" i="309"/>
  <c r="H100" i="309" s="1"/>
  <c r="E100" i="309" s="1"/>
  <c r="M99" i="309"/>
  <c r="H99" i="309" s="1"/>
  <c r="E99" i="309" s="1"/>
  <c r="Y98" i="309"/>
  <c r="M98" i="309"/>
  <c r="H98" i="309" s="1"/>
  <c r="E98" i="309" s="1"/>
  <c r="M97" i="309"/>
  <c r="H97" i="309" s="1"/>
  <c r="E97" i="309" s="1"/>
  <c r="M96" i="309"/>
  <c r="H96" i="309" s="1"/>
  <c r="E96" i="309" s="1"/>
  <c r="M95" i="309"/>
  <c r="H95" i="309" s="1"/>
  <c r="E95" i="309" s="1"/>
  <c r="M94" i="309"/>
  <c r="H94" i="309" s="1"/>
  <c r="E94" i="309" s="1"/>
  <c r="M93" i="309"/>
  <c r="H93" i="309" s="1"/>
  <c r="E93" i="309" s="1"/>
  <c r="M92" i="309"/>
  <c r="H92" i="309" s="1"/>
  <c r="E92" i="309" s="1"/>
  <c r="M91" i="309"/>
  <c r="H91" i="309" s="1"/>
  <c r="E91" i="309" s="1"/>
  <c r="M90" i="309"/>
  <c r="H90" i="309" s="1"/>
  <c r="E90" i="309" s="1"/>
  <c r="M89" i="309"/>
  <c r="H89" i="309" s="1"/>
  <c r="E89" i="309" s="1"/>
  <c r="M88" i="309"/>
  <c r="H88" i="309" s="1"/>
  <c r="E88" i="309" s="1"/>
  <c r="M87" i="309"/>
  <c r="H87" i="309" s="1"/>
  <c r="E87" i="309" s="1"/>
  <c r="M86" i="309"/>
  <c r="H86" i="309" s="1"/>
  <c r="E86" i="309" s="1"/>
  <c r="M85" i="309"/>
  <c r="H85" i="309" s="1"/>
  <c r="E85" i="309" s="1"/>
  <c r="M84" i="309"/>
  <c r="H84" i="309" s="1"/>
  <c r="E84" i="309" s="1"/>
  <c r="M83" i="309"/>
  <c r="H83" i="309" s="1"/>
  <c r="E83" i="309" s="1"/>
  <c r="M82" i="309"/>
  <c r="H82" i="309" s="1"/>
  <c r="E82" i="309" s="1"/>
  <c r="M81" i="309"/>
  <c r="H81" i="309" s="1"/>
  <c r="E81" i="309" s="1"/>
  <c r="M80" i="309"/>
  <c r="H80" i="309" s="1"/>
  <c r="E80" i="309" s="1"/>
  <c r="M79" i="309"/>
  <c r="H79" i="309" s="1"/>
  <c r="E79" i="309" s="1"/>
  <c r="M78" i="309"/>
  <c r="H78" i="309" s="1"/>
  <c r="E78" i="309" s="1"/>
  <c r="M77" i="309"/>
  <c r="H77" i="309" s="1"/>
  <c r="E77" i="309" s="1"/>
  <c r="M76" i="309"/>
  <c r="H76" i="309" s="1"/>
  <c r="E76" i="309" s="1"/>
  <c r="M75" i="309"/>
  <c r="H75" i="309" s="1"/>
  <c r="E75" i="309" s="1"/>
  <c r="M74" i="309"/>
  <c r="H74" i="309" s="1"/>
  <c r="E74" i="309" s="1"/>
  <c r="M73" i="309"/>
  <c r="H73" i="309" s="1"/>
  <c r="E73" i="309" s="1"/>
  <c r="M72" i="309"/>
  <c r="L71" i="309"/>
  <c r="K71" i="309"/>
  <c r="J71" i="309"/>
  <c r="I71" i="309"/>
  <c r="G71" i="309"/>
  <c r="F71" i="309"/>
  <c r="M70" i="309"/>
  <c r="H70" i="309" s="1"/>
  <c r="E70" i="309" s="1"/>
  <c r="M69" i="309"/>
  <c r="H69" i="309" s="1"/>
  <c r="E69" i="309" s="1"/>
  <c r="L68" i="309"/>
  <c r="K68" i="309"/>
  <c r="J68" i="309"/>
  <c r="I68" i="309"/>
  <c r="G68" i="309"/>
  <c r="F68" i="309"/>
  <c r="M67" i="309"/>
  <c r="H67" i="309" s="1"/>
  <c r="E67" i="309" s="1"/>
  <c r="M66" i="309"/>
  <c r="H66" i="309" s="1"/>
  <c r="E66" i="309" s="1"/>
  <c r="M65" i="309"/>
  <c r="H65" i="309" s="1"/>
  <c r="E65" i="309" s="1"/>
  <c r="M64" i="309"/>
  <c r="H64" i="309" s="1"/>
  <c r="E64" i="309" s="1"/>
  <c r="M63" i="309"/>
  <c r="H63" i="309" s="1"/>
  <c r="E63" i="309" s="1"/>
  <c r="M62" i="309"/>
  <c r="H62" i="309" s="1"/>
  <c r="E62" i="309" s="1"/>
  <c r="M61" i="309"/>
  <c r="H61" i="309" s="1"/>
  <c r="E61" i="309" s="1"/>
  <c r="M60" i="309"/>
  <c r="H60" i="309" s="1"/>
  <c r="E60" i="309" s="1"/>
  <c r="Y59" i="309"/>
  <c r="M59" i="309" s="1"/>
  <c r="H59" i="309" s="1"/>
  <c r="E59" i="309" s="1"/>
  <c r="M58" i="309"/>
  <c r="H58" i="309" s="1"/>
  <c r="E58" i="309" s="1"/>
  <c r="M57" i="309"/>
  <c r="H57" i="309" s="1"/>
  <c r="E57" i="309" s="1"/>
  <c r="M56" i="309"/>
  <c r="H56" i="309" s="1"/>
  <c r="E56" i="309" s="1"/>
  <c r="M55" i="309"/>
  <c r="H55" i="309" s="1"/>
  <c r="E55" i="309" s="1"/>
  <c r="Y54" i="309"/>
  <c r="M54" i="309"/>
  <c r="H54" i="309" s="1"/>
  <c r="E54" i="309" s="1"/>
  <c r="M53" i="309"/>
  <c r="H53" i="309" s="1"/>
  <c r="E53" i="309" s="1"/>
  <c r="M52" i="309"/>
  <c r="H52" i="309" s="1"/>
  <c r="E52" i="309" s="1"/>
  <c r="M51" i="309"/>
  <c r="H51" i="309" s="1"/>
  <c r="E51" i="309" s="1"/>
  <c r="M50" i="309"/>
  <c r="J50" i="309"/>
  <c r="J10" i="309" s="1"/>
  <c r="M49" i="309"/>
  <c r="H49" i="309" s="1"/>
  <c r="E49" i="309" s="1"/>
  <c r="M48" i="309"/>
  <c r="H48" i="309" s="1"/>
  <c r="E48" i="309" s="1"/>
  <c r="M47" i="309"/>
  <c r="H47" i="309" s="1"/>
  <c r="E47" i="309" s="1"/>
  <c r="M46" i="309"/>
  <c r="H46" i="309" s="1"/>
  <c r="E46" i="309" s="1"/>
  <c r="M45" i="309"/>
  <c r="H45" i="309" s="1"/>
  <c r="E45" i="309" s="1"/>
  <c r="M44" i="309"/>
  <c r="H44" i="309" s="1"/>
  <c r="E44" i="309" s="1"/>
  <c r="M43" i="309"/>
  <c r="H43" i="309" s="1"/>
  <c r="E43" i="309" s="1"/>
  <c r="M42" i="309"/>
  <c r="H42" i="309" s="1"/>
  <c r="E42" i="309" s="1"/>
  <c r="M41" i="309"/>
  <c r="H41" i="309" s="1"/>
  <c r="E41" i="309" s="1"/>
  <c r="M40" i="309"/>
  <c r="H40" i="309" s="1"/>
  <c r="E40" i="309" s="1"/>
  <c r="M39" i="309"/>
  <c r="H39" i="309" s="1"/>
  <c r="E39" i="309" s="1"/>
  <c r="M38" i="309"/>
  <c r="H38" i="309" s="1"/>
  <c r="E38" i="309" s="1"/>
  <c r="M37" i="309"/>
  <c r="H37" i="309" s="1"/>
  <c r="E37" i="309" s="1"/>
  <c r="M36" i="309"/>
  <c r="H36" i="309" s="1"/>
  <c r="E36" i="309" s="1"/>
  <c r="M35" i="309"/>
  <c r="H35" i="309" s="1"/>
  <c r="E35" i="309" s="1"/>
  <c r="M34" i="309"/>
  <c r="H34" i="309" s="1"/>
  <c r="E34" i="309" s="1"/>
  <c r="M33" i="309"/>
  <c r="H33" i="309" s="1"/>
  <c r="E33" i="309" s="1"/>
  <c r="M32" i="309"/>
  <c r="H32" i="309" s="1"/>
  <c r="E32" i="309" s="1"/>
  <c r="M31" i="309"/>
  <c r="H31" i="309" s="1"/>
  <c r="E31" i="309" s="1"/>
  <c r="M30" i="309"/>
  <c r="H30" i="309" s="1"/>
  <c r="E30" i="309" s="1"/>
  <c r="M29" i="309"/>
  <c r="H29" i="309" s="1"/>
  <c r="E29" i="309" s="1"/>
  <c r="M28" i="309"/>
  <c r="H28" i="309" s="1"/>
  <c r="E28" i="309" s="1"/>
  <c r="M27" i="309"/>
  <c r="H27" i="309" s="1"/>
  <c r="E27" i="309" s="1"/>
  <c r="M26" i="309"/>
  <c r="H26" i="309" s="1"/>
  <c r="E26" i="309" s="1"/>
  <c r="M25" i="309"/>
  <c r="H25" i="309" s="1"/>
  <c r="E25" i="309" s="1"/>
  <c r="M24" i="309"/>
  <c r="H24" i="309" s="1"/>
  <c r="E24" i="309" s="1"/>
  <c r="M23" i="309"/>
  <c r="H23" i="309" s="1"/>
  <c r="E23" i="309" s="1"/>
  <c r="M22" i="309"/>
  <c r="H22" i="309" s="1"/>
  <c r="E22" i="309" s="1"/>
  <c r="M21" i="309"/>
  <c r="H21" i="309" s="1"/>
  <c r="E21" i="309" s="1"/>
  <c r="M20" i="309"/>
  <c r="H20" i="309" s="1"/>
  <c r="E20" i="309" s="1"/>
  <c r="M19" i="309"/>
  <c r="H19" i="309" s="1"/>
  <c r="E19" i="309" s="1"/>
  <c r="M18" i="309"/>
  <c r="H18" i="309" s="1"/>
  <c r="E18" i="309" s="1"/>
  <c r="M17" i="309"/>
  <c r="H17" i="309" s="1"/>
  <c r="E17" i="309" s="1"/>
  <c r="M16" i="309"/>
  <c r="H16" i="309" s="1"/>
  <c r="E16" i="309" s="1"/>
  <c r="M15" i="309"/>
  <c r="H15" i="309" s="1"/>
  <c r="E15" i="309" s="1"/>
  <c r="M14" i="309"/>
  <c r="H14" i="309" s="1"/>
  <c r="E14" i="309" s="1"/>
  <c r="M13" i="309"/>
  <c r="H13" i="309" s="1"/>
  <c r="E13" i="309" s="1"/>
  <c r="M12" i="309"/>
  <c r="H12" i="309" s="1"/>
  <c r="E12" i="309" s="1"/>
  <c r="M11" i="309"/>
  <c r="H11" i="309" s="1"/>
  <c r="E11" i="309" s="1"/>
  <c r="L10" i="309"/>
  <c r="K10" i="309"/>
  <c r="I10" i="309"/>
  <c r="G10" i="309"/>
  <c r="F10" i="309"/>
  <c r="M9" i="309"/>
  <c r="H9" i="309" s="1"/>
  <c r="E9" i="309" s="1"/>
  <c r="W8" i="309"/>
  <c r="M8" i="309" s="1"/>
  <c r="L7" i="309"/>
  <c r="K7" i="309"/>
  <c r="J7" i="309"/>
  <c r="I7" i="309"/>
  <c r="G7" i="309"/>
  <c r="F7" i="309"/>
  <c r="H124" i="309" l="1"/>
  <c r="E124" i="309" s="1"/>
  <c r="M510" i="309"/>
  <c r="I427" i="309"/>
  <c r="M512" i="309"/>
  <c r="M715" i="309"/>
  <c r="E498" i="309"/>
  <c r="M439" i="309"/>
  <c r="M498" i="309"/>
  <c r="E715" i="309"/>
  <c r="M10" i="309"/>
  <c r="E518" i="309"/>
  <c r="H510" i="309"/>
  <c r="M261" i="309"/>
  <c r="E184" i="309"/>
  <c r="E232" i="309"/>
  <c r="E231" i="309" s="1"/>
  <c r="H231" i="309"/>
  <c r="E115" i="309"/>
  <c r="H8" i="309"/>
  <c r="M7" i="309"/>
  <c r="E261" i="309"/>
  <c r="F743" i="309"/>
  <c r="H470" i="309"/>
  <c r="E470" i="309" s="1"/>
  <c r="M467" i="309"/>
  <c r="H431" i="309"/>
  <c r="E431" i="309" s="1"/>
  <c r="M427" i="309"/>
  <c r="H728" i="309"/>
  <c r="E728" i="309" s="1"/>
  <c r="M724" i="309"/>
  <c r="H50" i="309"/>
  <c r="E50" i="309" s="1"/>
  <c r="E10" i="309" s="1"/>
  <c r="J743" i="309"/>
  <c r="M458" i="309"/>
  <c r="E478" i="309"/>
  <c r="H518" i="309"/>
  <c r="K743" i="309"/>
  <c r="H492" i="309"/>
  <c r="M491" i="309"/>
  <c r="M68" i="309"/>
  <c r="H72" i="309"/>
  <c r="M71" i="309"/>
  <c r="H261" i="309"/>
  <c r="E352" i="309"/>
  <c r="E734" i="309"/>
  <c r="E733" i="309" s="1"/>
  <c r="H733" i="309"/>
  <c r="E68" i="309"/>
  <c r="H68" i="309"/>
  <c r="H159" i="309"/>
  <c r="E159" i="309" s="1"/>
  <c r="E157" i="309" s="1"/>
  <c r="M157" i="309"/>
  <c r="M184" i="309"/>
  <c r="H352" i="309"/>
  <c r="H115" i="309"/>
  <c r="H181" i="309"/>
  <c r="E181" i="309" s="1"/>
  <c r="E179" i="309" s="1"/>
  <c r="M179" i="309"/>
  <c r="E512" i="309"/>
  <c r="H184" i="309"/>
  <c r="M231" i="309"/>
  <c r="M115" i="309"/>
  <c r="H217" i="309"/>
  <c r="M216" i="309"/>
  <c r="E429" i="309"/>
  <c r="E427" i="309" s="1"/>
  <c r="E468" i="309"/>
  <c r="M352" i="309"/>
  <c r="H439" i="309"/>
  <c r="E440" i="309"/>
  <c r="E439" i="309" s="1"/>
  <c r="E458" i="309"/>
  <c r="I459" i="309"/>
  <c r="I458" i="309" s="1"/>
  <c r="H715" i="309"/>
  <c r="L743" i="309"/>
  <c r="H512" i="309"/>
  <c r="H554" i="309"/>
  <c r="M553" i="309"/>
  <c r="E725" i="309"/>
  <c r="E724" i="309" s="1"/>
  <c r="M733" i="309"/>
  <c r="H478" i="309"/>
  <c r="H424" i="309"/>
  <c r="M423" i="309"/>
  <c r="M478" i="309"/>
  <c r="H458" i="309"/>
  <c r="H472" i="309"/>
  <c r="M471" i="309"/>
  <c r="H498" i="309"/>
  <c r="H637" i="309"/>
  <c r="E637" i="309" s="1"/>
  <c r="H422" i="309"/>
  <c r="M421" i="309"/>
  <c r="M518" i="309"/>
  <c r="G743" i="309"/>
  <c r="M568" i="309"/>
  <c r="H589" i="309"/>
  <c r="E589" i="309" s="1"/>
  <c r="E568" i="309" s="1"/>
  <c r="H724" i="309" l="1"/>
  <c r="H427" i="309"/>
  <c r="H157" i="309"/>
  <c r="E492" i="309"/>
  <c r="E491" i="309" s="1"/>
  <c r="H491" i="309"/>
  <c r="E424" i="309"/>
  <c r="E423" i="309" s="1"/>
  <c r="H423" i="309"/>
  <c r="M743" i="309"/>
  <c r="H179" i="309"/>
  <c r="E422" i="309"/>
  <c r="E421" i="309" s="1"/>
  <c r="H421" i="309"/>
  <c r="E467" i="309"/>
  <c r="H467" i="309"/>
  <c r="H7" i="309"/>
  <c r="E8" i="309"/>
  <c r="E7" i="309" s="1"/>
  <c r="E554" i="309"/>
  <c r="H553" i="309"/>
  <c r="E472" i="309"/>
  <c r="E471" i="309" s="1"/>
  <c r="H471" i="309"/>
  <c r="E72" i="309"/>
  <c r="E71" i="309" s="1"/>
  <c r="H71" i="309"/>
  <c r="E217" i="309"/>
  <c r="E216" i="309" s="1"/>
  <c r="H216" i="309"/>
  <c r="H568" i="309"/>
  <c r="H10" i="309"/>
  <c r="H743" i="309" l="1"/>
  <c r="E553" i="309"/>
  <c r="E743" i="309" s="1"/>
  <c r="I554" i="309"/>
  <c r="I553" i="309" s="1"/>
  <c r="I743" i="309" s="1"/>
  <c r="Y57" i="308" l="1"/>
  <c r="X57" i="308"/>
  <c r="W57" i="308"/>
  <c r="V57" i="308"/>
  <c r="U57" i="308"/>
  <c r="T57" i="308"/>
  <c r="S57" i="308"/>
  <c r="R57" i="308"/>
  <c r="Q57" i="308"/>
  <c r="P57" i="308"/>
  <c r="O57" i="308"/>
  <c r="N57" i="308"/>
  <c r="M57" i="308"/>
  <c r="L57" i="308"/>
  <c r="K57" i="308"/>
  <c r="J57" i="308"/>
  <c r="I57" i="308"/>
  <c r="H57" i="308"/>
  <c r="G57" i="308"/>
  <c r="F57" i="308"/>
  <c r="E57" i="308"/>
  <c r="D57" i="308"/>
  <c r="Y56" i="308"/>
  <c r="X56" i="308"/>
  <c r="W56" i="308"/>
  <c r="V56" i="308"/>
  <c r="U56" i="308"/>
  <c r="T56" i="308"/>
  <c r="S56" i="308"/>
  <c r="R56" i="308"/>
  <c r="Q56" i="308"/>
  <c r="P56" i="308"/>
  <c r="O56" i="308"/>
  <c r="N56" i="308"/>
  <c r="M56" i="308"/>
  <c r="L56" i="308"/>
  <c r="K56" i="308"/>
  <c r="J56" i="308"/>
  <c r="I56" i="308"/>
  <c r="H56" i="308"/>
  <c r="G56" i="308"/>
  <c r="F56" i="308"/>
  <c r="E56" i="308"/>
  <c r="D56" i="308"/>
  <c r="Y55" i="308"/>
  <c r="X55" i="308"/>
  <c r="W55" i="308"/>
  <c r="V55" i="308"/>
  <c r="U55" i="308"/>
  <c r="T55" i="308"/>
  <c r="S55" i="308"/>
  <c r="R55" i="308"/>
  <c r="Q55" i="308"/>
  <c r="P55" i="308"/>
  <c r="O55" i="308"/>
  <c r="N55" i="308"/>
  <c r="M55" i="308"/>
  <c r="L55" i="308"/>
  <c r="K55" i="308"/>
  <c r="J55" i="308"/>
  <c r="I55" i="308"/>
  <c r="H55" i="308"/>
  <c r="G55" i="308"/>
  <c r="F55" i="308"/>
  <c r="E55" i="308"/>
  <c r="D55" i="308"/>
  <c r="Y54" i="308"/>
  <c r="X54" i="308"/>
  <c r="W54" i="308"/>
  <c r="V54" i="308"/>
  <c r="U54" i="308"/>
  <c r="T54" i="308"/>
  <c r="S54" i="308"/>
  <c r="R54" i="308"/>
  <c r="Q54" i="308"/>
  <c r="P54" i="308"/>
  <c r="O54" i="308"/>
  <c r="N54" i="308"/>
  <c r="M54" i="308"/>
  <c r="L54" i="308"/>
  <c r="K54" i="308"/>
  <c r="J54" i="308"/>
  <c r="I54" i="308"/>
  <c r="H54" i="308"/>
  <c r="G54" i="308"/>
  <c r="F54" i="308"/>
  <c r="E54" i="308"/>
  <c r="D54" i="308"/>
  <c r="Y53" i="308"/>
  <c r="X53" i="308"/>
  <c r="W53" i="308"/>
  <c r="V53" i="308"/>
  <c r="U53" i="308"/>
  <c r="T53" i="308"/>
  <c r="S53" i="308"/>
  <c r="R53" i="308"/>
  <c r="Q53" i="308"/>
  <c r="P53" i="308"/>
  <c r="O53" i="308"/>
  <c r="N53" i="308"/>
  <c r="M53" i="308"/>
  <c r="L53" i="308"/>
  <c r="K53" i="308"/>
  <c r="J53" i="308"/>
  <c r="I53" i="308"/>
  <c r="H53" i="308"/>
  <c r="G53" i="308"/>
  <c r="F53" i="308"/>
  <c r="E53" i="308"/>
  <c r="D53" i="308"/>
  <c r="Y52" i="308"/>
  <c r="X52" i="308"/>
  <c r="W52" i="308"/>
  <c r="V52" i="308"/>
  <c r="U52" i="308"/>
  <c r="T52" i="308"/>
  <c r="S52" i="308"/>
  <c r="R52" i="308"/>
  <c r="Q52" i="308"/>
  <c r="P52" i="308"/>
  <c r="O52" i="308"/>
  <c r="N52" i="308"/>
  <c r="M52" i="308"/>
  <c r="L52" i="308"/>
  <c r="K52" i="308"/>
  <c r="J52" i="308"/>
  <c r="I52" i="308"/>
  <c r="H52" i="308"/>
  <c r="G52" i="308"/>
  <c r="F52" i="308"/>
  <c r="E52" i="308"/>
  <c r="D52" i="308"/>
  <c r="Y51" i="308"/>
  <c r="X51" i="308"/>
  <c r="W51" i="308"/>
  <c r="V51" i="308"/>
  <c r="U51" i="308"/>
  <c r="T51" i="308"/>
  <c r="S51" i="308"/>
  <c r="R51" i="308"/>
  <c r="Q51" i="308"/>
  <c r="P51" i="308"/>
  <c r="O51" i="308"/>
  <c r="N51" i="308"/>
  <c r="M51" i="308"/>
  <c r="L51" i="308"/>
  <c r="K51" i="308"/>
  <c r="J51" i="308"/>
  <c r="I51" i="308"/>
  <c r="H51" i="308"/>
  <c r="G51" i="308"/>
  <c r="F51" i="308"/>
  <c r="E51" i="308"/>
  <c r="D51" i="308"/>
  <c r="Y50" i="308"/>
  <c r="X50" i="308"/>
  <c r="W50" i="308"/>
  <c r="V50" i="308"/>
  <c r="U50" i="308"/>
  <c r="T50" i="308"/>
  <c r="S50" i="308"/>
  <c r="R50" i="308"/>
  <c r="Q50" i="308"/>
  <c r="P50" i="308"/>
  <c r="O50" i="308"/>
  <c r="N50" i="308"/>
  <c r="M50" i="308"/>
  <c r="L50" i="308"/>
  <c r="K50" i="308"/>
  <c r="J50" i="308"/>
  <c r="I50" i="308"/>
  <c r="H50" i="308"/>
  <c r="G50" i="308"/>
  <c r="F50" i="308"/>
  <c r="E50" i="308"/>
  <c r="D50" i="308"/>
  <c r="Y49" i="308"/>
  <c r="X49" i="308"/>
  <c r="W49" i="308"/>
  <c r="V49" i="308"/>
  <c r="U49" i="308"/>
  <c r="T49" i="308"/>
  <c r="S49" i="308"/>
  <c r="R49" i="308"/>
  <c r="Q49" i="308"/>
  <c r="P49" i="308"/>
  <c r="O49" i="308"/>
  <c r="N49" i="308"/>
  <c r="M49" i="308"/>
  <c r="L49" i="308"/>
  <c r="K49" i="308"/>
  <c r="J49" i="308"/>
  <c r="I49" i="308"/>
  <c r="H49" i="308"/>
  <c r="G49" i="308"/>
  <c r="F49" i="308"/>
  <c r="E49" i="308"/>
  <c r="D49" i="308"/>
  <c r="Y48" i="308"/>
  <c r="X48" i="308"/>
  <c r="W48" i="308"/>
  <c r="V48" i="308"/>
  <c r="U48" i="308"/>
  <c r="T48" i="308"/>
  <c r="S48" i="308"/>
  <c r="R48" i="308"/>
  <c r="Q48" i="308"/>
  <c r="P48" i="308"/>
  <c r="O48" i="308"/>
  <c r="N48" i="308"/>
  <c r="M48" i="308"/>
  <c r="L48" i="308"/>
  <c r="K48" i="308"/>
  <c r="J48" i="308"/>
  <c r="I48" i="308"/>
  <c r="H48" i="308"/>
  <c r="G48" i="308"/>
  <c r="F48" i="308"/>
  <c r="E48" i="308"/>
  <c r="D48" i="308"/>
  <c r="Y47" i="308"/>
  <c r="X47" i="308"/>
  <c r="W47" i="308"/>
  <c r="V47" i="308"/>
  <c r="U47" i="308"/>
  <c r="T47" i="308"/>
  <c r="S47" i="308"/>
  <c r="R47" i="308"/>
  <c r="Q47" i="308"/>
  <c r="P47" i="308"/>
  <c r="O47" i="308"/>
  <c r="N47" i="308"/>
  <c r="M47" i="308"/>
  <c r="L47" i="308"/>
  <c r="K47" i="308"/>
  <c r="J47" i="308"/>
  <c r="I47" i="308"/>
  <c r="H47" i="308"/>
  <c r="G47" i="308"/>
  <c r="F47" i="308"/>
  <c r="E47" i="308"/>
  <c r="D47" i="308"/>
  <c r="Y46" i="308"/>
  <c r="X46" i="308"/>
  <c r="W46" i="308"/>
  <c r="V46" i="308"/>
  <c r="U46" i="308"/>
  <c r="T46" i="308"/>
  <c r="S46" i="308"/>
  <c r="R46" i="308"/>
  <c r="Q46" i="308"/>
  <c r="P46" i="308"/>
  <c r="O46" i="308"/>
  <c r="N46" i="308"/>
  <c r="M46" i="308"/>
  <c r="L46" i="308"/>
  <c r="K46" i="308"/>
  <c r="J46" i="308"/>
  <c r="I46" i="308"/>
  <c r="H46" i="308"/>
  <c r="G46" i="308"/>
  <c r="F46" i="308"/>
  <c r="E46" i="308"/>
  <c r="D46" i="308"/>
  <c r="Y45" i="308"/>
  <c r="X45" i="308"/>
  <c r="W45" i="308"/>
  <c r="V45" i="308"/>
  <c r="U45" i="308"/>
  <c r="T45" i="308"/>
  <c r="S45" i="308"/>
  <c r="R45" i="308"/>
  <c r="Q45" i="308"/>
  <c r="P45" i="308"/>
  <c r="O45" i="308"/>
  <c r="N45" i="308"/>
  <c r="M45" i="308"/>
  <c r="L45" i="308"/>
  <c r="K45" i="308"/>
  <c r="J45" i="308"/>
  <c r="I45" i="308"/>
  <c r="H45" i="308"/>
  <c r="G45" i="308"/>
  <c r="F45" i="308"/>
  <c r="E45" i="308"/>
  <c r="D45" i="308"/>
  <c r="Y44" i="308"/>
  <c r="X44" i="308"/>
  <c r="W44" i="308"/>
  <c r="V44" i="308"/>
  <c r="U44" i="308"/>
  <c r="T44" i="308"/>
  <c r="S44" i="308"/>
  <c r="R44" i="308"/>
  <c r="Q44" i="308"/>
  <c r="P44" i="308"/>
  <c r="O44" i="308"/>
  <c r="N44" i="308"/>
  <c r="M44" i="308"/>
  <c r="L44" i="308"/>
  <c r="K44" i="308"/>
  <c r="J44" i="308"/>
  <c r="I44" i="308"/>
  <c r="H44" i="308"/>
  <c r="G44" i="308"/>
  <c r="F44" i="308"/>
  <c r="E44" i="308"/>
  <c r="D44" i="308"/>
  <c r="Y43" i="308"/>
  <c r="X43" i="308"/>
  <c r="W43" i="308"/>
  <c r="V43" i="308"/>
  <c r="U43" i="308"/>
  <c r="T43" i="308"/>
  <c r="S43" i="308"/>
  <c r="R43" i="308"/>
  <c r="Q43" i="308"/>
  <c r="P43" i="308"/>
  <c r="O43" i="308"/>
  <c r="N43" i="308"/>
  <c r="M43" i="308"/>
  <c r="L43" i="308"/>
  <c r="K43" i="308"/>
  <c r="J43" i="308"/>
  <c r="I43" i="308"/>
  <c r="H43" i="308"/>
  <c r="G43" i="308"/>
  <c r="F43" i="308"/>
  <c r="E43" i="308"/>
  <c r="D43" i="308"/>
  <c r="Y42" i="308"/>
  <c r="X42" i="308"/>
  <c r="W42" i="308"/>
  <c r="V42" i="308"/>
  <c r="U42" i="308"/>
  <c r="T42" i="308"/>
  <c r="S42" i="308"/>
  <c r="R42" i="308"/>
  <c r="Q42" i="308"/>
  <c r="P42" i="308"/>
  <c r="O42" i="308"/>
  <c r="N42" i="308"/>
  <c r="M42" i="308"/>
  <c r="L42" i="308"/>
  <c r="K42" i="308"/>
  <c r="J42" i="308"/>
  <c r="I42" i="308"/>
  <c r="H42" i="308"/>
  <c r="G42" i="308"/>
  <c r="F42" i="308"/>
  <c r="E42" i="308"/>
  <c r="D42" i="308"/>
  <c r="Y41" i="308"/>
  <c r="X41" i="308"/>
  <c r="W41" i="308"/>
  <c r="V41" i="308"/>
  <c r="U41" i="308"/>
  <c r="T41" i="308"/>
  <c r="S41" i="308"/>
  <c r="R41" i="308"/>
  <c r="Q41" i="308"/>
  <c r="P41" i="308"/>
  <c r="O41" i="308"/>
  <c r="N41" i="308"/>
  <c r="M41" i="308"/>
  <c r="L41" i="308"/>
  <c r="K41" i="308"/>
  <c r="J41" i="308"/>
  <c r="I41" i="308"/>
  <c r="H41" i="308"/>
  <c r="G41" i="308"/>
  <c r="F41" i="308"/>
  <c r="E41" i="308"/>
  <c r="D41" i="308"/>
  <c r="Y40" i="308"/>
  <c r="X40" i="308"/>
  <c r="W40" i="308"/>
  <c r="V40" i="308"/>
  <c r="U40" i="308"/>
  <c r="T40" i="308"/>
  <c r="S40" i="308"/>
  <c r="R40" i="308"/>
  <c r="Q40" i="308"/>
  <c r="P40" i="308"/>
  <c r="O40" i="308"/>
  <c r="N40" i="308"/>
  <c r="M40" i="308"/>
  <c r="L40" i="308"/>
  <c r="K40" i="308"/>
  <c r="J40" i="308"/>
  <c r="I40" i="308"/>
  <c r="H40" i="308"/>
  <c r="G40" i="308"/>
  <c r="F40" i="308"/>
  <c r="E40" i="308"/>
  <c r="D40" i="308"/>
  <c r="Y39" i="308"/>
  <c r="X39" i="308"/>
  <c r="W39" i="308"/>
  <c r="V39" i="308"/>
  <c r="U39" i="308"/>
  <c r="T39" i="308"/>
  <c r="S39" i="308"/>
  <c r="R39" i="308"/>
  <c r="Q39" i="308"/>
  <c r="P39" i="308"/>
  <c r="O39" i="308"/>
  <c r="N39" i="308"/>
  <c r="M39" i="308"/>
  <c r="L39" i="308"/>
  <c r="K39" i="308"/>
  <c r="J39" i="308"/>
  <c r="I39" i="308"/>
  <c r="H39" i="308"/>
  <c r="G39" i="308"/>
  <c r="F39" i="308"/>
  <c r="E39" i="308"/>
  <c r="D39" i="308"/>
  <c r="Y38" i="308"/>
  <c r="X38" i="308"/>
  <c r="W38" i="308"/>
  <c r="V38" i="308"/>
  <c r="U38" i="308"/>
  <c r="T38" i="308"/>
  <c r="S38" i="308"/>
  <c r="R38" i="308"/>
  <c r="Q38" i="308"/>
  <c r="P38" i="308"/>
  <c r="O38" i="308"/>
  <c r="N38" i="308"/>
  <c r="M38" i="308"/>
  <c r="L38" i="308"/>
  <c r="K38" i="308"/>
  <c r="J38" i="308"/>
  <c r="I38" i="308"/>
  <c r="H38" i="308"/>
  <c r="G38" i="308"/>
  <c r="F38" i="308"/>
  <c r="E38" i="308"/>
  <c r="D38" i="308"/>
  <c r="Y37" i="308"/>
  <c r="X37" i="308"/>
  <c r="W37" i="308"/>
  <c r="V37" i="308"/>
  <c r="U37" i="308"/>
  <c r="T37" i="308"/>
  <c r="S37" i="308"/>
  <c r="R37" i="308"/>
  <c r="Q37" i="308"/>
  <c r="P37" i="308"/>
  <c r="O37" i="308"/>
  <c r="N37" i="308"/>
  <c r="M37" i="308"/>
  <c r="L37" i="308"/>
  <c r="K37" i="308"/>
  <c r="J37" i="308"/>
  <c r="I37" i="308"/>
  <c r="H37" i="308"/>
  <c r="G37" i="308"/>
  <c r="F37" i="308"/>
  <c r="E37" i="308"/>
  <c r="D37" i="308"/>
  <c r="Y36" i="308"/>
  <c r="X36" i="308"/>
  <c r="W36" i="308"/>
  <c r="V36" i="308"/>
  <c r="U36" i="308"/>
  <c r="T36" i="308"/>
  <c r="S36" i="308"/>
  <c r="R36" i="308"/>
  <c r="Q36" i="308"/>
  <c r="P36" i="308"/>
  <c r="O36" i="308"/>
  <c r="N36" i="308"/>
  <c r="M36" i="308"/>
  <c r="L36" i="308"/>
  <c r="K36" i="308"/>
  <c r="J36" i="308"/>
  <c r="I36" i="308"/>
  <c r="H36" i="308"/>
  <c r="G36" i="308"/>
  <c r="F36" i="308"/>
  <c r="E36" i="308"/>
  <c r="D36" i="308"/>
  <c r="Y35" i="308"/>
  <c r="X35" i="308"/>
  <c r="W35" i="308"/>
  <c r="V35" i="308"/>
  <c r="U35" i="308"/>
  <c r="T35" i="308"/>
  <c r="S35" i="308"/>
  <c r="R35" i="308"/>
  <c r="Q35" i="308"/>
  <c r="P35" i="308"/>
  <c r="O35" i="308"/>
  <c r="N35" i="308"/>
  <c r="M35" i="308"/>
  <c r="L35" i="308"/>
  <c r="K35" i="308"/>
  <c r="J35" i="308"/>
  <c r="I35" i="308"/>
  <c r="H35" i="308"/>
  <c r="G35" i="308"/>
  <c r="F35" i="308"/>
  <c r="E35" i="308"/>
  <c r="D35" i="308"/>
  <c r="Y34" i="308"/>
  <c r="X34" i="308"/>
  <c r="W34" i="308"/>
  <c r="V34" i="308"/>
  <c r="U34" i="308"/>
  <c r="T34" i="308"/>
  <c r="S34" i="308"/>
  <c r="R34" i="308"/>
  <c r="Q34" i="308"/>
  <c r="P34" i="308"/>
  <c r="O34" i="308"/>
  <c r="N34" i="308"/>
  <c r="M34" i="308"/>
  <c r="L34" i="308"/>
  <c r="K34" i="308"/>
  <c r="J34" i="308"/>
  <c r="I34" i="308"/>
  <c r="H34" i="308"/>
  <c r="G34" i="308"/>
  <c r="F34" i="308"/>
  <c r="E34" i="308"/>
  <c r="D34" i="308"/>
  <c r="Y33" i="308"/>
  <c r="X33" i="308"/>
  <c r="W33" i="308"/>
  <c r="V33" i="308"/>
  <c r="U33" i="308"/>
  <c r="T33" i="308"/>
  <c r="S33" i="308"/>
  <c r="R33" i="308"/>
  <c r="Q33" i="308"/>
  <c r="P33" i="308"/>
  <c r="O33" i="308"/>
  <c r="N33" i="308"/>
  <c r="M33" i="308"/>
  <c r="L33" i="308"/>
  <c r="K33" i="308"/>
  <c r="J33" i="308"/>
  <c r="I33" i="308"/>
  <c r="H33" i="308"/>
  <c r="G33" i="308"/>
  <c r="F33" i="308"/>
  <c r="E33" i="308"/>
  <c r="D33" i="308"/>
  <c r="Y32" i="308"/>
  <c r="X32" i="308"/>
  <c r="W32" i="308"/>
  <c r="V32" i="308"/>
  <c r="U32" i="308"/>
  <c r="T32" i="308"/>
  <c r="S32" i="308"/>
  <c r="R32" i="308"/>
  <c r="Q32" i="308"/>
  <c r="P32" i="308"/>
  <c r="O32" i="308"/>
  <c r="N32" i="308"/>
  <c r="M32" i="308"/>
  <c r="L32" i="308"/>
  <c r="K32" i="308"/>
  <c r="J32" i="308"/>
  <c r="I32" i="308"/>
  <c r="H32" i="308"/>
  <c r="G32" i="308"/>
  <c r="F32" i="308"/>
  <c r="E32" i="308"/>
  <c r="D32" i="308"/>
  <c r="Y31" i="308"/>
  <c r="X31" i="308"/>
  <c r="W31" i="308"/>
  <c r="V31" i="308"/>
  <c r="U31" i="308"/>
  <c r="T31" i="308"/>
  <c r="S31" i="308"/>
  <c r="R31" i="308"/>
  <c r="Q31" i="308"/>
  <c r="P31" i="308"/>
  <c r="O31" i="308"/>
  <c r="N31" i="308"/>
  <c r="M31" i="308"/>
  <c r="L31" i="308"/>
  <c r="K31" i="308"/>
  <c r="J31" i="308"/>
  <c r="I31" i="308"/>
  <c r="H31" i="308"/>
  <c r="G31" i="308"/>
  <c r="F31" i="308"/>
  <c r="E31" i="308"/>
  <c r="D31" i="308"/>
  <c r="Y30" i="308"/>
  <c r="X30" i="308"/>
  <c r="W30" i="308"/>
  <c r="V30" i="308"/>
  <c r="U30" i="308"/>
  <c r="T30" i="308"/>
  <c r="S30" i="308"/>
  <c r="R30" i="308"/>
  <c r="Q30" i="308"/>
  <c r="P30" i="308"/>
  <c r="O30" i="308"/>
  <c r="N30" i="308"/>
  <c r="M30" i="308"/>
  <c r="L30" i="308"/>
  <c r="K30" i="308"/>
  <c r="J30" i="308"/>
  <c r="I30" i="308"/>
  <c r="H30" i="308"/>
  <c r="G30" i="308"/>
  <c r="F30" i="308"/>
  <c r="E30" i="308"/>
  <c r="D30" i="308"/>
  <c r="Y29" i="308"/>
  <c r="X29" i="308"/>
  <c r="W29" i="308"/>
  <c r="V29" i="308"/>
  <c r="U29" i="308"/>
  <c r="T29" i="308"/>
  <c r="S29" i="308"/>
  <c r="R29" i="308"/>
  <c r="Q29" i="308"/>
  <c r="P29" i="308"/>
  <c r="O29" i="308"/>
  <c r="N29" i="308"/>
  <c r="M29" i="308"/>
  <c r="L29" i="308"/>
  <c r="K29" i="308"/>
  <c r="J29" i="308"/>
  <c r="I29" i="308"/>
  <c r="H29" i="308"/>
  <c r="G29" i="308"/>
  <c r="F29" i="308"/>
  <c r="E29" i="308"/>
  <c r="Y28" i="308"/>
  <c r="X28" i="308"/>
  <c r="W28" i="308"/>
  <c r="V28" i="308"/>
  <c r="U28" i="308"/>
  <c r="T28" i="308"/>
  <c r="S28" i="308"/>
  <c r="R28" i="308"/>
  <c r="Q28" i="308"/>
  <c r="P28" i="308"/>
  <c r="O28" i="308"/>
  <c r="N28" i="308"/>
  <c r="M28" i="308"/>
  <c r="L28" i="308"/>
  <c r="K28" i="308"/>
  <c r="J28" i="308"/>
  <c r="I28" i="308"/>
  <c r="H28" i="308"/>
  <c r="G28" i="308"/>
  <c r="F28" i="308"/>
  <c r="E28" i="308"/>
  <c r="Y27" i="308"/>
  <c r="X27" i="308"/>
  <c r="W27" i="308"/>
  <c r="V27" i="308"/>
  <c r="U27" i="308"/>
  <c r="T27" i="308"/>
  <c r="S27" i="308"/>
  <c r="R27" i="308"/>
  <c r="Q27" i="308"/>
  <c r="P27" i="308"/>
  <c r="O27" i="308"/>
  <c r="N27" i="308"/>
  <c r="M27" i="308"/>
  <c r="L27" i="308"/>
  <c r="K27" i="308"/>
  <c r="J27" i="308"/>
  <c r="I27" i="308"/>
  <c r="H27" i="308"/>
  <c r="G27" i="308"/>
  <c r="F27" i="308"/>
  <c r="E27" i="308"/>
  <c r="D27" i="308"/>
  <c r="Y26" i="308"/>
  <c r="X26" i="308"/>
  <c r="W26" i="308"/>
  <c r="V26" i="308"/>
  <c r="U26" i="308"/>
  <c r="T26" i="308"/>
  <c r="S26" i="308"/>
  <c r="R26" i="308"/>
  <c r="Q26" i="308"/>
  <c r="P26" i="308"/>
  <c r="O26" i="308"/>
  <c r="N26" i="308"/>
  <c r="M26" i="308"/>
  <c r="L26" i="308"/>
  <c r="K26" i="308"/>
  <c r="J26" i="308"/>
  <c r="I26" i="308"/>
  <c r="H26" i="308"/>
  <c r="G26" i="308"/>
  <c r="F26" i="308"/>
  <c r="E26" i="308"/>
  <c r="D26" i="308"/>
  <c r="Y25" i="308"/>
  <c r="X25" i="308"/>
  <c r="W25" i="308"/>
  <c r="V25" i="308"/>
  <c r="U25" i="308"/>
  <c r="T25" i="308"/>
  <c r="S25" i="308"/>
  <c r="R25" i="308"/>
  <c r="Q25" i="308"/>
  <c r="P25" i="308"/>
  <c r="O25" i="308"/>
  <c r="N25" i="308"/>
  <c r="M25" i="308"/>
  <c r="L25" i="308"/>
  <c r="K25" i="308"/>
  <c r="J25" i="308"/>
  <c r="I25" i="308"/>
  <c r="H25" i="308"/>
  <c r="G25" i="308"/>
  <c r="F25" i="308"/>
  <c r="E25" i="308"/>
  <c r="D25" i="308"/>
  <c r="Y24" i="308"/>
  <c r="X24" i="308"/>
  <c r="W24" i="308"/>
  <c r="V24" i="308"/>
  <c r="U24" i="308"/>
  <c r="T24" i="308"/>
  <c r="S24" i="308"/>
  <c r="R24" i="308"/>
  <c r="Q24" i="308"/>
  <c r="P24" i="308"/>
  <c r="O24" i="308"/>
  <c r="N24" i="308"/>
  <c r="M24" i="308"/>
  <c r="L24" i="308"/>
  <c r="K24" i="308"/>
  <c r="J24" i="308"/>
  <c r="I24" i="308"/>
  <c r="H24" i="308"/>
  <c r="G24" i="308"/>
  <c r="F24" i="308"/>
  <c r="E24" i="308"/>
  <c r="D24" i="308"/>
  <c r="Y23" i="308"/>
  <c r="X23" i="308"/>
  <c r="W23" i="308"/>
  <c r="V23" i="308"/>
  <c r="U23" i="308"/>
  <c r="T23" i="308"/>
  <c r="S23" i="308"/>
  <c r="R23" i="308"/>
  <c r="Q23" i="308"/>
  <c r="P23" i="308"/>
  <c r="O23" i="308"/>
  <c r="N23" i="308"/>
  <c r="M23" i="308"/>
  <c r="L23" i="308"/>
  <c r="K23" i="308"/>
  <c r="J23" i="308"/>
  <c r="I23" i="308"/>
  <c r="H23" i="308"/>
  <c r="G23" i="308"/>
  <c r="F23" i="308"/>
  <c r="E23" i="308"/>
  <c r="D23" i="308"/>
  <c r="Y22" i="308"/>
  <c r="X22" i="308"/>
  <c r="W22" i="308"/>
  <c r="V22" i="308"/>
  <c r="U22" i="308"/>
  <c r="T22" i="308"/>
  <c r="S22" i="308"/>
  <c r="R22" i="308"/>
  <c r="Q22" i="308"/>
  <c r="P22" i="308"/>
  <c r="O22" i="308"/>
  <c r="N22" i="308"/>
  <c r="M22" i="308"/>
  <c r="L22" i="308"/>
  <c r="K22" i="308"/>
  <c r="J22" i="308"/>
  <c r="I22" i="308"/>
  <c r="H22" i="308"/>
  <c r="G22" i="308"/>
  <c r="F22" i="308"/>
  <c r="E22" i="308"/>
  <c r="D22" i="308"/>
  <c r="Y21" i="308"/>
  <c r="X21" i="308"/>
  <c r="W21" i="308"/>
  <c r="V21" i="308"/>
  <c r="U21" i="308"/>
  <c r="T21" i="308"/>
  <c r="S21" i="308"/>
  <c r="R21" i="308"/>
  <c r="Q21" i="308"/>
  <c r="P21" i="308"/>
  <c r="O21" i="308"/>
  <c r="N21" i="308"/>
  <c r="M21" i="308"/>
  <c r="L21" i="308"/>
  <c r="K21" i="308"/>
  <c r="J21" i="308"/>
  <c r="I21" i="308"/>
  <c r="H21" i="308"/>
  <c r="G21" i="308"/>
  <c r="F21" i="308"/>
  <c r="E21" i="308"/>
  <c r="D21" i="308"/>
  <c r="Y20" i="308"/>
  <c r="X20" i="308"/>
  <c r="W20" i="308"/>
  <c r="V20" i="308"/>
  <c r="U20" i="308"/>
  <c r="T20" i="308"/>
  <c r="S20" i="308"/>
  <c r="R20" i="308"/>
  <c r="Q20" i="308"/>
  <c r="P20" i="308"/>
  <c r="O20" i="308"/>
  <c r="N20" i="308"/>
  <c r="M20" i="308"/>
  <c r="L20" i="308"/>
  <c r="K20" i="308"/>
  <c r="J20" i="308"/>
  <c r="I20" i="308"/>
  <c r="H20" i="308"/>
  <c r="G20" i="308"/>
  <c r="F20" i="308"/>
  <c r="E20" i="308"/>
  <c r="D20" i="308"/>
  <c r="Y19" i="308"/>
  <c r="X19" i="308"/>
  <c r="W19" i="308"/>
  <c r="V19" i="308"/>
  <c r="U19" i="308"/>
  <c r="T19" i="308"/>
  <c r="S19" i="308"/>
  <c r="R19" i="308"/>
  <c r="Q19" i="308"/>
  <c r="P19" i="308"/>
  <c r="O19" i="308"/>
  <c r="N19" i="308"/>
  <c r="M19" i="308"/>
  <c r="L19" i="308"/>
  <c r="K19" i="308"/>
  <c r="J19" i="308"/>
  <c r="I19" i="308"/>
  <c r="H19" i="308"/>
  <c r="G19" i="308"/>
  <c r="F19" i="308"/>
  <c r="E19" i="308"/>
  <c r="Y18" i="308"/>
  <c r="X18" i="308"/>
  <c r="W18" i="308"/>
  <c r="V18" i="308"/>
  <c r="U18" i="308"/>
  <c r="T18" i="308"/>
  <c r="S18" i="308"/>
  <c r="R18" i="308"/>
  <c r="Q18" i="308"/>
  <c r="P18" i="308"/>
  <c r="O18" i="308"/>
  <c r="N18" i="308"/>
  <c r="M18" i="308"/>
  <c r="L18" i="308"/>
  <c r="K18" i="308"/>
  <c r="J18" i="308"/>
  <c r="I18" i="308"/>
  <c r="H18" i="308"/>
  <c r="G18" i="308"/>
  <c r="F18" i="308"/>
  <c r="E18" i="308"/>
  <c r="D18" i="308"/>
  <c r="Y17" i="308"/>
  <c r="X17" i="308"/>
  <c r="W17" i="308"/>
  <c r="V17" i="308"/>
  <c r="U17" i="308"/>
  <c r="T17" i="308"/>
  <c r="S17" i="308"/>
  <c r="R17" i="308"/>
  <c r="Q17" i="308"/>
  <c r="P17" i="308"/>
  <c r="O17" i="308"/>
  <c r="N17" i="308"/>
  <c r="M17" i="308"/>
  <c r="L17" i="308"/>
  <c r="K17" i="308"/>
  <c r="J17" i="308"/>
  <c r="I17" i="308"/>
  <c r="H17" i="308"/>
  <c r="G17" i="308"/>
  <c r="F17" i="308"/>
  <c r="E17" i="308"/>
  <c r="D17" i="308"/>
  <c r="Y16" i="308"/>
  <c r="X16" i="308"/>
  <c r="W16" i="308"/>
  <c r="V16" i="308"/>
  <c r="U16" i="308"/>
  <c r="T16" i="308"/>
  <c r="S16" i="308"/>
  <c r="R16" i="308"/>
  <c r="Q16" i="308"/>
  <c r="P16" i="308"/>
  <c r="O16" i="308"/>
  <c r="N16" i="308"/>
  <c r="M16" i="308"/>
  <c r="L16" i="308"/>
  <c r="K16" i="308"/>
  <c r="J16" i="308"/>
  <c r="I16" i="308"/>
  <c r="H16" i="308"/>
  <c r="G16" i="308"/>
  <c r="F16" i="308"/>
  <c r="E16" i="308"/>
  <c r="D16" i="308"/>
  <c r="Y15" i="308"/>
  <c r="X15" i="308"/>
  <c r="W15" i="308"/>
  <c r="V15" i="308"/>
  <c r="U15" i="308"/>
  <c r="T15" i="308"/>
  <c r="S15" i="308"/>
  <c r="R15" i="308"/>
  <c r="Q15" i="308"/>
  <c r="P15" i="308"/>
  <c r="O15" i="308"/>
  <c r="N15" i="308"/>
  <c r="M15" i="308"/>
  <c r="L15" i="308"/>
  <c r="K15" i="308"/>
  <c r="J15" i="308"/>
  <c r="I15" i="308"/>
  <c r="H15" i="308"/>
  <c r="G15" i="308"/>
  <c r="F15" i="308"/>
  <c r="E15" i="308"/>
  <c r="D15" i="308"/>
  <c r="Y14" i="308"/>
  <c r="X14" i="308"/>
  <c r="W14" i="308"/>
  <c r="V14" i="308"/>
  <c r="U14" i="308"/>
  <c r="T14" i="308"/>
  <c r="S14" i="308"/>
  <c r="R14" i="308"/>
  <c r="Q14" i="308"/>
  <c r="P14" i="308"/>
  <c r="O14" i="308"/>
  <c r="N14" i="308"/>
  <c r="M14" i="308"/>
  <c r="L14" i="308"/>
  <c r="K14" i="308"/>
  <c r="J14" i="308"/>
  <c r="I14" i="308"/>
  <c r="H14" i="308"/>
  <c r="G14" i="308"/>
  <c r="F14" i="308"/>
  <c r="E14" i="308"/>
  <c r="D14" i="308"/>
  <c r="Y13" i="308"/>
  <c r="X13" i="308"/>
  <c r="W13" i="308"/>
  <c r="V13" i="308"/>
  <c r="U13" i="308"/>
  <c r="T13" i="308"/>
  <c r="S13" i="308"/>
  <c r="R13" i="308"/>
  <c r="Q13" i="308"/>
  <c r="P13" i="308"/>
  <c r="O13" i="308"/>
  <c r="N13" i="308"/>
  <c r="M13" i="308"/>
  <c r="L13" i="308"/>
  <c r="K13" i="308"/>
  <c r="J13" i="308"/>
  <c r="I13" i="308"/>
  <c r="H13" i="308"/>
  <c r="G13" i="308"/>
  <c r="F13" i="308"/>
  <c r="E13" i="308"/>
  <c r="D13" i="308"/>
  <c r="Y12" i="308"/>
  <c r="X12" i="308"/>
  <c r="W12" i="308"/>
  <c r="V12" i="308"/>
  <c r="U12" i="308"/>
  <c r="T12" i="308"/>
  <c r="S12" i="308"/>
  <c r="R12" i="308"/>
  <c r="Q12" i="308"/>
  <c r="P12" i="308"/>
  <c r="O12" i="308"/>
  <c r="N12" i="308"/>
  <c r="M12" i="308"/>
  <c r="L12" i="308"/>
  <c r="K12" i="308"/>
  <c r="J12" i="308"/>
  <c r="I12" i="308"/>
  <c r="H12" i="308"/>
  <c r="G12" i="308"/>
  <c r="F12" i="308"/>
  <c r="E12" i="308"/>
  <c r="D12" i="308"/>
  <c r="Y11" i="308"/>
  <c r="X11" i="308"/>
  <c r="W11" i="308"/>
  <c r="V11" i="308"/>
  <c r="U11" i="308"/>
  <c r="T11" i="308"/>
  <c r="S11" i="308"/>
  <c r="R11" i="308"/>
  <c r="Q11" i="308"/>
  <c r="P11" i="308"/>
  <c r="O11" i="308"/>
  <c r="N11" i="308"/>
  <c r="M11" i="308"/>
  <c r="L11" i="308"/>
  <c r="K11" i="308"/>
  <c r="J11" i="308"/>
  <c r="I11" i="308"/>
  <c r="H11" i="308"/>
  <c r="G11" i="308"/>
  <c r="F11" i="308"/>
  <c r="E11" i="308"/>
  <c r="D11" i="308"/>
  <c r="Y10" i="308"/>
  <c r="X10" i="308"/>
  <c r="W10" i="308"/>
  <c r="V10" i="308"/>
  <c r="U10" i="308"/>
  <c r="T10" i="308"/>
  <c r="S10" i="308"/>
  <c r="R10" i="308"/>
  <c r="Q10" i="308"/>
  <c r="P10" i="308"/>
  <c r="O10" i="308"/>
  <c r="N10" i="308"/>
  <c r="M10" i="308"/>
  <c r="L10" i="308"/>
  <c r="K10" i="308"/>
  <c r="J10" i="308"/>
  <c r="I10" i="308"/>
  <c r="H10" i="308"/>
  <c r="G10" i="308"/>
  <c r="F10" i="308"/>
  <c r="E10" i="308"/>
  <c r="D10" i="308"/>
  <c r="Y9" i="308"/>
  <c r="X9" i="308"/>
  <c r="W9" i="308"/>
  <c r="V9" i="308"/>
  <c r="U9" i="308"/>
  <c r="T9" i="308"/>
  <c r="S9" i="308"/>
  <c r="R9" i="308"/>
  <c r="Q9" i="308"/>
  <c r="P9" i="308"/>
  <c r="O9" i="308"/>
  <c r="N9" i="308"/>
  <c r="M9" i="308"/>
  <c r="L9" i="308"/>
  <c r="K9" i="308"/>
  <c r="J9" i="308"/>
  <c r="I9" i="308"/>
  <c r="H9" i="308"/>
  <c r="G9" i="308"/>
  <c r="F9" i="308"/>
  <c r="E9" i="308"/>
  <c r="D9" i="308"/>
  <c r="Y8" i="308"/>
  <c r="X8" i="308"/>
  <c r="W8" i="308"/>
  <c r="V8" i="308"/>
  <c r="U8" i="308"/>
  <c r="T8" i="308"/>
  <c r="S8" i="308"/>
  <c r="R8" i="308"/>
  <c r="Q8" i="308"/>
  <c r="P8" i="308"/>
  <c r="O8" i="308"/>
  <c r="N8" i="308"/>
  <c r="M8" i="308"/>
  <c r="L8" i="308"/>
  <c r="K8" i="308"/>
  <c r="J8" i="308"/>
  <c r="I8" i="308"/>
  <c r="H8" i="308"/>
  <c r="G8" i="308"/>
  <c r="F8" i="308"/>
  <c r="E8" i="308"/>
  <c r="D8" i="308"/>
  <c r="Y7" i="308"/>
  <c r="X7" i="308"/>
  <c r="W7" i="308"/>
  <c r="V7" i="308"/>
  <c r="U7" i="308"/>
  <c r="T7" i="308"/>
  <c r="S7" i="308"/>
  <c r="R7" i="308"/>
  <c r="Q7" i="308"/>
  <c r="P7" i="308"/>
  <c r="O7" i="308"/>
  <c r="N7" i="308"/>
  <c r="M7" i="308"/>
  <c r="L7" i="308"/>
  <c r="K7" i="308"/>
  <c r="J7" i="308"/>
  <c r="I7" i="308"/>
  <c r="H7" i="308"/>
  <c r="G7" i="308"/>
  <c r="F7" i="308"/>
  <c r="E7" i="308"/>
  <c r="Y57" i="307"/>
  <c r="X57" i="307"/>
  <c r="W57" i="307"/>
  <c r="V57" i="307"/>
  <c r="U57" i="307"/>
  <c r="T57" i="307"/>
  <c r="S57" i="307"/>
  <c r="R57" i="307"/>
  <c r="Q57" i="307"/>
  <c r="P57" i="307"/>
  <c r="O57" i="307"/>
  <c r="N57" i="307"/>
  <c r="M57" i="307"/>
  <c r="L57" i="307"/>
  <c r="K57" i="307"/>
  <c r="J57" i="307"/>
  <c r="I57" i="307"/>
  <c r="H57" i="307"/>
  <c r="G57" i="307"/>
  <c r="F57" i="307"/>
  <c r="E57" i="307"/>
  <c r="D57" i="307"/>
  <c r="Y56" i="307"/>
  <c r="X56" i="307"/>
  <c r="W56" i="307"/>
  <c r="V56" i="307"/>
  <c r="U56" i="307"/>
  <c r="T56" i="307"/>
  <c r="S56" i="307"/>
  <c r="R56" i="307"/>
  <c r="Q56" i="307"/>
  <c r="P56" i="307"/>
  <c r="O56" i="307"/>
  <c r="N56" i="307"/>
  <c r="M56" i="307"/>
  <c r="L56" i="307"/>
  <c r="K56" i="307"/>
  <c r="J56" i="307"/>
  <c r="I56" i="307"/>
  <c r="H56" i="307"/>
  <c r="G56" i="307"/>
  <c r="F56" i="307"/>
  <c r="E56" i="307"/>
  <c r="D56" i="307"/>
  <c r="Y55" i="307"/>
  <c r="X55" i="307"/>
  <c r="W55" i="307"/>
  <c r="V55" i="307"/>
  <c r="U55" i="307"/>
  <c r="T55" i="307"/>
  <c r="S55" i="307"/>
  <c r="R55" i="307"/>
  <c r="Q55" i="307"/>
  <c r="P55" i="307"/>
  <c r="O55" i="307"/>
  <c r="N55" i="307"/>
  <c r="M55" i="307"/>
  <c r="L55" i="307"/>
  <c r="K55" i="307"/>
  <c r="J55" i="307"/>
  <c r="I55" i="307"/>
  <c r="H55" i="307"/>
  <c r="G55" i="307"/>
  <c r="F55" i="307"/>
  <c r="E55" i="307"/>
  <c r="D55" i="307"/>
  <c r="Y54" i="307"/>
  <c r="X54" i="307"/>
  <c r="W54" i="307"/>
  <c r="V54" i="307"/>
  <c r="U54" i="307"/>
  <c r="T54" i="307"/>
  <c r="S54" i="307"/>
  <c r="R54" i="307"/>
  <c r="Q54" i="307"/>
  <c r="P54" i="307"/>
  <c r="O54" i="307"/>
  <c r="N54" i="307"/>
  <c r="M54" i="307"/>
  <c r="L54" i="307"/>
  <c r="K54" i="307"/>
  <c r="J54" i="307"/>
  <c r="I54" i="307"/>
  <c r="H54" i="307"/>
  <c r="G54" i="307"/>
  <c r="F54" i="307"/>
  <c r="E54" i="307"/>
  <c r="D54" i="307"/>
  <c r="Y53" i="307"/>
  <c r="X53" i="307"/>
  <c r="W53" i="307"/>
  <c r="V53" i="307"/>
  <c r="U53" i="307"/>
  <c r="T53" i="307"/>
  <c r="S53" i="307"/>
  <c r="R53" i="307"/>
  <c r="Q53" i="307"/>
  <c r="P53" i="307"/>
  <c r="O53" i="307"/>
  <c r="N53" i="307"/>
  <c r="M53" i="307"/>
  <c r="L53" i="307"/>
  <c r="K53" i="307"/>
  <c r="J53" i="307"/>
  <c r="I53" i="307"/>
  <c r="H53" i="307"/>
  <c r="G53" i="307"/>
  <c r="F53" i="307"/>
  <c r="E53" i="307"/>
  <c r="D53" i="307"/>
  <c r="Y52" i="307"/>
  <c r="X52" i="307"/>
  <c r="W52" i="307"/>
  <c r="V52" i="307"/>
  <c r="U52" i="307"/>
  <c r="T52" i="307"/>
  <c r="S52" i="307"/>
  <c r="R52" i="307"/>
  <c r="Q52" i="307"/>
  <c r="P52" i="307"/>
  <c r="O52" i="307"/>
  <c r="N52" i="307"/>
  <c r="M52" i="307"/>
  <c r="L52" i="307"/>
  <c r="K52" i="307"/>
  <c r="J52" i="307"/>
  <c r="I52" i="307"/>
  <c r="H52" i="307"/>
  <c r="G52" i="307"/>
  <c r="F52" i="307"/>
  <c r="E52" i="307"/>
  <c r="D52" i="307"/>
  <c r="Y51" i="307"/>
  <c r="X51" i="307"/>
  <c r="W51" i="307"/>
  <c r="V51" i="307"/>
  <c r="U51" i="307"/>
  <c r="T51" i="307"/>
  <c r="S51" i="307"/>
  <c r="R51" i="307"/>
  <c r="Q51" i="307"/>
  <c r="P51" i="307"/>
  <c r="O51" i="307"/>
  <c r="N51" i="307"/>
  <c r="M51" i="307"/>
  <c r="L51" i="307"/>
  <c r="K51" i="307"/>
  <c r="J51" i="307"/>
  <c r="I51" i="307"/>
  <c r="H51" i="307"/>
  <c r="G51" i="307"/>
  <c r="F51" i="307"/>
  <c r="E51" i="307"/>
  <c r="D51" i="307"/>
  <c r="Y50" i="307"/>
  <c r="X50" i="307"/>
  <c r="W50" i="307"/>
  <c r="V50" i="307"/>
  <c r="U50" i="307"/>
  <c r="T50" i="307"/>
  <c r="S50" i="307"/>
  <c r="R50" i="307"/>
  <c r="Q50" i="307"/>
  <c r="P50" i="307"/>
  <c r="O50" i="307"/>
  <c r="N50" i="307"/>
  <c r="M50" i="307"/>
  <c r="L50" i="307"/>
  <c r="K50" i="307"/>
  <c r="J50" i="307"/>
  <c r="I50" i="307"/>
  <c r="H50" i="307"/>
  <c r="G50" i="307"/>
  <c r="F50" i="307"/>
  <c r="E50" i="307"/>
  <c r="D50" i="307"/>
  <c r="Y49" i="307"/>
  <c r="X49" i="307"/>
  <c r="W49" i="307"/>
  <c r="V49" i="307"/>
  <c r="U49" i="307"/>
  <c r="T49" i="307"/>
  <c r="S49" i="307"/>
  <c r="R49" i="307"/>
  <c r="Q49" i="307"/>
  <c r="P49" i="307"/>
  <c r="O49" i="307"/>
  <c r="N49" i="307"/>
  <c r="M49" i="307"/>
  <c r="L49" i="307"/>
  <c r="K49" i="307"/>
  <c r="J49" i="307"/>
  <c r="I49" i="307"/>
  <c r="H49" i="307"/>
  <c r="G49" i="307"/>
  <c r="F49" i="307"/>
  <c r="E49" i="307"/>
  <c r="D49" i="307"/>
  <c r="Y48" i="307"/>
  <c r="X48" i="307"/>
  <c r="W48" i="307"/>
  <c r="V48" i="307"/>
  <c r="U48" i="307"/>
  <c r="T48" i="307"/>
  <c r="S48" i="307"/>
  <c r="R48" i="307"/>
  <c r="Q48" i="307"/>
  <c r="P48" i="307"/>
  <c r="O48" i="307"/>
  <c r="N48" i="307"/>
  <c r="M48" i="307"/>
  <c r="L48" i="307"/>
  <c r="K48" i="307"/>
  <c r="J48" i="307"/>
  <c r="I48" i="307"/>
  <c r="H48" i="307"/>
  <c r="G48" i="307"/>
  <c r="F48" i="307"/>
  <c r="E48" i="307"/>
  <c r="D48" i="307"/>
  <c r="Y47" i="307"/>
  <c r="X47" i="307"/>
  <c r="W47" i="307"/>
  <c r="V47" i="307"/>
  <c r="U47" i="307"/>
  <c r="T47" i="307"/>
  <c r="S47" i="307"/>
  <c r="R47" i="307"/>
  <c r="Q47" i="307"/>
  <c r="P47" i="307"/>
  <c r="O47" i="307"/>
  <c r="N47" i="307"/>
  <c r="M47" i="307"/>
  <c r="L47" i="307"/>
  <c r="K47" i="307"/>
  <c r="J47" i="307"/>
  <c r="I47" i="307"/>
  <c r="H47" i="307"/>
  <c r="G47" i="307"/>
  <c r="F47" i="307"/>
  <c r="E47" i="307"/>
  <c r="D47" i="307"/>
  <c r="Y46" i="307"/>
  <c r="X46" i="307"/>
  <c r="W46" i="307"/>
  <c r="V46" i="307"/>
  <c r="U46" i="307"/>
  <c r="T46" i="307"/>
  <c r="S46" i="307"/>
  <c r="R46" i="307"/>
  <c r="Q46" i="307"/>
  <c r="P46" i="307"/>
  <c r="O46" i="307"/>
  <c r="N46" i="307"/>
  <c r="M46" i="307"/>
  <c r="L46" i="307"/>
  <c r="K46" i="307"/>
  <c r="J46" i="307"/>
  <c r="I46" i="307"/>
  <c r="H46" i="307"/>
  <c r="G46" i="307"/>
  <c r="F46" i="307"/>
  <c r="E46" i="307"/>
  <c r="D46" i="307"/>
  <c r="Y45" i="307"/>
  <c r="X45" i="307"/>
  <c r="W45" i="307"/>
  <c r="V45" i="307"/>
  <c r="U45" i="307"/>
  <c r="T45" i="307"/>
  <c r="S45" i="307"/>
  <c r="R45" i="307"/>
  <c r="Q45" i="307"/>
  <c r="P45" i="307"/>
  <c r="O45" i="307"/>
  <c r="N45" i="307"/>
  <c r="M45" i="307"/>
  <c r="L45" i="307"/>
  <c r="K45" i="307"/>
  <c r="J45" i="307"/>
  <c r="I45" i="307"/>
  <c r="H45" i="307"/>
  <c r="G45" i="307"/>
  <c r="F45" i="307"/>
  <c r="E45" i="307"/>
  <c r="D45" i="307"/>
  <c r="Y44" i="307"/>
  <c r="X44" i="307"/>
  <c r="W44" i="307"/>
  <c r="V44" i="307"/>
  <c r="U44" i="307"/>
  <c r="T44" i="307"/>
  <c r="S44" i="307"/>
  <c r="R44" i="307"/>
  <c r="Q44" i="307"/>
  <c r="P44" i="307"/>
  <c r="O44" i="307"/>
  <c r="N44" i="307"/>
  <c r="M44" i="307"/>
  <c r="L44" i="307"/>
  <c r="K44" i="307"/>
  <c r="J44" i="307"/>
  <c r="I44" i="307"/>
  <c r="H44" i="307"/>
  <c r="G44" i="307"/>
  <c r="F44" i="307"/>
  <c r="E44" i="307"/>
  <c r="D44" i="307"/>
  <c r="Y43" i="307"/>
  <c r="X43" i="307"/>
  <c r="W43" i="307"/>
  <c r="V43" i="307"/>
  <c r="U43" i="307"/>
  <c r="T43" i="307"/>
  <c r="S43" i="307"/>
  <c r="R43" i="307"/>
  <c r="Q43" i="307"/>
  <c r="P43" i="307"/>
  <c r="O43" i="307"/>
  <c r="N43" i="307"/>
  <c r="M43" i="307"/>
  <c r="L43" i="307"/>
  <c r="K43" i="307"/>
  <c r="J43" i="307"/>
  <c r="I43" i="307"/>
  <c r="H43" i="307"/>
  <c r="G43" i="307"/>
  <c r="F43" i="307"/>
  <c r="E43" i="307"/>
  <c r="D43" i="307"/>
  <c r="Y42" i="307"/>
  <c r="X42" i="307"/>
  <c r="W42" i="307"/>
  <c r="V42" i="307"/>
  <c r="U42" i="307"/>
  <c r="T42" i="307"/>
  <c r="S42" i="307"/>
  <c r="R42" i="307"/>
  <c r="Q42" i="307"/>
  <c r="P42" i="307"/>
  <c r="O42" i="307"/>
  <c r="N42" i="307"/>
  <c r="M42" i="307"/>
  <c r="L42" i="307"/>
  <c r="K42" i="307"/>
  <c r="J42" i="307"/>
  <c r="I42" i="307"/>
  <c r="H42" i="307"/>
  <c r="G42" i="307"/>
  <c r="F42" i="307"/>
  <c r="E42" i="307"/>
  <c r="D42" i="307"/>
  <c r="Y41" i="307"/>
  <c r="X41" i="307"/>
  <c r="W41" i="307"/>
  <c r="V41" i="307"/>
  <c r="U41" i="307"/>
  <c r="T41" i="307"/>
  <c r="S41" i="307"/>
  <c r="R41" i="307"/>
  <c r="Q41" i="307"/>
  <c r="P41" i="307"/>
  <c r="O41" i="307"/>
  <c r="N41" i="307"/>
  <c r="M41" i="307"/>
  <c r="L41" i="307"/>
  <c r="K41" i="307"/>
  <c r="J41" i="307"/>
  <c r="I41" i="307"/>
  <c r="H41" i="307"/>
  <c r="G41" i="307"/>
  <c r="F41" i="307"/>
  <c r="E41" i="307"/>
  <c r="D41" i="307"/>
  <c r="Y40" i="307"/>
  <c r="X40" i="307"/>
  <c r="W40" i="307"/>
  <c r="V40" i="307"/>
  <c r="U40" i="307"/>
  <c r="T40" i="307"/>
  <c r="S40" i="307"/>
  <c r="R40" i="307"/>
  <c r="Q40" i="307"/>
  <c r="P40" i="307"/>
  <c r="O40" i="307"/>
  <c r="N40" i="307"/>
  <c r="M40" i="307"/>
  <c r="L40" i="307"/>
  <c r="K40" i="307"/>
  <c r="J40" i="307"/>
  <c r="I40" i="307"/>
  <c r="H40" i="307"/>
  <c r="G40" i="307"/>
  <c r="F40" i="307"/>
  <c r="E40" i="307"/>
  <c r="D40" i="307"/>
  <c r="Y39" i="307"/>
  <c r="X39" i="307"/>
  <c r="W39" i="307"/>
  <c r="V39" i="307"/>
  <c r="U39" i="307"/>
  <c r="T39" i="307"/>
  <c r="S39" i="307"/>
  <c r="R39" i="307"/>
  <c r="Q39" i="307"/>
  <c r="P39" i="307"/>
  <c r="O39" i="307"/>
  <c r="N39" i="307"/>
  <c r="M39" i="307"/>
  <c r="L39" i="307"/>
  <c r="K39" i="307"/>
  <c r="J39" i="307"/>
  <c r="I39" i="307"/>
  <c r="H39" i="307"/>
  <c r="G39" i="307"/>
  <c r="F39" i="307"/>
  <c r="E39" i="307"/>
  <c r="D39" i="307"/>
  <c r="Y38" i="307"/>
  <c r="X38" i="307"/>
  <c r="W38" i="307"/>
  <c r="V38" i="307"/>
  <c r="U38" i="307"/>
  <c r="T38" i="307"/>
  <c r="S38" i="307"/>
  <c r="R38" i="307"/>
  <c r="Q38" i="307"/>
  <c r="P38" i="307"/>
  <c r="O38" i="307"/>
  <c r="N38" i="307"/>
  <c r="M38" i="307"/>
  <c r="L38" i="307"/>
  <c r="K38" i="307"/>
  <c r="J38" i="307"/>
  <c r="I38" i="307"/>
  <c r="H38" i="307"/>
  <c r="G38" i="307"/>
  <c r="F38" i="307"/>
  <c r="E38" i="307"/>
  <c r="D38" i="307"/>
  <c r="Y37" i="307"/>
  <c r="X37" i="307"/>
  <c r="W37" i="307"/>
  <c r="V37" i="307"/>
  <c r="U37" i="307"/>
  <c r="T37" i="307"/>
  <c r="S37" i="307"/>
  <c r="R37" i="307"/>
  <c r="Q37" i="307"/>
  <c r="P37" i="307"/>
  <c r="O37" i="307"/>
  <c r="N37" i="307"/>
  <c r="M37" i="307"/>
  <c r="L37" i="307"/>
  <c r="K37" i="307"/>
  <c r="J37" i="307"/>
  <c r="I37" i="307"/>
  <c r="H37" i="307"/>
  <c r="G37" i="307"/>
  <c r="F37" i="307"/>
  <c r="E37" i="307"/>
  <c r="D37" i="307"/>
  <c r="Y36" i="307"/>
  <c r="X36" i="307"/>
  <c r="W36" i="307"/>
  <c r="V36" i="307"/>
  <c r="U36" i="307"/>
  <c r="T36" i="307"/>
  <c r="S36" i="307"/>
  <c r="R36" i="307"/>
  <c r="Q36" i="307"/>
  <c r="P36" i="307"/>
  <c r="O36" i="307"/>
  <c r="N36" i="307"/>
  <c r="M36" i="307"/>
  <c r="L36" i="307"/>
  <c r="K36" i="307"/>
  <c r="J36" i="307"/>
  <c r="I36" i="307"/>
  <c r="H36" i="307"/>
  <c r="G36" i="307"/>
  <c r="F36" i="307"/>
  <c r="E36" i="307"/>
  <c r="D36" i="307"/>
  <c r="Y35" i="307"/>
  <c r="X35" i="307"/>
  <c r="W35" i="307"/>
  <c r="V35" i="307"/>
  <c r="U35" i="307"/>
  <c r="T35" i="307"/>
  <c r="S35" i="307"/>
  <c r="R35" i="307"/>
  <c r="Q35" i="307"/>
  <c r="P35" i="307"/>
  <c r="O35" i="307"/>
  <c r="N35" i="307"/>
  <c r="M35" i="307"/>
  <c r="L35" i="307"/>
  <c r="K35" i="307"/>
  <c r="J35" i="307"/>
  <c r="I35" i="307"/>
  <c r="H35" i="307"/>
  <c r="G35" i="307"/>
  <c r="F35" i="307"/>
  <c r="E35" i="307"/>
  <c r="D35" i="307"/>
  <c r="Y34" i="307"/>
  <c r="X34" i="307"/>
  <c r="W34" i="307"/>
  <c r="V34" i="307"/>
  <c r="U34" i="307"/>
  <c r="T34" i="307"/>
  <c r="S34" i="307"/>
  <c r="R34" i="307"/>
  <c r="Q34" i="307"/>
  <c r="P34" i="307"/>
  <c r="O34" i="307"/>
  <c r="N34" i="307"/>
  <c r="M34" i="307"/>
  <c r="L34" i="307"/>
  <c r="K34" i="307"/>
  <c r="J34" i="307"/>
  <c r="I34" i="307"/>
  <c r="H34" i="307"/>
  <c r="G34" i="307"/>
  <c r="F34" i="307"/>
  <c r="E34" i="307"/>
  <c r="D34" i="307"/>
  <c r="Y33" i="307"/>
  <c r="X33" i="307"/>
  <c r="W33" i="307"/>
  <c r="V33" i="307"/>
  <c r="U33" i="307"/>
  <c r="T33" i="307"/>
  <c r="S33" i="307"/>
  <c r="R33" i="307"/>
  <c r="Q33" i="307"/>
  <c r="P33" i="307"/>
  <c r="O33" i="307"/>
  <c r="N33" i="307"/>
  <c r="M33" i="307"/>
  <c r="L33" i="307"/>
  <c r="K33" i="307"/>
  <c r="J33" i="307"/>
  <c r="I33" i="307"/>
  <c r="H33" i="307"/>
  <c r="G33" i="307"/>
  <c r="F33" i="307"/>
  <c r="E33" i="307"/>
  <c r="D33" i="307"/>
  <c r="Y32" i="307"/>
  <c r="X32" i="307"/>
  <c r="W32" i="307"/>
  <c r="V32" i="307"/>
  <c r="U32" i="307"/>
  <c r="T32" i="307"/>
  <c r="S32" i="307"/>
  <c r="R32" i="307"/>
  <c r="Q32" i="307"/>
  <c r="P32" i="307"/>
  <c r="O32" i="307"/>
  <c r="N32" i="307"/>
  <c r="M32" i="307"/>
  <c r="L32" i="307"/>
  <c r="K32" i="307"/>
  <c r="J32" i="307"/>
  <c r="I32" i="307"/>
  <c r="H32" i="307"/>
  <c r="G32" i="307"/>
  <c r="F32" i="307"/>
  <c r="E32" i="307"/>
  <c r="D32" i="307"/>
  <c r="Y31" i="307"/>
  <c r="X31" i="307"/>
  <c r="W31" i="307"/>
  <c r="V31" i="307"/>
  <c r="U31" i="307"/>
  <c r="T31" i="307"/>
  <c r="S31" i="307"/>
  <c r="R31" i="307"/>
  <c r="Q31" i="307"/>
  <c r="P31" i="307"/>
  <c r="O31" i="307"/>
  <c r="N31" i="307"/>
  <c r="M31" i="307"/>
  <c r="L31" i="307"/>
  <c r="K31" i="307"/>
  <c r="J31" i="307"/>
  <c r="I31" i="307"/>
  <c r="H31" i="307"/>
  <c r="G31" i="307"/>
  <c r="F31" i="307"/>
  <c r="E31" i="307"/>
  <c r="D31" i="307"/>
  <c r="Y30" i="307"/>
  <c r="X30" i="307"/>
  <c r="W30" i="307"/>
  <c r="V30" i="307"/>
  <c r="U30" i="307"/>
  <c r="T30" i="307"/>
  <c r="S30" i="307"/>
  <c r="R30" i="307"/>
  <c r="Q30" i="307"/>
  <c r="P30" i="307"/>
  <c r="O30" i="307"/>
  <c r="N30" i="307"/>
  <c r="M30" i="307"/>
  <c r="L30" i="307"/>
  <c r="K30" i="307"/>
  <c r="J30" i="307"/>
  <c r="I30" i="307"/>
  <c r="H30" i="307"/>
  <c r="G30" i="307"/>
  <c r="F30" i="307"/>
  <c r="E30" i="307"/>
  <c r="D30" i="307"/>
  <c r="Y29" i="307"/>
  <c r="X29" i="307"/>
  <c r="W29" i="307"/>
  <c r="V29" i="307"/>
  <c r="U29" i="307"/>
  <c r="T29" i="307"/>
  <c r="S29" i="307"/>
  <c r="R29" i="307"/>
  <c r="Q29" i="307"/>
  <c r="P29" i="307"/>
  <c r="O29" i="307"/>
  <c r="N29" i="307"/>
  <c r="M29" i="307"/>
  <c r="L29" i="307"/>
  <c r="K29" i="307"/>
  <c r="J29" i="307"/>
  <c r="I29" i="307"/>
  <c r="H29" i="307"/>
  <c r="G29" i="307"/>
  <c r="F29" i="307"/>
  <c r="E29" i="307"/>
  <c r="Y28" i="307"/>
  <c r="X28" i="307"/>
  <c r="W28" i="307"/>
  <c r="V28" i="307"/>
  <c r="U28" i="307"/>
  <c r="T28" i="307"/>
  <c r="S28" i="307"/>
  <c r="R28" i="307"/>
  <c r="Q28" i="307"/>
  <c r="P28" i="307"/>
  <c r="O28" i="307"/>
  <c r="N28" i="307"/>
  <c r="M28" i="307"/>
  <c r="L28" i="307"/>
  <c r="K28" i="307"/>
  <c r="J28" i="307"/>
  <c r="I28" i="307"/>
  <c r="H28" i="307"/>
  <c r="G28" i="307"/>
  <c r="F28" i="307"/>
  <c r="E28" i="307"/>
  <c r="Y27" i="307"/>
  <c r="X27" i="307"/>
  <c r="W27" i="307"/>
  <c r="V27" i="307"/>
  <c r="U27" i="307"/>
  <c r="T27" i="307"/>
  <c r="S27" i="307"/>
  <c r="R27" i="307"/>
  <c r="Q27" i="307"/>
  <c r="P27" i="307"/>
  <c r="O27" i="307"/>
  <c r="N27" i="307"/>
  <c r="M27" i="307"/>
  <c r="L27" i="307"/>
  <c r="K27" i="307"/>
  <c r="J27" i="307"/>
  <c r="I27" i="307"/>
  <c r="H27" i="307"/>
  <c r="G27" i="307"/>
  <c r="F27" i="307"/>
  <c r="E27" i="307"/>
  <c r="D27" i="307"/>
  <c r="Y26" i="307"/>
  <c r="X26" i="307"/>
  <c r="W26" i="307"/>
  <c r="V26" i="307"/>
  <c r="U26" i="307"/>
  <c r="T26" i="307"/>
  <c r="S26" i="307"/>
  <c r="R26" i="307"/>
  <c r="Q26" i="307"/>
  <c r="P26" i="307"/>
  <c r="O26" i="307"/>
  <c r="N26" i="307"/>
  <c r="M26" i="307"/>
  <c r="L26" i="307"/>
  <c r="K26" i="307"/>
  <c r="J26" i="307"/>
  <c r="I26" i="307"/>
  <c r="H26" i="307"/>
  <c r="G26" i="307"/>
  <c r="F26" i="307"/>
  <c r="E26" i="307"/>
  <c r="D26" i="307"/>
  <c r="Y25" i="307"/>
  <c r="X25" i="307"/>
  <c r="W25" i="307"/>
  <c r="V25" i="307"/>
  <c r="U25" i="307"/>
  <c r="T25" i="307"/>
  <c r="S25" i="307"/>
  <c r="R25" i="307"/>
  <c r="Q25" i="307"/>
  <c r="P25" i="307"/>
  <c r="O25" i="307"/>
  <c r="N25" i="307"/>
  <c r="M25" i="307"/>
  <c r="L25" i="307"/>
  <c r="K25" i="307"/>
  <c r="J25" i="307"/>
  <c r="I25" i="307"/>
  <c r="H25" i="307"/>
  <c r="G25" i="307"/>
  <c r="F25" i="307"/>
  <c r="E25" i="307"/>
  <c r="D25" i="307"/>
  <c r="Y24" i="307"/>
  <c r="X24" i="307"/>
  <c r="W24" i="307"/>
  <c r="V24" i="307"/>
  <c r="U24" i="307"/>
  <c r="T24" i="307"/>
  <c r="S24" i="307"/>
  <c r="R24" i="307"/>
  <c r="Q24" i="307"/>
  <c r="P24" i="307"/>
  <c r="O24" i="307"/>
  <c r="N24" i="307"/>
  <c r="M24" i="307"/>
  <c r="L24" i="307"/>
  <c r="K24" i="307"/>
  <c r="J24" i="307"/>
  <c r="I24" i="307"/>
  <c r="H24" i="307"/>
  <c r="G24" i="307"/>
  <c r="F24" i="307"/>
  <c r="E24" i="307"/>
  <c r="D24" i="307"/>
  <c r="Y23" i="307"/>
  <c r="X23" i="307"/>
  <c r="W23" i="307"/>
  <c r="V23" i="307"/>
  <c r="U23" i="307"/>
  <c r="T23" i="307"/>
  <c r="S23" i="307"/>
  <c r="R23" i="307"/>
  <c r="Q23" i="307"/>
  <c r="P23" i="307"/>
  <c r="O23" i="307"/>
  <c r="N23" i="307"/>
  <c r="M23" i="307"/>
  <c r="L23" i="307"/>
  <c r="K23" i="307"/>
  <c r="J23" i="307"/>
  <c r="I23" i="307"/>
  <c r="H23" i="307"/>
  <c r="G23" i="307"/>
  <c r="F23" i="307"/>
  <c r="E23" i="307"/>
  <c r="D23" i="307"/>
  <c r="Y22" i="307"/>
  <c r="X22" i="307"/>
  <c r="W22" i="307"/>
  <c r="V22" i="307"/>
  <c r="U22" i="307"/>
  <c r="T22" i="307"/>
  <c r="S22" i="307"/>
  <c r="R22" i="307"/>
  <c r="Q22" i="307"/>
  <c r="P22" i="307"/>
  <c r="O22" i="307"/>
  <c r="N22" i="307"/>
  <c r="M22" i="307"/>
  <c r="L22" i="307"/>
  <c r="K22" i="307"/>
  <c r="J22" i="307"/>
  <c r="I22" i="307"/>
  <c r="H22" i="307"/>
  <c r="G22" i="307"/>
  <c r="F22" i="307"/>
  <c r="E22" i="307"/>
  <c r="D22" i="307"/>
  <c r="Y21" i="307"/>
  <c r="X21" i="307"/>
  <c r="W21" i="307"/>
  <c r="V21" i="307"/>
  <c r="U21" i="307"/>
  <c r="T21" i="307"/>
  <c r="S21" i="307"/>
  <c r="R21" i="307"/>
  <c r="Q21" i="307"/>
  <c r="P21" i="307"/>
  <c r="O21" i="307"/>
  <c r="N21" i="307"/>
  <c r="M21" i="307"/>
  <c r="L21" i="307"/>
  <c r="K21" i="307"/>
  <c r="J21" i="307"/>
  <c r="I21" i="307"/>
  <c r="H21" i="307"/>
  <c r="G21" i="307"/>
  <c r="F21" i="307"/>
  <c r="E21" i="307"/>
  <c r="D21" i="307"/>
  <c r="Y20" i="307"/>
  <c r="X20" i="307"/>
  <c r="W20" i="307"/>
  <c r="V20" i="307"/>
  <c r="U20" i="307"/>
  <c r="T20" i="307"/>
  <c r="S20" i="307"/>
  <c r="R20" i="307"/>
  <c r="Q20" i="307"/>
  <c r="P20" i="307"/>
  <c r="O20" i="307"/>
  <c r="N20" i="307"/>
  <c r="M20" i="307"/>
  <c r="L20" i="307"/>
  <c r="K20" i="307"/>
  <c r="J20" i="307"/>
  <c r="I20" i="307"/>
  <c r="H20" i="307"/>
  <c r="G20" i="307"/>
  <c r="F20" i="307"/>
  <c r="E20" i="307"/>
  <c r="D20" i="307"/>
  <c r="Y19" i="307"/>
  <c r="X19" i="307"/>
  <c r="W19" i="307"/>
  <c r="V19" i="307"/>
  <c r="U19" i="307"/>
  <c r="T19" i="307"/>
  <c r="S19" i="307"/>
  <c r="R19" i="307"/>
  <c r="Q19" i="307"/>
  <c r="P19" i="307"/>
  <c r="O19" i="307"/>
  <c r="N19" i="307"/>
  <c r="M19" i="307"/>
  <c r="L19" i="307"/>
  <c r="K19" i="307"/>
  <c r="J19" i="307"/>
  <c r="I19" i="307"/>
  <c r="H19" i="307"/>
  <c r="G19" i="307"/>
  <c r="F19" i="307"/>
  <c r="E19" i="307"/>
  <c r="Y18" i="307"/>
  <c r="X18" i="307"/>
  <c r="W18" i="307"/>
  <c r="V18" i="307"/>
  <c r="U18" i="307"/>
  <c r="T18" i="307"/>
  <c r="S18" i="307"/>
  <c r="R18" i="307"/>
  <c r="Q18" i="307"/>
  <c r="P18" i="307"/>
  <c r="O18" i="307"/>
  <c r="N18" i="307"/>
  <c r="M18" i="307"/>
  <c r="L18" i="307"/>
  <c r="K18" i="307"/>
  <c r="J18" i="307"/>
  <c r="I18" i="307"/>
  <c r="H18" i="307"/>
  <c r="G18" i="307"/>
  <c r="F18" i="307"/>
  <c r="E18" i="307"/>
  <c r="D18" i="307"/>
  <c r="Y17" i="307"/>
  <c r="X17" i="307"/>
  <c r="W17" i="307"/>
  <c r="V17" i="307"/>
  <c r="U17" i="307"/>
  <c r="T17" i="307"/>
  <c r="S17" i="307"/>
  <c r="R17" i="307"/>
  <c r="Q17" i="307"/>
  <c r="P17" i="307"/>
  <c r="O17" i="307"/>
  <c r="N17" i="307"/>
  <c r="M17" i="307"/>
  <c r="L17" i="307"/>
  <c r="K17" i="307"/>
  <c r="J17" i="307"/>
  <c r="I17" i="307"/>
  <c r="H17" i="307"/>
  <c r="G17" i="307"/>
  <c r="F17" i="307"/>
  <c r="E17" i="307"/>
  <c r="D17" i="307"/>
  <c r="Y16" i="307"/>
  <c r="X16" i="307"/>
  <c r="W16" i="307"/>
  <c r="V16" i="307"/>
  <c r="U16" i="307"/>
  <c r="T16" i="307"/>
  <c r="S16" i="307"/>
  <c r="R16" i="307"/>
  <c r="Q16" i="307"/>
  <c r="P16" i="307"/>
  <c r="O16" i="307"/>
  <c r="N16" i="307"/>
  <c r="M16" i="307"/>
  <c r="L16" i="307"/>
  <c r="K16" i="307"/>
  <c r="J16" i="307"/>
  <c r="I16" i="307"/>
  <c r="H16" i="307"/>
  <c r="G16" i="307"/>
  <c r="F16" i="307"/>
  <c r="E16" i="307"/>
  <c r="D16" i="307"/>
  <c r="Y15" i="307"/>
  <c r="X15" i="307"/>
  <c r="W15" i="307"/>
  <c r="V15" i="307"/>
  <c r="U15" i="307"/>
  <c r="T15" i="307"/>
  <c r="S15" i="307"/>
  <c r="R15" i="307"/>
  <c r="Q15" i="307"/>
  <c r="P15" i="307"/>
  <c r="O15" i="307"/>
  <c r="N15" i="307"/>
  <c r="M15" i="307"/>
  <c r="L15" i="307"/>
  <c r="K15" i="307"/>
  <c r="J15" i="307"/>
  <c r="I15" i="307"/>
  <c r="H15" i="307"/>
  <c r="G15" i="307"/>
  <c r="F15" i="307"/>
  <c r="E15" i="307"/>
  <c r="D15" i="307"/>
  <c r="Y14" i="307"/>
  <c r="X14" i="307"/>
  <c r="W14" i="307"/>
  <c r="V14" i="307"/>
  <c r="U14" i="307"/>
  <c r="T14" i="307"/>
  <c r="S14" i="307"/>
  <c r="R14" i="307"/>
  <c r="Q14" i="307"/>
  <c r="P14" i="307"/>
  <c r="O14" i="307"/>
  <c r="N14" i="307"/>
  <c r="M14" i="307"/>
  <c r="L14" i="307"/>
  <c r="K14" i="307"/>
  <c r="J14" i="307"/>
  <c r="I14" i="307"/>
  <c r="H14" i="307"/>
  <c r="G14" i="307"/>
  <c r="F14" i="307"/>
  <c r="E14" i="307"/>
  <c r="D14" i="307"/>
  <c r="Y13" i="307"/>
  <c r="X13" i="307"/>
  <c r="W13" i="307"/>
  <c r="V13" i="307"/>
  <c r="U13" i="307"/>
  <c r="T13" i="307"/>
  <c r="S13" i="307"/>
  <c r="R13" i="307"/>
  <c r="Q13" i="307"/>
  <c r="P13" i="307"/>
  <c r="O13" i="307"/>
  <c r="N13" i="307"/>
  <c r="M13" i="307"/>
  <c r="L13" i="307"/>
  <c r="K13" i="307"/>
  <c r="J13" i="307"/>
  <c r="I13" i="307"/>
  <c r="H13" i="307"/>
  <c r="G13" i="307"/>
  <c r="F13" i="307"/>
  <c r="E13" i="307"/>
  <c r="D13" i="307"/>
  <c r="Y12" i="307"/>
  <c r="X12" i="307"/>
  <c r="W12" i="307"/>
  <c r="V12" i="307"/>
  <c r="U12" i="307"/>
  <c r="T12" i="307"/>
  <c r="S12" i="307"/>
  <c r="R12" i="307"/>
  <c r="Q12" i="307"/>
  <c r="P12" i="307"/>
  <c r="O12" i="307"/>
  <c r="N12" i="307"/>
  <c r="M12" i="307"/>
  <c r="L12" i="307"/>
  <c r="K12" i="307"/>
  <c r="J12" i="307"/>
  <c r="I12" i="307"/>
  <c r="H12" i="307"/>
  <c r="G12" i="307"/>
  <c r="F12" i="307"/>
  <c r="E12" i="307"/>
  <c r="D12" i="307"/>
  <c r="Y11" i="307"/>
  <c r="X11" i="307"/>
  <c r="W11" i="307"/>
  <c r="V11" i="307"/>
  <c r="U11" i="307"/>
  <c r="T11" i="307"/>
  <c r="S11" i="307"/>
  <c r="R11" i="307"/>
  <c r="Q11" i="307"/>
  <c r="P11" i="307"/>
  <c r="O11" i="307"/>
  <c r="N11" i="307"/>
  <c r="M11" i="307"/>
  <c r="L11" i="307"/>
  <c r="K11" i="307"/>
  <c r="J11" i="307"/>
  <c r="I11" i="307"/>
  <c r="H11" i="307"/>
  <c r="G11" i="307"/>
  <c r="F11" i="307"/>
  <c r="E11" i="307"/>
  <c r="D11" i="307"/>
  <c r="Y10" i="307"/>
  <c r="X10" i="307"/>
  <c r="W10" i="307"/>
  <c r="V10" i="307"/>
  <c r="U10" i="307"/>
  <c r="T10" i="307"/>
  <c r="S10" i="307"/>
  <c r="R10" i="307"/>
  <c r="Q10" i="307"/>
  <c r="P10" i="307"/>
  <c r="O10" i="307"/>
  <c r="N10" i="307"/>
  <c r="M10" i="307"/>
  <c r="L10" i="307"/>
  <c r="K10" i="307"/>
  <c r="J10" i="307"/>
  <c r="I10" i="307"/>
  <c r="H10" i="307"/>
  <c r="G10" i="307"/>
  <c r="F10" i="307"/>
  <c r="E10" i="307"/>
  <c r="D10" i="307"/>
  <c r="Y9" i="307"/>
  <c r="X9" i="307"/>
  <c r="W9" i="307"/>
  <c r="V9" i="307"/>
  <c r="U9" i="307"/>
  <c r="T9" i="307"/>
  <c r="S9" i="307"/>
  <c r="R9" i="307"/>
  <c r="Q9" i="307"/>
  <c r="P9" i="307"/>
  <c r="O9" i="307"/>
  <c r="N9" i="307"/>
  <c r="M9" i="307"/>
  <c r="L9" i="307"/>
  <c r="K9" i="307"/>
  <c r="J9" i="307"/>
  <c r="I9" i="307"/>
  <c r="H9" i="307"/>
  <c r="G9" i="307"/>
  <c r="F9" i="307"/>
  <c r="E9" i="307"/>
  <c r="D9" i="307"/>
  <c r="Y8" i="307"/>
  <c r="X8" i="307"/>
  <c r="W8" i="307"/>
  <c r="V8" i="307"/>
  <c r="U8" i="307"/>
  <c r="T8" i="307"/>
  <c r="S8" i="307"/>
  <c r="R8" i="307"/>
  <c r="Q8" i="307"/>
  <c r="P8" i="307"/>
  <c r="O8" i="307"/>
  <c r="N8" i="307"/>
  <c r="M8" i="307"/>
  <c r="L8" i="307"/>
  <c r="K8" i="307"/>
  <c r="J8" i="307"/>
  <c r="I8" i="307"/>
  <c r="H8" i="307"/>
  <c r="G8" i="307"/>
  <c r="F8" i="307"/>
  <c r="E8" i="307"/>
  <c r="D8" i="307"/>
  <c r="D7" i="307" s="1"/>
  <c r="Y7" i="307"/>
  <c r="X7" i="307"/>
  <c r="W7" i="307"/>
  <c r="V7" i="307"/>
  <c r="U7" i="307"/>
  <c r="T7" i="307"/>
  <c r="S7" i="307"/>
  <c r="R7" i="307"/>
  <c r="Q7" i="307"/>
  <c r="P7" i="307"/>
  <c r="O7" i="307"/>
  <c r="N7" i="307"/>
  <c r="M7" i="307"/>
  <c r="L7" i="307"/>
  <c r="K7" i="307"/>
  <c r="J7" i="307"/>
  <c r="I7" i="307"/>
  <c r="H7" i="307"/>
  <c r="G7" i="307"/>
  <c r="F7" i="307"/>
  <c r="E7" i="307"/>
  <c r="Y31" i="306"/>
  <c r="X31" i="306"/>
  <c r="W31" i="306"/>
  <c r="V31" i="306"/>
  <c r="U31" i="306"/>
  <c r="T31" i="306"/>
  <c r="S31" i="306"/>
  <c r="R31" i="306"/>
  <c r="Q31" i="306"/>
  <c r="P31" i="306"/>
  <c r="O31" i="306"/>
  <c r="N31" i="306"/>
  <c r="M31" i="306"/>
  <c r="L31" i="306"/>
  <c r="K31" i="306"/>
  <c r="J31" i="306"/>
  <c r="I31" i="306"/>
  <c r="H31" i="306"/>
  <c r="G31" i="306"/>
  <c r="F31" i="306"/>
  <c r="E31" i="306"/>
  <c r="D31" i="306"/>
  <c r="Y30" i="306"/>
  <c r="X30" i="306"/>
  <c r="W30" i="306"/>
  <c r="V30" i="306"/>
  <c r="U30" i="306"/>
  <c r="T30" i="306"/>
  <c r="S30" i="306"/>
  <c r="R30" i="306"/>
  <c r="Q30" i="306"/>
  <c r="P30" i="306"/>
  <c r="O30" i="306"/>
  <c r="N30" i="306"/>
  <c r="M30" i="306"/>
  <c r="L30" i="306"/>
  <c r="K30" i="306"/>
  <c r="J30" i="306"/>
  <c r="I30" i="306"/>
  <c r="H30" i="306"/>
  <c r="G30" i="306"/>
  <c r="F30" i="306"/>
  <c r="E30" i="306"/>
  <c r="D30" i="306"/>
  <c r="Y29" i="306"/>
  <c r="X29" i="306"/>
  <c r="W29" i="306"/>
  <c r="V29" i="306"/>
  <c r="U29" i="306"/>
  <c r="T29" i="306"/>
  <c r="S29" i="306"/>
  <c r="R29" i="306"/>
  <c r="Q29" i="306"/>
  <c r="P29" i="306"/>
  <c r="O29" i="306"/>
  <c r="N29" i="306"/>
  <c r="M29" i="306"/>
  <c r="L29" i="306"/>
  <c r="K29" i="306"/>
  <c r="J29" i="306"/>
  <c r="I29" i="306"/>
  <c r="H29" i="306"/>
  <c r="G29" i="306"/>
  <c r="F29" i="306"/>
  <c r="E29" i="306"/>
  <c r="D29" i="306"/>
  <c r="Y28" i="306"/>
  <c r="X28" i="306"/>
  <c r="W28" i="306"/>
  <c r="V28" i="306"/>
  <c r="U28" i="306"/>
  <c r="T28" i="306"/>
  <c r="S28" i="306"/>
  <c r="R28" i="306"/>
  <c r="Q28" i="306"/>
  <c r="P28" i="306"/>
  <c r="O28" i="306"/>
  <c r="N28" i="306"/>
  <c r="M28" i="306"/>
  <c r="L28" i="306"/>
  <c r="K28" i="306"/>
  <c r="J28" i="306"/>
  <c r="I28" i="306"/>
  <c r="H28" i="306"/>
  <c r="G28" i="306"/>
  <c r="F28" i="306"/>
  <c r="E28" i="306"/>
  <c r="D28" i="306"/>
  <c r="Y27" i="306"/>
  <c r="X27" i="306"/>
  <c r="W27" i="306"/>
  <c r="V27" i="306"/>
  <c r="U27" i="306"/>
  <c r="T27" i="306"/>
  <c r="S27" i="306"/>
  <c r="R27" i="306"/>
  <c r="Q27" i="306"/>
  <c r="P27" i="306"/>
  <c r="O27" i="306"/>
  <c r="N27" i="306"/>
  <c r="M27" i="306"/>
  <c r="L27" i="306"/>
  <c r="K27" i="306"/>
  <c r="J27" i="306"/>
  <c r="I27" i="306"/>
  <c r="H27" i="306"/>
  <c r="G27" i="306"/>
  <c r="F27" i="306"/>
  <c r="E27" i="306"/>
  <c r="D27" i="306"/>
  <c r="Y26" i="306"/>
  <c r="X26" i="306"/>
  <c r="W26" i="306"/>
  <c r="V26" i="306"/>
  <c r="U26" i="306"/>
  <c r="T26" i="306"/>
  <c r="S26" i="306"/>
  <c r="R26" i="306"/>
  <c r="Q26" i="306"/>
  <c r="P26" i="306"/>
  <c r="O26" i="306"/>
  <c r="N26" i="306"/>
  <c r="M26" i="306"/>
  <c r="L26" i="306"/>
  <c r="K26" i="306"/>
  <c r="J26" i="306"/>
  <c r="I26" i="306"/>
  <c r="H26" i="306"/>
  <c r="G26" i="306"/>
  <c r="F26" i="306"/>
  <c r="E26" i="306"/>
  <c r="D26" i="306"/>
  <c r="Y25" i="306"/>
  <c r="X25" i="306"/>
  <c r="W25" i="306"/>
  <c r="V25" i="306"/>
  <c r="U25" i="306"/>
  <c r="T25" i="306"/>
  <c r="S25" i="306"/>
  <c r="R25" i="306"/>
  <c r="Q25" i="306"/>
  <c r="P25" i="306"/>
  <c r="O25" i="306"/>
  <c r="N25" i="306"/>
  <c r="M25" i="306"/>
  <c r="L25" i="306"/>
  <c r="K25" i="306"/>
  <c r="J25" i="306"/>
  <c r="I25" i="306"/>
  <c r="H25" i="306"/>
  <c r="G25" i="306"/>
  <c r="F25" i="306"/>
  <c r="E25" i="306"/>
  <c r="D25" i="306"/>
  <c r="Y24" i="306"/>
  <c r="X24" i="306"/>
  <c r="W24" i="306"/>
  <c r="V24" i="306"/>
  <c r="U24" i="306"/>
  <c r="T24" i="306"/>
  <c r="S24" i="306"/>
  <c r="R24" i="306"/>
  <c r="Q24" i="306"/>
  <c r="P24" i="306"/>
  <c r="O24" i="306"/>
  <c r="N24" i="306"/>
  <c r="M24" i="306"/>
  <c r="L24" i="306"/>
  <c r="K24" i="306"/>
  <c r="J24" i="306"/>
  <c r="I24" i="306"/>
  <c r="H24" i="306"/>
  <c r="G24" i="306"/>
  <c r="F24" i="306"/>
  <c r="E24" i="306"/>
  <c r="D24" i="306"/>
  <c r="Y23" i="306"/>
  <c r="X23" i="306"/>
  <c r="W23" i="306"/>
  <c r="V23" i="306"/>
  <c r="U23" i="306"/>
  <c r="T23" i="306"/>
  <c r="S23" i="306"/>
  <c r="R23" i="306"/>
  <c r="Q23" i="306"/>
  <c r="P23" i="306"/>
  <c r="O23" i="306"/>
  <c r="N23" i="306"/>
  <c r="M23" i="306"/>
  <c r="L23" i="306"/>
  <c r="K23" i="306"/>
  <c r="J23" i="306"/>
  <c r="I23" i="306"/>
  <c r="H23" i="306"/>
  <c r="G23" i="306"/>
  <c r="F23" i="306"/>
  <c r="E23" i="306"/>
  <c r="D23" i="306"/>
  <c r="Y22" i="306"/>
  <c r="X22" i="306"/>
  <c r="W22" i="306"/>
  <c r="V22" i="306"/>
  <c r="U22" i="306"/>
  <c r="T22" i="306"/>
  <c r="S22" i="306"/>
  <c r="R22" i="306"/>
  <c r="Q22" i="306"/>
  <c r="P22" i="306"/>
  <c r="O22" i="306"/>
  <c r="N22" i="306"/>
  <c r="M22" i="306"/>
  <c r="L22" i="306"/>
  <c r="K22" i="306"/>
  <c r="J22" i="306"/>
  <c r="I22" i="306"/>
  <c r="H22" i="306"/>
  <c r="G22" i="306"/>
  <c r="F22" i="306"/>
  <c r="E22" i="306"/>
  <c r="D22" i="306"/>
  <c r="Y21" i="306"/>
  <c r="X21" i="306"/>
  <c r="W21" i="306"/>
  <c r="V21" i="306"/>
  <c r="U21" i="306"/>
  <c r="T21" i="306"/>
  <c r="S21" i="306"/>
  <c r="R21" i="306"/>
  <c r="Q21" i="306"/>
  <c r="P21" i="306"/>
  <c r="O21" i="306"/>
  <c r="N21" i="306"/>
  <c r="M21" i="306"/>
  <c r="L21" i="306"/>
  <c r="K21" i="306"/>
  <c r="J21" i="306"/>
  <c r="I21" i="306"/>
  <c r="H21" i="306"/>
  <c r="G21" i="306"/>
  <c r="F21" i="306"/>
  <c r="E21" i="306"/>
  <c r="D21" i="306"/>
  <c r="Y20" i="306"/>
  <c r="X20" i="306"/>
  <c r="W20" i="306"/>
  <c r="V20" i="306"/>
  <c r="U20" i="306"/>
  <c r="T20" i="306"/>
  <c r="S20" i="306"/>
  <c r="R20" i="306"/>
  <c r="Q20" i="306"/>
  <c r="P20" i="306"/>
  <c r="O20" i="306"/>
  <c r="N20" i="306"/>
  <c r="M20" i="306"/>
  <c r="L20" i="306"/>
  <c r="K20" i="306"/>
  <c r="J20" i="306"/>
  <c r="I20" i="306"/>
  <c r="H20" i="306"/>
  <c r="G20" i="306"/>
  <c r="F20" i="306"/>
  <c r="E20" i="306"/>
  <c r="Y19" i="306"/>
  <c r="X19" i="306"/>
  <c r="W19" i="306"/>
  <c r="V19" i="306"/>
  <c r="U19" i="306"/>
  <c r="T19" i="306"/>
  <c r="S19" i="306"/>
  <c r="R19" i="306"/>
  <c r="Q19" i="306"/>
  <c r="P19" i="306"/>
  <c r="O19" i="306"/>
  <c r="N19" i="306"/>
  <c r="M19" i="306"/>
  <c r="L19" i="306"/>
  <c r="K19" i="306"/>
  <c r="J19" i="306"/>
  <c r="I19" i="306"/>
  <c r="H19" i="306"/>
  <c r="G19" i="306"/>
  <c r="F19" i="306"/>
  <c r="E19" i="306"/>
  <c r="D19" i="306"/>
  <c r="Y18" i="306"/>
  <c r="X18" i="306"/>
  <c r="W18" i="306"/>
  <c r="V18" i="306"/>
  <c r="U18" i="306"/>
  <c r="T18" i="306"/>
  <c r="S18" i="306"/>
  <c r="R18" i="306"/>
  <c r="Q18" i="306"/>
  <c r="P18" i="306"/>
  <c r="O18" i="306"/>
  <c r="N18" i="306"/>
  <c r="M18" i="306"/>
  <c r="L18" i="306"/>
  <c r="K18" i="306"/>
  <c r="J18" i="306"/>
  <c r="I18" i="306"/>
  <c r="H18" i="306"/>
  <c r="G18" i="306"/>
  <c r="F18" i="306"/>
  <c r="E18" i="306"/>
  <c r="D18" i="306"/>
  <c r="Y17" i="306"/>
  <c r="X17" i="306"/>
  <c r="W17" i="306"/>
  <c r="V17" i="306"/>
  <c r="U17" i="306"/>
  <c r="T17" i="306"/>
  <c r="S17" i="306"/>
  <c r="R17" i="306"/>
  <c r="Q17" i="306"/>
  <c r="P17" i="306"/>
  <c r="O17" i="306"/>
  <c r="N17" i="306"/>
  <c r="M17" i="306"/>
  <c r="L17" i="306"/>
  <c r="K17" i="306"/>
  <c r="J17" i="306"/>
  <c r="I17" i="306"/>
  <c r="H17" i="306"/>
  <c r="G17" i="306"/>
  <c r="F17" i="306"/>
  <c r="E17" i="306"/>
  <c r="D17" i="306"/>
  <c r="Y16" i="306"/>
  <c r="X16" i="306"/>
  <c r="W16" i="306"/>
  <c r="V16" i="306"/>
  <c r="U16" i="306"/>
  <c r="T16" i="306"/>
  <c r="S16" i="306"/>
  <c r="R16" i="306"/>
  <c r="Q16" i="306"/>
  <c r="P16" i="306"/>
  <c r="O16" i="306"/>
  <c r="N16" i="306"/>
  <c r="M16" i="306"/>
  <c r="L16" i="306"/>
  <c r="K16" i="306"/>
  <c r="J16" i="306"/>
  <c r="I16" i="306"/>
  <c r="H16" i="306"/>
  <c r="G16" i="306"/>
  <c r="F16" i="306"/>
  <c r="E16" i="306"/>
  <c r="D16" i="306"/>
  <c r="Y15" i="306"/>
  <c r="X15" i="306"/>
  <c r="W15" i="306"/>
  <c r="V15" i="306"/>
  <c r="U15" i="306"/>
  <c r="T15" i="306"/>
  <c r="S15" i="306"/>
  <c r="R15" i="306"/>
  <c r="Q15" i="306"/>
  <c r="P15" i="306"/>
  <c r="O15" i="306"/>
  <c r="N15" i="306"/>
  <c r="M15" i="306"/>
  <c r="L15" i="306"/>
  <c r="K15" i="306"/>
  <c r="J15" i="306"/>
  <c r="I15" i="306"/>
  <c r="H15" i="306"/>
  <c r="G15" i="306"/>
  <c r="F15" i="306"/>
  <c r="E15" i="306"/>
  <c r="D15" i="306"/>
  <c r="Y14" i="306"/>
  <c r="X14" i="306"/>
  <c r="W14" i="306"/>
  <c r="V14" i="306"/>
  <c r="U14" i="306"/>
  <c r="T14" i="306"/>
  <c r="S14" i="306"/>
  <c r="R14" i="306"/>
  <c r="Q14" i="306"/>
  <c r="P14" i="306"/>
  <c r="O14" i="306"/>
  <c r="N14" i="306"/>
  <c r="M14" i="306"/>
  <c r="L14" i="306"/>
  <c r="K14" i="306"/>
  <c r="J14" i="306"/>
  <c r="I14" i="306"/>
  <c r="H14" i="306"/>
  <c r="G14" i="306"/>
  <c r="F14" i="306"/>
  <c r="E14" i="306"/>
  <c r="D14" i="306"/>
  <c r="Y13" i="306"/>
  <c r="X13" i="306"/>
  <c r="W13" i="306"/>
  <c r="V13" i="306"/>
  <c r="U13" i="306"/>
  <c r="T13" i="306"/>
  <c r="S13" i="306"/>
  <c r="R13" i="306"/>
  <c r="Q13" i="306"/>
  <c r="P13" i="306"/>
  <c r="O13" i="306"/>
  <c r="N13" i="306"/>
  <c r="M13" i="306"/>
  <c r="L13" i="306"/>
  <c r="K13" i="306"/>
  <c r="J13" i="306"/>
  <c r="I13" i="306"/>
  <c r="H13" i="306"/>
  <c r="G13" i="306"/>
  <c r="F13" i="306"/>
  <c r="E13" i="306"/>
  <c r="D13" i="306"/>
  <c r="Y12" i="306"/>
  <c r="X12" i="306"/>
  <c r="W12" i="306"/>
  <c r="V12" i="306"/>
  <c r="U12" i="306"/>
  <c r="T12" i="306"/>
  <c r="S12" i="306"/>
  <c r="R12" i="306"/>
  <c r="Q12" i="306"/>
  <c r="P12" i="306"/>
  <c r="O12" i="306"/>
  <c r="N12" i="306"/>
  <c r="M12" i="306"/>
  <c r="L12" i="306"/>
  <c r="K12" i="306"/>
  <c r="J12" i="306"/>
  <c r="I12" i="306"/>
  <c r="H12" i="306"/>
  <c r="G12" i="306"/>
  <c r="F12" i="306"/>
  <c r="E12" i="306"/>
  <c r="D12" i="306"/>
  <c r="Y11" i="306"/>
  <c r="X11" i="306"/>
  <c r="W11" i="306"/>
  <c r="V11" i="306"/>
  <c r="U11" i="306"/>
  <c r="T11" i="306"/>
  <c r="S11" i="306"/>
  <c r="R11" i="306"/>
  <c r="Q11" i="306"/>
  <c r="P11" i="306"/>
  <c r="O11" i="306"/>
  <c r="N11" i="306"/>
  <c r="M11" i="306"/>
  <c r="L11" i="306"/>
  <c r="K11" i="306"/>
  <c r="J11" i="306"/>
  <c r="I11" i="306"/>
  <c r="H11" i="306"/>
  <c r="G11" i="306"/>
  <c r="F11" i="306"/>
  <c r="E11" i="306"/>
  <c r="D11" i="306"/>
  <c r="Y10" i="306"/>
  <c r="X10" i="306"/>
  <c r="W10" i="306"/>
  <c r="V10" i="306"/>
  <c r="U10" i="306"/>
  <c r="T10" i="306"/>
  <c r="S10" i="306"/>
  <c r="R10" i="306"/>
  <c r="Q10" i="306"/>
  <c r="P10" i="306"/>
  <c r="O10" i="306"/>
  <c r="N10" i="306"/>
  <c r="M10" i="306"/>
  <c r="L10" i="306"/>
  <c r="K10" i="306"/>
  <c r="J10" i="306"/>
  <c r="I10" i="306"/>
  <c r="H10" i="306"/>
  <c r="G10" i="306"/>
  <c r="F10" i="306"/>
  <c r="E10" i="306"/>
  <c r="D10" i="306"/>
  <c r="Y9" i="306"/>
  <c r="X9" i="306"/>
  <c r="W9" i="306"/>
  <c r="V9" i="306"/>
  <c r="U9" i="306"/>
  <c r="T9" i="306"/>
  <c r="S9" i="306"/>
  <c r="R9" i="306"/>
  <c r="Q9" i="306"/>
  <c r="P9" i="306"/>
  <c r="O9" i="306"/>
  <c r="N9" i="306"/>
  <c r="M9" i="306"/>
  <c r="L9" i="306"/>
  <c r="K9" i="306"/>
  <c r="J9" i="306"/>
  <c r="I9" i="306"/>
  <c r="H9" i="306"/>
  <c r="G9" i="306"/>
  <c r="F9" i="306"/>
  <c r="E9" i="306"/>
  <c r="D9" i="306"/>
  <c r="Y7" i="306"/>
  <c r="X7" i="306"/>
  <c r="W7" i="306"/>
  <c r="V7" i="306"/>
  <c r="U7" i="306"/>
  <c r="T7" i="306"/>
  <c r="S7" i="306"/>
  <c r="R7" i="306"/>
  <c r="Q7" i="306"/>
  <c r="P7" i="306"/>
  <c r="O7" i="306"/>
  <c r="N7" i="306"/>
  <c r="M7" i="306"/>
  <c r="L7" i="306"/>
  <c r="K7" i="306"/>
  <c r="J7" i="306"/>
  <c r="I7" i="306"/>
  <c r="H7" i="306"/>
  <c r="G7" i="306"/>
  <c r="F7" i="306"/>
  <c r="E7" i="306"/>
  <c r="D7" i="306"/>
  <c r="F73" i="305"/>
  <c r="F72" i="305"/>
  <c r="F71" i="305"/>
  <c r="F70" i="305"/>
  <c r="F69" i="305"/>
  <c r="F68" i="305"/>
  <c r="F67" i="305"/>
  <c r="F66" i="305"/>
  <c r="F65" i="305"/>
  <c r="F64" i="305"/>
  <c r="F63" i="305"/>
  <c r="F62" i="305"/>
  <c r="F61" i="305"/>
  <c r="F60" i="305"/>
  <c r="Z59" i="305"/>
  <c r="Y59" i="305"/>
  <c r="X59" i="305"/>
  <c r="W59" i="305"/>
  <c r="V59" i="305"/>
  <c r="U59" i="305"/>
  <c r="T59" i="305"/>
  <c r="S59" i="305"/>
  <c r="R59" i="305"/>
  <c r="Q59" i="305"/>
  <c r="P59" i="305"/>
  <c r="O59" i="305"/>
  <c r="N59" i="305"/>
  <c r="M59" i="305"/>
  <c r="L59" i="305"/>
  <c r="K59" i="305"/>
  <c r="J59" i="305"/>
  <c r="I59" i="305"/>
  <c r="H59" i="305"/>
  <c r="G59" i="305"/>
  <c r="F59" i="305"/>
  <c r="D59" i="305"/>
  <c r="E59" i="305" s="1"/>
  <c r="Z58" i="305"/>
  <c r="Y58" i="305"/>
  <c r="X58" i="305"/>
  <c r="W58" i="305"/>
  <c r="V58" i="305"/>
  <c r="U58" i="305"/>
  <c r="T58" i="305"/>
  <c r="S58" i="305"/>
  <c r="R58" i="305"/>
  <c r="Q58" i="305"/>
  <c r="P58" i="305"/>
  <c r="O58" i="305"/>
  <c r="N58" i="305"/>
  <c r="M58" i="305"/>
  <c r="L58" i="305"/>
  <c r="K58" i="305"/>
  <c r="J58" i="305"/>
  <c r="I58" i="305"/>
  <c r="H58" i="305"/>
  <c r="G58" i="305"/>
  <c r="F58" i="305"/>
  <c r="Z57" i="305"/>
  <c r="Y57" i="305"/>
  <c r="X57" i="305"/>
  <c r="W57" i="305"/>
  <c r="V57" i="305"/>
  <c r="U57" i="305"/>
  <c r="T57" i="305"/>
  <c r="S57" i="305"/>
  <c r="R57" i="305"/>
  <c r="Q57" i="305"/>
  <c r="P57" i="305"/>
  <c r="O57" i="305"/>
  <c r="N57" i="305"/>
  <c r="M57" i="305"/>
  <c r="L57" i="305"/>
  <c r="K57" i="305"/>
  <c r="J57" i="305"/>
  <c r="I57" i="305"/>
  <c r="H57" i="305"/>
  <c r="G57" i="305"/>
  <c r="F57" i="305"/>
  <c r="Z56" i="305"/>
  <c r="Y56" i="305"/>
  <c r="X56" i="305"/>
  <c r="W56" i="305"/>
  <c r="V56" i="305"/>
  <c r="U56" i="305"/>
  <c r="T56" i="305"/>
  <c r="S56" i="305"/>
  <c r="R56" i="305"/>
  <c r="Q56" i="305"/>
  <c r="P56" i="305"/>
  <c r="O56" i="305"/>
  <c r="N56" i="305"/>
  <c r="M56" i="305"/>
  <c r="L56" i="305"/>
  <c r="K56" i="305"/>
  <c r="J56" i="305"/>
  <c r="I56" i="305"/>
  <c r="H56" i="305"/>
  <c r="G56" i="305"/>
  <c r="F56" i="305"/>
  <c r="Z55" i="305"/>
  <c r="Y55" i="305"/>
  <c r="X55" i="305"/>
  <c r="W55" i="305"/>
  <c r="V55" i="305"/>
  <c r="U55" i="305"/>
  <c r="T55" i="305"/>
  <c r="S55" i="305"/>
  <c r="R55" i="305"/>
  <c r="Q55" i="305"/>
  <c r="P55" i="305"/>
  <c r="O55" i="305"/>
  <c r="N55" i="305"/>
  <c r="M55" i="305"/>
  <c r="L55" i="305"/>
  <c r="K55" i="305"/>
  <c r="J55" i="305"/>
  <c r="I55" i="305"/>
  <c r="H55" i="305"/>
  <c r="G55" i="305"/>
  <c r="F55" i="305"/>
  <c r="Z54" i="305"/>
  <c r="Y54" i="305"/>
  <c r="X54" i="305"/>
  <c r="W54" i="305"/>
  <c r="V54" i="305"/>
  <c r="U54" i="305"/>
  <c r="T54" i="305"/>
  <c r="S54" i="305"/>
  <c r="R54" i="305"/>
  <c r="Q54" i="305"/>
  <c r="P54" i="305"/>
  <c r="O54" i="305"/>
  <c r="N54" i="305"/>
  <c r="M54" i="305"/>
  <c r="L54" i="305"/>
  <c r="K54" i="305"/>
  <c r="J54" i="305"/>
  <c r="I54" i="305"/>
  <c r="H54" i="305"/>
  <c r="G54" i="305"/>
  <c r="F54" i="305"/>
  <c r="D54" i="305"/>
  <c r="E54" i="305" s="1"/>
  <c r="Z53" i="305"/>
  <c r="Y53" i="305"/>
  <c r="X53" i="305"/>
  <c r="W53" i="305"/>
  <c r="V53" i="305"/>
  <c r="U53" i="305"/>
  <c r="T53" i="305"/>
  <c r="S53" i="305"/>
  <c r="R53" i="305"/>
  <c r="Q53" i="305"/>
  <c r="P53" i="305"/>
  <c r="O53" i="305"/>
  <c r="N53" i="305"/>
  <c r="M53" i="305"/>
  <c r="L53" i="305"/>
  <c r="K53" i="305"/>
  <c r="J53" i="305"/>
  <c r="I53" i="305"/>
  <c r="H53" i="305"/>
  <c r="G53" i="305"/>
  <c r="F53" i="305"/>
  <c r="Z52" i="305"/>
  <c r="Y52" i="305"/>
  <c r="X52" i="305"/>
  <c r="W52" i="305"/>
  <c r="V52" i="305"/>
  <c r="U52" i="305"/>
  <c r="T52" i="305"/>
  <c r="S52" i="305"/>
  <c r="R52" i="305"/>
  <c r="Q52" i="305"/>
  <c r="P52" i="305"/>
  <c r="O52" i="305"/>
  <c r="N52" i="305"/>
  <c r="M52" i="305"/>
  <c r="L52" i="305"/>
  <c r="K52" i="305"/>
  <c r="J52" i="305"/>
  <c r="I52" i="305"/>
  <c r="H52" i="305"/>
  <c r="G52" i="305"/>
  <c r="F52" i="305"/>
  <c r="Z51" i="305"/>
  <c r="Y51" i="305"/>
  <c r="X51" i="305"/>
  <c r="W51" i="305"/>
  <c r="V51" i="305"/>
  <c r="U51" i="305"/>
  <c r="T51" i="305"/>
  <c r="S51" i="305"/>
  <c r="R51" i="305"/>
  <c r="Q51" i="305"/>
  <c r="P51" i="305"/>
  <c r="O51" i="305"/>
  <c r="N51" i="305"/>
  <c r="M51" i="305"/>
  <c r="L51" i="305"/>
  <c r="K51" i="305"/>
  <c r="J51" i="305"/>
  <c r="I51" i="305"/>
  <c r="H51" i="305"/>
  <c r="G51" i="305"/>
  <c r="F51" i="305"/>
  <c r="Z50" i="305"/>
  <c r="Y50" i="305"/>
  <c r="X50" i="305"/>
  <c r="W50" i="305"/>
  <c r="V50" i="305"/>
  <c r="U50" i="305"/>
  <c r="T50" i="305"/>
  <c r="S50" i="305"/>
  <c r="R50" i="305"/>
  <c r="Q50" i="305"/>
  <c r="P50" i="305"/>
  <c r="O50" i="305"/>
  <c r="N50" i="305"/>
  <c r="M50" i="305"/>
  <c r="L50" i="305"/>
  <c r="K50" i="305"/>
  <c r="J50" i="305"/>
  <c r="I50" i="305"/>
  <c r="H50" i="305"/>
  <c r="G50" i="305"/>
  <c r="F50" i="305"/>
  <c r="Z49" i="305"/>
  <c r="Y49" i="305"/>
  <c r="X49" i="305"/>
  <c r="W49" i="305"/>
  <c r="V49" i="305"/>
  <c r="U49" i="305"/>
  <c r="T49" i="305"/>
  <c r="S49" i="305"/>
  <c r="R49" i="305"/>
  <c r="Q49" i="305"/>
  <c r="P49" i="305"/>
  <c r="O49" i="305"/>
  <c r="N49" i="305"/>
  <c r="M49" i="305"/>
  <c r="L49" i="305"/>
  <c r="K49" i="305"/>
  <c r="J49" i="305"/>
  <c r="I49" i="305"/>
  <c r="H49" i="305"/>
  <c r="G49" i="305"/>
  <c r="F49" i="305"/>
  <c r="Z48" i="305"/>
  <c r="Y48" i="305"/>
  <c r="X48" i="305"/>
  <c r="W48" i="305"/>
  <c r="V48" i="305"/>
  <c r="U48" i="305"/>
  <c r="T48" i="305"/>
  <c r="S48" i="305"/>
  <c r="R48" i="305"/>
  <c r="Q48" i="305"/>
  <c r="P48" i="305"/>
  <c r="O48" i="305"/>
  <c r="N48" i="305"/>
  <c r="M48" i="305"/>
  <c r="L48" i="305"/>
  <c r="K48" i="305"/>
  <c r="J48" i="305"/>
  <c r="I48" i="305"/>
  <c r="H48" i="305"/>
  <c r="G48" i="305"/>
  <c r="F48" i="305"/>
  <c r="Z47" i="305"/>
  <c r="Y47" i="305"/>
  <c r="X47" i="305"/>
  <c r="W47" i="305"/>
  <c r="V47" i="305"/>
  <c r="U47" i="305"/>
  <c r="T47" i="305"/>
  <c r="S47" i="305"/>
  <c r="R47" i="305"/>
  <c r="Q47" i="305"/>
  <c r="P47" i="305"/>
  <c r="O47" i="305"/>
  <c r="N47" i="305"/>
  <c r="M47" i="305"/>
  <c r="L47" i="305"/>
  <c r="K47" i="305"/>
  <c r="J47" i="305"/>
  <c r="I47" i="305"/>
  <c r="H47" i="305"/>
  <c r="G47" i="305"/>
  <c r="F47" i="305"/>
  <c r="Z46" i="305"/>
  <c r="Y46" i="305"/>
  <c r="X46" i="305"/>
  <c r="W46" i="305"/>
  <c r="V46" i="305"/>
  <c r="U46" i="305"/>
  <c r="T46" i="305"/>
  <c r="S46" i="305"/>
  <c r="R46" i="305"/>
  <c r="Q46" i="305"/>
  <c r="P46" i="305"/>
  <c r="O46" i="305"/>
  <c r="N46" i="305"/>
  <c r="M46" i="305"/>
  <c r="L46" i="305"/>
  <c r="K46" i="305"/>
  <c r="J46" i="305"/>
  <c r="I46" i="305"/>
  <c r="H46" i="305"/>
  <c r="G46" i="305"/>
  <c r="F46" i="305"/>
  <c r="Z45" i="305"/>
  <c r="Y45" i="305"/>
  <c r="X45" i="305"/>
  <c r="W45" i="305"/>
  <c r="V45" i="305"/>
  <c r="U45" i="305"/>
  <c r="T45" i="305"/>
  <c r="S45" i="305"/>
  <c r="R45" i="305"/>
  <c r="Q45" i="305"/>
  <c r="P45" i="305"/>
  <c r="O45" i="305"/>
  <c r="N45" i="305"/>
  <c r="M45" i="305"/>
  <c r="L45" i="305"/>
  <c r="K45" i="305"/>
  <c r="J45" i="305"/>
  <c r="I45" i="305"/>
  <c r="H45" i="305"/>
  <c r="G45" i="305"/>
  <c r="F45" i="305"/>
  <c r="Z44" i="305"/>
  <c r="Y44" i="305"/>
  <c r="X44" i="305"/>
  <c r="W44" i="305"/>
  <c r="V44" i="305"/>
  <c r="U44" i="305"/>
  <c r="T44" i="305"/>
  <c r="S44" i="305"/>
  <c r="R44" i="305"/>
  <c r="Q44" i="305"/>
  <c r="P44" i="305"/>
  <c r="O44" i="305"/>
  <c r="N44" i="305"/>
  <c r="M44" i="305"/>
  <c r="L44" i="305"/>
  <c r="K44" i="305"/>
  <c r="J44" i="305"/>
  <c r="I44" i="305"/>
  <c r="H44" i="305"/>
  <c r="G44" i="305"/>
  <c r="F44" i="305"/>
  <c r="Z43" i="305"/>
  <c r="Y43" i="305"/>
  <c r="X43" i="305"/>
  <c r="W43" i="305"/>
  <c r="V43" i="305"/>
  <c r="U43" i="305"/>
  <c r="T43" i="305"/>
  <c r="S43" i="305"/>
  <c r="R43" i="305"/>
  <c r="Q43" i="305"/>
  <c r="P43" i="305"/>
  <c r="O43" i="305"/>
  <c r="N43" i="305"/>
  <c r="M43" i="305"/>
  <c r="L43" i="305"/>
  <c r="K43" i="305"/>
  <c r="J43" i="305"/>
  <c r="I43" i="305"/>
  <c r="H43" i="305"/>
  <c r="G43" i="305"/>
  <c r="F43" i="305"/>
  <c r="Z42" i="305"/>
  <c r="Y42" i="305"/>
  <c r="X42" i="305"/>
  <c r="W42" i="305"/>
  <c r="V42" i="305"/>
  <c r="U42" i="305"/>
  <c r="T42" i="305"/>
  <c r="S42" i="305"/>
  <c r="R42" i="305"/>
  <c r="Q42" i="305"/>
  <c r="P42" i="305"/>
  <c r="O42" i="305"/>
  <c r="N42" i="305"/>
  <c r="M42" i="305"/>
  <c r="L42" i="305"/>
  <c r="K42" i="305"/>
  <c r="J42" i="305"/>
  <c r="I42" i="305"/>
  <c r="H42" i="305"/>
  <c r="G42" i="305"/>
  <c r="F42" i="305"/>
  <c r="Z41" i="305"/>
  <c r="Y41" i="305"/>
  <c r="X41" i="305"/>
  <c r="W41" i="305"/>
  <c r="V41" i="305"/>
  <c r="U41" i="305"/>
  <c r="T41" i="305"/>
  <c r="S41" i="305"/>
  <c r="R41" i="305"/>
  <c r="Q41" i="305"/>
  <c r="P41" i="305"/>
  <c r="O41" i="305"/>
  <c r="N41" i="305"/>
  <c r="M41" i="305"/>
  <c r="L41" i="305"/>
  <c r="K41" i="305"/>
  <c r="J41" i="305"/>
  <c r="I41" i="305"/>
  <c r="H41" i="305"/>
  <c r="G41" i="305"/>
  <c r="F41" i="305"/>
  <c r="Z40" i="305"/>
  <c r="Y40" i="305"/>
  <c r="X40" i="305"/>
  <c r="W40" i="305"/>
  <c r="V40" i="305"/>
  <c r="U40" i="305"/>
  <c r="T40" i="305"/>
  <c r="S40" i="305"/>
  <c r="R40" i="305"/>
  <c r="Q40" i="305"/>
  <c r="P40" i="305"/>
  <c r="O40" i="305"/>
  <c r="N40" i="305"/>
  <c r="M40" i="305"/>
  <c r="L40" i="305"/>
  <c r="K40" i="305"/>
  <c r="J40" i="305"/>
  <c r="I40" i="305"/>
  <c r="H40" i="305"/>
  <c r="G40" i="305"/>
  <c r="F40" i="305"/>
  <c r="Z39" i="305"/>
  <c r="Y39" i="305"/>
  <c r="X39" i="305"/>
  <c r="W39" i="305"/>
  <c r="V39" i="305"/>
  <c r="U39" i="305"/>
  <c r="T39" i="305"/>
  <c r="S39" i="305"/>
  <c r="R39" i="305"/>
  <c r="Q39" i="305"/>
  <c r="P39" i="305"/>
  <c r="O39" i="305"/>
  <c r="N39" i="305"/>
  <c r="M39" i="305"/>
  <c r="L39" i="305"/>
  <c r="K39" i="305"/>
  <c r="J39" i="305"/>
  <c r="I39" i="305"/>
  <c r="H39" i="305"/>
  <c r="G39" i="305"/>
  <c r="F39" i="305"/>
  <c r="Z38" i="305"/>
  <c r="Y38" i="305"/>
  <c r="X38" i="305"/>
  <c r="W38" i="305"/>
  <c r="V38" i="305"/>
  <c r="U38" i="305"/>
  <c r="T38" i="305"/>
  <c r="S38" i="305"/>
  <c r="R38" i="305"/>
  <c r="Q38" i="305"/>
  <c r="P38" i="305"/>
  <c r="O38" i="305"/>
  <c r="N38" i="305"/>
  <c r="M38" i="305"/>
  <c r="L38" i="305"/>
  <c r="K38" i="305"/>
  <c r="J38" i="305"/>
  <c r="I38" i="305"/>
  <c r="H38" i="305"/>
  <c r="G38" i="305"/>
  <c r="F38" i="305"/>
  <c r="Z37" i="305"/>
  <c r="Y37" i="305"/>
  <c r="X37" i="305"/>
  <c r="W37" i="305"/>
  <c r="V37" i="305"/>
  <c r="U37" i="305"/>
  <c r="T37" i="305"/>
  <c r="S37" i="305"/>
  <c r="R37" i="305"/>
  <c r="Q37" i="305"/>
  <c r="P37" i="305"/>
  <c r="O37" i="305"/>
  <c r="N37" i="305"/>
  <c r="M37" i="305"/>
  <c r="L37" i="305"/>
  <c r="K37" i="305"/>
  <c r="J37" i="305"/>
  <c r="I37" i="305"/>
  <c r="H37" i="305"/>
  <c r="G37" i="305"/>
  <c r="F37" i="305"/>
  <c r="Z36" i="305"/>
  <c r="Y36" i="305"/>
  <c r="X36" i="305"/>
  <c r="W36" i="305"/>
  <c r="V36" i="305"/>
  <c r="U36" i="305"/>
  <c r="T36" i="305"/>
  <c r="S36" i="305"/>
  <c r="R36" i="305"/>
  <c r="Q36" i="305"/>
  <c r="P36" i="305"/>
  <c r="O36" i="305"/>
  <c r="N36" i="305"/>
  <c r="M36" i="305"/>
  <c r="L36" i="305"/>
  <c r="K36" i="305"/>
  <c r="J36" i="305"/>
  <c r="I36" i="305"/>
  <c r="H36" i="305"/>
  <c r="G36" i="305"/>
  <c r="F36" i="305"/>
  <c r="Z35" i="305"/>
  <c r="Y35" i="305"/>
  <c r="X35" i="305"/>
  <c r="W35" i="305"/>
  <c r="V35" i="305"/>
  <c r="U35" i="305"/>
  <c r="T35" i="305"/>
  <c r="S35" i="305"/>
  <c r="R35" i="305"/>
  <c r="Q35" i="305"/>
  <c r="P35" i="305"/>
  <c r="O35" i="305"/>
  <c r="N35" i="305"/>
  <c r="M35" i="305"/>
  <c r="L35" i="305"/>
  <c r="K35" i="305"/>
  <c r="J35" i="305"/>
  <c r="I35" i="305"/>
  <c r="H35" i="305"/>
  <c r="G35" i="305"/>
  <c r="F35" i="305"/>
  <c r="Z34" i="305"/>
  <c r="Y34" i="305"/>
  <c r="X34" i="305"/>
  <c r="W34" i="305"/>
  <c r="V34" i="305"/>
  <c r="U34" i="305"/>
  <c r="T34" i="305"/>
  <c r="S34" i="305"/>
  <c r="R34" i="305"/>
  <c r="Q34" i="305"/>
  <c r="P34" i="305"/>
  <c r="O34" i="305"/>
  <c r="N34" i="305"/>
  <c r="M34" i="305"/>
  <c r="L34" i="305"/>
  <c r="K34" i="305"/>
  <c r="J34" i="305"/>
  <c r="I34" i="305"/>
  <c r="H34" i="305"/>
  <c r="G34" i="305"/>
  <c r="F34" i="305"/>
  <c r="Z33" i="305"/>
  <c r="Y33" i="305"/>
  <c r="X33" i="305"/>
  <c r="W33" i="305"/>
  <c r="V33" i="305"/>
  <c r="U33" i="305"/>
  <c r="T33" i="305"/>
  <c r="S33" i="305"/>
  <c r="R33" i="305"/>
  <c r="Q33" i="305"/>
  <c r="P33" i="305"/>
  <c r="O33" i="305"/>
  <c r="N33" i="305"/>
  <c r="M33" i="305"/>
  <c r="L33" i="305"/>
  <c r="K33" i="305"/>
  <c r="J33" i="305"/>
  <c r="I33" i="305"/>
  <c r="H33" i="305"/>
  <c r="G33" i="305"/>
  <c r="F33" i="305"/>
  <c r="Z32" i="305"/>
  <c r="Y32" i="305"/>
  <c r="X32" i="305"/>
  <c r="W32" i="305"/>
  <c r="V32" i="305"/>
  <c r="U32" i="305"/>
  <c r="T32" i="305"/>
  <c r="S32" i="305"/>
  <c r="R32" i="305"/>
  <c r="Q32" i="305"/>
  <c r="P32" i="305"/>
  <c r="O32" i="305"/>
  <c r="N32" i="305"/>
  <c r="M32" i="305"/>
  <c r="L32" i="305"/>
  <c r="K32" i="305"/>
  <c r="J32" i="305"/>
  <c r="I32" i="305"/>
  <c r="H32" i="305"/>
  <c r="G32" i="305"/>
  <c r="F32" i="305"/>
  <c r="Z31" i="305"/>
  <c r="Y31" i="305"/>
  <c r="X31" i="305"/>
  <c r="W31" i="305"/>
  <c r="V31" i="305"/>
  <c r="U31" i="305"/>
  <c r="T31" i="305"/>
  <c r="S31" i="305"/>
  <c r="R31" i="305"/>
  <c r="Q31" i="305"/>
  <c r="P31" i="305"/>
  <c r="O31" i="305"/>
  <c r="N31" i="305"/>
  <c r="M31" i="305"/>
  <c r="L31" i="305"/>
  <c r="K31" i="305"/>
  <c r="J31" i="305"/>
  <c r="I31" i="305"/>
  <c r="H31" i="305"/>
  <c r="G31" i="305"/>
  <c r="F31" i="305"/>
  <c r="Z30" i="305"/>
  <c r="Y30" i="305"/>
  <c r="X30" i="305"/>
  <c r="W30" i="305"/>
  <c r="V30" i="305"/>
  <c r="U30" i="305"/>
  <c r="T30" i="305"/>
  <c r="S30" i="305"/>
  <c r="R30" i="305"/>
  <c r="Q30" i="305"/>
  <c r="P30" i="305"/>
  <c r="O30" i="305"/>
  <c r="N30" i="305"/>
  <c r="M30" i="305"/>
  <c r="L30" i="305"/>
  <c r="K30" i="305"/>
  <c r="J30" i="305"/>
  <c r="I30" i="305"/>
  <c r="H30" i="305"/>
  <c r="G30" i="305"/>
  <c r="F30" i="305"/>
  <c r="E30" i="305"/>
  <c r="Z29" i="305"/>
  <c r="Y29" i="305"/>
  <c r="X29" i="305"/>
  <c r="W29" i="305"/>
  <c r="V29" i="305"/>
  <c r="U29" i="305"/>
  <c r="T29" i="305"/>
  <c r="S29" i="305"/>
  <c r="R29" i="305"/>
  <c r="Q29" i="305"/>
  <c r="P29" i="305"/>
  <c r="O29" i="305"/>
  <c r="N29" i="305"/>
  <c r="M29" i="305"/>
  <c r="L29" i="305"/>
  <c r="K29" i="305"/>
  <c r="J29" i="305"/>
  <c r="I29" i="305"/>
  <c r="H29" i="305"/>
  <c r="G29" i="305"/>
  <c r="F29" i="305"/>
  <c r="Z28" i="305"/>
  <c r="Y28" i="305"/>
  <c r="X28" i="305"/>
  <c r="W28" i="305"/>
  <c r="V28" i="305"/>
  <c r="U28" i="305"/>
  <c r="T28" i="305"/>
  <c r="S28" i="305"/>
  <c r="R28" i="305"/>
  <c r="Q28" i="305"/>
  <c r="P28" i="305"/>
  <c r="O28" i="305"/>
  <c r="N28" i="305"/>
  <c r="M28" i="305"/>
  <c r="L28" i="305"/>
  <c r="K28" i="305"/>
  <c r="J28" i="305"/>
  <c r="I28" i="305"/>
  <c r="H28" i="305"/>
  <c r="G28" i="305"/>
  <c r="F28" i="305"/>
  <c r="Z27" i="305"/>
  <c r="Y27" i="305"/>
  <c r="X27" i="305"/>
  <c r="W27" i="305"/>
  <c r="V27" i="305"/>
  <c r="U27" i="305"/>
  <c r="T27" i="305"/>
  <c r="S27" i="305"/>
  <c r="R27" i="305"/>
  <c r="Q27" i="305"/>
  <c r="P27" i="305"/>
  <c r="O27" i="305"/>
  <c r="N27" i="305"/>
  <c r="M27" i="305"/>
  <c r="L27" i="305"/>
  <c r="K27" i="305"/>
  <c r="J27" i="305"/>
  <c r="I27" i="305"/>
  <c r="H27" i="305"/>
  <c r="G27" i="305"/>
  <c r="F27" i="305"/>
  <c r="Z26" i="305"/>
  <c r="Y26" i="305"/>
  <c r="X26" i="305"/>
  <c r="W26" i="305"/>
  <c r="V26" i="305"/>
  <c r="U26" i="305"/>
  <c r="T26" i="305"/>
  <c r="S26" i="305"/>
  <c r="R26" i="305"/>
  <c r="Q26" i="305"/>
  <c r="P26" i="305"/>
  <c r="O26" i="305"/>
  <c r="N26" i="305"/>
  <c r="M26" i="305"/>
  <c r="L26" i="305"/>
  <c r="K26" i="305"/>
  <c r="J26" i="305"/>
  <c r="I26" i="305"/>
  <c r="H26" i="305"/>
  <c r="G26" i="305"/>
  <c r="F26" i="305"/>
  <c r="Z25" i="305"/>
  <c r="Y25" i="305"/>
  <c r="X25" i="305"/>
  <c r="W25" i="305"/>
  <c r="V25" i="305"/>
  <c r="U25" i="305"/>
  <c r="T25" i="305"/>
  <c r="S25" i="305"/>
  <c r="R25" i="305"/>
  <c r="Q25" i="305"/>
  <c r="P25" i="305"/>
  <c r="O25" i="305"/>
  <c r="N25" i="305"/>
  <c r="M25" i="305"/>
  <c r="L25" i="305"/>
  <c r="K25" i="305"/>
  <c r="J25" i="305"/>
  <c r="I25" i="305"/>
  <c r="H25" i="305"/>
  <c r="G25" i="305"/>
  <c r="F25" i="305"/>
  <c r="Z24" i="305"/>
  <c r="Y24" i="305"/>
  <c r="X24" i="305"/>
  <c r="W24" i="305"/>
  <c r="V24" i="305"/>
  <c r="U24" i="305"/>
  <c r="T24" i="305"/>
  <c r="S24" i="305"/>
  <c r="R24" i="305"/>
  <c r="Q24" i="305"/>
  <c r="P24" i="305"/>
  <c r="O24" i="305"/>
  <c r="N24" i="305"/>
  <c r="M24" i="305"/>
  <c r="L24" i="305"/>
  <c r="K24" i="305"/>
  <c r="J24" i="305"/>
  <c r="I24" i="305"/>
  <c r="H24" i="305"/>
  <c r="G24" i="305"/>
  <c r="F24" i="305"/>
  <c r="D24" i="305"/>
  <c r="E24" i="305" s="1"/>
  <c r="Z23" i="305"/>
  <c r="Y23" i="305"/>
  <c r="X23" i="305"/>
  <c r="W23" i="305"/>
  <c r="V23" i="305"/>
  <c r="U23" i="305"/>
  <c r="T23" i="305"/>
  <c r="S23" i="305"/>
  <c r="R23" i="305"/>
  <c r="Q23" i="305"/>
  <c r="P23" i="305"/>
  <c r="O23" i="305"/>
  <c r="N23" i="305"/>
  <c r="M23" i="305"/>
  <c r="L23" i="305"/>
  <c r="K23" i="305"/>
  <c r="J23" i="305"/>
  <c r="I23" i="305"/>
  <c r="H23" i="305"/>
  <c r="G23" i="305"/>
  <c r="F23" i="305"/>
  <c r="Z22" i="305"/>
  <c r="Y22" i="305"/>
  <c r="X22" i="305"/>
  <c r="W22" i="305"/>
  <c r="V22" i="305"/>
  <c r="U22" i="305"/>
  <c r="T22" i="305"/>
  <c r="S22" i="305"/>
  <c r="R22" i="305"/>
  <c r="Q22" i="305"/>
  <c r="P22" i="305"/>
  <c r="O22" i="305"/>
  <c r="N22" i="305"/>
  <c r="M22" i="305"/>
  <c r="L22" i="305"/>
  <c r="K22" i="305"/>
  <c r="J22" i="305"/>
  <c r="I22" i="305"/>
  <c r="H22" i="305"/>
  <c r="G22" i="305"/>
  <c r="F22" i="305"/>
  <c r="Z21" i="305"/>
  <c r="Y21" i="305"/>
  <c r="X21" i="305"/>
  <c r="W21" i="305"/>
  <c r="V21" i="305"/>
  <c r="U21" i="305"/>
  <c r="T21" i="305"/>
  <c r="S21" i="305"/>
  <c r="R21" i="305"/>
  <c r="Q21" i="305"/>
  <c r="P21" i="305"/>
  <c r="O21" i="305"/>
  <c r="N21" i="305"/>
  <c r="M21" i="305"/>
  <c r="L21" i="305"/>
  <c r="K21" i="305"/>
  <c r="J21" i="305"/>
  <c r="I21" i="305"/>
  <c r="H21" i="305"/>
  <c r="G21" i="305"/>
  <c r="F21" i="305"/>
  <c r="Z20" i="305"/>
  <c r="Y20" i="305"/>
  <c r="X20" i="305"/>
  <c r="W20" i="305"/>
  <c r="V20" i="305"/>
  <c r="U20" i="305"/>
  <c r="T20" i="305"/>
  <c r="S20" i="305"/>
  <c r="R20" i="305"/>
  <c r="Q20" i="305"/>
  <c r="P20" i="305"/>
  <c r="O20" i="305"/>
  <c r="N20" i="305"/>
  <c r="M20" i="305"/>
  <c r="L20" i="305"/>
  <c r="K20" i="305"/>
  <c r="J20" i="305"/>
  <c r="I20" i="305"/>
  <c r="H20" i="305"/>
  <c r="G20" i="305"/>
  <c r="F20" i="305"/>
  <c r="Z19" i="305"/>
  <c r="Y19" i="305"/>
  <c r="X19" i="305"/>
  <c r="W19" i="305"/>
  <c r="V19" i="305"/>
  <c r="U19" i="305"/>
  <c r="T19" i="305"/>
  <c r="S19" i="305"/>
  <c r="R19" i="305"/>
  <c r="Q19" i="305"/>
  <c r="P19" i="305"/>
  <c r="O19" i="305"/>
  <c r="N19" i="305"/>
  <c r="M19" i="305"/>
  <c r="L19" i="305"/>
  <c r="K19" i="305"/>
  <c r="J19" i="305"/>
  <c r="I19" i="305"/>
  <c r="H19" i="305"/>
  <c r="G19" i="305"/>
  <c r="F19" i="305"/>
  <c r="Z18" i="305"/>
  <c r="Y18" i="305"/>
  <c r="X18" i="305"/>
  <c r="W18" i="305"/>
  <c r="V18" i="305"/>
  <c r="U18" i="305"/>
  <c r="T18" i="305"/>
  <c r="S18" i="305"/>
  <c r="R18" i="305"/>
  <c r="Q18" i="305"/>
  <c r="P18" i="305"/>
  <c r="O18" i="305"/>
  <c r="N18" i="305"/>
  <c r="M18" i="305"/>
  <c r="L18" i="305"/>
  <c r="K18" i="305"/>
  <c r="J18" i="305"/>
  <c r="I18" i="305"/>
  <c r="H18" i="305"/>
  <c r="G18" i="305"/>
  <c r="F18" i="305"/>
  <c r="Z17" i="305"/>
  <c r="Y17" i="305"/>
  <c r="X17" i="305"/>
  <c r="W17" i="305"/>
  <c r="V17" i="305"/>
  <c r="U17" i="305"/>
  <c r="T17" i="305"/>
  <c r="S17" i="305"/>
  <c r="R17" i="305"/>
  <c r="Q17" i="305"/>
  <c r="P17" i="305"/>
  <c r="O17" i="305"/>
  <c r="N17" i="305"/>
  <c r="M17" i="305"/>
  <c r="L17" i="305"/>
  <c r="K17" i="305"/>
  <c r="J17" i="305"/>
  <c r="I17" i="305"/>
  <c r="H17" i="305"/>
  <c r="G17" i="305"/>
  <c r="F17" i="305"/>
  <c r="Z16" i="305"/>
  <c r="Y16" i="305"/>
  <c r="X16" i="305"/>
  <c r="W16" i="305"/>
  <c r="V16" i="305"/>
  <c r="U16" i="305"/>
  <c r="T16" i="305"/>
  <c r="S16" i="305"/>
  <c r="R16" i="305"/>
  <c r="Q16" i="305"/>
  <c r="P16" i="305"/>
  <c r="O16" i="305"/>
  <c r="N16" i="305"/>
  <c r="M16" i="305"/>
  <c r="L16" i="305"/>
  <c r="K16" i="305"/>
  <c r="J16" i="305"/>
  <c r="I16" i="305"/>
  <c r="H16" i="305"/>
  <c r="G16" i="305"/>
  <c r="F16" i="305"/>
  <c r="Z15" i="305"/>
  <c r="Y15" i="305"/>
  <c r="X15" i="305"/>
  <c r="W15" i="305"/>
  <c r="V15" i="305"/>
  <c r="U15" i="305"/>
  <c r="T15" i="305"/>
  <c r="S15" i="305"/>
  <c r="R15" i="305"/>
  <c r="Q15" i="305"/>
  <c r="P15" i="305"/>
  <c r="O15" i="305"/>
  <c r="N15" i="305"/>
  <c r="M15" i="305"/>
  <c r="L15" i="305"/>
  <c r="K15" i="305"/>
  <c r="J15" i="305"/>
  <c r="I15" i="305"/>
  <c r="H15" i="305"/>
  <c r="G15" i="305"/>
  <c r="F15" i="305"/>
  <c r="Z14" i="305"/>
  <c r="Y14" i="305"/>
  <c r="X14" i="305"/>
  <c r="W14" i="305"/>
  <c r="V14" i="305"/>
  <c r="U14" i="305"/>
  <c r="T14" i="305"/>
  <c r="S14" i="305"/>
  <c r="R14" i="305"/>
  <c r="Q14" i="305"/>
  <c r="P14" i="305"/>
  <c r="O14" i="305"/>
  <c r="N14" i="305"/>
  <c r="M14" i="305"/>
  <c r="L14" i="305"/>
  <c r="K14" i="305"/>
  <c r="J14" i="305"/>
  <c r="I14" i="305"/>
  <c r="H14" i="305"/>
  <c r="G14" i="305"/>
  <c r="F14" i="305"/>
  <c r="Z13" i="305"/>
  <c r="Y13" i="305"/>
  <c r="X13" i="305"/>
  <c r="W13" i="305"/>
  <c r="V13" i="305"/>
  <c r="U13" i="305"/>
  <c r="T13" i="305"/>
  <c r="S13" i="305"/>
  <c r="R13" i="305"/>
  <c r="Q13" i="305"/>
  <c r="P13" i="305"/>
  <c r="O13" i="305"/>
  <c r="N13" i="305"/>
  <c r="M13" i="305"/>
  <c r="L13" i="305"/>
  <c r="K13" i="305"/>
  <c r="J13" i="305"/>
  <c r="I13" i="305"/>
  <c r="H13" i="305"/>
  <c r="G13" i="305"/>
  <c r="F13" i="305"/>
  <c r="Z12" i="305"/>
  <c r="Y12" i="305"/>
  <c r="X12" i="305"/>
  <c r="W12" i="305"/>
  <c r="V12" i="305"/>
  <c r="U12" i="305"/>
  <c r="T12" i="305"/>
  <c r="S12" i="305"/>
  <c r="R12" i="305"/>
  <c r="Q12" i="305"/>
  <c r="P12" i="305"/>
  <c r="O12" i="305"/>
  <c r="N12" i="305"/>
  <c r="M12" i="305"/>
  <c r="L12" i="305"/>
  <c r="K12" i="305"/>
  <c r="J12" i="305"/>
  <c r="I12" i="305"/>
  <c r="H12" i="305"/>
  <c r="G12" i="305"/>
  <c r="F12" i="305"/>
  <c r="Z11" i="305"/>
  <c r="Y11" i="305"/>
  <c r="X11" i="305"/>
  <c r="W11" i="305"/>
  <c r="V11" i="305"/>
  <c r="U11" i="305"/>
  <c r="T11" i="305"/>
  <c r="S11" i="305"/>
  <c r="R11" i="305"/>
  <c r="Q11" i="305"/>
  <c r="P11" i="305"/>
  <c r="O11" i="305"/>
  <c r="N11" i="305"/>
  <c r="M11" i="305"/>
  <c r="L11" i="305"/>
  <c r="K11" i="305"/>
  <c r="J11" i="305"/>
  <c r="I11" i="305"/>
  <c r="H11" i="305"/>
  <c r="G11" i="305"/>
  <c r="F11" i="305"/>
  <c r="Z10" i="305"/>
  <c r="Y10" i="305"/>
  <c r="X10" i="305"/>
  <c r="W10" i="305"/>
  <c r="V10" i="305"/>
  <c r="U10" i="305"/>
  <c r="T10" i="305"/>
  <c r="S10" i="305"/>
  <c r="R10" i="305"/>
  <c r="Q10" i="305"/>
  <c r="P10" i="305"/>
  <c r="O10" i="305"/>
  <c r="N10" i="305"/>
  <c r="M10" i="305"/>
  <c r="L10" i="305"/>
  <c r="K10" i="305"/>
  <c r="J10" i="305"/>
  <c r="I10" i="305"/>
  <c r="H10" i="305"/>
  <c r="G10" i="305"/>
  <c r="F10" i="305"/>
  <c r="Z9" i="305"/>
  <c r="Y9" i="305"/>
  <c r="X9" i="305"/>
  <c r="W9" i="305"/>
  <c r="V9" i="305"/>
  <c r="U9" i="305"/>
  <c r="T9" i="305"/>
  <c r="S9" i="305"/>
  <c r="R9" i="305"/>
  <c r="Q9" i="305"/>
  <c r="P9" i="305"/>
  <c r="O9" i="305"/>
  <c r="N9" i="305"/>
  <c r="M9" i="305"/>
  <c r="L9" i="305"/>
  <c r="K9" i="305"/>
  <c r="J9" i="305"/>
  <c r="I9" i="305"/>
  <c r="H9" i="305"/>
  <c r="G9" i="305"/>
  <c r="F9" i="305"/>
  <c r="Z8" i="305"/>
  <c r="Y8" i="305"/>
  <c r="X8" i="305"/>
  <c r="W8" i="305"/>
  <c r="V8" i="305"/>
  <c r="V7" i="305" s="1"/>
  <c r="U8" i="305"/>
  <c r="T8" i="305"/>
  <c r="S8" i="305"/>
  <c r="R8" i="305"/>
  <c r="R7" i="305" s="1"/>
  <c r="Q8" i="305"/>
  <c r="P8" i="305"/>
  <c r="P7" i="305" s="1"/>
  <c r="O8" i="305"/>
  <c r="O7" i="305" s="1"/>
  <c r="N8" i="305"/>
  <c r="M8" i="305"/>
  <c r="L8" i="305"/>
  <c r="K8" i="305"/>
  <c r="J8" i="305"/>
  <c r="J7" i="305" s="1"/>
  <c r="I8" i="305"/>
  <c r="H8" i="305"/>
  <c r="G8" i="305"/>
  <c r="G7" i="305" s="1"/>
  <c r="F8" i="305"/>
  <c r="F7" i="305" s="1"/>
  <c r="T7" i="305"/>
  <c r="S7" i="305"/>
  <c r="H7" i="305"/>
  <c r="E7" i="305"/>
  <c r="D32" i="275"/>
  <c r="AU15" i="272"/>
  <c r="AU15" i="299"/>
  <c r="AC29" i="274"/>
  <c r="AB29" i="274"/>
  <c r="Z29" i="274"/>
  <c r="X29" i="274"/>
  <c r="W29" i="274"/>
  <c r="T29" i="274"/>
  <c r="R29" i="274"/>
  <c r="P29" i="274"/>
  <c r="N29" i="274"/>
  <c r="L29" i="274"/>
  <c r="J29" i="274"/>
  <c r="X25" i="274"/>
  <c r="X19" i="274" s="1"/>
  <c r="AC19" i="274"/>
  <c r="AB19" i="274"/>
  <c r="Z19" i="274"/>
  <c r="W19" i="274"/>
  <c r="T19" i="274"/>
  <c r="R19" i="274"/>
  <c r="P19" i="274"/>
  <c r="N19" i="274"/>
  <c r="L19" i="274"/>
  <c r="J19" i="274"/>
  <c r="H19" i="274"/>
  <c r="AC6" i="274"/>
  <c r="AB6" i="274"/>
  <c r="Z6" i="274"/>
  <c r="X6" i="274"/>
  <c r="W6" i="274"/>
  <c r="V6" i="274"/>
  <c r="T6" i="274"/>
  <c r="R6" i="274"/>
  <c r="P6" i="274"/>
  <c r="N6" i="274"/>
  <c r="L6" i="274"/>
  <c r="J6" i="274"/>
  <c r="H6" i="274"/>
  <c r="T53" i="304"/>
  <c r="T51" i="304"/>
  <c r="T34" i="304"/>
  <c r="T33" i="304"/>
  <c r="T31" i="304" s="1"/>
  <c r="T21" i="304" s="1"/>
  <c r="P31" i="304"/>
  <c r="P21" i="304" s="1"/>
  <c r="N31" i="304"/>
  <c r="N21" i="304"/>
  <c r="T13" i="304"/>
  <c r="T12" i="304"/>
  <c r="T9" i="304"/>
  <c r="T7" i="304" s="1"/>
  <c r="P7" i="304"/>
  <c r="P6" i="304" s="1"/>
  <c r="N7" i="304"/>
  <c r="AB6" i="304"/>
  <c r="Z6" i="304"/>
  <c r="X6" i="304"/>
  <c r="V6" i="304"/>
  <c r="R6" i="304"/>
  <c r="L6" i="304"/>
  <c r="J6" i="304"/>
  <c r="H6" i="304"/>
  <c r="J9" i="275"/>
  <c r="E21" i="275" s="1"/>
  <c r="E9" i="275"/>
  <c r="D25" i="259"/>
  <c r="D26" i="259"/>
  <c r="D25" i="267"/>
  <c r="D20" i="267" s="1"/>
  <c r="D26" i="267"/>
  <c r="F25" i="63"/>
  <c r="S15" i="269"/>
  <c r="S15" i="260"/>
  <c r="S15" i="259"/>
  <c r="D29" i="302"/>
  <c r="D20" i="302" s="1"/>
  <c r="D8" i="302"/>
  <c r="D7" i="302" s="1"/>
  <c r="D29" i="299"/>
  <c r="D20" i="299" s="1"/>
  <c r="D8" i="299"/>
  <c r="D7" i="299"/>
  <c r="D29" i="300"/>
  <c r="D20" i="300" s="1"/>
  <c r="D8" i="300"/>
  <c r="X9" i="63" s="1"/>
  <c r="D29" i="298"/>
  <c r="D20" i="298" s="1"/>
  <c r="D8" i="298"/>
  <c r="D7" i="298" s="1"/>
  <c r="W8" i="63" s="1"/>
  <c r="C22" i="276" s="1"/>
  <c r="D29" i="301"/>
  <c r="D20" i="301"/>
  <c r="D8" i="301"/>
  <c r="D7" i="301" s="1"/>
  <c r="D29" i="273"/>
  <c r="U30" i="63" s="1"/>
  <c r="I209" i="276" s="1"/>
  <c r="D8" i="273"/>
  <c r="D7" i="273" s="1"/>
  <c r="U8" i="63" s="1"/>
  <c r="C20" i="276" s="1"/>
  <c r="D29" i="261"/>
  <c r="D20" i="261" s="1"/>
  <c r="D8" i="261"/>
  <c r="D7" i="261"/>
  <c r="D29" i="262"/>
  <c r="D20" i="262" s="1"/>
  <c r="D8" i="262"/>
  <c r="S9" i="63" s="1"/>
  <c r="C45" i="276" s="1"/>
  <c r="D7" i="262"/>
  <c r="D29" i="263"/>
  <c r="D20" i="263" s="1"/>
  <c r="D8" i="263"/>
  <c r="D7" i="263" s="1"/>
  <c r="D29" i="264"/>
  <c r="D20" i="264" s="1"/>
  <c r="D8" i="264"/>
  <c r="D7" i="264"/>
  <c r="D29" i="265"/>
  <c r="D20" i="265" s="1"/>
  <c r="D8" i="265"/>
  <c r="P9" i="63" s="1"/>
  <c r="C42" i="276" s="1"/>
  <c r="D7" i="265"/>
  <c r="D29" i="266"/>
  <c r="D20" i="266" s="1"/>
  <c r="D8" i="266"/>
  <c r="D7" i="266" s="1"/>
  <c r="D29" i="267"/>
  <c r="D8" i="267"/>
  <c r="D7" i="267" s="1"/>
  <c r="D29" i="268"/>
  <c r="D20" i="268" s="1"/>
  <c r="D8" i="268"/>
  <c r="D7" i="268"/>
  <c r="D29" i="269"/>
  <c r="D20" i="269" s="1"/>
  <c r="D8" i="269"/>
  <c r="D7" i="269"/>
  <c r="D29" i="270"/>
  <c r="D20" i="270"/>
  <c r="D8" i="270"/>
  <c r="D7" i="270" s="1"/>
  <c r="D29" i="272"/>
  <c r="D20" i="272" s="1"/>
  <c r="D8" i="272"/>
  <c r="D7" i="272"/>
  <c r="D8" i="258"/>
  <c r="D29" i="258"/>
  <c r="D20" i="258"/>
  <c r="I21" i="63" s="1"/>
  <c r="Y32" i="129"/>
  <c r="Y31" i="129"/>
  <c r="Y30" i="129"/>
  <c r="Y29" i="129"/>
  <c r="Y28" i="129"/>
  <c r="Y27" i="129"/>
  <c r="X32" i="129"/>
  <c r="X31" i="129"/>
  <c r="X30" i="129"/>
  <c r="X29" i="129"/>
  <c r="X28" i="129"/>
  <c r="X27" i="129"/>
  <c r="W32" i="129"/>
  <c r="W31" i="129"/>
  <c r="W30" i="129"/>
  <c r="W29" i="129"/>
  <c r="W28" i="129"/>
  <c r="W27" i="129"/>
  <c r="V32" i="129"/>
  <c r="V31" i="129"/>
  <c r="V30" i="129"/>
  <c r="V29" i="129"/>
  <c r="V28" i="129"/>
  <c r="V27" i="129"/>
  <c r="V24" i="129"/>
  <c r="V14" i="129"/>
  <c r="U32" i="129"/>
  <c r="U31" i="129"/>
  <c r="U30" i="129"/>
  <c r="U29" i="129"/>
  <c r="U28" i="129"/>
  <c r="U27" i="129"/>
  <c r="T32" i="129"/>
  <c r="S32" i="129"/>
  <c r="T31" i="129"/>
  <c r="S31" i="129"/>
  <c r="T30" i="129"/>
  <c r="S30" i="129"/>
  <c r="T29" i="129"/>
  <c r="S29" i="129"/>
  <c r="T28" i="129"/>
  <c r="S28" i="129"/>
  <c r="T27" i="129"/>
  <c r="S27" i="129"/>
  <c r="G23" i="63"/>
  <c r="H23" i="63"/>
  <c r="J23" i="63"/>
  <c r="K23" i="63"/>
  <c r="I37" i="276" s="1"/>
  <c r="L23" i="63"/>
  <c r="M23" i="63"/>
  <c r="N23" i="63"/>
  <c r="O23" i="63"/>
  <c r="P23" i="63"/>
  <c r="Q23" i="63"/>
  <c r="R23" i="63"/>
  <c r="S23" i="63"/>
  <c r="T23" i="63"/>
  <c r="I46" i="276" s="1"/>
  <c r="U23" i="63"/>
  <c r="I47" i="276" s="1"/>
  <c r="V23" i="63"/>
  <c r="W23" i="63"/>
  <c r="X23" i="63"/>
  <c r="Y23" i="63"/>
  <c r="Z23" i="63"/>
  <c r="Z24" i="63"/>
  <c r="Y24" i="63"/>
  <c r="X24" i="63"/>
  <c r="W24" i="63"/>
  <c r="V24" i="63"/>
  <c r="U24" i="63"/>
  <c r="T24" i="63"/>
  <c r="S24" i="63"/>
  <c r="R24" i="63"/>
  <c r="Q24" i="63"/>
  <c r="P24" i="63"/>
  <c r="O24" i="63"/>
  <c r="N24" i="63"/>
  <c r="M24" i="63"/>
  <c r="L24" i="63"/>
  <c r="K24" i="63"/>
  <c r="J24" i="63"/>
  <c r="H24" i="63"/>
  <c r="G24" i="63"/>
  <c r="F23" i="63"/>
  <c r="F24" i="63"/>
  <c r="Z59" i="63"/>
  <c r="Z58" i="63"/>
  <c r="Z57" i="63"/>
  <c r="Z56" i="63"/>
  <c r="Z55" i="63"/>
  <c r="Z54" i="63"/>
  <c r="Z53" i="63"/>
  <c r="Z52" i="63"/>
  <c r="Z51" i="63"/>
  <c r="Z50" i="63"/>
  <c r="Z49" i="63"/>
  <c r="Z48" i="63"/>
  <c r="Z47" i="63"/>
  <c r="Z46" i="63"/>
  <c r="Z45" i="63"/>
  <c r="Z44" i="63"/>
  <c r="Z43" i="63"/>
  <c r="Z42" i="63"/>
  <c r="Z41" i="63"/>
  <c r="Z40" i="63"/>
  <c r="Z39" i="63"/>
  <c r="Z38" i="63"/>
  <c r="Z37" i="63"/>
  <c r="Z36" i="63"/>
  <c r="Z35" i="63"/>
  <c r="Z34" i="63"/>
  <c r="Z33" i="63"/>
  <c r="Z32" i="63"/>
  <c r="Z31" i="63"/>
  <c r="Z29" i="63"/>
  <c r="Z28" i="63"/>
  <c r="Z27" i="63"/>
  <c r="Z26" i="63"/>
  <c r="Z25" i="63"/>
  <c r="Z22" i="63"/>
  <c r="Z20" i="63"/>
  <c r="Z19" i="63"/>
  <c r="Z18" i="63"/>
  <c r="Z17" i="63"/>
  <c r="Z16" i="63"/>
  <c r="Z15" i="63"/>
  <c r="Z14" i="63"/>
  <c r="Z13" i="63"/>
  <c r="Z12" i="63"/>
  <c r="Z11" i="63"/>
  <c r="Z10" i="63"/>
  <c r="Y59" i="63"/>
  <c r="Y58" i="63"/>
  <c r="Y57" i="63"/>
  <c r="Y56" i="63"/>
  <c r="Y55" i="63"/>
  <c r="Y54" i="63"/>
  <c r="Y53" i="63"/>
  <c r="Y52" i="63"/>
  <c r="Y51" i="63"/>
  <c r="Y50" i="63"/>
  <c r="Y49" i="63"/>
  <c r="Y48" i="63"/>
  <c r="Y47" i="63"/>
  <c r="Y46" i="63"/>
  <c r="Y45" i="63"/>
  <c r="Y44" i="63"/>
  <c r="Y43" i="63"/>
  <c r="Y42" i="63"/>
  <c r="Y41" i="63"/>
  <c r="Y40" i="63"/>
  <c r="Y39" i="63"/>
  <c r="Y38" i="63"/>
  <c r="Y37" i="63"/>
  <c r="Y36" i="63"/>
  <c r="Y35" i="63"/>
  <c r="Y34" i="63"/>
  <c r="Y33" i="63"/>
  <c r="Y32" i="63"/>
  <c r="Y31" i="63"/>
  <c r="Y30" i="63"/>
  <c r="Y29" i="63"/>
  <c r="Y28" i="63"/>
  <c r="Y27" i="63"/>
  <c r="Y26" i="63"/>
  <c r="Y25" i="63"/>
  <c r="Y22" i="63"/>
  <c r="Y20" i="63"/>
  <c r="Y19" i="63"/>
  <c r="Y18" i="63"/>
  <c r="Y17" i="63"/>
  <c r="Y16" i="63"/>
  <c r="Y15" i="63"/>
  <c r="Y14" i="63"/>
  <c r="Y13" i="63"/>
  <c r="Y12" i="63"/>
  <c r="Y11" i="63"/>
  <c r="Y10" i="63"/>
  <c r="Y9" i="63"/>
  <c r="X59" i="63"/>
  <c r="X58" i="63"/>
  <c r="X57" i="63"/>
  <c r="X56" i="63"/>
  <c r="X55" i="63"/>
  <c r="X54" i="63"/>
  <c r="X53" i="63"/>
  <c r="X52" i="63"/>
  <c r="X51" i="63"/>
  <c r="X50" i="63"/>
  <c r="X49" i="63"/>
  <c r="X48" i="63"/>
  <c r="X47" i="63"/>
  <c r="X46" i="63"/>
  <c r="X45" i="63"/>
  <c r="X44" i="63"/>
  <c r="X43" i="63"/>
  <c r="X42" i="63"/>
  <c r="X41" i="63"/>
  <c r="X40" i="63"/>
  <c r="X39" i="63"/>
  <c r="X38" i="63"/>
  <c r="X37" i="63"/>
  <c r="X36" i="63"/>
  <c r="X35" i="63"/>
  <c r="X34" i="63"/>
  <c r="X33" i="63"/>
  <c r="X32" i="63"/>
  <c r="X31" i="63"/>
  <c r="X30" i="63"/>
  <c r="X29" i="63"/>
  <c r="X28" i="63"/>
  <c r="X27" i="63"/>
  <c r="X26" i="63"/>
  <c r="X25" i="63"/>
  <c r="X22" i="63"/>
  <c r="X20" i="63"/>
  <c r="X19" i="63"/>
  <c r="X18" i="63"/>
  <c r="X17" i="63"/>
  <c r="X16" i="63"/>
  <c r="X15" i="63"/>
  <c r="X14" i="63"/>
  <c r="X13" i="63"/>
  <c r="X12" i="63"/>
  <c r="X11" i="63"/>
  <c r="X10" i="63"/>
  <c r="W59" i="63"/>
  <c r="W58" i="63"/>
  <c r="W57" i="63"/>
  <c r="W56" i="63"/>
  <c r="W55" i="63"/>
  <c r="W54" i="63"/>
  <c r="W53" i="63"/>
  <c r="W52" i="63"/>
  <c r="W51" i="63"/>
  <c r="W50" i="63"/>
  <c r="W49" i="63"/>
  <c r="W48" i="63"/>
  <c r="W47" i="63"/>
  <c r="W46" i="63"/>
  <c r="W45" i="63"/>
  <c r="W44" i="63"/>
  <c r="W43" i="63"/>
  <c r="W42" i="63"/>
  <c r="W41" i="63"/>
  <c r="W40" i="63"/>
  <c r="W39" i="63"/>
  <c r="W38" i="63"/>
  <c r="W37" i="63"/>
  <c r="W36" i="63"/>
  <c r="W35" i="63"/>
  <c r="W34" i="63"/>
  <c r="W33" i="63"/>
  <c r="W32" i="63"/>
  <c r="W31" i="63"/>
  <c r="W29" i="63"/>
  <c r="W28" i="63"/>
  <c r="W27" i="63"/>
  <c r="W26" i="63"/>
  <c r="W25" i="63"/>
  <c r="W22" i="63"/>
  <c r="W20" i="63"/>
  <c r="W19" i="63"/>
  <c r="W18" i="63"/>
  <c r="W17" i="63"/>
  <c r="W16" i="63"/>
  <c r="W15" i="63"/>
  <c r="W14" i="63"/>
  <c r="W13" i="63"/>
  <c r="W12" i="63"/>
  <c r="W11" i="63"/>
  <c r="W10" i="63"/>
  <c r="W9" i="63"/>
  <c r="V59" i="63"/>
  <c r="V58" i="63"/>
  <c r="V57" i="63"/>
  <c r="V56" i="63"/>
  <c r="V55" i="63"/>
  <c r="V54" i="63"/>
  <c r="V53" i="63"/>
  <c r="V52" i="63"/>
  <c r="V51" i="63"/>
  <c r="V50" i="63"/>
  <c r="V49" i="63"/>
  <c r="V48" i="63"/>
  <c r="V47" i="63"/>
  <c r="V46" i="63"/>
  <c r="V45" i="63"/>
  <c r="V44" i="63"/>
  <c r="V43" i="63"/>
  <c r="V42" i="63"/>
  <c r="V41" i="63"/>
  <c r="V40" i="63"/>
  <c r="V39" i="63"/>
  <c r="V38" i="63"/>
  <c r="V37" i="63"/>
  <c r="V36" i="63"/>
  <c r="V35" i="63"/>
  <c r="V34" i="63"/>
  <c r="V33" i="63"/>
  <c r="V32" i="63"/>
  <c r="V31" i="63"/>
  <c r="V30" i="63"/>
  <c r="V29" i="63"/>
  <c r="V28" i="63"/>
  <c r="V27" i="63"/>
  <c r="V26" i="63"/>
  <c r="V25" i="63"/>
  <c r="V22" i="63"/>
  <c r="V20" i="63"/>
  <c r="V19" i="63"/>
  <c r="V18" i="63"/>
  <c r="V17" i="63"/>
  <c r="V16" i="63"/>
  <c r="V15" i="63"/>
  <c r="V14" i="63"/>
  <c r="V13" i="63"/>
  <c r="V12" i="63"/>
  <c r="V11" i="63"/>
  <c r="V10" i="63"/>
  <c r="V9" i="63"/>
  <c r="BD59" i="302"/>
  <c r="BC59" i="302"/>
  <c r="BB59" i="302"/>
  <c r="BA59" i="302"/>
  <c r="AZ59" i="302"/>
  <c r="AY59" i="302"/>
  <c r="AX59" i="302"/>
  <c r="AW59" i="302"/>
  <c r="AV59" i="302"/>
  <c r="AU59" i="302"/>
  <c r="AT59" i="302"/>
  <c r="AS59" i="302"/>
  <c r="AR59" i="302"/>
  <c r="AQ59" i="302"/>
  <c r="AP59" i="302"/>
  <c r="AO59" i="302"/>
  <c r="AN59" i="302"/>
  <c r="AM59" i="302"/>
  <c r="AL59" i="302"/>
  <c r="AK59" i="302"/>
  <c r="AJ59" i="302"/>
  <c r="AI59" i="302"/>
  <c r="AH59" i="302"/>
  <c r="AG59" i="302"/>
  <c r="AF59" i="302"/>
  <c r="AE59" i="302"/>
  <c r="AD59" i="302"/>
  <c r="AC59" i="302"/>
  <c r="AB59" i="302"/>
  <c r="Z59" i="302"/>
  <c r="Y59" i="302"/>
  <c r="X59" i="302"/>
  <c r="W59" i="302"/>
  <c r="V59" i="302"/>
  <c r="U59" i="302"/>
  <c r="T59" i="302"/>
  <c r="S59" i="302"/>
  <c r="Q59" i="302"/>
  <c r="P59" i="302"/>
  <c r="O59" i="302"/>
  <c r="N59" i="302"/>
  <c r="M59" i="302"/>
  <c r="L59" i="302"/>
  <c r="K59" i="302"/>
  <c r="J59" i="302"/>
  <c r="I59" i="302"/>
  <c r="H59" i="302"/>
  <c r="G59" i="302"/>
  <c r="F59" i="302" s="1"/>
  <c r="BE58" i="302"/>
  <c r="BD58" i="302"/>
  <c r="AA58" i="302"/>
  <c r="R58" i="302"/>
  <c r="F58" i="302"/>
  <c r="Y8" i="90" a="1"/>
  <c r="E58" i="302"/>
  <c r="BE57" i="302"/>
  <c r="BC57" i="302" s="1"/>
  <c r="BC60" i="302"/>
  <c r="BF57" i="302"/>
  <c r="BG57" i="302" s="1"/>
  <c r="AA57" i="302"/>
  <c r="R57" i="302"/>
  <c r="F57" i="302"/>
  <c r="E57" i="302"/>
  <c r="BE56" i="302"/>
  <c r="BB56" i="302"/>
  <c r="Y57" i="206"/>
  <c r="AA56" i="302"/>
  <c r="R56" i="302"/>
  <c r="F56" i="302"/>
  <c r="E56" i="302"/>
  <c r="BE55" i="302"/>
  <c r="Y56" i="206"/>
  <c r="AA55" i="302"/>
  <c r="R55" i="302"/>
  <c r="F55" i="302"/>
  <c r="E55" i="302"/>
  <c r="BE54" i="302"/>
  <c r="Y55" i="206" s="1"/>
  <c r="AA54" i="302"/>
  <c r="R54" i="302"/>
  <c r="F54" i="302"/>
  <c r="E54" i="302"/>
  <c r="BE53" i="302"/>
  <c r="AY53" i="302" s="1"/>
  <c r="AY60" i="302" s="1"/>
  <c r="BF53" i="302" s="1"/>
  <c r="BG53" i="302" s="1"/>
  <c r="Y54" i="206"/>
  <c r="AA53" i="302"/>
  <c r="R53" i="302"/>
  <c r="F53" i="302"/>
  <c r="E53" i="302"/>
  <c r="AA52" i="302"/>
  <c r="BE52" i="302" s="1"/>
  <c r="Y53" i="206" s="1"/>
  <c r="R52" i="302"/>
  <c r="F52" i="302"/>
  <c r="E52" i="302"/>
  <c r="BE51" i="302"/>
  <c r="Y52" i="206"/>
  <c r="AW51" i="302"/>
  <c r="AA51" i="302"/>
  <c r="R51" i="302"/>
  <c r="F51" i="302"/>
  <c r="E51" i="302"/>
  <c r="BE50" i="302"/>
  <c r="Y51" i="206" s="1"/>
  <c r="AA50" i="302"/>
  <c r="R50" i="302"/>
  <c r="F50" i="302"/>
  <c r="E50" i="302"/>
  <c r="BE49" i="302"/>
  <c r="Y50" i="206" s="1"/>
  <c r="AA49" i="302"/>
  <c r="R49" i="302"/>
  <c r="F49" i="302"/>
  <c r="E49" i="302"/>
  <c r="BE48" i="302"/>
  <c r="Y49" i="206"/>
  <c r="AA48" i="302"/>
  <c r="R48" i="302"/>
  <c r="F48" i="302"/>
  <c r="E48" i="302"/>
  <c r="BE47" i="302"/>
  <c r="Y48" i="206" s="1"/>
  <c r="AS47" i="302"/>
  <c r="AA47" i="302"/>
  <c r="R47" i="302"/>
  <c r="F47" i="302"/>
  <c r="E47" i="302"/>
  <c r="BE46" i="302"/>
  <c r="AR46" i="302"/>
  <c r="AA46" i="302"/>
  <c r="R46" i="302"/>
  <c r="F46" i="302"/>
  <c r="E46" i="302"/>
  <c r="BE45" i="302"/>
  <c r="Y46" i="206" s="1"/>
  <c r="AA45" i="302"/>
  <c r="R45" i="302"/>
  <c r="F45" i="302"/>
  <c r="E45" i="302"/>
  <c r="BE44" i="302"/>
  <c r="Y45" i="206"/>
  <c r="AP44" i="302"/>
  <c r="AA44" i="302"/>
  <c r="R44" i="302"/>
  <c r="F44" i="302"/>
  <c r="E44" i="302"/>
  <c r="BE43" i="302"/>
  <c r="Y44" i="206" s="1"/>
  <c r="AO43" i="302"/>
  <c r="AA43" i="302"/>
  <c r="R43" i="302"/>
  <c r="F43" i="302"/>
  <c r="E43" i="302"/>
  <c r="BE42" i="302"/>
  <c r="Y43" i="206" s="1"/>
  <c r="AA42" i="302"/>
  <c r="R42" i="302"/>
  <c r="F42" i="302"/>
  <c r="E42" i="302"/>
  <c r="BE41" i="302"/>
  <c r="AM41" i="302" s="1"/>
  <c r="AM60" i="302" s="1"/>
  <c r="Y42" i="206"/>
  <c r="AA41" i="302"/>
  <c r="R41" i="302"/>
  <c r="F41" i="302"/>
  <c r="E41" i="302"/>
  <c r="BE40" i="302"/>
  <c r="AA40" i="302"/>
  <c r="R40" i="302"/>
  <c r="F40" i="302"/>
  <c r="E40" i="302"/>
  <c r="BE39" i="302"/>
  <c r="Y40" i="206" s="1"/>
  <c r="AA39" i="302"/>
  <c r="R39" i="302"/>
  <c r="F39" i="302"/>
  <c r="E39" i="302"/>
  <c r="BE38" i="302"/>
  <c r="AA38" i="302"/>
  <c r="R38" i="302"/>
  <c r="F38" i="302"/>
  <c r="E38" i="302"/>
  <c r="BE37" i="302"/>
  <c r="Y38" i="206"/>
  <c r="AA37" i="302"/>
  <c r="R37" i="302"/>
  <c r="F37" i="302"/>
  <c r="E37" i="302"/>
  <c r="BE36" i="302"/>
  <c r="AA36" i="302"/>
  <c r="R36" i="302"/>
  <c r="F36" i="302"/>
  <c r="E36" i="302"/>
  <c r="BE35" i="302"/>
  <c r="Y36" i="206" s="1"/>
  <c r="AA35" i="302"/>
  <c r="R35" i="302"/>
  <c r="F35" i="302"/>
  <c r="E35" i="302"/>
  <c r="BE34" i="302"/>
  <c r="Y35" i="206" s="1"/>
  <c r="AA34" i="302"/>
  <c r="R34" i="302"/>
  <c r="F34" i="302"/>
  <c r="E34" i="302"/>
  <c r="BE33" i="302"/>
  <c r="Y34" i="206" s="1"/>
  <c r="AA33" i="302"/>
  <c r="R33" i="302"/>
  <c r="F33" i="302"/>
  <c r="E33" i="302"/>
  <c r="BE32" i="302"/>
  <c r="Y33" i="206" s="1"/>
  <c r="AA32" i="302"/>
  <c r="R32" i="302"/>
  <c r="F32" i="302"/>
  <c r="E32" i="302"/>
  <c r="BE31" i="302"/>
  <c r="Y32" i="206"/>
  <c r="AA31" i="302"/>
  <c r="R31" i="302"/>
  <c r="F31" i="302"/>
  <c r="E31" i="302"/>
  <c r="BE30" i="302"/>
  <c r="AB30" i="302" s="1"/>
  <c r="AA30" i="302"/>
  <c r="R30" i="302"/>
  <c r="F30" i="302"/>
  <c r="E30" i="302"/>
  <c r="BD29" i="302"/>
  <c r="BC29" i="302"/>
  <c r="BB29" i="302"/>
  <c r="BA29" i="302"/>
  <c r="AZ29" i="302"/>
  <c r="AY29" i="302"/>
  <c r="AX29" i="302"/>
  <c r="AW29" i="302"/>
  <c r="AV29" i="302"/>
  <c r="AU29" i="302"/>
  <c r="AT29" i="302"/>
  <c r="AS29" i="302"/>
  <c r="AR29" i="302"/>
  <c r="AQ29" i="302"/>
  <c r="AP29" i="302"/>
  <c r="AO29" i="302"/>
  <c r="AN29" i="302"/>
  <c r="AM29" i="302"/>
  <c r="AL29" i="302"/>
  <c r="AK29" i="302"/>
  <c r="AJ29" i="302"/>
  <c r="AI29" i="302"/>
  <c r="AH29" i="302"/>
  <c r="AG29" i="302"/>
  <c r="AF29" i="302"/>
  <c r="AE29" i="302"/>
  <c r="AD29" i="302"/>
  <c r="AC29" i="302"/>
  <c r="AB29" i="302"/>
  <c r="Z29" i="302"/>
  <c r="Y29" i="302"/>
  <c r="X29" i="302"/>
  <c r="W29" i="302"/>
  <c r="V29" i="302"/>
  <c r="U29" i="302"/>
  <c r="T29" i="302"/>
  <c r="S29" i="302"/>
  <c r="Q29" i="302"/>
  <c r="P29" i="302"/>
  <c r="O29" i="302"/>
  <c r="N29" i="302"/>
  <c r="M29" i="302"/>
  <c r="L29" i="302"/>
  <c r="K29" i="302"/>
  <c r="J29" i="302"/>
  <c r="I29" i="302"/>
  <c r="H29" i="302"/>
  <c r="G29" i="302"/>
  <c r="F29" i="302"/>
  <c r="BE28" i="302"/>
  <c r="AA28" i="302"/>
  <c r="R28" i="302"/>
  <c r="F28" i="302"/>
  <c r="E28" i="302"/>
  <c r="BE27" i="302"/>
  <c r="Y28" i="206"/>
  <c r="AA27" i="302"/>
  <c r="R27" i="302"/>
  <c r="F27" i="302"/>
  <c r="E27" i="302"/>
  <c r="BE26" i="302"/>
  <c r="AA26" i="302"/>
  <c r="R26" i="302"/>
  <c r="F26" i="302"/>
  <c r="E26" i="302"/>
  <c r="BE25" i="302"/>
  <c r="Y26" i="206" s="1"/>
  <c r="AA25" i="302"/>
  <c r="R25" i="302"/>
  <c r="F25" i="302"/>
  <c r="E25" i="302"/>
  <c r="BE24" i="302"/>
  <c r="V24" i="302" s="1"/>
  <c r="Y25" i="206"/>
  <c r="AA24" i="302"/>
  <c r="R24" i="302"/>
  <c r="F24" i="302"/>
  <c r="E24" i="302"/>
  <c r="BE23" i="302"/>
  <c r="Y24" i="206"/>
  <c r="AA23" i="302"/>
  <c r="AA20" i="302" s="1"/>
  <c r="U23" i="302"/>
  <c r="R23" i="302"/>
  <c r="F23" i="302"/>
  <c r="E23" i="302"/>
  <c r="BE22" i="302"/>
  <c r="Y23" i="206" s="1"/>
  <c r="AA22" i="302"/>
  <c r="T22" i="302"/>
  <c r="R22" i="302"/>
  <c r="F22" i="302"/>
  <c r="E22" i="302"/>
  <c r="BE21" i="302"/>
  <c r="S21" i="302" s="1"/>
  <c r="Y22" i="206"/>
  <c r="AA21" i="302"/>
  <c r="R21" i="302"/>
  <c r="F21" i="302"/>
  <c r="E21" i="302"/>
  <c r="BD20" i="302"/>
  <c r="BC20" i="302"/>
  <c r="BB20" i="302"/>
  <c r="BA20" i="302"/>
  <c r="AZ20" i="302"/>
  <c r="AY20" i="302"/>
  <c r="AX20" i="302"/>
  <c r="AW20" i="302"/>
  <c r="AV20" i="302"/>
  <c r="Y33" i="129"/>
  <c r="AU20" i="302"/>
  <c r="AT20" i="302"/>
  <c r="AS20" i="302"/>
  <c r="AR20" i="302"/>
  <c r="AQ20" i="302"/>
  <c r="AP20" i="302"/>
  <c r="AO20" i="302"/>
  <c r="AN20" i="302"/>
  <c r="AM20" i="302"/>
  <c r="AL20" i="302"/>
  <c r="AK20" i="302"/>
  <c r="AJ20" i="302"/>
  <c r="AI20" i="302"/>
  <c r="AH20" i="302"/>
  <c r="AG20" i="302"/>
  <c r="AF20" i="302"/>
  <c r="AE20" i="302"/>
  <c r="AD20" i="302"/>
  <c r="AC20" i="302"/>
  <c r="AB20" i="302"/>
  <c r="Z20" i="302"/>
  <c r="Y20" i="302"/>
  <c r="X20" i="302"/>
  <c r="W20" i="302"/>
  <c r="V20" i="302"/>
  <c r="U20" i="302"/>
  <c r="T20" i="302"/>
  <c r="S20" i="302"/>
  <c r="Q20" i="302"/>
  <c r="P20" i="302"/>
  <c r="O20" i="302"/>
  <c r="N20" i="302"/>
  <c r="M20" i="302"/>
  <c r="E20" i="302" s="1"/>
  <c r="L20" i="302"/>
  <c r="K20" i="302"/>
  <c r="J20" i="302"/>
  <c r="I20" i="302"/>
  <c r="H20" i="302"/>
  <c r="G20" i="302"/>
  <c r="F20" i="302" s="1"/>
  <c r="BE19" i="302"/>
  <c r="Q19" i="302"/>
  <c r="AA19" i="302"/>
  <c r="R19" i="302"/>
  <c r="Y20" i="129" s="1"/>
  <c r="F19" i="302"/>
  <c r="E19" i="302"/>
  <c r="BE18" i="302"/>
  <c r="AA18" i="302"/>
  <c r="R18" i="302"/>
  <c r="Y19" i="129"/>
  <c r="F18" i="302"/>
  <c r="E18" i="302"/>
  <c r="BE17" i="302"/>
  <c r="Y18" i="206"/>
  <c r="AA17" i="302"/>
  <c r="R17" i="302"/>
  <c r="Y18" i="129" s="1"/>
  <c r="F17" i="302"/>
  <c r="E17" i="302"/>
  <c r="BE16" i="302"/>
  <c r="N16" i="302"/>
  <c r="N60" i="302"/>
  <c r="BF16" i="302" s="1"/>
  <c r="AA16" i="302"/>
  <c r="R16" i="302"/>
  <c r="Y17" i="129"/>
  <c r="F16" i="302"/>
  <c r="E16" i="302"/>
  <c r="BE15" i="302"/>
  <c r="Y16" i="206"/>
  <c r="AA15" i="302"/>
  <c r="R15" i="302"/>
  <c r="Y16" i="129"/>
  <c r="F15" i="302"/>
  <c r="E15" i="302"/>
  <c r="BE14" i="302"/>
  <c r="Y15" i="206"/>
  <c r="AA14" i="302"/>
  <c r="R14" i="302"/>
  <c r="L14" i="302"/>
  <c r="F14" i="302"/>
  <c r="E14" i="302"/>
  <c r="BE13" i="302"/>
  <c r="Y14" i="206"/>
  <c r="AA13" i="302"/>
  <c r="R13" i="302"/>
  <c r="F13" i="302"/>
  <c r="E13" i="302"/>
  <c r="BE12" i="302"/>
  <c r="Y13" i="206" s="1"/>
  <c r="AA12" i="302"/>
  <c r="R12" i="302"/>
  <c r="Y13" i="129" s="1"/>
  <c r="F12" i="302"/>
  <c r="E12" i="302"/>
  <c r="BE11" i="302"/>
  <c r="Y12" i="206" s="1"/>
  <c r="AA11" i="302"/>
  <c r="R11" i="302"/>
  <c r="Y12" i="129"/>
  <c r="F11" i="302"/>
  <c r="E11" i="302"/>
  <c r="BE10" i="302"/>
  <c r="AA10" i="302"/>
  <c r="R10" i="302"/>
  <c r="F10" i="302"/>
  <c r="E10" i="302"/>
  <c r="BE9" i="302"/>
  <c r="Y10" i="206" s="1"/>
  <c r="AA9" i="302"/>
  <c r="AA8" i="302"/>
  <c r="R9" i="302"/>
  <c r="R8" i="302"/>
  <c r="F9" i="302"/>
  <c r="E9" i="302"/>
  <c r="BD8" i="302"/>
  <c r="BC8" i="302"/>
  <c r="BB8" i="302"/>
  <c r="BA8" i="302"/>
  <c r="AZ8" i="302"/>
  <c r="AY8" i="302"/>
  <c r="AX8" i="302"/>
  <c r="AW8" i="302"/>
  <c r="AV8" i="302"/>
  <c r="AU8" i="302"/>
  <c r="AT8" i="302"/>
  <c r="AS8" i="302"/>
  <c r="AR8" i="302"/>
  <c r="AQ8" i="302"/>
  <c r="AP8" i="302"/>
  <c r="AO8" i="302"/>
  <c r="AN8" i="302"/>
  <c r="AM8" i="302"/>
  <c r="AL8" i="302"/>
  <c r="AK8" i="302"/>
  <c r="AJ8" i="302"/>
  <c r="AI8" i="302"/>
  <c r="AH8" i="302"/>
  <c r="AG8" i="302"/>
  <c r="AF8" i="302"/>
  <c r="AE8" i="302"/>
  <c r="AD8" i="302"/>
  <c r="AC8" i="302"/>
  <c r="AB8" i="302"/>
  <c r="Z8" i="302"/>
  <c r="Y8" i="302"/>
  <c r="X8" i="302"/>
  <c r="W8" i="302"/>
  <c r="V8" i="302"/>
  <c r="U8" i="302"/>
  <c r="T8" i="302"/>
  <c r="S8" i="302"/>
  <c r="Q8" i="302"/>
  <c r="P8" i="302"/>
  <c r="Y26" i="129"/>
  <c r="O8" i="302"/>
  <c r="Y25" i="129" s="1"/>
  <c r="N8" i="302"/>
  <c r="M8" i="302"/>
  <c r="L8" i="302"/>
  <c r="K8" i="302"/>
  <c r="J8" i="302"/>
  <c r="I8" i="302"/>
  <c r="H8" i="302"/>
  <c r="G8" i="302"/>
  <c r="BD7" i="302"/>
  <c r="BC7" i="302"/>
  <c r="BB7" i="302"/>
  <c r="BA7" i="302"/>
  <c r="AZ7" i="302"/>
  <c r="AY7" i="302"/>
  <c r="AX7" i="302"/>
  <c r="AW7" i="302"/>
  <c r="AV7" i="302"/>
  <c r="AU7" i="302"/>
  <c r="AT7" i="302"/>
  <c r="AS7" i="302"/>
  <c r="AR7" i="302"/>
  <c r="AQ7" i="302"/>
  <c r="AP7" i="302"/>
  <c r="AO7" i="302"/>
  <c r="AN7" i="302"/>
  <c r="AM7" i="302"/>
  <c r="AL7" i="302"/>
  <c r="AK7" i="302"/>
  <c r="AJ7" i="302"/>
  <c r="AI7" i="302"/>
  <c r="AH7" i="302"/>
  <c r="AG7" i="302"/>
  <c r="AF7" i="302"/>
  <c r="AE7" i="302"/>
  <c r="AD7" i="302"/>
  <c r="AC7" i="302"/>
  <c r="AB7" i="302"/>
  <c r="Z7" i="302"/>
  <c r="Y7" i="302"/>
  <c r="X7" i="302"/>
  <c r="W7" i="302"/>
  <c r="V7" i="302"/>
  <c r="U7" i="302"/>
  <c r="T7" i="302"/>
  <c r="S7" i="302"/>
  <c r="Q7" i="302"/>
  <c r="P7" i="302"/>
  <c r="O7" i="302"/>
  <c r="N7" i="302"/>
  <c r="M7" i="302"/>
  <c r="L7" i="302"/>
  <c r="K7" i="302"/>
  <c r="J7" i="302"/>
  <c r="I7" i="302"/>
  <c r="H7" i="302"/>
  <c r="G7" i="302"/>
  <c r="BD59" i="301"/>
  <c r="BC59" i="301"/>
  <c r="BB59" i="301"/>
  <c r="BA59" i="301"/>
  <c r="AZ59" i="301"/>
  <c r="AY59" i="301"/>
  <c r="AX59" i="301"/>
  <c r="AW59" i="301"/>
  <c r="AV59" i="301"/>
  <c r="AU59" i="301"/>
  <c r="AT59" i="301"/>
  <c r="AS59" i="301"/>
  <c r="AR59" i="301"/>
  <c r="AQ59" i="301"/>
  <c r="AP59" i="301"/>
  <c r="AO59" i="301"/>
  <c r="AN59" i="301"/>
  <c r="AM59" i="301"/>
  <c r="AL59" i="301"/>
  <c r="AK59" i="301"/>
  <c r="AJ59" i="301"/>
  <c r="AI59" i="301"/>
  <c r="AH59" i="301"/>
  <c r="AG59" i="301"/>
  <c r="AF59" i="301"/>
  <c r="AE59" i="301"/>
  <c r="AD59" i="301"/>
  <c r="AC59" i="301"/>
  <c r="AB59" i="301"/>
  <c r="Z59" i="301"/>
  <c r="Y59" i="301"/>
  <c r="X59" i="301"/>
  <c r="W59" i="301"/>
  <c r="V59" i="301"/>
  <c r="U59" i="301"/>
  <c r="T59" i="301"/>
  <c r="S59" i="301"/>
  <c r="Q59" i="301"/>
  <c r="P59" i="301"/>
  <c r="O59" i="301"/>
  <c r="N59" i="301"/>
  <c r="M59" i="301"/>
  <c r="L59" i="301"/>
  <c r="K59" i="301"/>
  <c r="J59" i="301"/>
  <c r="I59" i="301"/>
  <c r="H59" i="301"/>
  <c r="G59" i="301"/>
  <c r="F59" i="301" s="1"/>
  <c r="BE58" i="301"/>
  <c r="BD58" i="301"/>
  <c r="BD60" i="301" s="1"/>
  <c r="AA58" i="301"/>
  <c r="R58" i="301"/>
  <c r="F58" i="301"/>
  <c r="E58" i="301"/>
  <c r="BE57" i="301"/>
  <c r="U58" i="206"/>
  <c r="AA57" i="301"/>
  <c r="R57" i="301"/>
  <c r="F57" i="301"/>
  <c r="E57" i="301"/>
  <c r="BE56" i="301"/>
  <c r="AA56" i="301"/>
  <c r="R56" i="301"/>
  <c r="F56" i="301"/>
  <c r="E56" i="301"/>
  <c r="BE55" i="301"/>
  <c r="U56" i="206" s="1"/>
  <c r="AA55" i="301"/>
  <c r="R55" i="301"/>
  <c r="F55" i="301"/>
  <c r="E55" i="301"/>
  <c r="BE54" i="301"/>
  <c r="AA54" i="301"/>
  <c r="R54" i="301"/>
  <c r="F54" i="301"/>
  <c r="E54" i="301"/>
  <c r="BE53" i="301"/>
  <c r="U54" i="206" s="1"/>
  <c r="AA53" i="301"/>
  <c r="R53" i="301"/>
  <c r="F53" i="301"/>
  <c r="E53" i="301"/>
  <c r="AA52" i="301"/>
  <c r="BE52" i="301"/>
  <c r="U53" i="206" s="1"/>
  <c r="R52" i="301"/>
  <c r="F52" i="301"/>
  <c r="E52" i="301"/>
  <c r="BE51" i="301"/>
  <c r="AA51" i="301"/>
  <c r="R51" i="301"/>
  <c r="F51" i="301"/>
  <c r="E51" i="301"/>
  <c r="BE50" i="301"/>
  <c r="U51" i="206"/>
  <c r="AV50" i="301"/>
  <c r="AA50" i="301"/>
  <c r="R50" i="301"/>
  <c r="F50" i="301"/>
  <c r="E50" i="301"/>
  <c r="BE49" i="301"/>
  <c r="AU49" i="301" s="1"/>
  <c r="AA49" i="301"/>
  <c r="R49" i="301"/>
  <c r="F49" i="301"/>
  <c r="E49" i="301"/>
  <c r="BE48" i="301"/>
  <c r="AT48" i="301"/>
  <c r="AA48" i="301"/>
  <c r="R48" i="301"/>
  <c r="F48" i="301"/>
  <c r="E48" i="301"/>
  <c r="BE47" i="301"/>
  <c r="U48" i="206" s="1"/>
  <c r="AA47" i="301"/>
  <c r="R47" i="301"/>
  <c r="F47" i="301"/>
  <c r="E47" i="301"/>
  <c r="BE46" i="301"/>
  <c r="AR46" i="301"/>
  <c r="AA46" i="301"/>
  <c r="R46" i="301"/>
  <c r="F46" i="301"/>
  <c r="E46" i="301"/>
  <c r="BE45" i="301"/>
  <c r="U46" i="206" s="1"/>
  <c r="AA45" i="301"/>
  <c r="R45" i="301"/>
  <c r="F45" i="301"/>
  <c r="E45" i="301"/>
  <c r="BE44" i="301"/>
  <c r="AP44" i="301"/>
  <c r="AA44" i="301"/>
  <c r="R44" i="301"/>
  <c r="F44" i="301"/>
  <c r="E44" i="301"/>
  <c r="BE43" i="301"/>
  <c r="U44" i="206" s="1"/>
  <c r="AA43" i="301"/>
  <c r="R43" i="301"/>
  <c r="F43" i="301"/>
  <c r="E43" i="301"/>
  <c r="BE42" i="301"/>
  <c r="AN42" i="301"/>
  <c r="AA42" i="301"/>
  <c r="R42" i="301"/>
  <c r="F42" i="301"/>
  <c r="E42" i="301"/>
  <c r="BE41" i="301"/>
  <c r="U42" i="206" s="1"/>
  <c r="AA41" i="301"/>
  <c r="R41" i="301"/>
  <c r="F41" i="301"/>
  <c r="E41" i="301"/>
  <c r="BE40" i="301"/>
  <c r="U41" i="206"/>
  <c r="AA40" i="301"/>
  <c r="R40" i="301"/>
  <c r="F40" i="301"/>
  <c r="E40" i="301"/>
  <c r="BE39" i="301"/>
  <c r="U40" i="206" s="1"/>
  <c r="AA39" i="301"/>
  <c r="R39" i="301"/>
  <c r="F39" i="301"/>
  <c r="E39" i="301"/>
  <c r="BE38" i="301"/>
  <c r="U39" i="206"/>
  <c r="AA38" i="301"/>
  <c r="R38" i="301"/>
  <c r="F38" i="301"/>
  <c r="E38" i="301"/>
  <c r="BE37" i="301"/>
  <c r="U38" i="206" s="1"/>
  <c r="AA37" i="301"/>
  <c r="R37" i="301"/>
  <c r="F37" i="301"/>
  <c r="E37" i="301"/>
  <c r="BE36" i="301"/>
  <c r="U37" i="206"/>
  <c r="AA36" i="301"/>
  <c r="R36" i="301"/>
  <c r="F36" i="301"/>
  <c r="E36" i="301"/>
  <c r="BE35" i="301"/>
  <c r="AG35" i="301" s="1"/>
  <c r="AA35" i="301"/>
  <c r="R35" i="301"/>
  <c r="F35" i="301"/>
  <c r="E35" i="301"/>
  <c r="BE34" i="301"/>
  <c r="U35" i="206"/>
  <c r="AA34" i="301"/>
  <c r="R34" i="301"/>
  <c r="F34" i="301"/>
  <c r="E34" i="301"/>
  <c r="BE33" i="301"/>
  <c r="U34" i="206" s="1"/>
  <c r="AA33" i="301"/>
  <c r="R33" i="301"/>
  <c r="F33" i="301"/>
  <c r="E33" i="301"/>
  <c r="BE32" i="301"/>
  <c r="AD32" i="301"/>
  <c r="AA32" i="301"/>
  <c r="R32" i="301"/>
  <c r="F32" i="301"/>
  <c r="E32" i="301"/>
  <c r="BE31" i="301"/>
  <c r="U32" i="206" s="1"/>
  <c r="AA31" i="301"/>
  <c r="R31" i="301"/>
  <c r="F31" i="301"/>
  <c r="E31" i="301"/>
  <c r="BE30" i="301"/>
  <c r="AB30" i="301" s="1"/>
  <c r="U31" i="206"/>
  <c r="AA30" i="301"/>
  <c r="R30" i="301"/>
  <c r="F30" i="301"/>
  <c r="E30" i="301"/>
  <c r="BD29" i="301"/>
  <c r="BC29" i="301"/>
  <c r="BB29" i="301"/>
  <c r="BA29" i="301"/>
  <c r="AZ29" i="301"/>
  <c r="AY29" i="301"/>
  <c r="AX29" i="301"/>
  <c r="AW29" i="301"/>
  <c r="AV29" i="301"/>
  <c r="AU29" i="301"/>
  <c r="AT29" i="301"/>
  <c r="AS29" i="301"/>
  <c r="AR29" i="301"/>
  <c r="AQ29" i="301"/>
  <c r="AP29" i="301"/>
  <c r="AO29" i="301"/>
  <c r="AN29" i="301"/>
  <c r="AM29" i="301"/>
  <c r="AL29" i="301"/>
  <c r="AK29" i="301"/>
  <c r="AJ29" i="301"/>
  <c r="AI29" i="301"/>
  <c r="AH29" i="301"/>
  <c r="AG29" i="301"/>
  <c r="AF29" i="301"/>
  <c r="AE29" i="301"/>
  <c r="AD29" i="301"/>
  <c r="AC29" i="301"/>
  <c r="AB29" i="301"/>
  <c r="Z29" i="301"/>
  <c r="Y29" i="301"/>
  <c r="X29" i="301"/>
  <c r="W29" i="301"/>
  <c r="V29" i="301"/>
  <c r="U29" i="301"/>
  <c r="T29" i="301"/>
  <c r="S29" i="301"/>
  <c r="Q29" i="301"/>
  <c r="P29" i="301"/>
  <c r="O29" i="301"/>
  <c r="N29" i="301"/>
  <c r="M29" i="301"/>
  <c r="L29" i="301"/>
  <c r="K29" i="301"/>
  <c r="J29" i="301"/>
  <c r="I29" i="301"/>
  <c r="H29" i="301"/>
  <c r="G29" i="301"/>
  <c r="BE28" i="301"/>
  <c r="U29" i="206" s="1"/>
  <c r="AA28" i="301"/>
  <c r="Z28" i="301"/>
  <c r="R28" i="301"/>
  <c r="F28" i="301"/>
  <c r="E28" i="301"/>
  <c r="BE27" i="301"/>
  <c r="U28" i="206"/>
  <c r="AA27" i="301"/>
  <c r="Y27" i="301"/>
  <c r="R27" i="301"/>
  <c r="F27" i="301"/>
  <c r="E27" i="301"/>
  <c r="BE26" i="301"/>
  <c r="X26" i="301" s="1"/>
  <c r="U27" i="206"/>
  <c r="AA26" i="301"/>
  <c r="R26" i="301"/>
  <c r="F26" i="301"/>
  <c r="E26" i="301"/>
  <c r="BE25" i="301"/>
  <c r="AA25" i="301"/>
  <c r="R25" i="301"/>
  <c r="F25" i="301"/>
  <c r="E25" i="301"/>
  <c r="BE24" i="301"/>
  <c r="U25" i="206" s="1"/>
  <c r="AA24" i="301"/>
  <c r="R24" i="301"/>
  <c r="F24" i="301"/>
  <c r="E24" i="301"/>
  <c r="BE23" i="301"/>
  <c r="U23" i="301" s="1"/>
  <c r="U24" i="206"/>
  <c r="AA23" i="301"/>
  <c r="R23" i="301"/>
  <c r="F23" i="301"/>
  <c r="E23" i="301"/>
  <c r="BE22" i="301"/>
  <c r="U23" i="206"/>
  <c r="AA22" i="301"/>
  <c r="T22" i="301"/>
  <c r="R22" i="301"/>
  <c r="F22" i="301"/>
  <c r="E22" i="301"/>
  <c r="BE21" i="301"/>
  <c r="U22" i="206" s="1"/>
  <c r="AA21" i="301"/>
  <c r="S21" i="301"/>
  <c r="R21" i="301"/>
  <c r="F21" i="301"/>
  <c r="E21" i="301"/>
  <c r="BD20" i="301"/>
  <c r="BC20" i="301"/>
  <c r="BB20" i="301"/>
  <c r="BA20" i="301"/>
  <c r="AZ20" i="301"/>
  <c r="AY20" i="301"/>
  <c r="AX20" i="301"/>
  <c r="AW20" i="301"/>
  <c r="AV20" i="301"/>
  <c r="U33" i="129" s="1"/>
  <c r="AU20" i="301"/>
  <c r="AT20" i="301"/>
  <c r="AS20" i="301"/>
  <c r="AR20" i="301"/>
  <c r="AQ20" i="301"/>
  <c r="AP20" i="301"/>
  <c r="AO20" i="301"/>
  <c r="AN20" i="301"/>
  <c r="AM20" i="301"/>
  <c r="AL20" i="301"/>
  <c r="AK20" i="301"/>
  <c r="AJ20" i="301"/>
  <c r="AI20" i="301"/>
  <c r="AH20" i="301"/>
  <c r="AG20" i="301"/>
  <c r="AF20" i="301"/>
  <c r="AE20" i="301"/>
  <c r="AD20" i="301"/>
  <c r="AC20" i="301"/>
  <c r="AB20" i="301"/>
  <c r="Z20" i="301"/>
  <c r="Y20" i="301"/>
  <c r="X20" i="301"/>
  <c r="W20" i="301"/>
  <c r="V20" i="301"/>
  <c r="U20" i="301"/>
  <c r="T20" i="301"/>
  <c r="S20" i="301"/>
  <c r="Q20" i="301"/>
  <c r="P20" i="301"/>
  <c r="O20" i="301"/>
  <c r="N20" i="301"/>
  <c r="M20" i="301"/>
  <c r="L20" i="301"/>
  <c r="K20" i="301"/>
  <c r="J20" i="301"/>
  <c r="I20" i="301"/>
  <c r="H20" i="301"/>
  <c r="G20" i="301"/>
  <c r="F20" i="301" s="1"/>
  <c r="BE19" i="301"/>
  <c r="Q19" i="301" s="1"/>
  <c r="AA19" i="301"/>
  <c r="R19" i="301"/>
  <c r="U20" i="129" s="1"/>
  <c r="F19" i="301"/>
  <c r="E19" i="301"/>
  <c r="BE18" i="301"/>
  <c r="U19" i="206" s="1"/>
  <c r="AA18" i="301"/>
  <c r="R18" i="301"/>
  <c r="U19" i="129" s="1"/>
  <c r="P18" i="301"/>
  <c r="F18" i="301"/>
  <c r="E18" i="301"/>
  <c r="BE17" i="301"/>
  <c r="U18" i="206" s="1"/>
  <c r="AA17" i="301"/>
  <c r="R17" i="301"/>
  <c r="U18" i="129"/>
  <c r="F17" i="301"/>
  <c r="E17" i="301"/>
  <c r="BE16" i="301"/>
  <c r="U17" i="206"/>
  <c r="N16" i="301"/>
  <c r="AA16" i="301"/>
  <c r="R16" i="301"/>
  <c r="U17" i="129"/>
  <c r="F16" i="301"/>
  <c r="E16" i="301"/>
  <c r="BE15" i="301"/>
  <c r="AA15" i="301"/>
  <c r="R15" i="301"/>
  <c r="U16" i="129" s="1"/>
  <c r="F15" i="301"/>
  <c r="E15" i="301"/>
  <c r="BE14" i="301"/>
  <c r="AA14" i="301"/>
  <c r="R14" i="301"/>
  <c r="U15" i="129"/>
  <c r="F14" i="301"/>
  <c r="E14" i="301"/>
  <c r="BE13" i="301"/>
  <c r="AA13" i="301"/>
  <c r="R13" i="301"/>
  <c r="F13" i="301"/>
  <c r="E13" i="301"/>
  <c r="BE12" i="301"/>
  <c r="J12" i="301" s="1"/>
  <c r="AA12" i="301"/>
  <c r="R12" i="301"/>
  <c r="U13" i="129"/>
  <c r="F12" i="301"/>
  <c r="F7" i="301" s="1"/>
  <c r="E12" i="301"/>
  <c r="BE11" i="301"/>
  <c r="U12" i="206"/>
  <c r="AA11" i="301"/>
  <c r="R11" i="301"/>
  <c r="U12" i="129" s="1"/>
  <c r="F11" i="301"/>
  <c r="E11" i="301"/>
  <c r="BE10" i="301"/>
  <c r="U11" i="206"/>
  <c r="H10" i="301"/>
  <c r="H60" i="301" s="1"/>
  <c r="BF10" i="301" s="1"/>
  <c r="BG10" i="301" s="1"/>
  <c r="AA10" i="301"/>
  <c r="R10" i="301"/>
  <c r="F10" i="301"/>
  <c r="E10" i="301"/>
  <c r="BE9" i="301"/>
  <c r="G9" i="301" s="1"/>
  <c r="G60" i="301" s="1"/>
  <c r="BF9" i="301" s="1"/>
  <c r="BG9" i="301" s="1"/>
  <c r="AA9" i="301"/>
  <c r="R9" i="301"/>
  <c r="U11" i="129" s="1"/>
  <c r="F9" i="301"/>
  <c r="E9" i="301"/>
  <c r="BD8" i="301"/>
  <c r="BC8" i="301"/>
  <c r="BB8" i="301"/>
  <c r="BA8" i="301"/>
  <c r="AZ8" i="301"/>
  <c r="AY8" i="301"/>
  <c r="AX8" i="301"/>
  <c r="AW8" i="301"/>
  <c r="AV8" i="301"/>
  <c r="AU8" i="301"/>
  <c r="AT8" i="301"/>
  <c r="AS8" i="301"/>
  <c r="AR8" i="301"/>
  <c r="AQ8" i="301"/>
  <c r="AP8" i="301"/>
  <c r="AO8" i="301"/>
  <c r="AN8" i="301"/>
  <c r="AM8" i="301"/>
  <c r="AL8" i="301"/>
  <c r="AK8" i="301"/>
  <c r="AJ8" i="301"/>
  <c r="AI8" i="301"/>
  <c r="AH8" i="301"/>
  <c r="AG8" i="301"/>
  <c r="AF8" i="301"/>
  <c r="AE8" i="301"/>
  <c r="AD8" i="301"/>
  <c r="AC8" i="301"/>
  <c r="AB8" i="301"/>
  <c r="Z8" i="301"/>
  <c r="Y8" i="301"/>
  <c r="X8" i="301"/>
  <c r="W8" i="301"/>
  <c r="V8" i="301"/>
  <c r="U8" i="301"/>
  <c r="T8" i="301"/>
  <c r="S8" i="301"/>
  <c r="Q8" i="301"/>
  <c r="P8" i="301"/>
  <c r="U26" i="129"/>
  <c r="O8" i="301"/>
  <c r="U25" i="129" s="1"/>
  <c r="N8" i="301"/>
  <c r="E8" i="301"/>
  <c r="M8" i="301"/>
  <c r="U24" i="129" s="1"/>
  <c r="L8" i="301"/>
  <c r="K8" i="301"/>
  <c r="J8" i="301"/>
  <c r="U23" i="129"/>
  <c r="I8" i="301"/>
  <c r="H8" i="301"/>
  <c r="G8" i="301"/>
  <c r="BD7" i="301"/>
  <c r="BC7" i="301"/>
  <c r="BB7" i="301"/>
  <c r="BA7" i="301"/>
  <c r="AZ7" i="301"/>
  <c r="AY7" i="301"/>
  <c r="AX7" i="301"/>
  <c r="AW7" i="301"/>
  <c r="AV7" i="301"/>
  <c r="AU7" i="301"/>
  <c r="AT7" i="301"/>
  <c r="AS7" i="301"/>
  <c r="AR7" i="301"/>
  <c r="AQ7" i="301"/>
  <c r="AP7" i="301"/>
  <c r="AO7" i="301"/>
  <c r="AN7" i="301"/>
  <c r="AM7" i="301"/>
  <c r="AL7" i="301"/>
  <c r="AK7" i="301"/>
  <c r="AJ7" i="301"/>
  <c r="AI7" i="301"/>
  <c r="AH7" i="301"/>
  <c r="AG7" i="301"/>
  <c r="AF7" i="301"/>
  <c r="AE7" i="301"/>
  <c r="AD7" i="301"/>
  <c r="AC7" i="301"/>
  <c r="AB7" i="301"/>
  <c r="Z7" i="301"/>
  <c r="Y7" i="301"/>
  <c r="X7" i="301"/>
  <c r="W7" i="301"/>
  <c r="V7" i="301"/>
  <c r="U7" i="301"/>
  <c r="T7" i="301"/>
  <c r="S7" i="301"/>
  <c r="Q7" i="301"/>
  <c r="P7" i="301"/>
  <c r="O7" i="301"/>
  <c r="N7" i="301"/>
  <c r="M7" i="301"/>
  <c r="L7" i="301"/>
  <c r="K7" i="301"/>
  <c r="J7" i="301"/>
  <c r="I7" i="301"/>
  <c r="H7" i="301"/>
  <c r="G7" i="301"/>
  <c r="BD59" i="300"/>
  <c r="BC59" i="300"/>
  <c r="BB59" i="300"/>
  <c r="BA59" i="300"/>
  <c r="AZ59" i="300"/>
  <c r="AY59" i="300"/>
  <c r="AX59" i="300"/>
  <c r="AW59" i="300"/>
  <c r="AV59" i="300"/>
  <c r="AU59" i="300"/>
  <c r="AT59" i="300"/>
  <c r="AS59" i="300"/>
  <c r="AR59" i="300"/>
  <c r="AQ59" i="300"/>
  <c r="AP59" i="300"/>
  <c r="AO59" i="300"/>
  <c r="AN59" i="300"/>
  <c r="AM59" i="300"/>
  <c r="AL59" i="300"/>
  <c r="AK59" i="300"/>
  <c r="AJ59" i="300"/>
  <c r="AI59" i="300"/>
  <c r="AH59" i="300"/>
  <c r="AG59" i="300"/>
  <c r="AF59" i="300"/>
  <c r="AE59" i="300"/>
  <c r="AD59" i="300"/>
  <c r="AC59" i="300"/>
  <c r="AB59" i="300"/>
  <c r="Z59" i="300"/>
  <c r="Y59" i="300"/>
  <c r="X59" i="300"/>
  <c r="W59" i="300"/>
  <c r="V59" i="300"/>
  <c r="U59" i="300"/>
  <c r="T59" i="300"/>
  <c r="S59" i="300"/>
  <c r="Q59" i="300"/>
  <c r="P59" i="300"/>
  <c r="O59" i="300"/>
  <c r="N59" i="300"/>
  <c r="M59" i="300"/>
  <c r="L59" i="300"/>
  <c r="K59" i="300"/>
  <c r="J59" i="300"/>
  <c r="I59" i="300"/>
  <c r="H59" i="300"/>
  <c r="G59" i="300"/>
  <c r="F59" i="300" s="1"/>
  <c r="BE58" i="300"/>
  <c r="BD58" i="300"/>
  <c r="AA58" i="300"/>
  <c r="R58" i="300"/>
  <c r="F58" i="300"/>
  <c r="E58" i="300"/>
  <c r="BE57" i="300"/>
  <c r="W58" i="206"/>
  <c r="BC57" i="300"/>
  <c r="AA57" i="300"/>
  <c r="R57" i="300"/>
  <c r="F57" i="300"/>
  <c r="E57" i="300"/>
  <c r="BE56" i="300"/>
  <c r="BB56" i="300" s="1"/>
  <c r="AA56" i="300"/>
  <c r="R56" i="300"/>
  <c r="F56" i="300"/>
  <c r="E56" i="300"/>
  <c r="BE55" i="300"/>
  <c r="BA55" i="300" s="1"/>
  <c r="W56" i="206"/>
  <c r="AA55" i="300"/>
  <c r="R55" i="300"/>
  <c r="F55" i="300"/>
  <c r="E55" i="300"/>
  <c r="BE54" i="300"/>
  <c r="AZ54" i="300" s="1"/>
  <c r="AA54" i="300"/>
  <c r="R54" i="300"/>
  <c r="F54" i="300"/>
  <c r="E54" i="300"/>
  <c r="BE53" i="300"/>
  <c r="W54" i="206" s="1"/>
  <c r="AA53" i="300"/>
  <c r="R53" i="300"/>
  <c r="F53" i="300"/>
  <c r="E53" i="300"/>
  <c r="AA52" i="300"/>
  <c r="BE52" i="300"/>
  <c r="W53" i="206"/>
  <c r="R52" i="300"/>
  <c r="F52" i="300"/>
  <c r="E52" i="300"/>
  <c r="BE51" i="300"/>
  <c r="W52" i="206" s="1"/>
  <c r="AW51" i="300"/>
  <c r="AA51" i="300"/>
  <c r="R51" i="300"/>
  <c r="F51" i="300"/>
  <c r="E51" i="300"/>
  <c r="BE50" i="300"/>
  <c r="AV50" i="300"/>
  <c r="AA50" i="300"/>
  <c r="R50" i="300"/>
  <c r="F50" i="300"/>
  <c r="E50" i="300"/>
  <c r="BE49" i="300"/>
  <c r="W50" i="206"/>
  <c r="AU49" i="300"/>
  <c r="AA49" i="300"/>
  <c r="R49" i="300"/>
  <c r="F49" i="300"/>
  <c r="E49" i="300"/>
  <c r="BE48" i="300"/>
  <c r="AT48" i="300" s="1"/>
  <c r="AA48" i="300"/>
  <c r="R48" i="300"/>
  <c r="F48" i="300"/>
  <c r="E48" i="300"/>
  <c r="BE47" i="300"/>
  <c r="W48" i="206"/>
  <c r="AS47" i="300"/>
  <c r="AA47" i="300"/>
  <c r="R47" i="300"/>
  <c r="F47" i="300"/>
  <c r="E47" i="300"/>
  <c r="BE46" i="300"/>
  <c r="W47" i="206"/>
  <c r="AA46" i="300"/>
  <c r="R46" i="300"/>
  <c r="F46" i="300"/>
  <c r="E46" i="300"/>
  <c r="BE45" i="300"/>
  <c r="AQ45" i="300" s="1"/>
  <c r="AA45" i="300"/>
  <c r="R45" i="300"/>
  <c r="F45" i="300"/>
  <c r="E45" i="300"/>
  <c r="BE44" i="300"/>
  <c r="W45" i="206"/>
  <c r="AA44" i="300"/>
  <c r="R44" i="300"/>
  <c r="F44" i="300"/>
  <c r="E44" i="300"/>
  <c r="BE43" i="300"/>
  <c r="AA43" i="300"/>
  <c r="R43" i="300"/>
  <c r="F43" i="300"/>
  <c r="E43" i="300"/>
  <c r="BE42" i="300"/>
  <c r="AN42" i="300" s="1"/>
  <c r="AA42" i="300"/>
  <c r="R42" i="300"/>
  <c r="F42" i="300"/>
  <c r="E42" i="300"/>
  <c r="BE41" i="300"/>
  <c r="W42" i="206" s="1"/>
  <c r="AA41" i="300"/>
  <c r="R41" i="300"/>
  <c r="F41" i="300"/>
  <c r="E41" i="300"/>
  <c r="BE40" i="300"/>
  <c r="AL40" i="300" s="1"/>
  <c r="AA40" i="300"/>
  <c r="R40" i="300"/>
  <c r="F40" i="300"/>
  <c r="E40" i="300"/>
  <c r="BE39" i="300"/>
  <c r="W40" i="206"/>
  <c r="AK39" i="300"/>
  <c r="AA39" i="300"/>
  <c r="R39" i="300"/>
  <c r="F39" i="300"/>
  <c r="E39" i="300"/>
  <c r="BE38" i="300"/>
  <c r="AJ38" i="300"/>
  <c r="AA38" i="300"/>
  <c r="R38" i="300"/>
  <c r="F38" i="300"/>
  <c r="E38" i="300"/>
  <c r="BE37" i="300"/>
  <c r="W38" i="206"/>
  <c r="AA37" i="300"/>
  <c r="R37" i="300"/>
  <c r="F37" i="300"/>
  <c r="E37" i="300"/>
  <c r="BE36" i="300"/>
  <c r="AH36" i="300"/>
  <c r="AA36" i="300"/>
  <c r="R36" i="300"/>
  <c r="F36" i="300"/>
  <c r="E36" i="300"/>
  <c r="BE35" i="300"/>
  <c r="W36" i="206"/>
  <c r="AA35" i="300"/>
  <c r="R35" i="300"/>
  <c r="F35" i="300"/>
  <c r="E35" i="300"/>
  <c r="BE34" i="300"/>
  <c r="W35" i="206"/>
  <c r="AA34" i="300"/>
  <c r="R34" i="300"/>
  <c r="F34" i="300"/>
  <c r="E34" i="300"/>
  <c r="BE33" i="300"/>
  <c r="W34" i="206"/>
  <c r="AA33" i="300"/>
  <c r="R33" i="300"/>
  <c r="F33" i="300"/>
  <c r="E33" i="300"/>
  <c r="BE32" i="300"/>
  <c r="W33" i="206"/>
  <c r="AA32" i="300"/>
  <c r="R32" i="300"/>
  <c r="F32" i="300"/>
  <c r="E32" i="300"/>
  <c r="BE31" i="300"/>
  <c r="W32" i="206"/>
  <c r="AA31" i="300"/>
  <c r="R31" i="300"/>
  <c r="F31" i="300"/>
  <c r="E31" i="300"/>
  <c r="BE30" i="300"/>
  <c r="AB30" i="300"/>
  <c r="AA30" i="300"/>
  <c r="R30" i="300"/>
  <c r="F30" i="300"/>
  <c r="E30" i="300"/>
  <c r="BD29" i="300"/>
  <c r="BC29" i="300"/>
  <c r="BB29" i="300"/>
  <c r="BA29" i="300"/>
  <c r="AZ29" i="300"/>
  <c r="AY29" i="300"/>
  <c r="AX29" i="300"/>
  <c r="AW29" i="300"/>
  <c r="AV29" i="300"/>
  <c r="AU29" i="300"/>
  <c r="AT29" i="300"/>
  <c r="AS29" i="300"/>
  <c r="AR29" i="300"/>
  <c r="AQ29" i="300"/>
  <c r="AP29" i="300"/>
  <c r="AO29" i="300"/>
  <c r="AN29" i="300"/>
  <c r="AM29" i="300"/>
  <c r="AL29" i="300"/>
  <c r="AK29" i="300"/>
  <c r="AJ29" i="300"/>
  <c r="AI29" i="300"/>
  <c r="AH29" i="300"/>
  <c r="AG29" i="300"/>
  <c r="AF29" i="300"/>
  <c r="AE29" i="300"/>
  <c r="AD29" i="300"/>
  <c r="AC29" i="300"/>
  <c r="AB29" i="300"/>
  <c r="Z29" i="300"/>
  <c r="Y29" i="300"/>
  <c r="X29" i="300"/>
  <c r="W29" i="300"/>
  <c r="V29" i="300"/>
  <c r="U29" i="300"/>
  <c r="T29" i="300"/>
  <c r="S29" i="300"/>
  <c r="Q29" i="300"/>
  <c r="P29" i="300"/>
  <c r="O29" i="300"/>
  <c r="N29" i="300"/>
  <c r="M29" i="300"/>
  <c r="L29" i="300"/>
  <c r="K29" i="300"/>
  <c r="J29" i="300"/>
  <c r="I29" i="300"/>
  <c r="H29" i="300"/>
  <c r="E29" i="300" s="1"/>
  <c r="G29" i="300"/>
  <c r="F29" i="300"/>
  <c r="BE28" i="300"/>
  <c r="Z28" i="300"/>
  <c r="AA28" i="300"/>
  <c r="R28" i="300"/>
  <c r="F28" i="300"/>
  <c r="E28" i="300"/>
  <c r="BE27" i="300"/>
  <c r="AA27" i="300"/>
  <c r="R27" i="300"/>
  <c r="F27" i="300"/>
  <c r="E27" i="300"/>
  <c r="BE26" i="300"/>
  <c r="X26" i="300" s="1"/>
  <c r="AA26" i="300"/>
  <c r="R26" i="300"/>
  <c r="F26" i="300"/>
  <c r="E26" i="300"/>
  <c r="BE25" i="300"/>
  <c r="AA25" i="300"/>
  <c r="R25" i="300"/>
  <c r="F25" i="300"/>
  <c r="E25" i="300"/>
  <c r="BE24" i="300"/>
  <c r="V24" i="300"/>
  <c r="AA24" i="300"/>
  <c r="R24" i="300"/>
  <c r="F24" i="300"/>
  <c r="E24" i="300"/>
  <c r="BE23" i="300"/>
  <c r="AA23" i="300"/>
  <c r="R23" i="300"/>
  <c r="F23" i="300"/>
  <c r="E23" i="300"/>
  <c r="BE22" i="300"/>
  <c r="T22" i="300"/>
  <c r="AA22" i="300"/>
  <c r="R22" i="300"/>
  <c r="F22" i="300"/>
  <c r="E22" i="300"/>
  <c r="BE21" i="300"/>
  <c r="AA21" i="300"/>
  <c r="R21" i="300"/>
  <c r="F21" i="300"/>
  <c r="E21" i="300"/>
  <c r="BD20" i="300"/>
  <c r="BC20" i="300"/>
  <c r="BB20" i="300"/>
  <c r="BA20" i="300"/>
  <c r="AZ20" i="300"/>
  <c r="AY20" i="300"/>
  <c r="AX20" i="300"/>
  <c r="AW20" i="300"/>
  <c r="AV20" i="300"/>
  <c r="AU20" i="300"/>
  <c r="W33" i="129"/>
  <c r="AT20" i="300"/>
  <c r="AS20" i="300"/>
  <c r="AR20" i="300"/>
  <c r="AQ20" i="300"/>
  <c r="AP20" i="300"/>
  <c r="AO20" i="300"/>
  <c r="AN20" i="300"/>
  <c r="AM20" i="300"/>
  <c r="AL20" i="300"/>
  <c r="AK20" i="300"/>
  <c r="AJ20" i="300"/>
  <c r="AI20" i="300"/>
  <c r="AH20" i="300"/>
  <c r="AG20" i="300"/>
  <c r="AF20" i="300"/>
  <c r="AE20" i="300"/>
  <c r="AD20" i="300"/>
  <c r="AC20" i="300"/>
  <c r="AB20" i="300"/>
  <c r="Z20" i="300"/>
  <c r="Y20" i="300"/>
  <c r="X20" i="300"/>
  <c r="W20" i="300"/>
  <c r="V20" i="300"/>
  <c r="U20" i="300"/>
  <c r="T20" i="300"/>
  <c r="S20" i="300"/>
  <c r="Q20" i="300"/>
  <c r="P20" i="300"/>
  <c r="O20" i="300"/>
  <c r="N20" i="300"/>
  <c r="M20" i="300"/>
  <c r="L20" i="300"/>
  <c r="K20" i="300"/>
  <c r="J20" i="300"/>
  <c r="I20" i="300"/>
  <c r="H20" i="300"/>
  <c r="G20" i="300"/>
  <c r="BE19" i="300"/>
  <c r="W20" i="206"/>
  <c r="AA19" i="300"/>
  <c r="R19" i="300"/>
  <c r="W20" i="129"/>
  <c r="F19" i="300"/>
  <c r="E19" i="300"/>
  <c r="BE18" i="300"/>
  <c r="W19" i="206"/>
  <c r="AA18" i="300"/>
  <c r="R18" i="300"/>
  <c r="W19" i="129" s="1"/>
  <c r="F18" i="300"/>
  <c r="E18" i="300"/>
  <c r="BE17" i="300"/>
  <c r="W18" i="206"/>
  <c r="AA17" i="300"/>
  <c r="R17" i="300"/>
  <c r="W18" i="129" s="1"/>
  <c r="F17" i="300"/>
  <c r="E17" i="300"/>
  <c r="BE16" i="300"/>
  <c r="N16" i="300" s="1"/>
  <c r="W17" i="206"/>
  <c r="AA16" i="300"/>
  <c r="R16" i="300"/>
  <c r="W17" i="129"/>
  <c r="F16" i="300"/>
  <c r="E16" i="300"/>
  <c r="BE15" i="300"/>
  <c r="W16" i="206" s="1"/>
  <c r="AA15" i="300"/>
  <c r="R15" i="300"/>
  <c r="W16" i="129"/>
  <c r="F15" i="300"/>
  <c r="E15" i="300"/>
  <c r="BE14" i="300"/>
  <c r="AA14" i="300"/>
  <c r="R14" i="300"/>
  <c r="W15" i="129" s="1"/>
  <c r="F14" i="300"/>
  <c r="E14" i="300"/>
  <c r="BE13" i="300"/>
  <c r="W14" i="206" s="1"/>
  <c r="AA13" i="300"/>
  <c r="R13" i="300"/>
  <c r="K13" i="300"/>
  <c r="K60" i="300" s="1"/>
  <c r="BF13" i="300" s="1"/>
  <c r="BG13" i="300" s="1"/>
  <c r="F13" i="300"/>
  <c r="E13" i="300"/>
  <c r="BE12" i="300"/>
  <c r="W13" i="206"/>
  <c r="AA12" i="300"/>
  <c r="R12" i="300"/>
  <c r="W13" i="129"/>
  <c r="F12" i="300"/>
  <c r="F7" i="300" s="1"/>
  <c r="E12" i="300"/>
  <c r="BE11" i="300"/>
  <c r="W12" i="206" s="1"/>
  <c r="AA11" i="300"/>
  <c r="R11" i="300"/>
  <c r="W12" i="129" s="1"/>
  <c r="I11" i="300"/>
  <c r="I60" i="300"/>
  <c r="BF11" i="300" s="1"/>
  <c r="BG11" i="300" s="1"/>
  <c r="F11" i="300"/>
  <c r="E11" i="300"/>
  <c r="BE10" i="300"/>
  <c r="H10" i="300" s="1"/>
  <c r="H60" i="300" s="1"/>
  <c r="AA10" i="300"/>
  <c r="R10" i="300"/>
  <c r="F10" i="300"/>
  <c r="E10" i="300"/>
  <c r="BE9" i="300"/>
  <c r="W10" i="206"/>
  <c r="AA9" i="300"/>
  <c r="R9" i="300"/>
  <c r="W11" i="129" s="1"/>
  <c r="F9" i="300"/>
  <c r="E9" i="300"/>
  <c r="BD8" i="300"/>
  <c r="BC8" i="300"/>
  <c r="BB8" i="300"/>
  <c r="BA8" i="300"/>
  <c r="AZ8" i="300"/>
  <c r="AY8" i="300"/>
  <c r="AX8" i="300"/>
  <c r="AW8" i="300"/>
  <c r="AV8" i="300"/>
  <c r="AU8" i="300"/>
  <c r="AT8" i="300"/>
  <c r="AS8" i="300"/>
  <c r="AR8" i="300"/>
  <c r="AQ8" i="300"/>
  <c r="AP8" i="300"/>
  <c r="AO8" i="300"/>
  <c r="AN8" i="300"/>
  <c r="AM8" i="300"/>
  <c r="AL8" i="300"/>
  <c r="AK8" i="300"/>
  <c r="AJ8" i="300"/>
  <c r="AI8" i="300"/>
  <c r="AH8" i="300"/>
  <c r="AG8" i="300"/>
  <c r="AF8" i="300"/>
  <c r="AE8" i="300"/>
  <c r="AD8" i="300"/>
  <c r="AC8" i="300"/>
  <c r="AB8" i="300"/>
  <c r="Z8" i="300"/>
  <c r="Y8" i="300"/>
  <c r="X8" i="300"/>
  <c r="W8" i="300"/>
  <c r="V8" i="300"/>
  <c r="U8" i="300"/>
  <c r="T8" i="300"/>
  <c r="S8" i="300"/>
  <c r="Q8" i="300"/>
  <c r="P8" i="300"/>
  <c r="W26" i="129"/>
  <c r="O8" i="300"/>
  <c r="W25" i="129"/>
  <c r="N8" i="300"/>
  <c r="M8" i="300"/>
  <c r="L8" i="300"/>
  <c r="K8" i="300"/>
  <c r="J8" i="300"/>
  <c r="W23" i="129"/>
  <c r="I8" i="300"/>
  <c r="H8" i="300"/>
  <c r="G8" i="300"/>
  <c r="BD7" i="300"/>
  <c r="BC7" i="300"/>
  <c r="BB7" i="300"/>
  <c r="BA7" i="300"/>
  <c r="AZ7" i="300"/>
  <c r="AY7" i="300"/>
  <c r="AX7" i="300"/>
  <c r="AW7" i="300"/>
  <c r="AV7" i="300"/>
  <c r="AU7" i="300"/>
  <c r="AT7" i="300"/>
  <c r="AS7" i="300"/>
  <c r="AR7" i="300"/>
  <c r="AQ7" i="300"/>
  <c r="AP7" i="300"/>
  <c r="AO7" i="300"/>
  <c r="AN7" i="300"/>
  <c r="AM7" i="300"/>
  <c r="AL7" i="300"/>
  <c r="AK7" i="300"/>
  <c r="AJ7" i="300"/>
  <c r="AI7" i="300"/>
  <c r="AH7" i="300"/>
  <c r="AG7" i="300"/>
  <c r="AF7" i="300"/>
  <c r="AE7" i="300"/>
  <c r="AD7" i="300"/>
  <c r="AC7" i="300"/>
  <c r="AB7" i="300"/>
  <c r="Z7" i="300"/>
  <c r="Y7" i="300"/>
  <c r="X7" i="300"/>
  <c r="W7" i="300"/>
  <c r="V7" i="300"/>
  <c r="U7" i="300"/>
  <c r="T7" i="300"/>
  <c r="S7" i="300"/>
  <c r="Q7" i="300"/>
  <c r="P7" i="300"/>
  <c r="O7" i="300"/>
  <c r="N7" i="300"/>
  <c r="M7" i="300"/>
  <c r="L7" i="300"/>
  <c r="K7" i="300"/>
  <c r="J7" i="300"/>
  <c r="I7" i="300"/>
  <c r="H7" i="300"/>
  <c r="G7" i="300"/>
  <c r="BD59" i="299"/>
  <c r="BC59" i="299"/>
  <c r="BB59" i="299"/>
  <c r="BA59" i="299"/>
  <c r="AZ59" i="299"/>
  <c r="AY59" i="299"/>
  <c r="AX59" i="299"/>
  <c r="AW59" i="299"/>
  <c r="AV59" i="299"/>
  <c r="AU59" i="299"/>
  <c r="AT59" i="299"/>
  <c r="AS59" i="299"/>
  <c r="AR59" i="299"/>
  <c r="AQ59" i="299"/>
  <c r="AP59" i="299"/>
  <c r="AO59" i="299"/>
  <c r="AN59" i="299"/>
  <c r="AM59" i="299"/>
  <c r="AL59" i="299"/>
  <c r="AK59" i="299"/>
  <c r="AJ59" i="299"/>
  <c r="AI59" i="299"/>
  <c r="AH59" i="299"/>
  <c r="AG59" i="299"/>
  <c r="AF59" i="299"/>
  <c r="AE59" i="299"/>
  <c r="AD59" i="299"/>
  <c r="AC59" i="299"/>
  <c r="AB59" i="299"/>
  <c r="Z59" i="299"/>
  <c r="Y59" i="299"/>
  <c r="X59" i="299"/>
  <c r="W59" i="299"/>
  <c r="V59" i="299"/>
  <c r="U59" i="299"/>
  <c r="T59" i="299"/>
  <c r="S59" i="299"/>
  <c r="Q59" i="299"/>
  <c r="P59" i="299"/>
  <c r="O59" i="299"/>
  <c r="N59" i="299"/>
  <c r="M59" i="299"/>
  <c r="L59" i="299"/>
  <c r="K59" i="299"/>
  <c r="J59" i="299"/>
  <c r="I59" i="299"/>
  <c r="H59" i="299"/>
  <c r="G59" i="299"/>
  <c r="F59" i="299" s="1"/>
  <c r="BE58" i="299"/>
  <c r="BD58" i="299" s="1"/>
  <c r="BD60" i="299"/>
  <c r="BF58" i="299" s="1"/>
  <c r="BG58" i="299" s="1"/>
  <c r="AA58" i="299"/>
  <c r="R58" i="299"/>
  <c r="F58" i="299"/>
  <c r="E58" i="299"/>
  <c r="X8" i="90" s="1" a="1"/>
  <c r="BE57" i="299"/>
  <c r="X58" i="206" s="1"/>
  <c r="AA57" i="299"/>
  <c r="R57" i="299"/>
  <c r="F57" i="299"/>
  <c r="E57" i="299"/>
  <c r="BE56" i="299"/>
  <c r="X57" i="206"/>
  <c r="BB56" i="299"/>
  <c r="AA56" i="299"/>
  <c r="R56" i="299"/>
  <c r="F56" i="299"/>
  <c r="E56" i="299"/>
  <c r="BE55" i="299"/>
  <c r="X56" i="206" s="1"/>
  <c r="BA55" i="299"/>
  <c r="AA55" i="299"/>
  <c r="R55" i="299"/>
  <c r="F55" i="299"/>
  <c r="E55" i="299"/>
  <c r="BE54" i="299"/>
  <c r="X55" i="206" s="1"/>
  <c r="AA54" i="299"/>
  <c r="R54" i="299"/>
  <c r="F54" i="299"/>
  <c r="E54" i="299"/>
  <c r="BE53" i="299"/>
  <c r="AA53" i="299"/>
  <c r="R53" i="299"/>
  <c r="F53" i="299"/>
  <c r="E53" i="299"/>
  <c r="AA52" i="299"/>
  <c r="BE52" i="299" s="1"/>
  <c r="R52" i="299"/>
  <c r="F52" i="299"/>
  <c r="E52" i="299"/>
  <c r="BE51" i="299"/>
  <c r="AA51" i="299"/>
  <c r="R51" i="299"/>
  <c r="F51" i="299"/>
  <c r="E51" i="299"/>
  <c r="BE50" i="299"/>
  <c r="AA50" i="299"/>
  <c r="R50" i="299"/>
  <c r="F50" i="299"/>
  <c r="E50" i="299"/>
  <c r="BE49" i="299"/>
  <c r="X50" i="206"/>
  <c r="AA49" i="299"/>
  <c r="R49" i="299"/>
  <c r="F49" i="299"/>
  <c r="E49" i="299"/>
  <c r="BE48" i="299"/>
  <c r="AA48" i="299"/>
  <c r="R48" i="299"/>
  <c r="F48" i="299"/>
  <c r="E48" i="299"/>
  <c r="BE47" i="299"/>
  <c r="AS47" i="299" s="1"/>
  <c r="AA47" i="299"/>
  <c r="R47" i="299"/>
  <c r="F47" i="299"/>
  <c r="E47" i="299"/>
  <c r="BE46" i="299"/>
  <c r="AA46" i="299"/>
  <c r="R46" i="299"/>
  <c r="F46" i="299"/>
  <c r="E46" i="299"/>
  <c r="BE45" i="299"/>
  <c r="AQ45" i="299" s="1"/>
  <c r="AA45" i="299"/>
  <c r="R45" i="299"/>
  <c r="F45" i="299"/>
  <c r="E45" i="299"/>
  <c r="BE44" i="299"/>
  <c r="AA44" i="299"/>
  <c r="R44" i="299"/>
  <c r="F44" i="299"/>
  <c r="E44" i="299"/>
  <c r="BE43" i="299"/>
  <c r="AO43" i="299" s="1"/>
  <c r="AA43" i="299"/>
  <c r="R43" i="299"/>
  <c r="F43" i="299"/>
  <c r="E43" i="299"/>
  <c r="BE42" i="299"/>
  <c r="AA42" i="299"/>
  <c r="R42" i="299"/>
  <c r="F42" i="299"/>
  <c r="E42" i="299"/>
  <c r="BE41" i="299"/>
  <c r="X42" i="206"/>
  <c r="AA41" i="299"/>
  <c r="R41" i="299"/>
  <c r="F41" i="299"/>
  <c r="E41" i="299"/>
  <c r="BE40" i="299"/>
  <c r="AA40" i="299"/>
  <c r="R40" i="299"/>
  <c r="F40" i="299"/>
  <c r="E40" i="299"/>
  <c r="BE39" i="299"/>
  <c r="X40" i="206" s="1"/>
  <c r="AA39" i="299"/>
  <c r="R39" i="299"/>
  <c r="F39" i="299"/>
  <c r="E39" i="299"/>
  <c r="BE38" i="299"/>
  <c r="AA38" i="299"/>
  <c r="R38" i="299"/>
  <c r="F38" i="299"/>
  <c r="E38" i="299"/>
  <c r="BE37" i="299"/>
  <c r="X38" i="206" s="1"/>
  <c r="AA37" i="299"/>
  <c r="R37" i="299"/>
  <c r="F37" i="299"/>
  <c r="E37" i="299"/>
  <c r="BE36" i="299"/>
  <c r="AA36" i="299"/>
  <c r="R36" i="299"/>
  <c r="F36" i="299"/>
  <c r="E36" i="299"/>
  <c r="BE35" i="299"/>
  <c r="X36" i="206" s="1"/>
  <c r="AA35" i="299"/>
  <c r="R35" i="299"/>
  <c r="F35" i="299"/>
  <c r="E35" i="299"/>
  <c r="BE34" i="299"/>
  <c r="X35" i="206" s="1"/>
  <c r="AA34" i="299"/>
  <c r="R34" i="299"/>
  <c r="F34" i="299"/>
  <c r="E34" i="299"/>
  <c r="BE33" i="299"/>
  <c r="X34" i="206" s="1"/>
  <c r="AE33" i="299"/>
  <c r="AA33" i="299"/>
  <c r="R33" i="299"/>
  <c r="F33" i="299"/>
  <c r="E33" i="299"/>
  <c r="BE32" i="299"/>
  <c r="X33" i="206" s="1"/>
  <c r="AD32" i="299"/>
  <c r="AA32" i="299"/>
  <c r="R32" i="299"/>
  <c r="F32" i="299"/>
  <c r="E32" i="299"/>
  <c r="BE31" i="299"/>
  <c r="X32" i="206" s="1"/>
  <c r="AA31" i="299"/>
  <c r="R31" i="299"/>
  <c r="F31" i="299"/>
  <c r="E31" i="299"/>
  <c r="BE30" i="299"/>
  <c r="AA30" i="299"/>
  <c r="R30" i="299"/>
  <c r="F30" i="299"/>
  <c r="E30" i="299"/>
  <c r="BD29" i="299"/>
  <c r="BC29" i="299"/>
  <c r="BB29" i="299"/>
  <c r="BA29" i="299"/>
  <c r="AZ29" i="299"/>
  <c r="AY29" i="299"/>
  <c r="AX29" i="299"/>
  <c r="AW29" i="299"/>
  <c r="AV29" i="299"/>
  <c r="AU29" i="299"/>
  <c r="AT29" i="299"/>
  <c r="AS29" i="299"/>
  <c r="AR29" i="299"/>
  <c r="AQ29" i="299"/>
  <c r="AP29" i="299"/>
  <c r="AO29" i="299"/>
  <c r="AN29" i="299"/>
  <c r="AM29" i="299"/>
  <c r="AL29" i="299"/>
  <c r="AK29" i="299"/>
  <c r="AJ29" i="299"/>
  <c r="AI29" i="299"/>
  <c r="AH29" i="299"/>
  <c r="AG29" i="299"/>
  <c r="AF29" i="299"/>
  <c r="AE29" i="299"/>
  <c r="AD29" i="299"/>
  <c r="AC29" i="299"/>
  <c r="AB29" i="299"/>
  <c r="Z29" i="299"/>
  <c r="Y29" i="299"/>
  <c r="X29" i="299"/>
  <c r="W29" i="299"/>
  <c r="V29" i="299"/>
  <c r="U29" i="299"/>
  <c r="T29" i="299"/>
  <c r="S29" i="299"/>
  <c r="Q29" i="299"/>
  <c r="P29" i="299"/>
  <c r="O29" i="299"/>
  <c r="N29" i="299"/>
  <c r="M29" i="299"/>
  <c r="L29" i="299"/>
  <c r="K29" i="299"/>
  <c r="J29" i="299"/>
  <c r="I29" i="299"/>
  <c r="H29" i="299"/>
  <c r="G29" i="299"/>
  <c r="F29" i="299" s="1"/>
  <c r="BE28" i="299"/>
  <c r="X29" i="206"/>
  <c r="AA28" i="299"/>
  <c r="Z28" i="299"/>
  <c r="R28" i="299"/>
  <c r="F28" i="299"/>
  <c r="E28" i="299"/>
  <c r="BE27" i="299"/>
  <c r="X28" i="206" s="1"/>
  <c r="AA27" i="299"/>
  <c r="Y27" i="299"/>
  <c r="R27" i="299"/>
  <c r="F27" i="299"/>
  <c r="E27" i="299"/>
  <c r="BE26" i="299"/>
  <c r="X27" i="206" s="1"/>
  <c r="AA26" i="299"/>
  <c r="X26" i="299"/>
  <c r="R26" i="299"/>
  <c r="F26" i="299"/>
  <c r="E26" i="299"/>
  <c r="BE25" i="299"/>
  <c r="X26" i="206" s="1"/>
  <c r="AA25" i="299"/>
  <c r="R25" i="299"/>
  <c r="F25" i="299"/>
  <c r="E25" i="299"/>
  <c r="BE24" i="299"/>
  <c r="V24" i="299" s="1"/>
  <c r="X25" i="206"/>
  <c r="AA24" i="299"/>
  <c r="R24" i="299"/>
  <c r="F24" i="299"/>
  <c r="E24" i="299"/>
  <c r="BE23" i="299"/>
  <c r="X24" i="206" s="1"/>
  <c r="AA23" i="299"/>
  <c r="R23" i="299"/>
  <c r="F23" i="299"/>
  <c r="E23" i="299"/>
  <c r="BE22" i="299"/>
  <c r="X23" i="206"/>
  <c r="AA22" i="299"/>
  <c r="T22" i="299"/>
  <c r="R22" i="299"/>
  <c r="F22" i="299"/>
  <c r="E22" i="299"/>
  <c r="BE21" i="299"/>
  <c r="X22" i="206" s="1"/>
  <c r="AA21" i="299"/>
  <c r="S21" i="299"/>
  <c r="R21" i="299"/>
  <c r="F21" i="299"/>
  <c r="E21" i="299"/>
  <c r="BD20" i="299"/>
  <c r="BC20" i="299"/>
  <c r="BB20" i="299"/>
  <c r="BA20" i="299"/>
  <c r="AZ20" i="299"/>
  <c r="AY20" i="299"/>
  <c r="AX20" i="299"/>
  <c r="AW20" i="299"/>
  <c r="AV20" i="299"/>
  <c r="X33" i="129" s="1"/>
  <c r="AU20" i="299"/>
  <c r="AT20" i="299"/>
  <c r="AS20" i="299"/>
  <c r="AR20" i="299"/>
  <c r="AQ20" i="299"/>
  <c r="AP20" i="299"/>
  <c r="AO20" i="299"/>
  <c r="AN20" i="299"/>
  <c r="AM20" i="299"/>
  <c r="AL20" i="299"/>
  <c r="AK20" i="299"/>
  <c r="AJ20" i="299"/>
  <c r="AI20" i="299"/>
  <c r="AH20" i="299"/>
  <c r="AG20" i="299"/>
  <c r="AF20" i="299"/>
  <c r="AE20" i="299"/>
  <c r="AD20" i="299"/>
  <c r="AC20" i="299"/>
  <c r="AB20" i="299"/>
  <c r="Z20" i="299"/>
  <c r="Y20" i="299"/>
  <c r="X20" i="299"/>
  <c r="W20" i="299"/>
  <c r="V20" i="299"/>
  <c r="U20" i="299"/>
  <c r="T20" i="299"/>
  <c r="S20" i="299"/>
  <c r="Q20" i="299"/>
  <c r="P20" i="299"/>
  <c r="O20" i="299"/>
  <c r="N20" i="299"/>
  <c r="M20" i="299"/>
  <c r="L20" i="299"/>
  <c r="K20" i="299"/>
  <c r="J20" i="299"/>
  <c r="I20" i="299"/>
  <c r="H20" i="299"/>
  <c r="G20" i="299"/>
  <c r="F20" i="299" s="1"/>
  <c r="BE19" i="299"/>
  <c r="X20" i="206" s="1"/>
  <c r="AA19" i="299"/>
  <c r="R19" i="299"/>
  <c r="X20" i="129" s="1"/>
  <c r="F19" i="299"/>
  <c r="E19" i="299"/>
  <c r="BE18" i="299"/>
  <c r="P18" i="299" s="1"/>
  <c r="X19" i="206"/>
  <c r="AA18" i="299"/>
  <c r="R18" i="299"/>
  <c r="X19" i="129" s="1"/>
  <c r="F18" i="299"/>
  <c r="E18" i="299"/>
  <c r="BE17" i="299"/>
  <c r="O17" i="299" s="1"/>
  <c r="AA17" i="299"/>
  <c r="R17" i="299"/>
  <c r="X18" i="129"/>
  <c r="F17" i="299"/>
  <c r="E17" i="299"/>
  <c r="BE16" i="299"/>
  <c r="X17" i="206"/>
  <c r="AA16" i="299"/>
  <c r="R16" i="299"/>
  <c r="X17" i="129" s="1"/>
  <c r="N16" i="299"/>
  <c r="F16" i="299"/>
  <c r="E16" i="299"/>
  <c r="BE15" i="299"/>
  <c r="M15" i="299"/>
  <c r="M60" i="299" s="1"/>
  <c r="BF15" i="299" s="1"/>
  <c r="BG15" i="299" s="1"/>
  <c r="AA15" i="299"/>
  <c r="R15" i="299"/>
  <c r="X16" i="129"/>
  <c r="F15" i="299"/>
  <c r="E15" i="299"/>
  <c r="BE14" i="299"/>
  <c r="L14" i="299" s="1"/>
  <c r="L60" i="299" s="1"/>
  <c r="BF14" i="299" s="1"/>
  <c r="BG14" i="299" s="1"/>
  <c r="AA14" i="299"/>
  <c r="R14" i="299"/>
  <c r="X15" i="129" s="1"/>
  <c r="F14" i="299"/>
  <c r="E14" i="299"/>
  <c r="BE13" i="299"/>
  <c r="X14" i="206" s="1"/>
  <c r="AA13" i="299"/>
  <c r="R13" i="299"/>
  <c r="F13" i="299"/>
  <c r="E13" i="299"/>
  <c r="BE12" i="299"/>
  <c r="X13" i="206"/>
  <c r="AA12" i="299"/>
  <c r="R12" i="299"/>
  <c r="X13" i="129"/>
  <c r="F12" i="299"/>
  <c r="E12" i="299"/>
  <c r="BE11" i="299"/>
  <c r="X12" i="206" s="1"/>
  <c r="AA11" i="299"/>
  <c r="R11" i="299"/>
  <c r="X12" i="129"/>
  <c r="F11" i="299"/>
  <c r="E11" i="299"/>
  <c r="BE10" i="299"/>
  <c r="H10" i="299" s="1"/>
  <c r="H60" i="299" s="1"/>
  <c r="BF10" i="299" s="1"/>
  <c r="BG10" i="299" s="1"/>
  <c r="AA10" i="299"/>
  <c r="AA8" i="299" s="1"/>
  <c r="R10" i="299"/>
  <c r="F10" i="299"/>
  <c r="E10" i="299"/>
  <c r="BE9" i="299"/>
  <c r="X10" i="206" s="1"/>
  <c r="AA9" i="299"/>
  <c r="R9" i="299"/>
  <c r="F9" i="299"/>
  <c r="E9" i="299"/>
  <c r="BD8" i="299"/>
  <c r="BC8" i="299"/>
  <c r="BB8" i="299"/>
  <c r="BA8" i="299"/>
  <c r="AZ8" i="299"/>
  <c r="AY8" i="299"/>
  <c r="AX8" i="299"/>
  <c r="AW8" i="299"/>
  <c r="AV8" i="299"/>
  <c r="AU8" i="299"/>
  <c r="AT8" i="299"/>
  <c r="AS8" i="299"/>
  <c r="AR8" i="299"/>
  <c r="AQ8" i="299"/>
  <c r="AP8" i="299"/>
  <c r="AO8" i="299"/>
  <c r="AN8" i="299"/>
  <c r="AM8" i="299"/>
  <c r="AL8" i="299"/>
  <c r="AK8" i="299"/>
  <c r="AJ8" i="299"/>
  <c r="AI8" i="299"/>
  <c r="AH8" i="299"/>
  <c r="AG8" i="299"/>
  <c r="AF8" i="299"/>
  <c r="AE8" i="299"/>
  <c r="AD8" i="299"/>
  <c r="AC8" i="299"/>
  <c r="AB8" i="299"/>
  <c r="Z8" i="299"/>
  <c r="Y8" i="299"/>
  <c r="X8" i="299"/>
  <c r="W8" i="299"/>
  <c r="V8" i="299"/>
  <c r="U8" i="299"/>
  <c r="T8" i="299"/>
  <c r="S8" i="299"/>
  <c r="Q8" i="299"/>
  <c r="P8" i="299"/>
  <c r="X26" i="129" s="1"/>
  <c r="O8" i="299"/>
  <c r="X25" i="129"/>
  <c r="N8" i="299"/>
  <c r="E8" i="299" s="1"/>
  <c r="M8" i="299"/>
  <c r="L8" i="299"/>
  <c r="K8" i="299"/>
  <c r="X24" i="129"/>
  <c r="J8" i="299"/>
  <c r="I8" i="299"/>
  <c r="H8" i="299"/>
  <c r="G8" i="299"/>
  <c r="BD7" i="299"/>
  <c r="BC7" i="299"/>
  <c r="BB7" i="299"/>
  <c r="BA7" i="299"/>
  <c r="AZ7" i="299"/>
  <c r="AY7" i="299"/>
  <c r="AX7" i="299"/>
  <c r="AW7" i="299"/>
  <c r="AV7" i="299"/>
  <c r="AU7" i="299"/>
  <c r="AT7" i="299"/>
  <c r="AS7" i="299"/>
  <c r="AR7" i="299"/>
  <c r="AQ7" i="299"/>
  <c r="AP7" i="299"/>
  <c r="AO7" i="299"/>
  <c r="AN7" i="299"/>
  <c r="AM7" i="299"/>
  <c r="AL7" i="299"/>
  <c r="AK7" i="299"/>
  <c r="AJ7" i="299"/>
  <c r="AI7" i="299"/>
  <c r="AH7" i="299"/>
  <c r="AG7" i="299"/>
  <c r="AF7" i="299"/>
  <c r="AE7" i="299"/>
  <c r="AD7" i="299"/>
  <c r="AC7" i="299"/>
  <c r="AB7" i="299"/>
  <c r="Z7" i="299"/>
  <c r="Y7" i="299"/>
  <c r="X7" i="299"/>
  <c r="W7" i="299"/>
  <c r="V7" i="299"/>
  <c r="U7" i="299"/>
  <c r="T7" i="299"/>
  <c r="S7" i="299"/>
  <c r="Q7" i="299"/>
  <c r="P7" i="299"/>
  <c r="O7" i="299"/>
  <c r="N7" i="299"/>
  <c r="M7" i="299"/>
  <c r="L7" i="299"/>
  <c r="K7" i="299"/>
  <c r="J7" i="299"/>
  <c r="I7" i="299"/>
  <c r="H7" i="299"/>
  <c r="G7" i="299"/>
  <c r="BD59" i="298"/>
  <c r="BC59" i="298"/>
  <c r="BB59" i="298"/>
  <c r="BA59" i="298"/>
  <c r="AZ59" i="298"/>
  <c r="AY59" i="298"/>
  <c r="AX59" i="298"/>
  <c r="AW59" i="298"/>
  <c r="AV59" i="298"/>
  <c r="AU59" i="298"/>
  <c r="AT59" i="298"/>
  <c r="AS59" i="298"/>
  <c r="AR59" i="298"/>
  <c r="AQ59" i="298"/>
  <c r="AP59" i="298"/>
  <c r="AO59" i="298"/>
  <c r="AN59" i="298"/>
  <c r="AM59" i="298"/>
  <c r="AL59" i="298"/>
  <c r="AK59" i="298"/>
  <c r="AJ59" i="298"/>
  <c r="AI59" i="298"/>
  <c r="AH59" i="298"/>
  <c r="AG59" i="298"/>
  <c r="AF59" i="298"/>
  <c r="AE59" i="298"/>
  <c r="AD59" i="298"/>
  <c r="AC59" i="298"/>
  <c r="AB59" i="298"/>
  <c r="Z59" i="298"/>
  <c r="Y59" i="298"/>
  <c r="X59" i="298"/>
  <c r="W59" i="298"/>
  <c r="V59" i="298"/>
  <c r="U59" i="298"/>
  <c r="T59" i="298"/>
  <c r="S59" i="298"/>
  <c r="Q59" i="298"/>
  <c r="P59" i="298"/>
  <c r="O59" i="298"/>
  <c r="N59" i="298"/>
  <c r="M59" i="298"/>
  <c r="L59" i="298"/>
  <c r="K59" i="298"/>
  <c r="J59" i="298"/>
  <c r="I59" i="298"/>
  <c r="H59" i="298"/>
  <c r="G59" i="298"/>
  <c r="BE58" i="298"/>
  <c r="BD58" i="298"/>
  <c r="BD60" i="298" s="1"/>
  <c r="BF58" i="298" s="1"/>
  <c r="BG58" i="298" s="1"/>
  <c r="AA58" i="298"/>
  <c r="R58" i="298"/>
  <c r="F58" i="298"/>
  <c r="E58" i="298"/>
  <c r="BE57" i="298"/>
  <c r="V58" i="206" s="1"/>
  <c r="AA57" i="298"/>
  <c r="R57" i="298"/>
  <c r="F57" i="298"/>
  <c r="E57" i="298"/>
  <c r="BE56" i="298"/>
  <c r="BB56" i="298" s="1"/>
  <c r="AA56" i="298"/>
  <c r="R56" i="298"/>
  <c r="F56" i="298"/>
  <c r="E56" i="298"/>
  <c r="BE55" i="298"/>
  <c r="AA55" i="298"/>
  <c r="R55" i="298"/>
  <c r="F55" i="298"/>
  <c r="E55" i="298"/>
  <c r="BE54" i="298"/>
  <c r="V55" i="206" s="1"/>
  <c r="AA54" i="298"/>
  <c r="R54" i="298"/>
  <c r="F54" i="298"/>
  <c r="E54" i="298"/>
  <c r="BE53" i="298"/>
  <c r="AY53" i="298" s="1"/>
  <c r="V54" i="206"/>
  <c r="AA53" i="298"/>
  <c r="R53" i="298"/>
  <c r="F53" i="298"/>
  <c r="E53" i="298"/>
  <c r="AA52" i="298"/>
  <c r="BE52" i="298" s="1"/>
  <c r="R52" i="298"/>
  <c r="F52" i="298"/>
  <c r="E52" i="298"/>
  <c r="BE51" i="298"/>
  <c r="V52" i="206"/>
  <c r="AW51" i="298"/>
  <c r="AA51" i="298"/>
  <c r="R51" i="298"/>
  <c r="F51" i="298"/>
  <c r="E51" i="298"/>
  <c r="BE50" i="298"/>
  <c r="V51" i="206"/>
  <c r="AV50" i="298"/>
  <c r="AA50" i="298"/>
  <c r="R50" i="298"/>
  <c r="F50" i="298"/>
  <c r="E50" i="298"/>
  <c r="BE49" i="298"/>
  <c r="AU49" i="298"/>
  <c r="AA49" i="298"/>
  <c r="R49" i="298"/>
  <c r="F49" i="298"/>
  <c r="E49" i="298"/>
  <c r="BE48" i="298"/>
  <c r="AT48" i="298" s="1"/>
  <c r="V49" i="206"/>
  <c r="AA48" i="298"/>
  <c r="R48" i="298"/>
  <c r="F48" i="298"/>
  <c r="E48" i="298"/>
  <c r="BE47" i="298"/>
  <c r="V48" i="206" s="1"/>
  <c r="AA47" i="298"/>
  <c r="R47" i="298"/>
  <c r="F47" i="298"/>
  <c r="E47" i="298"/>
  <c r="BE46" i="298"/>
  <c r="V47" i="206" s="1"/>
  <c r="AA46" i="298"/>
  <c r="R46" i="298"/>
  <c r="F46" i="298"/>
  <c r="E46" i="298"/>
  <c r="BE45" i="298"/>
  <c r="AQ45" i="298" s="1"/>
  <c r="AA45" i="298"/>
  <c r="R45" i="298"/>
  <c r="F45" i="298"/>
  <c r="E45" i="298"/>
  <c r="BE44" i="298"/>
  <c r="V45" i="206" s="1"/>
  <c r="AA44" i="298"/>
  <c r="R44" i="298"/>
  <c r="F44" i="298"/>
  <c r="E44" i="298"/>
  <c r="BE43" i="298"/>
  <c r="V44" i="206" s="1"/>
  <c r="AA43" i="298"/>
  <c r="R43" i="298"/>
  <c r="F43" i="298"/>
  <c r="E43" i="298"/>
  <c r="BE42" i="298"/>
  <c r="V43" i="206" s="1"/>
  <c r="AA42" i="298"/>
  <c r="R42" i="298"/>
  <c r="F42" i="298"/>
  <c r="E42" i="298"/>
  <c r="BE41" i="298"/>
  <c r="AA41" i="298"/>
  <c r="R41" i="298"/>
  <c r="F41" i="298"/>
  <c r="E41" i="298"/>
  <c r="BE40" i="298"/>
  <c r="AA40" i="298"/>
  <c r="R40" i="298"/>
  <c r="F40" i="298"/>
  <c r="E40" i="298"/>
  <c r="BE39" i="298"/>
  <c r="V40" i="206" s="1"/>
  <c r="AA39" i="298"/>
  <c r="R39" i="298"/>
  <c r="F39" i="298"/>
  <c r="E39" i="298"/>
  <c r="BE38" i="298"/>
  <c r="AA38" i="298"/>
  <c r="R38" i="298"/>
  <c r="F38" i="298"/>
  <c r="E38" i="298"/>
  <c r="BE37" i="298"/>
  <c r="AI37" i="298"/>
  <c r="AI60" i="298" s="1"/>
  <c r="BF37" i="298" s="1"/>
  <c r="BG37" i="298" s="1"/>
  <c r="AA37" i="298"/>
  <c r="R37" i="298"/>
  <c r="F37" i="298"/>
  <c r="E37" i="298"/>
  <c r="BE36" i="298"/>
  <c r="AA36" i="298"/>
  <c r="R36" i="298"/>
  <c r="F36" i="298"/>
  <c r="E36" i="298"/>
  <c r="BE35" i="298"/>
  <c r="AG35" i="298" s="1"/>
  <c r="AA35" i="298"/>
  <c r="R35" i="298"/>
  <c r="F35" i="298"/>
  <c r="E35" i="298"/>
  <c r="BE34" i="298"/>
  <c r="V35" i="206"/>
  <c r="AA34" i="298"/>
  <c r="R34" i="298"/>
  <c r="F34" i="298"/>
  <c r="E34" i="298"/>
  <c r="BE33" i="298"/>
  <c r="V34" i="206" s="1"/>
  <c r="AA33" i="298"/>
  <c r="R33" i="298"/>
  <c r="F33" i="298"/>
  <c r="E33" i="298"/>
  <c r="BE32" i="298"/>
  <c r="V33" i="206"/>
  <c r="AD32" i="298"/>
  <c r="AA32" i="298"/>
  <c r="R32" i="298"/>
  <c r="F32" i="298"/>
  <c r="E32" i="298"/>
  <c r="BE31" i="298"/>
  <c r="V32" i="206"/>
  <c r="AA31" i="298"/>
  <c r="R31" i="298"/>
  <c r="F31" i="298"/>
  <c r="E31" i="298"/>
  <c r="BE30" i="298"/>
  <c r="AB30" i="298" s="1"/>
  <c r="AB60" i="298" s="1"/>
  <c r="V31" i="206"/>
  <c r="AA30" i="298"/>
  <c r="R30" i="298"/>
  <c r="R29" i="298" s="1"/>
  <c r="F30" i="298"/>
  <c r="E30" i="298"/>
  <c r="BD29" i="298"/>
  <c r="BC29" i="298"/>
  <c r="BB29" i="298"/>
  <c r="BA29" i="298"/>
  <c r="AZ29" i="298"/>
  <c r="AY29" i="298"/>
  <c r="AX29" i="298"/>
  <c r="AW29" i="298"/>
  <c r="AV29" i="298"/>
  <c r="AU29" i="298"/>
  <c r="AT29" i="298"/>
  <c r="AS29" i="298"/>
  <c r="AR29" i="298"/>
  <c r="AQ29" i="298"/>
  <c r="AP29" i="298"/>
  <c r="AO29" i="298"/>
  <c r="AN29" i="298"/>
  <c r="AM29" i="298"/>
  <c r="AL29" i="298"/>
  <c r="AK29" i="298"/>
  <c r="AJ29" i="298"/>
  <c r="AI29" i="298"/>
  <c r="AH29" i="298"/>
  <c r="AG29" i="298"/>
  <c r="AF29" i="298"/>
  <c r="AE29" i="298"/>
  <c r="AD29" i="298"/>
  <c r="AC29" i="298"/>
  <c r="AB29" i="298"/>
  <c r="Z29" i="298"/>
  <c r="Y29" i="298"/>
  <c r="X29" i="298"/>
  <c r="W29" i="298"/>
  <c r="V29" i="298"/>
  <c r="U29" i="298"/>
  <c r="T29" i="298"/>
  <c r="S29" i="298"/>
  <c r="Q29" i="298"/>
  <c r="P29" i="298"/>
  <c r="O29" i="298"/>
  <c r="N29" i="298"/>
  <c r="M29" i="298"/>
  <c r="L29" i="298"/>
  <c r="K29" i="298"/>
  <c r="J29" i="298"/>
  <c r="I29" i="298"/>
  <c r="H29" i="298"/>
  <c r="G29" i="298"/>
  <c r="F29" i="298" s="1"/>
  <c r="BE28" i="298"/>
  <c r="V29" i="206"/>
  <c r="AA28" i="298"/>
  <c r="Z28" i="298"/>
  <c r="Z60" i="298" s="1"/>
  <c r="R28" i="298"/>
  <c r="F28" i="298"/>
  <c r="E28" i="298"/>
  <c r="BE27" i="298"/>
  <c r="AA27" i="298"/>
  <c r="R27" i="298"/>
  <c r="F27" i="298"/>
  <c r="E27" i="298"/>
  <c r="BE26" i="298"/>
  <c r="X26" i="298" s="1"/>
  <c r="V27" i="206"/>
  <c r="AA26" i="298"/>
  <c r="R26" i="298"/>
  <c r="F26" i="298"/>
  <c r="E26" i="298"/>
  <c r="BE25" i="298"/>
  <c r="AA25" i="298"/>
  <c r="R25" i="298"/>
  <c r="F25" i="298"/>
  <c r="E25" i="298"/>
  <c r="BE24" i="298"/>
  <c r="AA24" i="298"/>
  <c r="R24" i="298"/>
  <c r="F24" i="298"/>
  <c r="E24" i="298"/>
  <c r="BE23" i="298"/>
  <c r="V24" i="206" s="1"/>
  <c r="AA23" i="298"/>
  <c r="U23" i="298"/>
  <c r="R23" i="298"/>
  <c r="F23" i="298"/>
  <c r="E23" i="298"/>
  <c r="BE22" i="298"/>
  <c r="T22" i="298"/>
  <c r="AA22" i="298"/>
  <c r="R22" i="298"/>
  <c r="F22" i="298"/>
  <c r="E22" i="298"/>
  <c r="BE21" i="298"/>
  <c r="S21" i="298" s="1"/>
  <c r="S60" i="298" s="1"/>
  <c r="BF21" i="298" s="1"/>
  <c r="BG21" i="298" s="1"/>
  <c r="V22" i="206"/>
  <c r="AA21" i="298"/>
  <c r="R21" i="298"/>
  <c r="F21" i="298"/>
  <c r="E21" i="298"/>
  <c r="BD20" i="298"/>
  <c r="BC20" i="298"/>
  <c r="BB20" i="298"/>
  <c r="BA20" i="298"/>
  <c r="AZ20" i="298"/>
  <c r="AY20" i="298"/>
  <c r="AX20" i="298"/>
  <c r="AW20" i="298"/>
  <c r="AV20" i="298"/>
  <c r="V33" i="129" s="1"/>
  <c r="AU20" i="298"/>
  <c r="AT20" i="298"/>
  <c r="AS20" i="298"/>
  <c r="AR20" i="298"/>
  <c r="AQ20" i="298"/>
  <c r="AP20" i="298"/>
  <c r="AO20" i="298"/>
  <c r="AN20" i="298"/>
  <c r="AM20" i="298"/>
  <c r="AL20" i="298"/>
  <c r="AK20" i="298"/>
  <c r="AJ20" i="298"/>
  <c r="AI20" i="298"/>
  <c r="AH20" i="298"/>
  <c r="AG20" i="298"/>
  <c r="AF20" i="298"/>
  <c r="AE20" i="298"/>
  <c r="AD20" i="298"/>
  <c r="AC20" i="298"/>
  <c r="AB20" i="298"/>
  <c r="Z20" i="298"/>
  <c r="Y20" i="298"/>
  <c r="X20" i="298"/>
  <c r="W20" i="298"/>
  <c r="V20" i="298"/>
  <c r="U20" i="298"/>
  <c r="T20" i="298"/>
  <c r="S20" i="298"/>
  <c r="Q20" i="298"/>
  <c r="P20" i="298"/>
  <c r="O20" i="298"/>
  <c r="N20" i="298"/>
  <c r="M20" i="298"/>
  <c r="L20" i="298"/>
  <c r="K20" i="298"/>
  <c r="J20" i="298"/>
  <c r="I20" i="298"/>
  <c r="H20" i="298"/>
  <c r="G20" i="298"/>
  <c r="BE19" i="298"/>
  <c r="Q19" i="298" s="1"/>
  <c r="V20" i="206"/>
  <c r="AA19" i="298"/>
  <c r="R19" i="298"/>
  <c r="V20" i="129" s="1"/>
  <c r="F19" i="298"/>
  <c r="E19" i="298"/>
  <c r="BE18" i="298"/>
  <c r="AA18" i="298"/>
  <c r="R18" i="298"/>
  <c r="V19" i="129"/>
  <c r="F18" i="298"/>
  <c r="E18" i="298"/>
  <c r="BE17" i="298"/>
  <c r="V18" i="206" s="1"/>
  <c r="AA17" i="298"/>
  <c r="R17" i="298"/>
  <c r="V18" i="129" s="1"/>
  <c r="F17" i="298"/>
  <c r="E17" i="298"/>
  <c r="BE16" i="298"/>
  <c r="V17" i="206" s="1"/>
  <c r="AA16" i="298"/>
  <c r="R16" i="298"/>
  <c r="V17" i="129" s="1"/>
  <c r="N16" i="298"/>
  <c r="N60" i="298" s="1"/>
  <c r="F16" i="298"/>
  <c r="E16" i="298"/>
  <c r="BE15" i="298"/>
  <c r="V16" i="206" s="1"/>
  <c r="AA15" i="298"/>
  <c r="R15" i="298"/>
  <c r="V16" i="129" s="1"/>
  <c r="F15" i="298"/>
  <c r="E15" i="298"/>
  <c r="BE14" i="298"/>
  <c r="AA14" i="298"/>
  <c r="R14" i="298"/>
  <c r="V15" i="129"/>
  <c r="F14" i="298"/>
  <c r="E14" i="298"/>
  <c r="BE13" i="298"/>
  <c r="V14" i="206" s="1"/>
  <c r="AA13" i="298"/>
  <c r="R13" i="298"/>
  <c r="F13" i="298"/>
  <c r="E13" i="298"/>
  <c r="BE12" i="298"/>
  <c r="V13" i="206" s="1"/>
  <c r="AA12" i="298"/>
  <c r="R12" i="298"/>
  <c r="V13" i="129"/>
  <c r="F12" i="298"/>
  <c r="F7" i="298" s="1"/>
  <c r="E12" i="298"/>
  <c r="BE11" i="298"/>
  <c r="V12" i="206"/>
  <c r="AA11" i="298"/>
  <c r="R11" i="298"/>
  <c r="V12" i="129"/>
  <c r="F11" i="298"/>
  <c r="E11" i="298"/>
  <c r="BE10" i="298"/>
  <c r="AA10" i="298"/>
  <c r="AA8" i="298" s="1"/>
  <c r="R10" i="298"/>
  <c r="F10" i="298"/>
  <c r="E10" i="298"/>
  <c r="BE9" i="298"/>
  <c r="V10" i="206"/>
  <c r="AA9" i="298"/>
  <c r="R9" i="298"/>
  <c r="R8" i="298" s="1"/>
  <c r="V10" i="129" s="1"/>
  <c r="F9" i="298"/>
  <c r="E9" i="298"/>
  <c r="BD8" i="298"/>
  <c r="BC8" i="298"/>
  <c r="BB8" i="298"/>
  <c r="BA8" i="298"/>
  <c r="AZ8" i="298"/>
  <c r="AY8" i="298"/>
  <c r="AX8" i="298"/>
  <c r="AW8" i="298"/>
  <c r="AV8" i="298"/>
  <c r="AU8" i="298"/>
  <c r="AT8" i="298"/>
  <c r="AS8" i="298"/>
  <c r="AR8" i="298"/>
  <c r="AQ8" i="298"/>
  <c r="AP8" i="298"/>
  <c r="AO8" i="298"/>
  <c r="AN8" i="298"/>
  <c r="AM8" i="298"/>
  <c r="AL8" i="298"/>
  <c r="AK8" i="298"/>
  <c r="AJ8" i="298"/>
  <c r="AI8" i="298"/>
  <c r="AH8" i="298"/>
  <c r="AG8" i="298"/>
  <c r="AF8" i="298"/>
  <c r="AE8" i="298"/>
  <c r="AD8" i="298"/>
  <c r="AC8" i="298"/>
  <c r="AB8" i="298"/>
  <c r="Z8" i="298"/>
  <c r="Y8" i="298"/>
  <c r="X8" i="298"/>
  <c r="W8" i="298"/>
  <c r="V8" i="298"/>
  <c r="U8" i="298"/>
  <c r="T8" i="298"/>
  <c r="S8" i="298"/>
  <c r="Q8" i="298"/>
  <c r="P8" i="298"/>
  <c r="V26" i="129" s="1"/>
  <c r="O8" i="298"/>
  <c r="V25" i="129" s="1"/>
  <c r="N8" i="298"/>
  <c r="M8" i="298"/>
  <c r="L8" i="298"/>
  <c r="K8" i="298"/>
  <c r="J8" i="298"/>
  <c r="V23" i="129"/>
  <c r="I8" i="298"/>
  <c r="H8" i="298"/>
  <c r="G8" i="298"/>
  <c r="BD7" i="298"/>
  <c r="BC7" i="298"/>
  <c r="BB7" i="298"/>
  <c r="BA7" i="298"/>
  <c r="AZ7" i="298"/>
  <c r="AY7" i="298"/>
  <c r="AX7" i="298"/>
  <c r="AW7" i="298"/>
  <c r="AV7" i="298"/>
  <c r="AU7" i="298"/>
  <c r="AT7" i="298"/>
  <c r="AS7" i="298"/>
  <c r="AR7" i="298"/>
  <c r="AQ7" i="298"/>
  <c r="AP7" i="298"/>
  <c r="AO7" i="298"/>
  <c r="AN7" i="298"/>
  <c r="AM7" i="298"/>
  <c r="AL7" i="298"/>
  <c r="AK7" i="298"/>
  <c r="AJ7" i="298"/>
  <c r="AI7" i="298"/>
  <c r="AH7" i="298"/>
  <c r="AG7" i="298"/>
  <c r="AF7" i="298"/>
  <c r="AE7" i="298"/>
  <c r="AD7" i="298"/>
  <c r="AC7" i="298"/>
  <c r="AB7" i="298"/>
  <c r="Z7" i="298"/>
  <c r="Y7" i="298"/>
  <c r="X7" i="298"/>
  <c r="W7" i="298"/>
  <c r="V7" i="298"/>
  <c r="U7" i="298"/>
  <c r="T7" i="298"/>
  <c r="S7" i="298"/>
  <c r="Q7" i="298"/>
  <c r="P7" i="298"/>
  <c r="O7" i="298"/>
  <c r="N7" i="298"/>
  <c r="M7" i="298"/>
  <c r="L7" i="298"/>
  <c r="K7" i="298"/>
  <c r="J7" i="298"/>
  <c r="I7" i="298"/>
  <c r="H7" i="298"/>
  <c r="G7" i="298"/>
  <c r="U49" i="63"/>
  <c r="U48" i="63"/>
  <c r="U18" i="63"/>
  <c r="C182" i="276"/>
  <c r="U50" i="63"/>
  <c r="G32" i="279"/>
  <c r="E7" i="279"/>
  <c r="D7" i="278"/>
  <c r="D21" i="278"/>
  <c r="D13" i="278"/>
  <c r="R9" i="264"/>
  <c r="J50" i="63"/>
  <c r="U171" i="276"/>
  <c r="J49" i="63"/>
  <c r="U144" i="276"/>
  <c r="J48" i="63"/>
  <c r="I59" i="63"/>
  <c r="AA143" i="276"/>
  <c r="I58" i="63"/>
  <c r="AA116" i="276"/>
  <c r="I57" i="63"/>
  <c r="AA89" i="276"/>
  <c r="I56" i="63"/>
  <c r="AA62" i="276" s="1"/>
  <c r="I55" i="63"/>
  <c r="AA35" i="276" s="1"/>
  <c r="I54" i="63"/>
  <c r="I53" i="63"/>
  <c r="AA8" i="276" s="1"/>
  <c r="I52" i="63"/>
  <c r="U224" i="276" s="1"/>
  <c r="I51" i="63"/>
  <c r="U197" i="276"/>
  <c r="I50" i="63"/>
  <c r="I49" i="63"/>
  <c r="U143" i="276"/>
  <c r="I48" i="63"/>
  <c r="U116" i="276"/>
  <c r="I47" i="63"/>
  <c r="I46" i="63"/>
  <c r="U89" i="276"/>
  <c r="I45" i="63"/>
  <c r="U62" i="276"/>
  <c r="I44" i="63"/>
  <c r="I43" i="63"/>
  <c r="U35" i="276" s="1"/>
  <c r="I42" i="63"/>
  <c r="U8" i="276"/>
  <c r="I41" i="63"/>
  <c r="O224" i="276"/>
  <c r="I40" i="63"/>
  <c r="O197" i="276"/>
  <c r="I39" i="63"/>
  <c r="I38" i="63"/>
  <c r="O170" i="276"/>
  <c r="I37" i="63"/>
  <c r="O143" i="276" s="1"/>
  <c r="I36" i="63"/>
  <c r="O116" i="276"/>
  <c r="I35" i="63"/>
  <c r="O89" i="276" s="1"/>
  <c r="I34" i="63"/>
  <c r="O62" i="276"/>
  <c r="I33" i="63"/>
  <c r="O35" i="276" s="1"/>
  <c r="I32" i="63"/>
  <c r="O8" i="276"/>
  <c r="I31" i="63"/>
  <c r="I224" i="276" s="1"/>
  <c r="I30" i="63"/>
  <c r="I197" i="276" s="1"/>
  <c r="I29" i="63"/>
  <c r="I170" i="276" s="1"/>
  <c r="I28" i="63"/>
  <c r="I143" i="276"/>
  <c r="I27" i="63"/>
  <c r="I116" i="276" s="1"/>
  <c r="I26" i="63"/>
  <c r="I89" i="276"/>
  <c r="I25" i="63"/>
  <c r="I62" i="276" s="1"/>
  <c r="I24" i="63"/>
  <c r="I23" i="63"/>
  <c r="I35" i="276" s="1"/>
  <c r="I22" i="63"/>
  <c r="I8" i="276"/>
  <c r="I20" i="63"/>
  <c r="I19" i="63"/>
  <c r="I18" i="63"/>
  <c r="I17" i="63"/>
  <c r="I16" i="63"/>
  <c r="I15" i="63"/>
  <c r="I14" i="63"/>
  <c r="C116" i="276" s="1"/>
  <c r="I13" i="63"/>
  <c r="I12" i="63"/>
  <c r="I11" i="63"/>
  <c r="I10" i="63"/>
  <c r="H59" i="63"/>
  <c r="H58" i="63"/>
  <c r="AA115" i="276" s="1"/>
  <c r="H57" i="63"/>
  <c r="AA88" i="276"/>
  <c r="H56" i="63"/>
  <c r="AA61" i="276" s="1"/>
  <c r="H55" i="63"/>
  <c r="AA34" i="276" s="1"/>
  <c r="H54" i="63"/>
  <c r="H53" i="63"/>
  <c r="AA7" i="276" s="1"/>
  <c r="H52" i="63"/>
  <c r="U223" i="276"/>
  <c r="H51" i="63"/>
  <c r="U196" i="276" s="1"/>
  <c r="H50" i="63"/>
  <c r="U169" i="276"/>
  <c r="H49" i="63"/>
  <c r="H48" i="63"/>
  <c r="U115" i="276" s="1"/>
  <c r="H47" i="63"/>
  <c r="H46" i="63"/>
  <c r="U88" i="276" s="1"/>
  <c r="H45" i="63"/>
  <c r="U61" i="276"/>
  <c r="H44" i="63"/>
  <c r="H43" i="63"/>
  <c r="U34" i="276"/>
  <c r="H42" i="63"/>
  <c r="U7" i="276" s="1"/>
  <c r="H41" i="63"/>
  <c r="H40" i="63"/>
  <c r="O196" i="276" s="1"/>
  <c r="H39" i="63"/>
  <c r="H38" i="63"/>
  <c r="O169" i="276" s="1"/>
  <c r="H37" i="63"/>
  <c r="O142" i="276" s="1"/>
  <c r="H36" i="63"/>
  <c r="O115" i="276"/>
  <c r="H35" i="63"/>
  <c r="O88" i="276" s="1"/>
  <c r="H34" i="63"/>
  <c r="O61" i="276" s="1"/>
  <c r="H33" i="63"/>
  <c r="O34" i="276" s="1"/>
  <c r="H32" i="63"/>
  <c r="O7" i="276"/>
  <c r="H31" i="63"/>
  <c r="I223" i="276" s="1"/>
  <c r="H30" i="63"/>
  <c r="I196" i="276" s="1"/>
  <c r="H29" i="63"/>
  <c r="I169" i="276"/>
  <c r="H28" i="63"/>
  <c r="I142" i="276"/>
  <c r="H27" i="63"/>
  <c r="I115" i="276"/>
  <c r="H26" i="63"/>
  <c r="I88" i="276"/>
  <c r="H25" i="63"/>
  <c r="I61" i="276"/>
  <c r="H22" i="63"/>
  <c r="H21" i="63"/>
  <c r="H20" i="63"/>
  <c r="C196" i="276" s="1"/>
  <c r="H19" i="63"/>
  <c r="H18" i="63"/>
  <c r="H17" i="63"/>
  <c r="H16" i="63"/>
  <c r="H15" i="63"/>
  <c r="H14" i="63"/>
  <c r="C115" i="276" s="1"/>
  <c r="H13" i="63"/>
  <c r="H10" i="63"/>
  <c r="G59" i="63"/>
  <c r="AA141" i="276" s="1"/>
  <c r="G58" i="63"/>
  <c r="AA114" i="276" s="1"/>
  <c r="G57" i="63"/>
  <c r="AA87" i="276"/>
  <c r="G56" i="63"/>
  <c r="AA60" i="276" s="1"/>
  <c r="G55" i="63"/>
  <c r="AA33" i="276"/>
  <c r="G54" i="63"/>
  <c r="G53" i="63"/>
  <c r="AA6" i="276"/>
  <c r="G52" i="63"/>
  <c r="U222" i="276" s="1"/>
  <c r="G51" i="63"/>
  <c r="U195" i="276" s="1"/>
  <c r="G50" i="63"/>
  <c r="U168" i="276" s="1"/>
  <c r="G49" i="63"/>
  <c r="U141" i="276"/>
  <c r="G48" i="63"/>
  <c r="U114" i="276" s="1"/>
  <c r="G47" i="63"/>
  <c r="G46" i="63"/>
  <c r="U87" i="276" s="1"/>
  <c r="G45" i="63"/>
  <c r="G44" i="63"/>
  <c r="G43" i="63"/>
  <c r="U33" i="276" s="1"/>
  <c r="G42" i="63"/>
  <c r="U6" i="276"/>
  <c r="G41" i="63"/>
  <c r="O222" i="276" s="1"/>
  <c r="G40" i="63"/>
  <c r="O195" i="276"/>
  <c r="G39" i="63"/>
  <c r="G38" i="63"/>
  <c r="G37" i="63"/>
  <c r="O141" i="276" s="1"/>
  <c r="G36" i="63"/>
  <c r="O114" i="276" s="1"/>
  <c r="G35" i="63"/>
  <c r="O87" i="276"/>
  <c r="G34" i="63"/>
  <c r="O60" i="276" s="1"/>
  <c r="G33" i="63"/>
  <c r="O33" i="276"/>
  <c r="G32" i="63"/>
  <c r="G31" i="63"/>
  <c r="I222" i="276"/>
  <c r="G30" i="63"/>
  <c r="I195" i="276" s="1"/>
  <c r="G29" i="63"/>
  <c r="I168" i="276"/>
  <c r="G28" i="63"/>
  <c r="I141" i="276"/>
  <c r="G27" i="63"/>
  <c r="I114" i="276" s="1"/>
  <c r="G26" i="63"/>
  <c r="I87" i="276" s="1"/>
  <c r="G25" i="63"/>
  <c r="I60" i="276"/>
  <c r="G22" i="63"/>
  <c r="I6" i="276" s="1"/>
  <c r="G21" i="63"/>
  <c r="G20" i="63"/>
  <c r="C195" i="276"/>
  <c r="G19" i="63"/>
  <c r="G18" i="63"/>
  <c r="G17" i="63"/>
  <c r="G16" i="63"/>
  <c r="G15" i="63"/>
  <c r="G14" i="63"/>
  <c r="G13" i="63"/>
  <c r="G12" i="63"/>
  <c r="C60" i="276" s="1"/>
  <c r="G11" i="63"/>
  <c r="G10" i="63"/>
  <c r="F59" i="63"/>
  <c r="AA140" i="276"/>
  <c r="F58" i="63"/>
  <c r="AA113" i="276" s="1"/>
  <c r="F57" i="63"/>
  <c r="AA86" i="276" s="1"/>
  <c r="F56" i="63"/>
  <c r="AA59" i="276" s="1"/>
  <c r="F55" i="63"/>
  <c r="AA32" i="276" s="1"/>
  <c r="F54" i="63"/>
  <c r="F53" i="63"/>
  <c r="AA5" i="276"/>
  <c r="F52" i="63"/>
  <c r="U221" i="276" s="1"/>
  <c r="F51" i="63"/>
  <c r="U194" i="276"/>
  <c r="F50" i="63"/>
  <c r="U167" i="276"/>
  <c r="F49" i="63"/>
  <c r="U140" i="276" s="1"/>
  <c r="F48" i="63"/>
  <c r="U113" i="276" s="1"/>
  <c r="F47" i="63"/>
  <c r="F46" i="63"/>
  <c r="U86" i="276"/>
  <c r="F45" i="63"/>
  <c r="U59" i="276" s="1"/>
  <c r="F44" i="63"/>
  <c r="F43" i="63"/>
  <c r="U32" i="276" s="1"/>
  <c r="F42" i="63"/>
  <c r="U5" i="276"/>
  <c r="F41" i="63"/>
  <c r="O221" i="276" s="1"/>
  <c r="F40" i="63"/>
  <c r="F39" i="63"/>
  <c r="F38" i="63"/>
  <c r="O167" i="276" s="1"/>
  <c r="F37" i="63"/>
  <c r="F36" i="63"/>
  <c r="O113" i="276" s="1"/>
  <c r="F35" i="63"/>
  <c r="O86" i="276" s="1"/>
  <c r="F34" i="63"/>
  <c r="O59" i="276"/>
  <c r="F33" i="63"/>
  <c r="O32" i="276"/>
  <c r="F32" i="63"/>
  <c r="O5" i="276" s="1"/>
  <c r="F31" i="63"/>
  <c r="I221" i="276" s="1"/>
  <c r="F30" i="63"/>
  <c r="I194" i="276" s="1"/>
  <c r="F29" i="63"/>
  <c r="I167" i="276" s="1"/>
  <c r="F28" i="63"/>
  <c r="I140" i="276" s="1"/>
  <c r="F27" i="63"/>
  <c r="I113" i="276"/>
  <c r="F26" i="63"/>
  <c r="I86" i="276" s="1"/>
  <c r="I59" i="276"/>
  <c r="F22" i="63"/>
  <c r="I5" i="276"/>
  <c r="F21" i="63"/>
  <c r="F20" i="63"/>
  <c r="F19" i="63"/>
  <c r="F18" i="63"/>
  <c r="C167" i="276" s="1"/>
  <c r="F17" i="63"/>
  <c r="F16" i="63"/>
  <c r="C140" i="276"/>
  <c r="F15" i="63"/>
  <c r="F14" i="63"/>
  <c r="C113" i="276" s="1"/>
  <c r="F13" i="63"/>
  <c r="F12" i="63"/>
  <c r="C59" i="276" s="1"/>
  <c r="F11" i="63"/>
  <c r="F10" i="63"/>
  <c r="H12" i="63"/>
  <c r="H11" i="63"/>
  <c r="F9" i="63"/>
  <c r="G9" i="63"/>
  <c r="H9" i="63"/>
  <c r="C34" i="276"/>
  <c r="H8" i="63"/>
  <c r="H61" i="63" s="1"/>
  <c r="G8" i="63"/>
  <c r="F8" i="63"/>
  <c r="U182" i="276"/>
  <c r="T50" i="63"/>
  <c r="U181" i="276" s="1"/>
  <c r="S50" i="63"/>
  <c r="U180" i="276" s="1"/>
  <c r="R50" i="63"/>
  <c r="U179" i="276" s="1"/>
  <c r="Q50" i="63"/>
  <c r="U178" i="276"/>
  <c r="P50" i="63"/>
  <c r="U177" i="276" s="1"/>
  <c r="O50" i="63"/>
  <c r="U176" i="276" s="1"/>
  <c r="N50" i="63"/>
  <c r="U175" i="276"/>
  <c r="M50" i="63"/>
  <c r="U174" i="276" s="1"/>
  <c r="L50" i="63"/>
  <c r="U173" i="276" s="1"/>
  <c r="K50" i="63"/>
  <c r="U155" i="276"/>
  <c r="T49" i="63"/>
  <c r="U154" i="276" s="1"/>
  <c r="S49" i="63"/>
  <c r="U153" i="276"/>
  <c r="R49" i="63"/>
  <c r="U152" i="276"/>
  <c r="Q49" i="63"/>
  <c r="U151" i="276" s="1"/>
  <c r="P49" i="63"/>
  <c r="U150" i="276" s="1"/>
  <c r="O49" i="63"/>
  <c r="U149" i="276"/>
  <c r="N49" i="63"/>
  <c r="U148" i="276" s="1"/>
  <c r="M49" i="63"/>
  <c r="U147" i="276"/>
  <c r="L49" i="63"/>
  <c r="U146" i="276" s="1"/>
  <c r="K49" i="63"/>
  <c r="U145" i="276" s="1"/>
  <c r="U128" i="276"/>
  <c r="T48" i="63"/>
  <c r="U127" i="276" s="1"/>
  <c r="S48" i="63"/>
  <c r="U126" i="276" s="1"/>
  <c r="R48" i="63"/>
  <c r="U125" i="276" s="1"/>
  <c r="Q48" i="63"/>
  <c r="U124" i="276"/>
  <c r="P48" i="63"/>
  <c r="U123" i="276" s="1"/>
  <c r="O48" i="63"/>
  <c r="U122" i="276"/>
  <c r="N48" i="63"/>
  <c r="U121" i="276"/>
  <c r="M48" i="63"/>
  <c r="U120" i="276" s="1"/>
  <c r="L48" i="63"/>
  <c r="U119" i="276" s="1"/>
  <c r="K48" i="63"/>
  <c r="U118" i="276"/>
  <c r="T18" i="63"/>
  <c r="C181" i="276" s="1"/>
  <c r="S18" i="63"/>
  <c r="C180" i="276" s="1"/>
  <c r="R18" i="63"/>
  <c r="C179" i="276" s="1"/>
  <c r="Q18" i="63"/>
  <c r="P18" i="63"/>
  <c r="C177" i="276" s="1"/>
  <c r="O18" i="63"/>
  <c r="C176" i="276"/>
  <c r="N18" i="63"/>
  <c r="C175" i="276" s="1"/>
  <c r="M18" i="63"/>
  <c r="C174" i="276"/>
  <c r="L18" i="63"/>
  <c r="C173" i="276"/>
  <c r="K18" i="63"/>
  <c r="C172" i="276" s="1"/>
  <c r="E31" i="277"/>
  <c r="E19" i="277"/>
  <c r="E15" i="277"/>
  <c r="E11" i="277"/>
  <c r="D71" i="134"/>
  <c r="D72" i="134"/>
  <c r="D73" i="134"/>
  <c r="D74" i="134"/>
  <c r="D70" i="134"/>
  <c r="D67" i="134"/>
  <c r="D68" i="134"/>
  <c r="O81" i="134"/>
  <c r="D8" i="275"/>
  <c r="BE9" i="269"/>
  <c r="G9" i="269" s="1"/>
  <c r="E57" i="275"/>
  <c r="E48" i="275"/>
  <c r="E47" i="275"/>
  <c r="H10" i="275"/>
  <c r="E59" i="275"/>
  <c r="U59" i="63"/>
  <c r="AA155" i="276" s="1"/>
  <c r="U58" i="63"/>
  <c r="AA128" i="276"/>
  <c r="U57" i="63"/>
  <c r="AA101" i="276" s="1"/>
  <c r="U56" i="63"/>
  <c r="AA74" i="276"/>
  <c r="U55" i="63"/>
  <c r="AA47" i="276" s="1"/>
  <c r="U54" i="63"/>
  <c r="U53" i="63"/>
  <c r="AA20" i="276" s="1"/>
  <c r="U52" i="63"/>
  <c r="U236" i="276"/>
  <c r="U51" i="63"/>
  <c r="U209" i="276" s="1"/>
  <c r="U47" i="63"/>
  <c r="U46" i="63"/>
  <c r="U101" i="276"/>
  <c r="U45" i="63"/>
  <c r="U74" i="276" s="1"/>
  <c r="U44" i="63"/>
  <c r="U43" i="63"/>
  <c r="U47" i="276"/>
  <c r="U42" i="63"/>
  <c r="U20" i="276" s="1"/>
  <c r="U41" i="63"/>
  <c r="O236" i="276" s="1"/>
  <c r="U40" i="63"/>
  <c r="O209" i="276"/>
  <c r="U39" i="63"/>
  <c r="U38" i="63"/>
  <c r="O182" i="276" s="1"/>
  <c r="U37" i="63"/>
  <c r="O155" i="276"/>
  <c r="U36" i="63"/>
  <c r="O128" i="276"/>
  <c r="U35" i="63"/>
  <c r="O101" i="276" s="1"/>
  <c r="U34" i="63"/>
  <c r="O74" i="276" s="1"/>
  <c r="U33" i="63"/>
  <c r="O47" i="276"/>
  <c r="U32" i="63"/>
  <c r="O20" i="276" s="1"/>
  <c r="U31" i="63"/>
  <c r="I236" i="276" s="1"/>
  <c r="U29" i="63"/>
  <c r="I182" i="276" s="1"/>
  <c r="U28" i="63"/>
  <c r="I155" i="276" s="1"/>
  <c r="U27" i="63"/>
  <c r="I128" i="276"/>
  <c r="U26" i="63"/>
  <c r="I101" i="276" s="1"/>
  <c r="U25" i="63"/>
  <c r="I74" i="276"/>
  <c r="U22" i="63"/>
  <c r="I20" i="276"/>
  <c r="U20" i="63"/>
  <c r="C209" i="276" s="1"/>
  <c r="U19" i="63"/>
  <c r="U17" i="63"/>
  <c r="U16" i="63"/>
  <c r="C155" i="276"/>
  <c r="U15" i="63"/>
  <c r="U14" i="63"/>
  <c r="C128" i="276"/>
  <c r="U13" i="63"/>
  <c r="C101" i="276" s="1"/>
  <c r="U12" i="63"/>
  <c r="C74" i="276"/>
  <c r="U11" i="63"/>
  <c r="U10" i="63"/>
  <c r="U9" i="63"/>
  <c r="C47" i="276"/>
  <c r="T59" i="63"/>
  <c r="AA154" i="276" s="1"/>
  <c r="T58" i="63"/>
  <c r="AA127" i="276" s="1"/>
  <c r="T57" i="63"/>
  <c r="AA100" i="276" s="1"/>
  <c r="T56" i="63"/>
  <c r="AA73" i="276" s="1"/>
  <c r="T55" i="63"/>
  <c r="AA46" i="276"/>
  <c r="T54" i="63"/>
  <c r="T53" i="63"/>
  <c r="AA19" i="276" s="1"/>
  <c r="T52" i="63"/>
  <c r="U235" i="276" s="1"/>
  <c r="T51" i="63"/>
  <c r="U208" i="276" s="1"/>
  <c r="T47" i="63"/>
  <c r="T46" i="63"/>
  <c r="U100" i="276" s="1"/>
  <c r="T45" i="63"/>
  <c r="U73" i="276"/>
  <c r="T44" i="63"/>
  <c r="T43" i="63"/>
  <c r="U46" i="276" s="1"/>
  <c r="T42" i="63"/>
  <c r="U19" i="276"/>
  <c r="T41" i="63"/>
  <c r="O235" i="276" s="1"/>
  <c r="T40" i="63"/>
  <c r="O208" i="276" s="1"/>
  <c r="T39" i="63"/>
  <c r="T38" i="63"/>
  <c r="O181" i="276"/>
  <c r="T37" i="63"/>
  <c r="O154" i="276"/>
  <c r="T36" i="63"/>
  <c r="O127" i="276"/>
  <c r="T35" i="63"/>
  <c r="O100" i="276" s="1"/>
  <c r="T34" i="63"/>
  <c r="O73" i="276" s="1"/>
  <c r="T33" i="63"/>
  <c r="O46" i="276" s="1"/>
  <c r="T32" i="63"/>
  <c r="O19" i="276" s="1"/>
  <c r="T31" i="63"/>
  <c r="I235" i="276" s="1"/>
  <c r="T30" i="63"/>
  <c r="I208" i="276"/>
  <c r="T29" i="63"/>
  <c r="I181" i="276" s="1"/>
  <c r="T28" i="63"/>
  <c r="I154" i="276" s="1"/>
  <c r="T27" i="63"/>
  <c r="I127" i="276"/>
  <c r="T26" i="63"/>
  <c r="I100" i="276" s="1"/>
  <c r="T25" i="63"/>
  <c r="I73" i="276" s="1"/>
  <c r="T22" i="63"/>
  <c r="I19" i="276" s="1"/>
  <c r="T20" i="63"/>
  <c r="C208" i="276"/>
  <c r="T19" i="63"/>
  <c r="T17" i="63"/>
  <c r="T16" i="63"/>
  <c r="C154" i="276"/>
  <c r="T15" i="63"/>
  <c r="T14" i="63"/>
  <c r="C127" i="276" s="1"/>
  <c r="T13" i="63"/>
  <c r="C100" i="276" s="1"/>
  <c r="T12" i="63"/>
  <c r="C73" i="276" s="1"/>
  <c r="T11" i="63"/>
  <c r="T10" i="63"/>
  <c r="T9" i="63"/>
  <c r="C46" i="276"/>
  <c r="S59" i="63"/>
  <c r="AA153" i="276" s="1"/>
  <c r="S58" i="63"/>
  <c r="AA126" i="276" s="1"/>
  <c r="S57" i="63"/>
  <c r="AA99" i="276" s="1"/>
  <c r="S56" i="63"/>
  <c r="AA72" i="276" s="1"/>
  <c r="S55" i="63"/>
  <c r="AA45" i="276" s="1"/>
  <c r="S54" i="63"/>
  <c r="S53" i="63"/>
  <c r="AA18" i="276" s="1"/>
  <c r="S52" i="63"/>
  <c r="U234" i="276" s="1"/>
  <c r="S51" i="63"/>
  <c r="U207" i="276" s="1"/>
  <c r="S47" i="63"/>
  <c r="S46" i="63"/>
  <c r="S45" i="63"/>
  <c r="U72" i="276" s="1"/>
  <c r="S44" i="63"/>
  <c r="S43" i="63"/>
  <c r="U45" i="276"/>
  <c r="S42" i="63"/>
  <c r="U18" i="276"/>
  <c r="S41" i="63"/>
  <c r="O234" i="276" s="1"/>
  <c r="S40" i="63"/>
  <c r="O207" i="276" s="1"/>
  <c r="S39" i="63"/>
  <c r="S38" i="63"/>
  <c r="O180" i="276"/>
  <c r="S37" i="63"/>
  <c r="O153" i="276"/>
  <c r="S36" i="63"/>
  <c r="O126" i="276"/>
  <c r="S35" i="63"/>
  <c r="O99" i="276"/>
  <c r="S34" i="63"/>
  <c r="O72" i="276" s="1"/>
  <c r="S33" i="63"/>
  <c r="S32" i="63"/>
  <c r="O18" i="276" s="1"/>
  <c r="S31" i="63"/>
  <c r="I234" i="276"/>
  <c r="S30" i="63"/>
  <c r="I207" i="276" s="1"/>
  <c r="S29" i="63"/>
  <c r="I180" i="276" s="1"/>
  <c r="S28" i="63"/>
  <c r="I153" i="276" s="1"/>
  <c r="S27" i="63"/>
  <c r="I126" i="276" s="1"/>
  <c r="S26" i="63"/>
  <c r="I99" i="276" s="1"/>
  <c r="S25" i="63"/>
  <c r="I72" i="276"/>
  <c r="I45" i="276"/>
  <c r="S22" i="63"/>
  <c r="I18" i="276" s="1"/>
  <c r="S20" i="63"/>
  <c r="C207" i="276" s="1"/>
  <c r="S19" i="63"/>
  <c r="S17" i="63"/>
  <c r="S16" i="63"/>
  <c r="C153" i="276" s="1"/>
  <c r="S15" i="63"/>
  <c r="S14" i="63"/>
  <c r="C126" i="276"/>
  <c r="S13" i="63"/>
  <c r="C99" i="276" s="1"/>
  <c r="S12" i="63"/>
  <c r="C72" i="276" s="1"/>
  <c r="S11" i="63"/>
  <c r="S10" i="63"/>
  <c r="R59" i="63"/>
  <c r="AA152" i="276" s="1"/>
  <c r="R58" i="63"/>
  <c r="AA125" i="276"/>
  <c r="R57" i="63"/>
  <c r="AA98" i="276" s="1"/>
  <c r="R56" i="63"/>
  <c r="AA71" i="276"/>
  <c r="R55" i="63"/>
  <c r="AA44" i="276"/>
  <c r="R54" i="63"/>
  <c r="R53" i="63"/>
  <c r="AA17" i="276" s="1"/>
  <c r="R52" i="63"/>
  <c r="U233" i="276"/>
  <c r="R51" i="63"/>
  <c r="U206" i="276" s="1"/>
  <c r="R47" i="63"/>
  <c r="R46" i="63"/>
  <c r="U98" i="276" s="1"/>
  <c r="R45" i="63"/>
  <c r="U71" i="276"/>
  <c r="R44" i="63"/>
  <c r="R43" i="63"/>
  <c r="U44" i="276" s="1"/>
  <c r="R42" i="63"/>
  <c r="U17" i="276"/>
  <c r="R41" i="63"/>
  <c r="O233" i="276" s="1"/>
  <c r="R40" i="63"/>
  <c r="O206" i="276" s="1"/>
  <c r="R39" i="63"/>
  <c r="R38" i="63"/>
  <c r="O179" i="276" s="1"/>
  <c r="R37" i="63"/>
  <c r="O152" i="276" s="1"/>
  <c r="R36" i="63"/>
  <c r="O125" i="276"/>
  <c r="R35" i="63"/>
  <c r="O98" i="276" s="1"/>
  <c r="R34" i="63"/>
  <c r="O71" i="276" s="1"/>
  <c r="R33" i="63"/>
  <c r="O44" i="276"/>
  <c r="R32" i="63"/>
  <c r="O17" i="276" s="1"/>
  <c r="R31" i="63"/>
  <c r="I233" i="276" s="1"/>
  <c r="R30" i="63"/>
  <c r="I206" i="276"/>
  <c r="R29" i="63"/>
  <c r="I179" i="276" s="1"/>
  <c r="R28" i="63"/>
  <c r="I152" i="276" s="1"/>
  <c r="R27" i="63"/>
  <c r="I125" i="276" s="1"/>
  <c r="R26" i="63"/>
  <c r="I98" i="276" s="1"/>
  <c r="R25" i="63"/>
  <c r="I71" i="276"/>
  <c r="I44" i="276"/>
  <c r="R22" i="63"/>
  <c r="I17" i="276" s="1"/>
  <c r="R20" i="63"/>
  <c r="C206" i="276" s="1"/>
  <c r="R19" i="63"/>
  <c r="R17" i="63"/>
  <c r="R16" i="63"/>
  <c r="C152" i="276" s="1"/>
  <c r="R15" i="63"/>
  <c r="R14" i="63"/>
  <c r="C125" i="276"/>
  <c r="R13" i="63"/>
  <c r="C98" i="276" s="1"/>
  <c r="R12" i="63"/>
  <c r="C71" i="276" s="1"/>
  <c r="R11" i="63"/>
  <c r="R10" i="63"/>
  <c r="Q59" i="63"/>
  <c r="Q58" i="63"/>
  <c r="Q57" i="63"/>
  <c r="Q56" i="63"/>
  <c r="Q55" i="63"/>
  <c r="AA43" i="276"/>
  <c r="Q54" i="63"/>
  <c r="Q53" i="63"/>
  <c r="AA16" i="276" s="1"/>
  <c r="Q52" i="63"/>
  <c r="U232" i="276" s="1"/>
  <c r="Q51" i="63"/>
  <c r="U205" i="276"/>
  <c r="Q47" i="63"/>
  <c r="Q46" i="63"/>
  <c r="Q45" i="63"/>
  <c r="Q44" i="63"/>
  <c r="Q43" i="63"/>
  <c r="U43" i="276"/>
  <c r="Q42" i="63"/>
  <c r="U16" i="276" s="1"/>
  <c r="Q41" i="63"/>
  <c r="O232" i="276"/>
  <c r="Q40" i="63"/>
  <c r="O205" i="276" s="1"/>
  <c r="Q39" i="63"/>
  <c r="Q38" i="63"/>
  <c r="O178" i="276" s="1"/>
  <c r="Q37" i="63"/>
  <c r="O151" i="276"/>
  <c r="Q36" i="63"/>
  <c r="Q35" i="63"/>
  <c r="Q34" i="63"/>
  <c r="Q33" i="63"/>
  <c r="Q32" i="63"/>
  <c r="Q31" i="63"/>
  <c r="Q30" i="63"/>
  <c r="Q29" i="63"/>
  <c r="Q28" i="63"/>
  <c r="Q27" i="63"/>
  <c r="I124" i="276" s="1"/>
  <c r="Q26" i="63"/>
  <c r="Q25" i="63"/>
  <c r="I43" i="276"/>
  <c r="Q22" i="63"/>
  <c r="I16" i="276"/>
  <c r="Q20" i="63"/>
  <c r="C205" i="276" s="1"/>
  <c r="Q19" i="63"/>
  <c r="Q17" i="63"/>
  <c r="Q16" i="63"/>
  <c r="C151" i="276" s="1"/>
  <c r="Q15" i="63"/>
  <c r="Q14" i="63"/>
  <c r="Q13" i="63"/>
  <c r="C97" i="276" s="1"/>
  <c r="Q12" i="63"/>
  <c r="Q11" i="63"/>
  <c r="Q10" i="63"/>
  <c r="P59" i="63"/>
  <c r="AA150" i="276" s="1"/>
  <c r="P58" i="63"/>
  <c r="AA123" i="276" s="1"/>
  <c r="P57" i="63"/>
  <c r="AA96" i="276"/>
  <c r="P56" i="63"/>
  <c r="AA69" i="276" s="1"/>
  <c r="P55" i="63"/>
  <c r="AA42" i="276" s="1"/>
  <c r="P54" i="63"/>
  <c r="P53" i="63"/>
  <c r="AA15" i="276"/>
  <c r="P52" i="63"/>
  <c r="U231" i="276" s="1"/>
  <c r="P51" i="63"/>
  <c r="U204" i="276"/>
  <c r="P47" i="63"/>
  <c r="P46" i="63"/>
  <c r="U96" i="276" s="1"/>
  <c r="P45" i="63"/>
  <c r="U69" i="276"/>
  <c r="P44" i="63"/>
  <c r="P43" i="63"/>
  <c r="U42" i="276"/>
  <c r="P42" i="63"/>
  <c r="U15" i="276" s="1"/>
  <c r="P41" i="63"/>
  <c r="O231" i="276"/>
  <c r="P40" i="63"/>
  <c r="O204" i="276"/>
  <c r="P39" i="63"/>
  <c r="P38" i="63"/>
  <c r="O177" i="276"/>
  <c r="P37" i="63"/>
  <c r="O150" i="276" s="1"/>
  <c r="P36" i="63"/>
  <c r="O123" i="276"/>
  <c r="P35" i="63"/>
  <c r="O96" i="276" s="1"/>
  <c r="P34" i="63"/>
  <c r="O69" i="276"/>
  <c r="P33" i="63"/>
  <c r="O42" i="276" s="1"/>
  <c r="P32" i="63"/>
  <c r="O15" i="276"/>
  <c r="P31" i="63"/>
  <c r="I231" i="276" s="1"/>
  <c r="P30" i="63"/>
  <c r="I204" i="276"/>
  <c r="P29" i="63"/>
  <c r="I177" i="276"/>
  <c r="P28" i="63"/>
  <c r="I150" i="276"/>
  <c r="P27" i="63"/>
  <c r="I123" i="276" s="1"/>
  <c r="P26" i="63"/>
  <c r="I96" i="276"/>
  <c r="P25" i="63"/>
  <c r="I69" i="276"/>
  <c r="I42" i="276"/>
  <c r="P22" i="63"/>
  <c r="I15" i="276" s="1"/>
  <c r="P20" i="63"/>
  <c r="C204" i="276"/>
  <c r="P19" i="63"/>
  <c r="P17" i="63"/>
  <c r="P16" i="63"/>
  <c r="C150" i="276" s="1"/>
  <c r="P15" i="63"/>
  <c r="P14" i="63"/>
  <c r="C123" i="276"/>
  <c r="P13" i="63"/>
  <c r="C96" i="276" s="1"/>
  <c r="P12" i="63"/>
  <c r="C69" i="276"/>
  <c r="P11" i="63"/>
  <c r="P10" i="63"/>
  <c r="O59" i="63"/>
  <c r="AA149" i="276" s="1"/>
  <c r="O58" i="63"/>
  <c r="AA122" i="276"/>
  <c r="O57" i="63"/>
  <c r="AA95" i="276" s="1"/>
  <c r="O56" i="63"/>
  <c r="AA68" i="276"/>
  <c r="O55" i="63"/>
  <c r="AA41" i="276" s="1"/>
  <c r="O54" i="63"/>
  <c r="O53" i="63"/>
  <c r="AA14" i="276" s="1"/>
  <c r="O52" i="63"/>
  <c r="U230" i="276" s="1"/>
  <c r="O51" i="63"/>
  <c r="U203" i="276" s="1"/>
  <c r="O47" i="63"/>
  <c r="O46" i="63"/>
  <c r="U95" i="276" s="1"/>
  <c r="O45" i="63"/>
  <c r="U68" i="276" s="1"/>
  <c r="O44" i="63"/>
  <c r="O43" i="63"/>
  <c r="U41" i="276" s="1"/>
  <c r="O42" i="63"/>
  <c r="U14" i="276"/>
  <c r="O41" i="63"/>
  <c r="O230" i="276" s="1"/>
  <c r="O40" i="63"/>
  <c r="O203" i="276"/>
  <c r="O39" i="63"/>
  <c r="O38" i="63"/>
  <c r="O37" i="63"/>
  <c r="O149" i="276"/>
  <c r="O36" i="63"/>
  <c r="O122" i="276" s="1"/>
  <c r="O35" i="63"/>
  <c r="O95" i="276"/>
  <c r="O34" i="63"/>
  <c r="O68" i="276"/>
  <c r="O33" i="63"/>
  <c r="O41" i="276" s="1"/>
  <c r="O32" i="63"/>
  <c r="O14" i="276" s="1"/>
  <c r="O31" i="63"/>
  <c r="I230" i="276"/>
  <c r="O30" i="63"/>
  <c r="I203" i="276" s="1"/>
  <c r="O29" i="63"/>
  <c r="I176" i="276" s="1"/>
  <c r="O28" i="63"/>
  <c r="I149" i="276" s="1"/>
  <c r="O27" i="63"/>
  <c r="I122" i="276"/>
  <c r="O26" i="63"/>
  <c r="I95" i="276" s="1"/>
  <c r="O25" i="63"/>
  <c r="I68" i="276"/>
  <c r="I41" i="276"/>
  <c r="O22" i="63"/>
  <c r="I14" i="276"/>
  <c r="O20" i="63"/>
  <c r="C203" i="276" s="1"/>
  <c r="O19" i="63"/>
  <c r="O17" i="63"/>
  <c r="O16" i="63"/>
  <c r="C149" i="276"/>
  <c r="O15" i="63"/>
  <c r="O14" i="63"/>
  <c r="C122" i="276" s="1"/>
  <c r="O13" i="63"/>
  <c r="C95" i="276"/>
  <c r="O12" i="63"/>
  <c r="C68" i="276"/>
  <c r="O11" i="63"/>
  <c r="O10" i="63"/>
  <c r="O9" i="63"/>
  <c r="C41" i="276" s="1"/>
  <c r="N59" i="63"/>
  <c r="N58" i="63"/>
  <c r="AA121" i="276" s="1"/>
  <c r="N57" i="63"/>
  <c r="AA94" i="276"/>
  <c r="N56" i="63"/>
  <c r="AA67" i="276"/>
  <c r="N55" i="63"/>
  <c r="AA40" i="276"/>
  <c r="N54" i="63"/>
  <c r="N53" i="63"/>
  <c r="AA13" i="276"/>
  <c r="N52" i="63"/>
  <c r="U229" i="276" s="1"/>
  <c r="N51" i="63"/>
  <c r="U202" i="276" s="1"/>
  <c r="N47" i="63"/>
  <c r="N46" i="63"/>
  <c r="U94" i="276"/>
  <c r="N45" i="63"/>
  <c r="U67" i="276"/>
  <c r="N44" i="63"/>
  <c r="N43" i="63"/>
  <c r="U40" i="276"/>
  <c r="N42" i="63"/>
  <c r="U13" i="276"/>
  <c r="N41" i="63"/>
  <c r="O229" i="276"/>
  <c r="N40" i="63"/>
  <c r="O202" i="276"/>
  <c r="N39" i="63"/>
  <c r="N38" i="63"/>
  <c r="O175" i="276"/>
  <c r="N37" i="63"/>
  <c r="O148" i="276"/>
  <c r="N36" i="63"/>
  <c r="O121" i="276" s="1"/>
  <c r="N35" i="63"/>
  <c r="O94" i="276"/>
  <c r="N34" i="63"/>
  <c r="O67" i="276"/>
  <c r="N33" i="63"/>
  <c r="O40" i="276"/>
  <c r="N32" i="63"/>
  <c r="O13" i="276" s="1"/>
  <c r="N31" i="63"/>
  <c r="I229" i="276"/>
  <c r="N30" i="63"/>
  <c r="I202" i="276" s="1"/>
  <c r="N29" i="63"/>
  <c r="I175" i="276"/>
  <c r="N28" i="63"/>
  <c r="I148" i="276"/>
  <c r="N27" i="63"/>
  <c r="I121" i="276"/>
  <c r="N26" i="63"/>
  <c r="I94" i="276" s="1"/>
  <c r="N25" i="63"/>
  <c r="I67" i="276" s="1"/>
  <c r="I40" i="276"/>
  <c r="N22" i="63"/>
  <c r="I13" i="276"/>
  <c r="N20" i="63"/>
  <c r="C202" i="276"/>
  <c r="N19" i="63"/>
  <c r="N17" i="63"/>
  <c r="N16" i="63"/>
  <c r="C148" i="276" s="1"/>
  <c r="N15" i="63"/>
  <c r="N14" i="63"/>
  <c r="C121" i="276" s="1"/>
  <c r="N13" i="63"/>
  <c r="C94" i="276" s="1"/>
  <c r="N12" i="63"/>
  <c r="C67" i="276" s="1"/>
  <c r="N11" i="63"/>
  <c r="N10" i="63"/>
  <c r="N9" i="63"/>
  <c r="C40" i="276"/>
  <c r="M59" i="63"/>
  <c r="AA147" i="276"/>
  <c r="M58" i="63"/>
  <c r="AA120" i="276" s="1"/>
  <c r="M57" i="63"/>
  <c r="AA93" i="276" s="1"/>
  <c r="M56" i="63"/>
  <c r="AA66" i="276" s="1"/>
  <c r="M55" i="63"/>
  <c r="AA39" i="276"/>
  <c r="M54" i="63"/>
  <c r="M53" i="63"/>
  <c r="AA5" i="303" s="1" a="1"/>
  <c r="M52" i="63"/>
  <c r="U228" i="276"/>
  <c r="M51" i="63"/>
  <c r="U201" i="276" s="1"/>
  <c r="M47" i="63"/>
  <c r="M46" i="63"/>
  <c r="U93" i="276" s="1"/>
  <c r="M45" i="63"/>
  <c r="U66" i="276"/>
  <c r="M44" i="63"/>
  <c r="M43" i="63"/>
  <c r="U32" i="303" s="1" a="1"/>
  <c r="M42" i="63"/>
  <c r="U12" i="276" s="1"/>
  <c r="M41" i="63"/>
  <c r="O228" i="276" s="1"/>
  <c r="M40" i="63"/>
  <c r="O201" i="276" s="1"/>
  <c r="M39" i="63"/>
  <c r="M38" i="63"/>
  <c r="O174" i="276"/>
  <c r="M37" i="63"/>
  <c r="O147" i="276" s="1"/>
  <c r="M36" i="63"/>
  <c r="O113" i="303" s="1" a="1"/>
  <c r="O120" i="276"/>
  <c r="M35" i="63"/>
  <c r="O93" i="276"/>
  <c r="M34" i="63"/>
  <c r="O66" i="276"/>
  <c r="M33" i="63"/>
  <c r="O39" i="276"/>
  <c r="M32" i="63"/>
  <c r="O12" i="276"/>
  <c r="M31" i="63"/>
  <c r="I228" i="276"/>
  <c r="M29" i="63"/>
  <c r="I174" i="276" s="1"/>
  <c r="M28" i="63"/>
  <c r="I147" i="276" s="1"/>
  <c r="M27" i="63"/>
  <c r="I120" i="276" s="1"/>
  <c r="M26" i="63"/>
  <c r="I93" i="276"/>
  <c r="M25" i="63"/>
  <c r="I66" i="276"/>
  <c r="I39" i="276"/>
  <c r="M22" i="63"/>
  <c r="I12" i="276"/>
  <c r="M20" i="63"/>
  <c r="C201" i="276"/>
  <c r="M19" i="63"/>
  <c r="M17" i="63"/>
  <c r="M16" i="63"/>
  <c r="C147" i="276"/>
  <c r="M15" i="63"/>
  <c r="M14" i="63"/>
  <c r="C120" i="276"/>
  <c r="M13" i="63"/>
  <c r="C93" i="276"/>
  <c r="M12" i="63"/>
  <c r="C66" i="276" s="1"/>
  <c r="M11" i="63"/>
  <c r="M10" i="63"/>
  <c r="M9" i="63"/>
  <c r="C39" i="276" s="1"/>
  <c r="L59" i="63"/>
  <c r="AA146" i="276"/>
  <c r="L58" i="63"/>
  <c r="AA119" i="276"/>
  <c r="L57" i="63"/>
  <c r="AA92" i="276"/>
  <c r="L56" i="63"/>
  <c r="AA65" i="276" s="1"/>
  <c r="L55" i="63"/>
  <c r="AA38" i="276"/>
  <c r="L54" i="63"/>
  <c r="L53" i="63"/>
  <c r="AA11" i="276"/>
  <c r="L52" i="63"/>
  <c r="L51" i="63"/>
  <c r="U200" i="276" s="1"/>
  <c r="L47" i="63"/>
  <c r="L46" i="63"/>
  <c r="U92" i="276" s="1"/>
  <c r="L45" i="63"/>
  <c r="U65" i="276"/>
  <c r="L44" i="63"/>
  <c r="L43" i="63"/>
  <c r="U38" i="276"/>
  <c r="L42" i="63"/>
  <c r="U11" i="276"/>
  <c r="L41" i="63"/>
  <c r="O227" i="276"/>
  <c r="L40" i="63"/>
  <c r="O200" i="276" s="1"/>
  <c r="L39" i="63"/>
  <c r="L38" i="63"/>
  <c r="O173" i="276"/>
  <c r="L37" i="63"/>
  <c r="O146" i="276"/>
  <c r="L36" i="63"/>
  <c r="O119" i="276"/>
  <c r="L35" i="63"/>
  <c r="O92" i="276" s="1"/>
  <c r="L34" i="63"/>
  <c r="O65" i="276"/>
  <c r="L33" i="63"/>
  <c r="O38" i="276"/>
  <c r="L32" i="63"/>
  <c r="O11" i="276" s="1"/>
  <c r="L31" i="63"/>
  <c r="I227" i="276"/>
  <c r="L30" i="63"/>
  <c r="I200" i="276"/>
  <c r="L29" i="63"/>
  <c r="I173" i="276"/>
  <c r="L28" i="63"/>
  <c r="I146" i="276" s="1"/>
  <c r="L27" i="63"/>
  <c r="I119" i="276" s="1"/>
  <c r="L26" i="63"/>
  <c r="I92" i="276" s="1"/>
  <c r="L25" i="63"/>
  <c r="I65" i="276"/>
  <c r="L22" i="63"/>
  <c r="I11" i="276" s="1"/>
  <c r="L20" i="63"/>
  <c r="C200" i="276"/>
  <c r="L19" i="63"/>
  <c r="L17" i="63"/>
  <c r="L16" i="63"/>
  <c r="C146" i="276"/>
  <c r="L15" i="63"/>
  <c r="L14" i="63"/>
  <c r="C119" i="276" s="1"/>
  <c r="L13" i="63"/>
  <c r="C92" i="276"/>
  <c r="L12" i="63"/>
  <c r="C65" i="276"/>
  <c r="L11" i="63"/>
  <c r="L10" i="63"/>
  <c r="L9" i="63"/>
  <c r="C38" i="276" s="1"/>
  <c r="K59" i="63"/>
  <c r="K58" i="63"/>
  <c r="AA118" i="276"/>
  <c r="K57" i="63"/>
  <c r="AA91" i="276"/>
  <c r="K56" i="63"/>
  <c r="AA64" i="276" s="1"/>
  <c r="K55" i="63"/>
  <c r="AA37" i="276"/>
  <c r="K54" i="63"/>
  <c r="K53" i="63"/>
  <c r="AA10" i="276" s="1"/>
  <c r="K52" i="63"/>
  <c r="U226" i="276" s="1"/>
  <c r="K51" i="63"/>
  <c r="K47" i="63"/>
  <c r="K46" i="63"/>
  <c r="U91" i="276"/>
  <c r="K45" i="63"/>
  <c r="U64" i="276"/>
  <c r="K44" i="63"/>
  <c r="K43" i="63"/>
  <c r="U37" i="276" s="1"/>
  <c r="K42" i="63"/>
  <c r="U10" i="276"/>
  <c r="K41" i="63"/>
  <c r="O226" i="276"/>
  <c r="K40" i="63"/>
  <c r="O199" i="276"/>
  <c r="K39" i="63"/>
  <c r="K38" i="63"/>
  <c r="O172" i="276"/>
  <c r="K37" i="63"/>
  <c r="O145" i="276" s="1"/>
  <c r="K36" i="63"/>
  <c r="O118" i="276"/>
  <c r="K35" i="63"/>
  <c r="O91" i="276"/>
  <c r="K34" i="63"/>
  <c r="O64" i="276"/>
  <c r="K33" i="63"/>
  <c r="O37" i="276" s="1"/>
  <c r="K32" i="63"/>
  <c r="O10" i="276"/>
  <c r="K31" i="63"/>
  <c r="K30" i="63"/>
  <c r="I199" i="276" s="1"/>
  <c r="K29" i="63"/>
  <c r="I172" i="276" s="1"/>
  <c r="K28" i="63"/>
  <c r="I145" i="276" s="1"/>
  <c r="K27" i="63"/>
  <c r="I118" i="276"/>
  <c r="K26" i="63"/>
  <c r="I91" i="276"/>
  <c r="K25" i="63"/>
  <c r="I64" i="276" s="1"/>
  <c r="K22" i="63"/>
  <c r="I10" i="276"/>
  <c r="K20" i="63"/>
  <c r="C199" i="276" s="1"/>
  <c r="K19" i="63"/>
  <c r="K17" i="63"/>
  <c r="K16" i="63"/>
  <c r="C145" i="276"/>
  <c r="K15" i="63"/>
  <c r="K14" i="63"/>
  <c r="C118" i="276"/>
  <c r="K13" i="63"/>
  <c r="C91" i="276" s="1"/>
  <c r="K12" i="63"/>
  <c r="C64" i="276"/>
  <c r="K11" i="63"/>
  <c r="K10" i="63"/>
  <c r="K9" i="63"/>
  <c r="C37" i="276"/>
  <c r="J59" i="63"/>
  <c r="AA144" i="276" s="1"/>
  <c r="J58" i="63"/>
  <c r="J57" i="63"/>
  <c r="AA90" i="276" s="1"/>
  <c r="J56" i="63"/>
  <c r="AA63" i="276" s="1"/>
  <c r="J55" i="63"/>
  <c r="AA36" i="276" s="1"/>
  <c r="J54" i="63"/>
  <c r="J53" i="63"/>
  <c r="J52" i="63"/>
  <c r="U225" i="276" s="1"/>
  <c r="J51" i="63"/>
  <c r="U198" i="276"/>
  <c r="J47" i="63"/>
  <c r="J46" i="63"/>
  <c r="U90" i="276"/>
  <c r="J45" i="63"/>
  <c r="J44" i="63"/>
  <c r="J43" i="63"/>
  <c r="J42" i="63"/>
  <c r="J41" i="63"/>
  <c r="O225" i="276" s="1"/>
  <c r="J40" i="63"/>
  <c r="O198" i="276"/>
  <c r="J39" i="63"/>
  <c r="J38" i="63"/>
  <c r="J37" i="63"/>
  <c r="O144" i="276"/>
  <c r="J36" i="63"/>
  <c r="J35" i="63"/>
  <c r="O90" i="276"/>
  <c r="J34" i="63"/>
  <c r="O63" i="276"/>
  <c r="J33" i="63"/>
  <c r="O36" i="276" s="1"/>
  <c r="J32" i="63"/>
  <c r="J31" i="63"/>
  <c r="I225" i="276"/>
  <c r="J30" i="63"/>
  <c r="I198" i="276"/>
  <c r="J29" i="63"/>
  <c r="J28" i="63"/>
  <c r="I144" i="276"/>
  <c r="J27" i="63"/>
  <c r="I117" i="276"/>
  <c r="J26" i="63"/>
  <c r="I90" i="276" s="1"/>
  <c r="J25" i="63"/>
  <c r="J22" i="63"/>
  <c r="J20" i="63"/>
  <c r="J19" i="63"/>
  <c r="J17" i="63"/>
  <c r="J16" i="63"/>
  <c r="C144" i="276"/>
  <c r="J15" i="63"/>
  <c r="J14" i="63"/>
  <c r="J13" i="63"/>
  <c r="C86" i="303" s="1" a="1"/>
  <c r="C98" i="303" s="1"/>
  <c r="J12" i="63"/>
  <c r="C63" i="276"/>
  <c r="J11" i="63"/>
  <c r="J10" i="63"/>
  <c r="J9" i="63"/>
  <c r="C36" i="276"/>
  <c r="I36" i="276"/>
  <c r="J18" i="63"/>
  <c r="C171" i="276"/>
  <c r="C224" i="276"/>
  <c r="C197" i="276"/>
  <c r="C170" i="276"/>
  <c r="C143" i="276"/>
  <c r="C89" i="276"/>
  <c r="C62" i="276"/>
  <c r="I34" i="276"/>
  <c r="C223" i="276"/>
  <c r="C169" i="276"/>
  <c r="C142" i="276"/>
  <c r="C88" i="276"/>
  <c r="C61" i="276"/>
  <c r="C7" i="276"/>
  <c r="I33" i="276"/>
  <c r="C222" i="276"/>
  <c r="C168" i="276"/>
  <c r="C114" i="276"/>
  <c r="C87" i="276"/>
  <c r="C33" i="276"/>
  <c r="C6" i="276"/>
  <c r="C221" i="276"/>
  <c r="C194" i="276"/>
  <c r="C86" i="276"/>
  <c r="C32" i="276"/>
  <c r="D65" i="134"/>
  <c r="D66" i="134"/>
  <c r="D61" i="134"/>
  <c r="D62" i="134"/>
  <c r="D63" i="134"/>
  <c r="R32" i="129"/>
  <c r="R31" i="129"/>
  <c r="R30" i="129"/>
  <c r="R29" i="129"/>
  <c r="R28" i="129"/>
  <c r="R27" i="129"/>
  <c r="Q32" i="129"/>
  <c r="Q31" i="129"/>
  <c r="Q30" i="129"/>
  <c r="Q29" i="129"/>
  <c r="Q28" i="129"/>
  <c r="Q27" i="129"/>
  <c r="P32" i="129"/>
  <c r="P31" i="129"/>
  <c r="P30" i="129"/>
  <c r="P29" i="129"/>
  <c r="P28" i="129"/>
  <c r="P27" i="129"/>
  <c r="O32" i="129"/>
  <c r="O31" i="129"/>
  <c r="O30" i="129"/>
  <c r="O29" i="129"/>
  <c r="O28" i="129"/>
  <c r="O27" i="129"/>
  <c r="N32" i="129"/>
  <c r="N31" i="129"/>
  <c r="N30" i="129"/>
  <c r="N29" i="129"/>
  <c r="N28" i="129"/>
  <c r="N27" i="129"/>
  <c r="M32" i="129"/>
  <c r="M31" i="129"/>
  <c r="M30" i="129"/>
  <c r="M29" i="129"/>
  <c r="M28" i="129"/>
  <c r="M27" i="129"/>
  <c r="L32" i="129"/>
  <c r="L31" i="129"/>
  <c r="L30" i="129"/>
  <c r="L29" i="129"/>
  <c r="L28" i="129"/>
  <c r="L27" i="129"/>
  <c r="K32" i="129"/>
  <c r="K31" i="129"/>
  <c r="K30" i="129"/>
  <c r="K29" i="129"/>
  <c r="K28" i="129"/>
  <c r="K27" i="129"/>
  <c r="J32" i="129"/>
  <c r="J31" i="129"/>
  <c r="J30" i="129"/>
  <c r="J29" i="129"/>
  <c r="J28" i="129"/>
  <c r="J27" i="129"/>
  <c r="I32" i="129"/>
  <c r="I31" i="129"/>
  <c r="I30" i="129"/>
  <c r="I29" i="129"/>
  <c r="I28" i="129"/>
  <c r="I27" i="129"/>
  <c r="H32" i="129"/>
  <c r="H31" i="129"/>
  <c r="H30" i="129"/>
  <c r="H29" i="129"/>
  <c r="H28" i="129"/>
  <c r="H27" i="129"/>
  <c r="G32" i="129"/>
  <c r="G31" i="129"/>
  <c r="G30" i="129"/>
  <c r="G29" i="129"/>
  <c r="G28" i="129"/>
  <c r="G27" i="129"/>
  <c r="F32" i="129"/>
  <c r="F31" i="129"/>
  <c r="F30" i="129"/>
  <c r="F29" i="129"/>
  <c r="F28" i="129"/>
  <c r="F27" i="129"/>
  <c r="E32" i="129"/>
  <c r="E31" i="129"/>
  <c r="E30" i="129"/>
  <c r="E29" i="129"/>
  <c r="E28" i="129"/>
  <c r="E27" i="129"/>
  <c r="BD59" i="273"/>
  <c r="BC59" i="273"/>
  <c r="BB59" i="273"/>
  <c r="BA59" i="273"/>
  <c r="AZ59" i="273"/>
  <c r="AY59" i="273"/>
  <c r="AX59" i="273"/>
  <c r="AW59" i="273"/>
  <c r="AV59" i="273"/>
  <c r="AU59" i="273"/>
  <c r="AT59" i="273"/>
  <c r="AS59" i="273"/>
  <c r="AR59" i="273"/>
  <c r="AQ59" i="273"/>
  <c r="AP59" i="273"/>
  <c r="AO59" i="273"/>
  <c r="AN59" i="273"/>
  <c r="AM59" i="273"/>
  <c r="AL59" i="273"/>
  <c r="AK59" i="273"/>
  <c r="AJ59" i="273"/>
  <c r="AI59" i="273"/>
  <c r="AH59" i="273"/>
  <c r="AG59" i="273"/>
  <c r="AF59" i="273"/>
  <c r="AE59" i="273"/>
  <c r="AD59" i="273"/>
  <c r="AC59" i="273"/>
  <c r="AB59" i="273"/>
  <c r="Z59" i="273"/>
  <c r="Y59" i="273"/>
  <c r="X59" i="273"/>
  <c r="W59" i="273"/>
  <c r="V59" i="273"/>
  <c r="U59" i="273"/>
  <c r="T59" i="273"/>
  <c r="S59" i="273"/>
  <c r="Q59" i="273"/>
  <c r="P59" i="273"/>
  <c r="O59" i="273"/>
  <c r="N59" i="273"/>
  <c r="M59" i="273"/>
  <c r="L59" i="273"/>
  <c r="K59" i="273"/>
  <c r="J59" i="273"/>
  <c r="I59" i="273"/>
  <c r="H59" i="273"/>
  <c r="G59" i="273"/>
  <c r="BE58" i="273"/>
  <c r="BD58" i="273"/>
  <c r="AA58" i="273"/>
  <c r="R58" i="273"/>
  <c r="F58" i="273"/>
  <c r="E58" i="273"/>
  <c r="T8" i="90" s="1" a="1"/>
  <c r="BE57" i="273"/>
  <c r="AA57" i="273"/>
  <c r="R57" i="273"/>
  <c r="F57" i="273"/>
  <c r="E57" i="273"/>
  <c r="BE56" i="273"/>
  <c r="AA56" i="273"/>
  <c r="R56" i="273"/>
  <c r="F56" i="273"/>
  <c r="E56" i="273"/>
  <c r="BE55" i="273"/>
  <c r="AA55" i="273"/>
  <c r="R55" i="273"/>
  <c r="F55" i="273"/>
  <c r="E55" i="273"/>
  <c r="BE54" i="273"/>
  <c r="AA54" i="273"/>
  <c r="R54" i="273"/>
  <c r="F54" i="273"/>
  <c r="E54" i="273"/>
  <c r="BE53" i="273"/>
  <c r="T54" i="206"/>
  <c r="AA53" i="273"/>
  <c r="R53" i="273"/>
  <c r="F53" i="273"/>
  <c r="E53" i="273"/>
  <c r="AA52" i="273"/>
  <c r="BE52" i="273" s="1"/>
  <c r="R52" i="273"/>
  <c r="F52" i="273"/>
  <c r="E52" i="273"/>
  <c r="BE51" i="273"/>
  <c r="AA51" i="273"/>
  <c r="R51" i="273"/>
  <c r="F51" i="273"/>
  <c r="E51" i="273"/>
  <c r="BE50" i="273"/>
  <c r="AV50" i="273"/>
  <c r="T51" i="206"/>
  <c r="AA50" i="273"/>
  <c r="R50" i="273"/>
  <c r="F50" i="273"/>
  <c r="E50" i="273"/>
  <c r="BE49" i="273"/>
  <c r="AA49" i="273"/>
  <c r="AA50" i="211"/>
  <c r="R49" i="273"/>
  <c r="F49" i="273"/>
  <c r="E49" i="273"/>
  <c r="BE48" i="273"/>
  <c r="AT48" i="273" s="1"/>
  <c r="T49" i="206"/>
  <c r="AA48" i="273"/>
  <c r="R48" i="273"/>
  <c r="F48" i="273"/>
  <c r="E48" i="273"/>
  <c r="BE47" i="273"/>
  <c r="AA47" i="273"/>
  <c r="R47" i="273"/>
  <c r="F47" i="273"/>
  <c r="E47" i="273"/>
  <c r="BE46" i="273"/>
  <c r="AR46" i="273"/>
  <c r="AA46" i="273"/>
  <c r="R46" i="273"/>
  <c r="F46" i="273"/>
  <c r="E46" i="273"/>
  <c r="BE45" i="273"/>
  <c r="AA45" i="273"/>
  <c r="R45" i="273"/>
  <c r="F45" i="273"/>
  <c r="E45" i="273"/>
  <c r="BE44" i="273"/>
  <c r="AA44" i="273"/>
  <c r="R44" i="273"/>
  <c r="F44" i="273"/>
  <c r="E44" i="273"/>
  <c r="BE43" i="273"/>
  <c r="AA43" i="273"/>
  <c r="R43" i="273"/>
  <c r="F43" i="273"/>
  <c r="E43" i="273"/>
  <c r="BE42" i="273"/>
  <c r="AN42" i="273" s="1"/>
  <c r="AN60" i="273" s="1"/>
  <c r="BF42" i="273" s="1"/>
  <c r="BG42" i="273" s="1"/>
  <c r="AA42" i="273"/>
  <c r="R42" i="273"/>
  <c r="F42" i="273"/>
  <c r="E42" i="273"/>
  <c r="BE41" i="273"/>
  <c r="AA41" i="273"/>
  <c r="R41" i="273"/>
  <c r="F41" i="273"/>
  <c r="E41" i="273"/>
  <c r="BE40" i="273"/>
  <c r="AL40" i="273" s="1"/>
  <c r="AA40" i="273"/>
  <c r="R40" i="273"/>
  <c r="F40" i="273"/>
  <c r="E40" i="273"/>
  <c r="BE39" i="273"/>
  <c r="AA39" i="273"/>
  <c r="R39" i="273"/>
  <c r="F39" i="273"/>
  <c r="E39" i="273"/>
  <c r="BE38" i="273"/>
  <c r="AJ38" i="273" s="1"/>
  <c r="AA38" i="273"/>
  <c r="R38" i="273"/>
  <c r="F38" i="273"/>
  <c r="E38" i="273"/>
  <c r="BE37" i="273"/>
  <c r="AA37" i="273"/>
  <c r="R37" i="273"/>
  <c r="F37" i="273"/>
  <c r="E37" i="273"/>
  <c r="BE36" i="273"/>
  <c r="AA36" i="273"/>
  <c r="R36" i="273"/>
  <c r="F36" i="273"/>
  <c r="E36" i="273"/>
  <c r="BE35" i="273"/>
  <c r="AA35" i="273"/>
  <c r="R35" i="273"/>
  <c r="F35" i="273"/>
  <c r="E35" i="273"/>
  <c r="BE34" i="273"/>
  <c r="AF34" i="273" s="1"/>
  <c r="T35" i="206"/>
  <c r="AA34" i="273"/>
  <c r="R34" i="273"/>
  <c r="F34" i="273"/>
  <c r="E34" i="273"/>
  <c r="BE33" i="273"/>
  <c r="AA33" i="273"/>
  <c r="R33" i="273"/>
  <c r="F33" i="273"/>
  <c r="E33" i="273"/>
  <c r="BE32" i="273"/>
  <c r="AD32" i="273" s="1"/>
  <c r="T33" i="206"/>
  <c r="AA32" i="273"/>
  <c r="R32" i="273"/>
  <c r="F32" i="273"/>
  <c r="E32" i="273"/>
  <c r="BE31" i="273"/>
  <c r="AA31" i="273"/>
  <c r="R31" i="273"/>
  <c r="F31" i="273"/>
  <c r="E31" i="273"/>
  <c r="BE30" i="273"/>
  <c r="AB30" i="273" s="1"/>
  <c r="AA30" i="273"/>
  <c r="R30" i="273"/>
  <c r="F30" i="273"/>
  <c r="E30" i="273"/>
  <c r="BD29" i="273"/>
  <c r="BC29" i="273"/>
  <c r="BB29" i="273"/>
  <c r="BA29" i="273"/>
  <c r="AZ29" i="273"/>
  <c r="AY29" i="273"/>
  <c r="AX29" i="273"/>
  <c r="AW29" i="273"/>
  <c r="AV29" i="273"/>
  <c r="AU29" i="273"/>
  <c r="AT29" i="273"/>
  <c r="AS29" i="273"/>
  <c r="AR29" i="273"/>
  <c r="AQ29" i="273"/>
  <c r="AP29" i="273"/>
  <c r="AO29" i="273"/>
  <c r="AN29" i="273"/>
  <c r="AM29" i="273"/>
  <c r="AL29" i="273"/>
  <c r="AK29" i="273"/>
  <c r="AJ29" i="273"/>
  <c r="AI29" i="273"/>
  <c r="AH29" i="273"/>
  <c r="AG29" i="273"/>
  <c r="AF29" i="273"/>
  <c r="AE29" i="273"/>
  <c r="AD29" i="273"/>
  <c r="AC29" i="273"/>
  <c r="AB29" i="273"/>
  <c r="Z29" i="273"/>
  <c r="Y29" i="273"/>
  <c r="X29" i="273"/>
  <c r="W29" i="273"/>
  <c r="V29" i="273"/>
  <c r="U29" i="273"/>
  <c r="T29" i="273"/>
  <c r="S29" i="273"/>
  <c r="Q29" i="273"/>
  <c r="P29" i="273"/>
  <c r="O29" i="273"/>
  <c r="N29" i="273"/>
  <c r="M29" i="273"/>
  <c r="L29" i="273"/>
  <c r="K29" i="273"/>
  <c r="J29" i="273"/>
  <c r="I29" i="273"/>
  <c r="H29" i="273"/>
  <c r="G29" i="273"/>
  <c r="F29" i="273" s="1"/>
  <c r="BE28" i="273"/>
  <c r="Z28" i="273" s="1"/>
  <c r="AA28" i="273"/>
  <c r="R28" i="273"/>
  <c r="F28" i="273"/>
  <c r="E28" i="273"/>
  <c r="BE27" i="273"/>
  <c r="AA27" i="273"/>
  <c r="R27" i="273"/>
  <c r="F27" i="273"/>
  <c r="E27" i="273"/>
  <c r="BE26" i="273"/>
  <c r="T27" i="206"/>
  <c r="AA26" i="273"/>
  <c r="X26" i="273"/>
  <c r="R26" i="273"/>
  <c r="F26" i="273"/>
  <c r="E26" i="273"/>
  <c r="BE25" i="273"/>
  <c r="T26" i="206"/>
  <c r="AA25" i="273"/>
  <c r="R25" i="273"/>
  <c r="F25" i="273"/>
  <c r="E25" i="273"/>
  <c r="BE24" i="273"/>
  <c r="AA24" i="273"/>
  <c r="R24" i="273"/>
  <c r="F24" i="273"/>
  <c r="E24" i="273"/>
  <c r="BE23" i="273"/>
  <c r="U23" i="273"/>
  <c r="U60" i="273"/>
  <c r="BF23" i="273" s="1"/>
  <c r="BG23" i="273" s="1"/>
  <c r="AA23" i="273"/>
  <c r="R23" i="273"/>
  <c r="F23" i="273"/>
  <c r="E23" i="273"/>
  <c r="BE22" i="273"/>
  <c r="T23" i="206"/>
  <c r="AA22" i="273"/>
  <c r="R22" i="273"/>
  <c r="F22" i="273"/>
  <c r="E22" i="273"/>
  <c r="BE21" i="273"/>
  <c r="T22" i="206" s="1"/>
  <c r="AA21" i="273"/>
  <c r="AA20" i="273" s="1"/>
  <c r="R21" i="273"/>
  <c r="F21" i="273"/>
  <c r="E21" i="273"/>
  <c r="BD20" i="273"/>
  <c r="BC20" i="273"/>
  <c r="BB20" i="273"/>
  <c r="BA20" i="273"/>
  <c r="AZ20" i="273"/>
  <c r="AY20" i="273"/>
  <c r="AX20" i="273"/>
  <c r="AW20" i="273"/>
  <c r="AV20" i="273"/>
  <c r="AU20" i="273"/>
  <c r="T33" i="129" s="1"/>
  <c r="AT20" i="273"/>
  <c r="AS20" i="273"/>
  <c r="AR20" i="273"/>
  <c r="AQ20" i="273"/>
  <c r="AP20" i="273"/>
  <c r="AO20" i="273"/>
  <c r="AN20" i="273"/>
  <c r="AM20" i="273"/>
  <c r="AL20" i="273"/>
  <c r="AK20" i="273"/>
  <c r="AJ20" i="273"/>
  <c r="AI20" i="273"/>
  <c r="AH20" i="273"/>
  <c r="AG20" i="273"/>
  <c r="AF20" i="273"/>
  <c r="AE20" i="273"/>
  <c r="AD20" i="273"/>
  <c r="AC20" i="273"/>
  <c r="AB20" i="273"/>
  <c r="Z20" i="273"/>
  <c r="Y20" i="273"/>
  <c r="X20" i="273"/>
  <c r="W20" i="273"/>
  <c r="V20" i="273"/>
  <c r="U20" i="273"/>
  <c r="T20" i="273"/>
  <c r="S20" i="273"/>
  <c r="Q20" i="273"/>
  <c r="P20" i="273"/>
  <c r="O20" i="273"/>
  <c r="N20" i="273"/>
  <c r="M20" i="273"/>
  <c r="L20" i="273"/>
  <c r="K20" i="273"/>
  <c r="J20" i="273"/>
  <c r="I20" i="273"/>
  <c r="H20" i="273"/>
  <c r="G20" i="273"/>
  <c r="F20" i="273"/>
  <c r="BE19" i="273"/>
  <c r="AA19" i="273"/>
  <c r="R19" i="273"/>
  <c r="T20" i="129"/>
  <c r="F19" i="273"/>
  <c r="E19" i="273"/>
  <c r="BE18" i="273"/>
  <c r="AA18" i="273"/>
  <c r="R18" i="273"/>
  <c r="T19" i="129" s="1"/>
  <c r="F18" i="273"/>
  <c r="E18" i="273"/>
  <c r="BE17" i="273"/>
  <c r="AA17" i="273"/>
  <c r="R17" i="273"/>
  <c r="T18" i="129"/>
  <c r="F17" i="273"/>
  <c r="E17" i="273"/>
  <c r="BE16" i="273"/>
  <c r="AA16" i="273"/>
  <c r="R16" i="273"/>
  <c r="T17" i="129" s="1"/>
  <c r="F16" i="273"/>
  <c r="E16" i="273"/>
  <c r="BE15" i="273"/>
  <c r="AA15" i="273"/>
  <c r="R15" i="273"/>
  <c r="T16" i="129"/>
  <c r="F15" i="273"/>
  <c r="E15" i="273"/>
  <c r="BE14" i="273"/>
  <c r="AA14" i="273"/>
  <c r="R14" i="273"/>
  <c r="F14" i="273"/>
  <c r="E14" i="273"/>
  <c r="BE13" i="273"/>
  <c r="AA13" i="273"/>
  <c r="R13" i="273"/>
  <c r="F13" i="273"/>
  <c r="E13" i="273"/>
  <c r="BE12" i="273"/>
  <c r="J12" i="273" s="1"/>
  <c r="J60" i="273" s="1"/>
  <c r="BF12" i="273" s="1"/>
  <c r="BG12" i="273" s="1"/>
  <c r="AA12" i="273"/>
  <c r="R12" i="273"/>
  <c r="T13" i="129"/>
  <c r="F12" i="273"/>
  <c r="E12" i="273"/>
  <c r="R11" i="273"/>
  <c r="T12" i="129"/>
  <c r="F11" i="273"/>
  <c r="E11" i="273"/>
  <c r="BE10" i="273"/>
  <c r="AA10" i="273"/>
  <c r="R10" i="273"/>
  <c r="F10" i="273"/>
  <c r="E10" i="273"/>
  <c r="BE9" i="273"/>
  <c r="G9" i="273"/>
  <c r="G60" i="273"/>
  <c r="BF9" i="273" s="1"/>
  <c r="BG9" i="273" s="1"/>
  <c r="AA9" i="273"/>
  <c r="R9" i="273"/>
  <c r="T11" i="129"/>
  <c r="F9" i="273"/>
  <c r="E9" i="273"/>
  <c r="BD8" i="273"/>
  <c r="BC8" i="273"/>
  <c r="BB8" i="273"/>
  <c r="BA8" i="273"/>
  <c r="AZ8" i="273"/>
  <c r="AY8" i="273"/>
  <c r="AX8" i="273"/>
  <c r="AW8" i="273"/>
  <c r="AV8" i="273"/>
  <c r="AU8" i="273"/>
  <c r="AT8" i="273"/>
  <c r="AS8" i="273"/>
  <c r="AR8" i="273"/>
  <c r="AQ8" i="273"/>
  <c r="AP8" i="273"/>
  <c r="AO8" i="273"/>
  <c r="AN8" i="273"/>
  <c r="AM8" i="273"/>
  <c r="AL8" i="273"/>
  <c r="AK8" i="273"/>
  <c r="AJ8" i="273"/>
  <c r="AI8" i="273"/>
  <c r="AH8" i="273"/>
  <c r="AG8" i="273"/>
  <c r="AF8" i="273"/>
  <c r="AE8" i="273"/>
  <c r="AD8" i="273"/>
  <c r="AC8" i="273"/>
  <c r="AB8" i="273"/>
  <c r="Z8" i="273"/>
  <c r="Y8" i="273"/>
  <c r="X8" i="273"/>
  <c r="W8" i="273"/>
  <c r="V8" i="273"/>
  <c r="U8" i="273"/>
  <c r="T8" i="273"/>
  <c r="S8" i="273"/>
  <c r="Q8" i="273"/>
  <c r="P8" i="273"/>
  <c r="T26" i="129"/>
  <c r="O8" i="273"/>
  <c r="T25" i="129" s="1"/>
  <c r="N8" i="273"/>
  <c r="M8" i="273"/>
  <c r="L8" i="273"/>
  <c r="K8" i="273"/>
  <c r="J8" i="273"/>
  <c r="T23" i="129" s="1"/>
  <c r="I8" i="273"/>
  <c r="H8" i="273"/>
  <c r="G8" i="273"/>
  <c r="BD7" i="273"/>
  <c r="BC7" i="273"/>
  <c r="BB7" i="273"/>
  <c r="BA7" i="273"/>
  <c r="AZ7" i="273"/>
  <c r="AY7" i="273"/>
  <c r="AX7" i="273"/>
  <c r="AW7" i="273"/>
  <c r="AV7" i="273"/>
  <c r="AU7" i="273"/>
  <c r="AT7" i="273"/>
  <c r="AS7" i="273"/>
  <c r="AR7" i="273"/>
  <c r="AQ7" i="273"/>
  <c r="AP7" i="273"/>
  <c r="AO7" i="273"/>
  <c r="AN7" i="273"/>
  <c r="AM7" i="273"/>
  <c r="AL7" i="273"/>
  <c r="AK7" i="273"/>
  <c r="AJ7" i="273"/>
  <c r="AI7" i="273"/>
  <c r="AH7" i="273"/>
  <c r="AG7" i="273"/>
  <c r="AF7" i="273"/>
  <c r="AE7" i="273"/>
  <c r="AD7" i="273"/>
  <c r="AC7" i="273"/>
  <c r="Z7" i="273"/>
  <c r="Y7" i="273"/>
  <c r="X7" i="273"/>
  <c r="W7" i="273"/>
  <c r="V7" i="273"/>
  <c r="U7" i="273"/>
  <c r="T7" i="273"/>
  <c r="S7" i="273"/>
  <c r="Q7" i="273"/>
  <c r="P7" i="273"/>
  <c r="O7" i="273"/>
  <c r="N7" i="273"/>
  <c r="M7" i="273"/>
  <c r="L7" i="273"/>
  <c r="K7" i="273"/>
  <c r="J7" i="273"/>
  <c r="I7" i="273"/>
  <c r="H7" i="273"/>
  <c r="G7" i="273"/>
  <c r="BD59" i="272"/>
  <c r="BC59" i="272"/>
  <c r="BB59" i="272"/>
  <c r="BA59" i="272"/>
  <c r="AZ59" i="272"/>
  <c r="AY59" i="272"/>
  <c r="AX59" i="272"/>
  <c r="AW59" i="272"/>
  <c r="AV59" i="272"/>
  <c r="AU59" i="272"/>
  <c r="AT59" i="272"/>
  <c r="AS59" i="272"/>
  <c r="AR59" i="272"/>
  <c r="AR60" i="272" s="1"/>
  <c r="BF46" i="272" s="1"/>
  <c r="BG46" i="272" s="1"/>
  <c r="AQ59" i="272"/>
  <c r="AP59" i="272"/>
  <c r="AO59" i="272"/>
  <c r="AN59" i="272"/>
  <c r="AM59" i="272"/>
  <c r="AL59" i="272"/>
  <c r="AK59" i="272"/>
  <c r="AJ59" i="272"/>
  <c r="AI59" i="272"/>
  <c r="AH59" i="272"/>
  <c r="AG59" i="272"/>
  <c r="AF59" i="272"/>
  <c r="AE59" i="272"/>
  <c r="AD59" i="272"/>
  <c r="AC59" i="272"/>
  <c r="AB59" i="272"/>
  <c r="Z59" i="272"/>
  <c r="Y59" i="272"/>
  <c r="X59" i="272"/>
  <c r="W59" i="272"/>
  <c r="V59" i="272"/>
  <c r="U59" i="272"/>
  <c r="T59" i="272"/>
  <c r="S59" i="272"/>
  <c r="Q59" i="272"/>
  <c r="P59" i="272"/>
  <c r="O59" i="272"/>
  <c r="N59" i="272"/>
  <c r="M59" i="272"/>
  <c r="L59" i="272"/>
  <c r="K59" i="272"/>
  <c r="J59" i="272"/>
  <c r="I59" i="272"/>
  <c r="H59" i="272"/>
  <c r="G59" i="272"/>
  <c r="BE58" i="272"/>
  <c r="BD58" i="272"/>
  <c r="AA58" i="272"/>
  <c r="R58" i="272"/>
  <c r="F58" i="272"/>
  <c r="E58" i="272"/>
  <c r="BE57" i="272"/>
  <c r="I58" i="206" s="1"/>
  <c r="BC57" i="272"/>
  <c r="BC60" i="272"/>
  <c r="BF57" i="272" s="1"/>
  <c r="AA57" i="272"/>
  <c r="R57" i="272"/>
  <c r="F57" i="272"/>
  <c r="E57" i="272"/>
  <c r="BE56" i="272"/>
  <c r="AA56" i="272"/>
  <c r="R56" i="272"/>
  <c r="F56" i="272"/>
  <c r="E56" i="272"/>
  <c r="BE55" i="272"/>
  <c r="BA55" i="272"/>
  <c r="AA55" i="272"/>
  <c r="R55" i="272"/>
  <c r="F55" i="272"/>
  <c r="E55" i="272"/>
  <c r="BE54" i="272"/>
  <c r="AA54" i="272"/>
  <c r="R54" i="272"/>
  <c r="F54" i="272"/>
  <c r="E54" i="272"/>
  <c r="BE53" i="272"/>
  <c r="I54" i="206"/>
  <c r="AA53" i="272"/>
  <c r="R53" i="272"/>
  <c r="F53" i="272"/>
  <c r="E53" i="272"/>
  <c r="AA52" i="272"/>
  <c r="BE52" i="272" s="1"/>
  <c r="R52" i="272"/>
  <c r="F52" i="272"/>
  <c r="E52" i="272"/>
  <c r="BE51" i="272"/>
  <c r="I52" i="206" s="1"/>
  <c r="AA51" i="272"/>
  <c r="R51" i="272"/>
  <c r="F51" i="272"/>
  <c r="E51" i="272"/>
  <c r="BE50" i="272"/>
  <c r="I51" i="206" s="1"/>
  <c r="AV50" i="272"/>
  <c r="AA50" i="272"/>
  <c r="R50" i="272"/>
  <c r="F50" i="272"/>
  <c r="E50" i="272"/>
  <c r="BE49" i="272"/>
  <c r="AA49" i="272"/>
  <c r="R49" i="272"/>
  <c r="F49" i="272"/>
  <c r="E49" i="272"/>
  <c r="BE48" i="272"/>
  <c r="AA48" i="272"/>
  <c r="R48" i="272"/>
  <c r="F48" i="272"/>
  <c r="E48" i="272"/>
  <c r="BE47" i="272"/>
  <c r="AA47" i="272"/>
  <c r="R47" i="272"/>
  <c r="F47" i="272"/>
  <c r="E47" i="272"/>
  <c r="BE46" i="272"/>
  <c r="I47" i="206" s="1"/>
  <c r="AR46" i="272"/>
  <c r="AA46" i="272"/>
  <c r="R46" i="272"/>
  <c r="F46" i="272"/>
  <c r="E46" i="272"/>
  <c r="BE45" i="272"/>
  <c r="AA45" i="272"/>
  <c r="R45" i="272"/>
  <c r="F45" i="272"/>
  <c r="E45" i="272"/>
  <c r="BE44" i="272"/>
  <c r="AA44" i="272"/>
  <c r="R44" i="272"/>
  <c r="F44" i="272"/>
  <c r="E44" i="272"/>
  <c r="BE43" i="272"/>
  <c r="AA43" i="272"/>
  <c r="R43" i="272"/>
  <c r="F43" i="272"/>
  <c r="E43" i="272"/>
  <c r="BE42" i="272"/>
  <c r="AN42" i="272"/>
  <c r="AA42" i="272"/>
  <c r="R42" i="272"/>
  <c r="F42" i="272"/>
  <c r="E42" i="272"/>
  <c r="BE41" i="272"/>
  <c r="AA41" i="272"/>
  <c r="R41" i="272"/>
  <c r="F41" i="272"/>
  <c r="E41" i="272"/>
  <c r="BE40" i="272"/>
  <c r="AL40" i="272" s="1"/>
  <c r="AL60" i="272" s="1"/>
  <c r="BF40" i="272" s="1"/>
  <c r="BG40" i="272" s="1"/>
  <c r="AA40" i="272"/>
  <c r="R40" i="272"/>
  <c r="F40" i="272"/>
  <c r="E40" i="272"/>
  <c r="BE39" i="272"/>
  <c r="AA39" i="272"/>
  <c r="R39" i="272"/>
  <c r="F39" i="272"/>
  <c r="E39" i="272"/>
  <c r="BE38" i="272"/>
  <c r="AA38" i="272"/>
  <c r="R38" i="272"/>
  <c r="F38" i="272"/>
  <c r="E38" i="272"/>
  <c r="BE37" i="272"/>
  <c r="AA37" i="272"/>
  <c r="R37" i="272"/>
  <c r="F37" i="272"/>
  <c r="E37" i="272"/>
  <c r="BE36" i="272"/>
  <c r="AA36" i="272"/>
  <c r="R36" i="272"/>
  <c r="F36" i="272"/>
  <c r="E36" i="272"/>
  <c r="BE35" i="272"/>
  <c r="AA35" i="272"/>
  <c r="R35" i="272"/>
  <c r="F35" i="272"/>
  <c r="E35" i="272"/>
  <c r="BE34" i="272"/>
  <c r="AA34" i="272"/>
  <c r="R34" i="272"/>
  <c r="F34" i="272"/>
  <c r="E34" i="272"/>
  <c r="BE33" i="272"/>
  <c r="AE33" i="272"/>
  <c r="AA33" i="272"/>
  <c r="R33" i="272"/>
  <c r="F33" i="272"/>
  <c r="E33" i="272"/>
  <c r="BE32" i="272"/>
  <c r="AA32" i="272"/>
  <c r="R32" i="272"/>
  <c r="F32" i="272"/>
  <c r="E32" i="272"/>
  <c r="BE31" i="272"/>
  <c r="I32" i="206"/>
  <c r="AA31" i="272"/>
  <c r="R31" i="272"/>
  <c r="F31" i="272"/>
  <c r="E31" i="272"/>
  <c r="BE30" i="272"/>
  <c r="AA30" i="272"/>
  <c r="R30" i="272"/>
  <c r="F30" i="272"/>
  <c r="E30" i="272"/>
  <c r="BD29" i="272"/>
  <c r="BC29" i="272"/>
  <c r="BB29" i="272"/>
  <c r="BA29" i="272"/>
  <c r="AZ29" i="272"/>
  <c r="AY29" i="272"/>
  <c r="AX29" i="272"/>
  <c r="AW29" i="272"/>
  <c r="AV29" i="272"/>
  <c r="AU29" i="272"/>
  <c r="AT29" i="272"/>
  <c r="AS29" i="272"/>
  <c r="AR29" i="272"/>
  <c r="AQ29" i="272"/>
  <c r="AP29" i="272"/>
  <c r="AO29" i="272"/>
  <c r="AN29" i="272"/>
  <c r="AM29" i="272"/>
  <c r="AL29" i="272"/>
  <c r="AK29" i="272"/>
  <c r="AJ29" i="272"/>
  <c r="AI29" i="272"/>
  <c r="AH29" i="272"/>
  <c r="AG29" i="272"/>
  <c r="AF29" i="272"/>
  <c r="AE29" i="272"/>
  <c r="AD29" i="272"/>
  <c r="AC29" i="272"/>
  <c r="AB29" i="272"/>
  <c r="Z29" i="272"/>
  <c r="Y29" i="272"/>
  <c r="X29" i="272"/>
  <c r="W29" i="272"/>
  <c r="V29" i="272"/>
  <c r="U29" i="272"/>
  <c r="T29" i="272"/>
  <c r="S29" i="272"/>
  <c r="Q29" i="272"/>
  <c r="P29" i="272"/>
  <c r="O29" i="272"/>
  <c r="N29" i="272"/>
  <c r="M29" i="272"/>
  <c r="L29" i="272"/>
  <c r="K29" i="272"/>
  <c r="J29" i="272"/>
  <c r="I29" i="272"/>
  <c r="H29" i="272"/>
  <c r="G29" i="272"/>
  <c r="F29" i="272" s="1"/>
  <c r="BE28" i="272"/>
  <c r="I29" i="206"/>
  <c r="AA28" i="272"/>
  <c r="R28" i="272"/>
  <c r="F28" i="272"/>
  <c r="E28" i="272"/>
  <c r="BE27" i="272"/>
  <c r="Y27" i="272"/>
  <c r="Y60" i="272" s="1"/>
  <c r="BF27" i="272" s="1"/>
  <c r="BG27" i="272" s="1"/>
  <c r="AA27" i="272"/>
  <c r="R27" i="272"/>
  <c r="F27" i="272"/>
  <c r="E27" i="272"/>
  <c r="BE26" i="272"/>
  <c r="AA26" i="272"/>
  <c r="R26" i="272"/>
  <c r="F26" i="272"/>
  <c r="E26" i="272"/>
  <c r="BE25" i="272"/>
  <c r="I26" i="206"/>
  <c r="AA25" i="272"/>
  <c r="R25" i="272"/>
  <c r="F25" i="272"/>
  <c r="E25" i="272"/>
  <c r="BE24" i="272"/>
  <c r="AA24" i="272"/>
  <c r="R24" i="272"/>
  <c r="F24" i="272"/>
  <c r="E24" i="272"/>
  <c r="BE23" i="272"/>
  <c r="I24" i="206"/>
  <c r="AA23" i="272"/>
  <c r="R23" i="272"/>
  <c r="F23" i="272"/>
  <c r="E23" i="272"/>
  <c r="BE22" i="272"/>
  <c r="I23" i="206" s="1"/>
  <c r="AA22" i="272"/>
  <c r="R22" i="272"/>
  <c r="F22" i="272"/>
  <c r="E22" i="272"/>
  <c r="BE21" i="272"/>
  <c r="I22" i="206"/>
  <c r="AA21" i="272"/>
  <c r="R21" i="272"/>
  <c r="F21" i="272"/>
  <c r="E21" i="272"/>
  <c r="BD20" i="272"/>
  <c r="BC20" i="272"/>
  <c r="BB20" i="272"/>
  <c r="BA20" i="272"/>
  <c r="AZ20" i="272"/>
  <c r="AY20" i="272"/>
  <c r="AX20" i="272"/>
  <c r="AW20" i="272"/>
  <c r="AV20" i="272"/>
  <c r="AU20" i="272"/>
  <c r="I33" i="129" s="1"/>
  <c r="AT20" i="272"/>
  <c r="AS20" i="272"/>
  <c r="AR20" i="272"/>
  <c r="AQ20" i="272"/>
  <c r="AP20" i="272"/>
  <c r="AO20" i="272"/>
  <c r="AN20" i="272"/>
  <c r="AM20" i="272"/>
  <c r="AL20" i="272"/>
  <c r="AK20" i="272"/>
  <c r="AJ20" i="272"/>
  <c r="AI20" i="272"/>
  <c r="AH20" i="272"/>
  <c r="AG20" i="272"/>
  <c r="AF20" i="272"/>
  <c r="AE20" i="272"/>
  <c r="AD20" i="272"/>
  <c r="AC20" i="272"/>
  <c r="AB20" i="272"/>
  <c r="Z20" i="272"/>
  <c r="Y20" i="272"/>
  <c r="X20" i="272"/>
  <c r="W20" i="272"/>
  <c r="V20" i="272"/>
  <c r="U20" i="272"/>
  <c r="T20" i="272"/>
  <c r="S20" i="272"/>
  <c r="Q20" i="272"/>
  <c r="P20" i="272"/>
  <c r="O20" i="272"/>
  <c r="N20" i="272"/>
  <c r="M20" i="272"/>
  <c r="L20" i="272"/>
  <c r="K20" i="272"/>
  <c r="J20" i="272"/>
  <c r="I20" i="272"/>
  <c r="H20" i="272"/>
  <c r="G20" i="272"/>
  <c r="BE19" i="272"/>
  <c r="I20" i="206" s="1"/>
  <c r="Q19" i="272"/>
  <c r="AA19" i="272"/>
  <c r="R19" i="272"/>
  <c r="I20" i="129"/>
  <c r="F19" i="272"/>
  <c r="E19" i="272"/>
  <c r="BE18" i="272"/>
  <c r="I19" i="206" s="1"/>
  <c r="AA18" i="272"/>
  <c r="R18" i="272"/>
  <c r="I19" i="129" s="1"/>
  <c r="F18" i="272"/>
  <c r="E18" i="272"/>
  <c r="BE17" i="272"/>
  <c r="O17" i="272" s="1"/>
  <c r="O60" i="272" s="1"/>
  <c r="BF17" i="272" s="1"/>
  <c r="AA17" i="272"/>
  <c r="R17" i="272"/>
  <c r="I18" i="129" s="1"/>
  <c r="F17" i="272"/>
  <c r="E17" i="272"/>
  <c r="BE16" i="272"/>
  <c r="AA16" i="272"/>
  <c r="R16" i="272"/>
  <c r="I17" i="129"/>
  <c r="F16" i="272"/>
  <c r="E16" i="272"/>
  <c r="BE15" i="272"/>
  <c r="AA15" i="272"/>
  <c r="R15" i="272"/>
  <c r="I16" i="129" s="1"/>
  <c r="F15" i="272"/>
  <c r="E15" i="272"/>
  <c r="BE14" i="272"/>
  <c r="AA14" i="272"/>
  <c r="R14" i="272"/>
  <c r="F14" i="272"/>
  <c r="E14" i="272"/>
  <c r="BE13" i="272"/>
  <c r="AA13" i="272"/>
  <c r="R13" i="272"/>
  <c r="F13" i="272"/>
  <c r="E13" i="272"/>
  <c r="BE12" i="272"/>
  <c r="I13" i="206"/>
  <c r="AA12" i="272"/>
  <c r="R12" i="272"/>
  <c r="I13" i="129"/>
  <c r="F12" i="272"/>
  <c r="E12" i="272"/>
  <c r="BE11" i="272"/>
  <c r="I12" i="206"/>
  <c r="AA11" i="272"/>
  <c r="R11" i="272"/>
  <c r="I12" i="129" s="1"/>
  <c r="F11" i="272"/>
  <c r="E11" i="272"/>
  <c r="BE10" i="272"/>
  <c r="H10" i="272" s="1"/>
  <c r="H60" i="272" s="1"/>
  <c r="BF10" i="272" s="1"/>
  <c r="BG10" i="272" s="1"/>
  <c r="AA10" i="272"/>
  <c r="R10" i="272"/>
  <c r="F10" i="272"/>
  <c r="E10" i="272"/>
  <c r="BE9" i="272"/>
  <c r="G9" i="272"/>
  <c r="G60" i="272"/>
  <c r="BF9" i="272" s="1"/>
  <c r="BG9" i="272" s="1"/>
  <c r="AA9" i="272"/>
  <c r="R9" i="272"/>
  <c r="F9" i="272"/>
  <c r="E9" i="272"/>
  <c r="BD8" i="272"/>
  <c r="BC8" i="272"/>
  <c r="BB8" i="272"/>
  <c r="BA8" i="272"/>
  <c r="AZ8" i="272"/>
  <c r="AY8" i="272"/>
  <c r="AX8" i="272"/>
  <c r="AW8" i="272"/>
  <c r="AV8" i="272"/>
  <c r="AU8" i="272"/>
  <c r="AT8" i="272"/>
  <c r="AS8" i="272"/>
  <c r="AR8" i="272"/>
  <c r="AQ8" i="272"/>
  <c r="AP8" i="272"/>
  <c r="AO8" i="272"/>
  <c r="AN8" i="272"/>
  <c r="AM8" i="272"/>
  <c r="AL8" i="272"/>
  <c r="AK8" i="272"/>
  <c r="AJ8" i="272"/>
  <c r="AI8" i="272"/>
  <c r="AH8" i="272"/>
  <c r="AG8" i="272"/>
  <c r="AF8" i="272"/>
  <c r="AE8" i="272"/>
  <c r="AD8" i="272"/>
  <c r="AC8" i="272"/>
  <c r="AB8" i="272"/>
  <c r="Z8" i="272"/>
  <c r="Y8" i="272"/>
  <c r="X8" i="272"/>
  <c r="W8" i="272"/>
  <c r="V8" i="272"/>
  <c r="U8" i="272"/>
  <c r="T8" i="272"/>
  <c r="S8" i="272"/>
  <c r="Q8" i="272"/>
  <c r="P8" i="272"/>
  <c r="I26" i="129" s="1"/>
  <c r="O8" i="272"/>
  <c r="I25" i="129"/>
  <c r="N8" i="272"/>
  <c r="M8" i="272"/>
  <c r="L8" i="272"/>
  <c r="K8" i="272"/>
  <c r="J8" i="272"/>
  <c r="I23" i="129"/>
  <c r="I8" i="272"/>
  <c r="H8" i="272"/>
  <c r="G8" i="272"/>
  <c r="BD7" i="272"/>
  <c r="BC7" i="272"/>
  <c r="BB7" i="272"/>
  <c r="BA7" i="272"/>
  <c r="AZ7" i="272"/>
  <c r="AY7" i="272"/>
  <c r="AX7" i="272"/>
  <c r="AW7" i="272"/>
  <c r="AV7" i="272"/>
  <c r="AU7" i="272"/>
  <c r="AT7" i="272"/>
  <c r="AS7" i="272"/>
  <c r="AR7" i="272"/>
  <c r="AQ7" i="272"/>
  <c r="AP7" i="272"/>
  <c r="AO7" i="272"/>
  <c r="AN7" i="272"/>
  <c r="AM7" i="272"/>
  <c r="AL7" i="272"/>
  <c r="AK7" i="272"/>
  <c r="AJ7" i="272"/>
  <c r="AI7" i="272"/>
  <c r="AH7" i="272"/>
  <c r="AG7" i="272"/>
  <c r="AF7" i="272"/>
  <c r="AE7" i="272"/>
  <c r="AD7" i="272"/>
  <c r="AC7" i="272"/>
  <c r="AB7" i="272"/>
  <c r="Z7" i="272"/>
  <c r="Y7" i="272"/>
  <c r="X7" i="272"/>
  <c r="W7" i="272"/>
  <c r="V7" i="272"/>
  <c r="U7" i="272"/>
  <c r="T7" i="272"/>
  <c r="S7" i="272"/>
  <c r="Q7" i="272"/>
  <c r="P7" i="272"/>
  <c r="O7" i="272"/>
  <c r="N7" i="272"/>
  <c r="M7" i="272"/>
  <c r="L7" i="272"/>
  <c r="K7" i="272"/>
  <c r="J7" i="272"/>
  <c r="I7" i="272"/>
  <c r="H7" i="272"/>
  <c r="G7" i="272"/>
  <c r="BD59" i="270"/>
  <c r="BC59" i="270"/>
  <c r="BB59" i="270"/>
  <c r="BA59" i="270"/>
  <c r="AZ59" i="270"/>
  <c r="AY59" i="270"/>
  <c r="AX59" i="270"/>
  <c r="AW59" i="270"/>
  <c r="AV59" i="270"/>
  <c r="AU59" i="270"/>
  <c r="AT59" i="270"/>
  <c r="AS59" i="270"/>
  <c r="AR59" i="270"/>
  <c r="AQ59" i="270"/>
  <c r="AP59" i="270"/>
  <c r="AO59" i="270"/>
  <c r="AN59" i="270"/>
  <c r="AM59" i="270"/>
  <c r="AL59" i="270"/>
  <c r="AK59" i="270"/>
  <c r="AJ59" i="270"/>
  <c r="AI59" i="270"/>
  <c r="AH59" i="270"/>
  <c r="AG59" i="270"/>
  <c r="AG60" i="270" s="1"/>
  <c r="BF35" i="270" s="1"/>
  <c r="BG35" i="270" s="1"/>
  <c r="AF59" i="270"/>
  <c r="AE59" i="270"/>
  <c r="AD59" i="270"/>
  <c r="AC59" i="270"/>
  <c r="AB59" i="270"/>
  <c r="Z59" i="270"/>
  <c r="Y59" i="270"/>
  <c r="X59" i="270"/>
  <c r="W59" i="270"/>
  <c r="V59" i="270"/>
  <c r="V60" i="270" s="1"/>
  <c r="BF24" i="270" s="1"/>
  <c r="U59" i="270"/>
  <c r="T59" i="270"/>
  <c r="S59" i="270"/>
  <c r="Q59" i="270"/>
  <c r="P59" i="270"/>
  <c r="O59" i="270"/>
  <c r="N59" i="270"/>
  <c r="M59" i="270"/>
  <c r="L59" i="270"/>
  <c r="K59" i="270"/>
  <c r="J59" i="270"/>
  <c r="I59" i="270"/>
  <c r="H59" i="270"/>
  <c r="G59" i="270"/>
  <c r="BE58" i="270"/>
  <c r="BD58" i="270"/>
  <c r="BD60" i="270"/>
  <c r="BF58" i="270" s="1"/>
  <c r="BG58" i="270" s="1"/>
  <c r="AA58" i="270"/>
  <c r="R58" i="270"/>
  <c r="F58" i="270"/>
  <c r="E58" i="270"/>
  <c r="BE57" i="270"/>
  <c r="BC57" i="270"/>
  <c r="AA57" i="270"/>
  <c r="R57" i="270"/>
  <c r="F57" i="270"/>
  <c r="E57" i="270"/>
  <c r="BE56" i="270"/>
  <c r="AA56" i="270"/>
  <c r="R56" i="270"/>
  <c r="F56" i="270"/>
  <c r="E56" i="270"/>
  <c r="BE55" i="270"/>
  <c r="AA55" i="270"/>
  <c r="R55" i="270"/>
  <c r="F55" i="270"/>
  <c r="E55" i="270"/>
  <c r="BE54" i="270"/>
  <c r="AA54" i="270"/>
  <c r="R54" i="270"/>
  <c r="F54" i="270"/>
  <c r="E54" i="270"/>
  <c r="BE53" i="270"/>
  <c r="AY53" i="270" s="1"/>
  <c r="AA53" i="270"/>
  <c r="R53" i="270"/>
  <c r="F53" i="270"/>
  <c r="E53" i="270"/>
  <c r="AA52" i="270"/>
  <c r="BE52" i="270" s="1"/>
  <c r="R52" i="270"/>
  <c r="F52" i="270"/>
  <c r="E52" i="270"/>
  <c r="BE51" i="270"/>
  <c r="AW51" i="270"/>
  <c r="AA51" i="270"/>
  <c r="R51" i="270"/>
  <c r="F51" i="270"/>
  <c r="E51" i="270"/>
  <c r="BE50" i="270"/>
  <c r="J51" i="206" s="1"/>
  <c r="AA50" i="270"/>
  <c r="R50" i="270"/>
  <c r="F50" i="270"/>
  <c r="E50" i="270"/>
  <c r="BE49" i="270"/>
  <c r="AA49" i="270"/>
  <c r="R49" i="270"/>
  <c r="F49" i="270"/>
  <c r="E49" i="270"/>
  <c r="BE48" i="270"/>
  <c r="J49" i="206"/>
  <c r="AA48" i="270"/>
  <c r="R48" i="270"/>
  <c r="F48" i="270"/>
  <c r="E48" i="270"/>
  <c r="BE47" i="270"/>
  <c r="AA47" i="270"/>
  <c r="R47" i="270"/>
  <c r="F47" i="270"/>
  <c r="E47" i="270"/>
  <c r="BE46" i="270"/>
  <c r="J47" i="206"/>
  <c r="AA46" i="270"/>
  <c r="R46" i="270"/>
  <c r="F46" i="270"/>
  <c r="E46" i="270"/>
  <c r="BE45" i="270"/>
  <c r="AA45" i="270"/>
  <c r="R45" i="270"/>
  <c r="F45" i="270"/>
  <c r="E45" i="270"/>
  <c r="BE44" i="270"/>
  <c r="J45" i="206"/>
  <c r="AA44" i="270"/>
  <c r="R44" i="270"/>
  <c r="F44" i="270"/>
  <c r="E44" i="270"/>
  <c r="BE43" i="270"/>
  <c r="AA43" i="270"/>
  <c r="R43" i="270"/>
  <c r="F43" i="270"/>
  <c r="E43" i="270"/>
  <c r="BE42" i="270"/>
  <c r="AN42" i="270"/>
  <c r="J43" i="206"/>
  <c r="AA42" i="270"/>
  <c r="R42" i="270"/>
  <c r="F42" i="270"/>
  <c r="E42" i="270"/>
  <c r="BE41" i="270"/>
  <c r="J42" i="206" s="1"/>
  <c r="AA41" i="270"/>
  <c r="R41" i="270"/>
  <c r="F41" i="270"/>
  <c r="E41" i="270"/>
  <c r="BE40" i="270"/>
  <c r="J41" i="206"/>
  <c r="AL40" i="270"/>
  <c r="AL60" i="270"/>
  <c r="BF40" i="270" s="1"/>
  <c r="BG40" i="270" s="1"/>
  <c r="AA40" i="270"/>
  <c r="R40" i="270"/>
  <c r="F40" i="270"/>
  <c r="E40" i="270"/>
  <c r="BE39" i="270"/>
  <c r="AA39" i="270"/>
  <c r="R39" i="270"/>
  <c r="F39" i="270"/>
  <c r="E39" i="270"/>
  <c r="BE38" i="270"/>
  <c r="AJ38" i="270" s="1"/>
  <c r="AA38" i="270"/>
  <c r="R38" i="270"/>
  <c r="F38" i="270"/>
  <c r="E38" i="270"/>
  <c r="BE37" i="270"/>
  <c r="J38" i="206"/>
  <c r="AA37" i="270"/>
  <c r="R37" i="270"/>
  <c r="F37" i="270"/>
  <c r="E37" i="270"/>
  <c r="BE36" i="270"/>
  <c r="AA36" i="270"/>
  <c r="R36" i="270"/>
  <c r="F36" i="270"/>
  <c r="E36" i="270"/>
  <c r="BE35" i="270"/>
  <c r="AG35" i="270"/>
  <c r="AA35" i="270"/>
  <c r="R35" i="270"/>
  <c r="F35" i="270"/>
  <c r="E35" i="270"/>
  <c r="BE34" i="270"/>
  <c r="J35" i="206"/>
  <c r="AA34" i="270"/>
  <c r="R34" i="270"/>
  <c r="F34" i="270"/>
  <c r="E34" i="270"/>
  <c r="BE33" i="270"/>
  <c r="J34" i="206"/>
  <c r="AA33" i="270"/>
  <c r="R33" i="270"/>
  <c r="F33" i="270"/>
  <c r="E33" i="270"/>
  <c r="BE32" i="270"/>
  <c r="AA32" i="270"/>
  <c r="R32" i="270"/>
  <c r="F32" i="270"/>
  <c r="E32" i="270"/>
  <c r="BE31" i="270"/>
  <c r="AC31" i="270" s="1"/>
  <c r="J32" i="206"/>
  <c r="AA31" i="270"/>
  <c r="R31" i="270"/>
  <c r="F31" i="270"/>
  <c r="E31" i="270"/>
  <c r="BE30" i="270"/>
  <c r="J31" i="206"/>
  <c r="AA30" i="270"/>
  <c r="R30" i="270"/>
  <c r="F30" i="270"/>
  <c r="E30" i="270"/>
  <c r="BD29" i="270"/>
  <c r="BC29" i="270"/>
  <c r="BB29" i="270"/>
  <c r="BA29" i="270"/>
  <c r="AZ29" i="270"/>
  <c r="AY29" i="270"/>
  <c r="AX29" i="270"/>
  <c r="AW29" i="270"/>
  <c r="AV29" i="270"/>
  <c r="AU29" i="270"/>
  <c r="AT29" i="270"/>
  <c r="AS29" i="270"/>
  <c r="AR29" i="270"/>
  <c r="AQ29" i="270"/>
  <c r="AP29" i="270"/>
  <c r="AO29" i="270"/>
  <c r="AN29" i="270"/>
  <c r="AM29" i="270"/>
  <c r="AL29" i="270"/>
  <c r="AK29" i="270"/>
  <c r="AJ29" i="270"/>
  <c r="AI29" i="270"/>
  <c r="AH29" i="270"/>
  <c r="AG29" i="270"/>
  <c r="AF29" i="270"/>
  <c r="AE29" i="270"/>
  <c r="AD29" i="270"/>
  <c r="AC29" i="270"/>
  <c r="AB29" i="270"/>
  <c r="Z29" i="270"/>
  <c r="Y29" i="270"/>
  <c r="X29" i="270"/>
  <c r="W29" i="270"/>
  <c r="V29" i="270"/>
  <c r="U29" i="270"/>
  <c r="T29" i="270"/>
  <c r="S29" i="270"/>
  <c r="Q29" i="270"/>
  <c r="P29" i="270"/>
  <c r="O29" i="270"/>
  <c r="N29" i="270"/>
  <c r="M29" i="270"/>
  <c r="L29" i="270"/>
  <c r="K29" i="270"/>
  <c r="J29" i="270"/>
  <c r="I29" i="270"/>
  <c r="H29" i="270"/>
  <c r="G29" i="270"/>
  <c r="F29" i="270" s="1"/>
  <c r="BE28" i="270"/>
  <c r="J29" i="206"/>
  <c r="AA28" i="270"/>
  <c r="R28" i="270"/>
  <c r="F28" i="270"/>
  <c r="E28" i="270"/>
  <c r="BE27" i="270"/>
  <c r="Y27" i="270" s="1"/>
  <c r="AA27" i="270"/>
  <c r="R27" i="270"/>
  <c r="F27" i="270"/>
  <c r="E27" i="270"/>
  <c r="BE26" i="270"/>
  <c r="J27" i="206"/>
  <c r="AA26" i="270"/>
  <c r="R26" i="270"/>
  <c r="F26" i="270"/>
  <c r="E26" i="270"/>
  <c r="BE25" i="270"/>
  <c r="AA25" i="270"/>
  <c r="R25" i="270"/>
  <c r="F25" i="270"/>
  <c r="E25" i="270"/>
  <c r="BE24" i="270"/>
  <c r="J25" i="206"/>
  <c r="AA24" i="270"/>
  <c r="V24" i="270"/>
  <c r="BG24" i="270"/>
  <c r="R24" i="270"/>
  <c r="F24" i="270"/>
  <c r="E24" i="270"/>
  <c r="BE23" i="270"/>
  <c r="J24" i="206" s="1"/>
  <c r="AA23" i="270"/>
  <c r="R23" i="270"/>
  <c r="F23" i="270"/>
  <c r="E23" i="270"/>
  <c r="BE22" i="270"/>
  <c r="J23" i="206"/>
  <c r="AA22" i="270"/>
  <c r="R22" i="270"/>
  <c r="F22" i="270"/>
  <c r="E22" i="270"/>
  <c r="BE21" i="270"/>
  <c r="AA21" i="270"/>
  <c r="R21" i="270"/>
  <c r="F21" i="270"/>
  <c r="E21" i="270"/>
  <c r="BD20" i="270"/>
  <c r="BC20" i="270"/>
  <c r="BB20" i="270"/>
  <c r="BA20" i="270"/>
  <c r="AZ20" i="270"/>
  <c r="AY20" i="270"/>
  <c r="AX20" i="270"/>
  <c r="AW20" i="270"/>
  <c r="AV20" i="270"/>
  <c r="AU20" i="270"/>
  <c r="J33" i="129"/>
  <c r="AT20" i="270"/>
  <c r="AS20" i="270"/>
  <c r="AR20" i="270"/>
  <c r="AQ20" i="270"/>
  <c r="AP20" i="270"/>
  <c r="AO20" i="270"/>
  <c r="AN20" i="270"/>
  <c r="AM20" i="270"/>
  <c r="AL20" i="270"/>
  <c r="AK20" i="270"/>
  <c r="AJ20" i="270"/>
  <c r="AI20" i="270"/>
  <c r="AH20" i="270"/>
  <c r="AG20" i="270"/>
  <c r="AF20" i="270"/>
  <c r="AE20" i="270"/>
  <c r="AD20" i="270"/>
  <c r="AC20" i="270"/>
  <c r="AB20" i="270"/>
  <c r="Z20" i="270"/>
  <c r="Y20" i="270"/>
  <c r="X20" i="270"/>
  <c r="W20" i="270"/>
  <c r="V20" i="270"/>
  <c r="U20" i="270"/>
  <c r="T20" i="270"/>
  <c r="S20" i="270"/>
  <c r="Q20" i="270"/>
  <c r="P20" i="270"/>
  <c r="O20" i="270"/>
  <c r="N20" i="270"/>
  <c r="M20" i="270"/>
  <c r="L20" i="270"/>
  <c r="K20" i="270"/>
  <c r="J20" i="270"/>
  <c r="I20" i="270"/>
  <c r="H20" i="270"/>
  <c r="G20" i="270"/>
  <c r="BE19" i="270"/>
  <c r="AA19" i="270"/>
  <c r="R19" i="270"/>
  <c r="J20" i="129" s="1"/>
  <c r="F19" i="270"/>
  <c r="E19" i="270"/>
  <c r="BE18" i="270"/>
  <c r="P18" i="270" s="1"/>
  <c r="AA18" i="270"/>
  <c r="R18" i="270"/>
  <c r="J19" i="129"/>
  <c r="F18" i="270"/>
  <c r="E18" i="270"/>
  <c r="BE17" i="270"/>
  <c r="J18" i="206" s="1"/>
  <c r="AA17" i="270"/>
  <c r="R17" i="270"/>
  <c r="J18" i="129"/>
  <c r="F17" i="270"/>
  <c r="E17" i="270"/>
  <c r="BE16" i="270"/>
  <c r="J17" i="206"/>
  <c r="AA16" i="270"/>
  <c r="R16" i="270"/>
  <c r="J17" i="129"/>
  <c r="F16" i="270"/>
  <c r="E16" i="270"/>
  <c r="BE15" i="270"/>
  <c r="M15" i="270" s="1"/>
  <c r="AA15" i="270"/>
  <c r="R15" i="270"/>
  <c r="J16" i="129"/>
  <c r="F15" i="270"/>
  <c r="E15" i="270"/>
  <c r="BE14" i="270"/>
  <c r="J15" i="206" s="1"/>
  <c r="AA14" i="270"/>
  <c r="R14" i="270"/>
  <c r="F14" i="270"/>
  <c r="E14" i="270"/>
  <c r="BE13" i="270"/>
  <c r="J14" i="206"/>
  <c r="AA13" i="270"/>
  <c r="R13" i="270"/>
  <c r="F13" i="270"/>
  <c r="E13" i="270"/>
  <c r="BE12" i="270"/>
  <c r="AA12" i="270"/>
  <c r="R12" i="270"/>
  <c r="J13" i="129"/>
  <c r="F12" i="270"/>
  <c r="E12" i="270"/>
  <c r="BE11" i="270"/>
  <c r="I11" i="270"/>
  <c r="AA11" i="270"/>
  <c r="R11" i="270"/>
  <c r="J12" i="129"/>
  <c r="F11" i="270"/>
  <c r="E11" i="270"/>
  <c r="BE10" i="270"/>
  <c r="H10" i="270"/>
  <c r="H60" i="270"/>
  <c r="BF10" i="270" s="1"/>
  <c r="BG10" i="270" s="1"/>
  <c r="J11" i="206"/>
  <c r="AA10" i="270"/>
  <c r="R10" i="270"/>
  <c r="F10" i="270"/>
  <c r="E10" i="270"/>
  <c r="BE9" i="270"/>
  <c r="G9" i="270"/>
  <c r="AA9" i="270"/>
  <c r="R9" i="270"/>
  <c r="J11" i="129"/>
  <c r="F9" i="270"/>
  <c r="E9" i="270"/>
  <c r="BD8" i="270"/>
  <c r="BC8" i="270"/>
  <c r="BB8" i="270"/>
  <c r="BA8" i="270"/>
  <c r="AZ8" i="270"/>
  <c r="AY8" i="270"/>
  <c r="AX8" i="270"/>
  <c r="AW8" i="270"/>
  <c r="AV8" i="270"/>
  <c r="AU8" i="270"/>
  <c r="AT8" i="270"/>
  <c r="AS8" i="270"/>
  <c r="AR8" i="270"/>
  <c r="AQ8" i="270"/>
  <c r="AP8" i="270"/>
  <c r="AO8" i="270"/>
  <c r="AN8" i="270"/>
  <c r="AM8" i="270"/>
  <c r="AL8" i="270"/>
  <c r="AK8" i="270"/>
  <c r="AJ8" i="270"/>
  <c r="AI8" i="270"/>
  <c r="AH8" i="270"/>
  <c r="AG8" i="270"/>
  <c r="AF8" i="270"/>
  <c r="AE8" i="270"/>
  <c r="AD8" i="270"/>
  <c r="AC8" i="270"/>
  <c r="AB8" i="270"/>
  <c r="Z8" i="270"/>
  <c r="Y8" i="270"/>
  <c r="X8" i="270"/>
  <c r="W8" i="270"/>
  <c r="V8" i="270"/>
  <c r="U8" i="270"/>
  <c r="T8" i="270"/>
  <c r="S8" i="270"/>
  <c r="Q8" i="270"/>
  <c r="P8" i="270"/>
  <c r="J26" i="129"/>
  <c r="O8" i="270"/>
  <c r="J25" i="129"/>
  <c r="N8" i="270"/>
  <c r="M8" i="270"/>
  <c r="L8" i="270"/>
  <c r="K8" i="270"/>
  <c r="E8" i="270" s="1"/>
  <c r="J8" i="270"/>
  <c r="J23" i="129"/>
  <c r="I8" i="270"/>
  <c r="H8" i="270"/>
  <c r="G8" i="270"/>
  <c r="BD7" i="270"/>
  <c r="BC7" i="270"/>
  <c r="BB7" i="270"/>
  <c r="BA7" i="270"/>
  <c r="AZ7" i="270"/>
  <c r="AY7" i="270"/>
  <c r="AX7" i="270"/>
  <c r="AW7" i="270"/>
  <c r="AV7" i="270"/>
  <c r="AU7" i="270"/>
  <c r="AT7" i="270"/>
  <c r="AS7" i="270"/>
  <c r="AR7" i="270"/>
  <c r="AQ7" i="270"/>
  <c r="AP7" i="270"/>
  <c r="AO7" i="270"/>
  <c r="AN7" i="270"/>
  <c r="AM7" i="270"/>
  <c r="AL7" i="270"/>
  <c r="AK7" i="270"/>
  <c r="AJ7" i="270"/>
  <c r="AI7" i="270"/>
  <c r="AH7" i="270"/>
  <c r="AG7" i="270"/>
  <c r="AF7" i="270"/>
  <c r="AE7" i="270"/>
  <c r="AD7" i="270"/>
  <c r="AC7" i="270"/>
  <c r="AB7" i="270"/>
  <c r="Z7" i="270"/>
  <c r="Y7" i="270"/>
  <c r="X7" i="270"/>
  <c r="W7" i="270"/>
  <c r="V7" i="270"/>
  <c r="U7" i="270"/>
  <c r="T7" i="270"/>
  <c r="S7" i="270"/>
  <c r="Q7" i="270"/>
  <c r="P7" i="270"/>
  <c r="O7" i="270"/>
  <c r="N7" i="270"/>
  <c r="M7" i="270"/>
  <c r="L7" i="270"/>
  <c r="K7" i="270"/>
  <c r="J7" i="270"/>
  <c r="I7" i="270"/>
  <c r="H7" i="270"/>
  <c r="G7" i="270"/>
  <c r="BD59" i="269"/>
  <c r="BC59" i="269"/>
  <c r="BB59" i="269"/>
  <c r="BA59" i="269"/>
  <c r="AZ59" i="269"/>
  <c r="AY59" i="269"/>
  <c r="AX59" i="269"/>
  <c r="AW59" i="269"/>
  <c r="AV59" i="269"/>
  <c r="AU59" i="269"/>
  <c r="AT59" i="269"/>
  <c r="AS59" i="269"/>
  <c r="AR59" i="269"/>
  <c r="AQ59" i="269"/>
  <c r="AP59" i="269"/>
  <c r="AO59" i="269"/>
  <c r="AN59" i="269"/>
  <c r="AM59" i="269"/>
  <c r="AL59" i="269"/>
  <c r="AK59" i="269"/>
  <c r="AJ59" i="269"/>
  <c r="AI59" i="269"/>
  <c r="AH59" i="269"/>
  <c r="AG59" i="269"/>
  <c r="AF59" i="269"/>
  <c r="AE59" i="269"/>
  <c r="AD59" i="269"/>
  <c r="AC59" i="269"/>
  <c r="AB59" i="269"/>
  <c r="Z59" i="269"/>
  <c r="Y59" i="269"/>
  <c r="X59" i="269"/>
  <c r="W59" i="269"/>
  <c r="V59" i="269"/>
  <c r="U59" i="269"/>
  <c r="T59" i="269"/>
  <c r="S59" i="269"/>
  <c r="Q59" i="269"/>
  <c r="P59" i="269"/>
  <c r="O59" i="269"/>
  <c r="N59" i="269"/>
  <c r="M59" i="269"/>
  <c r="L59" i="269"/>
  <c r="K59" i="269"/>
  <c r="J59" i="269"/>
  <c r="I59" i="269"/>
  <c r="H59" i="269"/>
  <c r="G59" i="269"/>
  <c r="G60" i="269"/>
  <c r="BE58" i="269"/>
  <c r="BD58" i="269" s="1"/>
  <c r="AA58" i="269"/>
  <c r="R58" i="269"/>
  <c r="F58" i="269"/>
  <c r="E58" i="269"/>
  <c r="BE57" i="269"/>
  <c r="K58" i="206"/>
  <c r="AA57" i="269"/>
  <c r="R57" i="269"/>
  <c r="F57" i="269"/>
  <c r="E57" i="269"/>
  <c r="BE56" i="269"/>
  <c r="AA56" i="269"/>
  <c r="R56" i="269"/>
  <c r="F56" i="269"/>
  <c r="E56" i="269"/>
  <c r="BE55" i="269"/>
  <c r="K56" i="206"/>
  <c r="AA55" i="269"/>
  <c r="R55" i="269"/>
  <c r="F55" i="269"/>
  <c r="E55" i="269"/>
  <c r="BE54" i="269"/>
  <c r="AA54" i="269"/>
  <c r="R54" i="269"/>
  <c r="F54" i="269"/>
  <c r="E54" i="269"/>
  <c r="BE53" i="269"/>
  <c r="K54" i="206" s="1"/>
  <c r="AA53" i="269"/>
  <c r="R53" i="269"/>
  <c r="F53" i="269"/>
  <c r="E53" i="269"/>
  <c r="AA52" i="269"/>
  <c r="BE52" i="269"/>
  <c r="R52" i="269"/>
  <c r="F52" i="269"/>
  <c r="E52" i="269"/>
  <c r="BE51" i="269"/>
  <c r="AA51" i="269"/>
  <c r="R51" i="269"/>
  <c r="F51" i="269"/>
  <c r="E51" i="269"/>
  <c r="BE50" i="269"/>
  <c r="AV50" i="269" s="1"/>
  <c r="AV60" i="269" s="1"/>
  <c r="BF50" i="269" s="1"/>
  <c r="BG50" i="269" s="1"/>
  <c r="K51" i="206"/>
  <c r="AA50" i="269"/>
  <c r="R50" i="269"/>
  <c r="F50" i="269"/>
  <c r="E50" i="269"/>
  <c r="BE49" i="269"/>
  <c r="AA49" i="269"/>
  <c r="R49" i="269"/>
  <c r="F49" i="269"/>
  <c r="E49" i="269"/>
  <c r="BE48" i="269"/>
  <c r="K49" i="206"/>
  <c r="AA48" i="269"/>
  <c r="R48" i="269"/>
  <c r="F48" i="269"/>
  <c r="E48" i="269"/>
  <c r="BE47" i="269"/>
  <c r="AA47" i="269"/>
  <c r="R47" i="269"/>
  <c r="F47" i="269"/>
  <c r="E47" i="269"/>
  <c r="BE46" i="269"/>
  <c r="K47" i="206"/>
  <c r="AA46" i="269"/>
  <c r="R46" i="269"/>
  <c r="F46" i="269"/>
  <c r="E46" i="269"/>
  <c r="BE45" i="269"/>
  <c r="AQ45" i="269" s="1"/>
  <c r="AA45" i="269"/>
  <c r="R45" i="269"/>
  <c r="F45" i="269"/>
  <c r="E45" i="269"/>
  <c r="BE44" i="269"/>
  <c r="K45" i="206"/>
  <c r="AA44" i="269"/>
  <c r="R44" i="269"/>
  <c r="F44" i="269"/>
  <c r="E44" i="269"/>
  <c r="BE43" i="269"/>
  <c r="K44" i="206" s="1"/>
  <c r="AA43" i="269"/>
  <c r="R43" i="269"/>
  <c r="F43" i="269"/>
  <c r="E43" i="269"/>
  <c r="BE42" i="269"/>
  <c r="AA42" i="269"/>
  <c r="R42" i="269"/>
  <c r="F42" i="269"/>
  <c r="E42" i="269"/>
  <c r="BE41" i="269"/>
  <c r="K42" i="206" s="1"/>
  <c r="AA41" i="269"/>
  <c r="R41" i="269"/>
  <c r="F41" i="269"/>
  <c r="E41" i="269"/>
  <c r="BE40" i="269"/>
  <c r="K41" i="206"/>
  <c r="AA40" i="269"/>
  <c r="R40" i="269"/>
  <c r="F40" i="269"/>
  <c r="E40" i="269"/>
  <c r="BE39" i="269"/>
  <c r="AA39" i="269"/>
  <c r="R39" i="269"/>
  <c r="F39" i="269"/>
  <c r="E39" i="269"/>
  <c r="BE38" i="269"/>
  <c r="K39" i="206"/>
  <c r="AA38" i="269"/>
  <c r="R38" i="269"/>
  <c r="F38" i="269"/>
  <c r="E38" i="269"/>
  <c r="BE37" i="269"/>
  <c r="AI37" i="269" s="1"/>
  <c r="AI60" i="269" s="1"/>
  <c r="K38" i="206"/>
  <c r="AA37" i="269"/>
  <c r="R37" i="269"/>
  <c r="F37" i="269"/>
  <c r="E37" i="269"/>
  <c r="BE36" i="269"/>
  <c r="AA36" i="269"/>
  <c r="R36" i="269"/>
  <c r="F36" i="269"/>
  <c r="E36" i="269"/>
  <c r="BE35" i="269"/>
  <c r="K36" i="206"/>
  <c r="AA35" i="269"/>
  <c r="R35" i="269"/>
  <c r="F35" i="269"/>
  <c r="E35" i="269"/>
  <c r="BE34" i="269"/>
  <c r="AA34" i="269"/>
  <c r="R34" i="269"/>
  <c r="F34" i="269"/>
  <c r="E34" i="269"/>
  <c r="BE33" i="269"/>
  <c r="K34" i="206"/>
  <c r="AA33" i="269"/>
  <c r="R33" i="269"/>
  <c r="F33" i="269"/>
  <c r="E33" i="269"/>
  <c r="BE32" i="269"/>
  <c r="AA32" i="269"/>
  <c r="R32" i="269"/>
  <c r="F32" i="269"/>
  <c r="E32" i="269"/>
  <c r="BE31" i="269"/>
  <c r="K32" i="206" s="1"/>
  <c r="AA31" i="269"/>
  <c r="R31" i="269"/>
  <c r="F31" i="269"/>
  <c r="E31" i="269"/>
  <c r="BE30" i="269"/>
  <c r="AA30" i="269"/>
  <c r="R30" i="269"/>
  <c r="F30" i="269"/>
  <c r="E30" i="269"/>
  <c r="BD29" i="269"/>
  <c r="BC29" i="269"/>
  <c r="BB29" i="269"/>
  <c r="BA29" i="269"/>
  <c r="AZ29" i="269"/>
  <c r="AY29" i="269"/>
  <c r="AX29" i="269"/>
  <c r="AW29" i="269"/>
  <c r="AV29" i="269"/>
  <c r="AU29" i="269"/>
  <c r="AT29" i="269"/>
  <c r="AS29" i="269"/>
  <c r="AR29" i="269"/>
  <c r="AQ29" i="269"/>
  <c r="AP29" i="269"/>
  <c r="AO29" i="269"/>
  <c r="AN29" i="269"/>
  <c r="AM29" i="269"/>
  <c r="AL29" i="269"/>
  <c r="AK29" i="269"/>
  <c r="AJ29" i="269"/>
  <c r="AI29" i="269"/>
  <c r="AH29" i="269"/>
  <c r="AG29" i="269"/>
  <c r="AF29" i="269"/>
  <c r="AE29" i="269"/>
  <c r="AD29" i="269"/>
  <c r="AC29" i="269"/>
  <c r="AB29" i="269"/>
  <c r="Z29" i="269"/>
  <c r="Y29" i="269"/>
  <c r="X29" i="269"/>
  <c r="W29" i="269"/>
  <c r="V29" i="269"/>
  <c r="U29" i="269"/>
  <c r="T29" i="269"/>
  <c r="S29" i="269"/>
  <c r="Q29" i="269"/>
  <c r="P29" i="269"/>
  <c r="O29" i="269"/>
  <c r="N29" i="269"/>
  <c r="M29" i="269"/>
  <c r="L29" i="269"/>
  <c r="K29" i="269"/>
  <c r="J29" i="269"/>
  <c r="I29" i="269"/>
  <c r="H29" i="269"/>
  <c r="G29" i="269"/>
  <c r="BE28" i="269"/>
  <c r="K29" i="206"/>
  <c r="AA28" i="269"/>
  <c r="R28" i="269"/>
  <c r="F28" i="269"/>
  <c r="E28" i="269"/>
  <c r="BE27" i="269"/>
  <c r="K28" i="206" s="1"/>
  <c r="AA27" i="269"/>
  <c r="R27" i="269"/>
  <c r="F27" i="269"/>
  <c r="E27" i="269"/>
  <c r="BE26" i="269"/>
  <c r="AA26" i="269"/>
  <c r="R26" i="269"/>
  <c r="F26" i="269"/>
  <c r="E26" i="269"/>
  <c r="BE25" i="269"/>
  <c r="AA25" i="269"/>
  <c r="R25" i="269"/>
  <c r="F25" i="269"/>
  <c r="E25" i="269"/>
  <c r="BE24" i="269"/>
  <c r="V24" i="269"/>
  <c r="AA24" i="269"/>
  <c r="R24" i="269"/>
  <c r="F24" i="269"/>
  <c r="E24" i="269"/>
  <c r="BE23" i="269"/>
  <c r="K24" i="206" s="1"/>
  <c r="AA23" i="269"/>
  <c r="R23" i="269"/>
  <c r="F23" i="269"/>
  <c r="E23" i="269"/>
  <c r="BE22" i="269"/>
  <c r="AA22" i="269"/>
  <c r="R22" i="269"/>
  <c r="F22" i="269"/>
  <c r="I38" i="276"/>
  <c r="E22" i="269"/>
  <c r="BE21" i="269"/>
  <c r="AA21" i="269"/>
  <c r="R21" i="269"/>
  <c r="F21" i="269"/>
  <c r="E21" i="269"/>
  <c r="BD20" i="269"/>
  <c r="BC20" i="269"/>
  <c r="BB20" i="269"/>
  <c r="BA20" i="269"/>
  <c r="AZ20" i="269"/>
  <c r="AY20" i="269"/>
  <c r="AX20" i="269"/>
  <c r="AW20" i="269"/>
  <c r="AV20" i="269"/>
  <c r="AU20" i="269"/>
  <c r="AT20" i="269"/>
  <c r="AS20" i="269"/>
  <c r="AR20" i="269"/>
  <c r="AQ20" i="269"/>
  <c r="AP20" i="269"/>
  <c r="AO20" i="269"/>
  <c r="AN20" i="269"/>
  <c r="AM20" i="269"/>
  <c r="AL20" i="269"/>
  <c r="AK20" i="269"/>
  <c r="AJ20" i="269"/>
  <c r="AI20" i="269"/>
  <c r="AH20" i="269"/>
  <c r="AG20" i="269"/>
  <c r="AF20" i="269"/>
  <c r="AE20" i="269"/>
  <c r="AD20" i="269"/>
  <c r="AC20" i="269"/>
  <c r="AB20" i="269"/>
  <c r="Z20" i="269"/>
  <c r="Y20" i="269"/>
  <c r="X20" i="269"/>
  <c r="W20" i="269"/>
  <c r="V20" i="269"/>
  <c r="U20" i="269"/>
  <c r="T20" i="269"/>
  <c r="S20" i="269"/>
  <c r="Q20" i="269"/>
  <c r="P20" i="269"/>
  <c r="O20" i="269"/>
  <c r="N20" i="269"/>
  <c r="M20" i="269"/>
  <c r="L20" i="269"/>
  <c r="K20" i="269"/>
  <c r="J20" i="269"/>
  <c r="I20" i="269"/>
  <c r="H20" i="269"/>
  <c r="G20" i="269"/>
  <c r="BE19" i="269"/>
  <c r="AA19" i="269"/>
  <c r="R19" i="269"/>
  <c r="K20" i="129" s="1"/>
  <c r="F19" i="269"/>
  <c r="E19" i="269"/>
  <c r="BE18" i="269"/>
  <c r="AA18" i="269"/>
  <c r="R18" i="269"/>
  <c r="K19" i="129"/>
  <c r="F18" i="269"/>
  <c r="E18" i="269"/>
  <c r="BE17" i="269"/>
  <c r="K18" i="206"/>
  <c r="AA17" i="269"/>
  <c r="R17" i="269"/>
  <c r="K18" i="129" s="1"/>
  <c r="F17" i="269"/>
  <c r="E17" i="269"/>
  <c r="BE16" i="269"/>
  <c r="AA16" i="269"/>
  <c r="R16" i="269"/>
  <c r="K17" i="129"/>
  <c r="F16" i="269"/>
  <c r="E16" i="269"/>
  <c r="BE15" i="269"/>
  <c r="K16" i="206"/>
  <c r="AA15" i="269"/>
  <c r="R15" i="269"/>
  <c r="K16" i="129" s="1"/>
  <c r="F15" i="269"/>
  <c r="E15" i="269"/>
  <c r="BE14" i="269"/>
  <c r="AA14" i="269"/>
  <c r="R14" i="269"/>
  <c r="F14" i="269"/>
  <c r="E14" i="269"/>
  <c r="BE13" i="269"/>
  <c r="AA13" i="269"/>
  <c r="R13" i="269"/>
  <c r="F13" i="269"/>
  <c r="E13" i="269"/>
  <c r="BE12" i="269"/>
  <c r="K13" i="206" s="1"/>
  <c r="AA12" i="269"/>
  <c r="R12" i="269"/>
  <c r="K13" i="129"/>
  <c r="F12" i="269"/>
  <c r="E12" i="269"/>
  <c r="BE11" i="269"/>
  <c r="K12" i="206"/>
  <c r="AA11" i="269"/>
  <c r="R11" i="269"/>
  <c r="K12" i="129" s="1"/>
  <c r="F11" i="269"/>
  <c r="E11" i="269"/>
  <c r="BE10" i="269"/>
  <c r="K11" i="206"/>
  <c r="AA10" i="269"/>
  <c r="R10" i="269"/>
  <c r="R8" i="269" s="1"/>
  <c r="K10" i="129" s="1"/>
  <c r="F10" i="269"/>
  <c r="E10" i="269"/>
  <c r="AA9" i="269"/>
  <c r="R9" i="269"/>
  <c r="F9" i="269"/>
  <c r="E9" i="269"/>
  <c r="BD8" i="269"/>
  <c r="BC8" i="269"/>
  <c r="BB8" i="269"/>
  <c r="BA8" i="269"/>
  <c r="AZ8" i="269"/>
  <c r="AY8" i="269"/>
  <c r="AX8" i="269"/>
  <c r="AW8" i="269"/>
  <c r="AV8" i="269"/>
  <c r="AU8" i="269"/>
  <c r="AT8" i="269"/>
  <c r="AS8" i="269"/>
  <c r="AR8" i="269"/>
  <c r="AQ8" i="269"/>
  <c r="AP8" i="269"/>
  <c r="AO8" i="269"/>
  <c r="AN8" i="269"/>
  <c r="AM8" i="269"/>
  <c r="AL8" i="269"/>
  <c r="AK8" i="269"/>
  <c r="AJ8" i="269"/>
  <c r="AI8" i="269"/>
  <c r="AH8" i="269"/>
  <c r="AG8" i="269"/>
  <c r="AF8" i="269"/>
  <c r="AE8" i="269"/>
  <c r="AD8" i="269"/>
  <c r="AC8" i="269"/>
  <c r="AB8" i="269"/>
  <c r="Z8" i="269"/>
  <c r="Y8" i="269"/>
  <c r="X8" i="269"/>
  <c r="W8" i="269"/>
  <c r="V8" i="269"/>
  <c r="U8" i="269"/>
  <c r="T8" i="269"/>
  <c r="S8" i="269"/>
  <c r="Q8" i="269"/>
  <c r="P8" i="269"/>
  <c r="K26" i="129"/>
  <c r="O8" i="269"/>
  <c r="K25" i="129"/>
  <c r="N8" i="269"/>
  <c r="M8" i="269"/>
  <c r="L8" i="269"/>
  <c r="K8" i="269"/>
  <c r="J8" i="269"/>
  <c r="I8" i="269"/>
  <c r="H8" i="269"/>
  <c r="G8" i="269"/>
  <c r="BD7" i="269"/>
  <c r="BC7" i="269"/>
  <c r="BB7" i="269"/>
  <c r="BA7" i="269"/>
  <c r="AZ7" i="269"/>
  <c r="AY7" i="269"/>
  <c r="AX7" i="269"/>
  <c r="AW7" i="269"/>
  <c r="AV7" i="269"/>
  <c r="AU7" i="269"/>
  <c r="AT7" i="269"/>
  <c r="AS7" i="269"/>
  <c r="AR7" i="269"/>
  <c r="AQ7" i="269"/>
  <c r="AP7" i="269"/>
  <c r="AO7" i="269"/>
  <c r="AN7" i="269"/>
  <c r="AM7" i="269"/>
  <c r="AL7" i="269"/>
  <c r="AK7" i="269"/>
  <c r="AJ7" i="269"/>
  <c r="AI7" i="269"/>
  <c r="AH7" i="269"/>
  <c r="AG7" i="269"/>
  <c r="AF7" i="269"/>
  <c r="AE7" i="269"/>
  <c r="AD7" i="269"/>
  <c r="AC7" i="269"/>
  <c r="Z7" i="269"/>
  <c r="Y7" i="269"/>
  <c r="X7" i="269"/>
  <c r="W7" i="269"/>
  <c r="V7" i="269"/>
  <c r="U7" i="269"/>
  <c r="T7" i="269"/>
  <c r="S7" i="269"/>
  <c r="Q7" i="269"/>
  <c r="P7" i="269"/>
  <c r="O7" i="269"/>
  <c r="N7" i="269"/>
  <c r="M7" i="269"/>
  <c r="L7" i="269"/>
  <c r="K7" i="269"/>
  <c r="J7" i="269"/>
  <c r="I7" i="269"/>
  <c r="H7" i="269"/>
  <c r="G7" i="269"/>
  <c r="BD59" i="268"/>
  <c r="BC59" i="268"/>
  <c r="BB59" i="268"/>
  <c r="BA59" i="268"/>
  <c r="AZ59" i="268"/>
  <c r="AY59" i="268"/>
  <c r="AX59" i="268"/>
  <c r="AW59" i="268"/>
  <c r="AV59" i="268"/>
  <c r="AU59" i="268"/>
  <c r="AT59" i="268"/>
  <c r="AS59" i="268"/>
  <c r="AR59" i="268"/>
  <c r="AQ59" i="268"/>
  <c r="AP59" i="268"/>
  <c r="AO59" i="268"/>
  <c r="AN59" i="268"/>
  <c r="AM59" i="268"/>
  <c r="AL59" i="268"/>
  <c r="AK59" i="268"/>
  <c r="AJ59" i="268"/>
  <c r="AI59" i="268"/>
  <c r="AH59" i="268"/>
  <c r="AG59" i="268"/>
  <c r="AF59" i="268"/>
  <c r="AE59" i="268"/>
  <c r="AD59" i="268"/>
  <c r="AC59" i="268"/>
  <c r="AB59" i="268"/>
  <c r="Z59" i="268"/>
  <c r="Y59" i="268"/>
  <c r="X59" i="268"/>
  <c r="W59" i="268"/>
  <c r="V59" i="268"/>
  <c r="U59" i="268"/>
  <c r="T59" i="268"/>
  <c r="S59" i="268"/>
  <c r="Q59" i="268"/>
  <c r="P59" i="268"/>
  <c r="O59" i="268"/>
  <c r="N59" i="268"/>
  <c r="M59" i="268"/>
  <c r="L59" i="268"/>
  <c r="K59" i="268"/>
  <c r="J59" i="268"/>
  <c r="I59" i="268"/>
  <c r="H59" i="268"/>
  <c r="G59" i="268"/>
  <c r="BE58" i="268"/>
  <c r="BD58" i="268"/>
  <c r="AA58" i="268"/>
  <c r="R58" i="268"/>
  <c r="F58" i="268"/>
  <c r="E58" i="268"/>
  <c r="BE57" i="268"/>
  <c r="AA57" i="268"/>
  <c r="R57" i="268"/>
  <c r="F57" i="268"/>
  <c r="E57" i="268"/>
  <c r="BE56" i="268"/>
  <c r="L57" i="206"/>
  <c r="AA56" i="268"/>
  <c r="R56" i="268"/>
  <c r="F56" i="268"/>
  <c r="E56" i="268"/>
  <c r="BE55" i="268"/>
  <c r="L56" i="206" s="1"/>
  <c r="AA55" i="268"/>
  <c r="R55" i="268"/>
  <c r="F55" i="268"/>
  <c r="E55" i="268"/>
  <c r="BE54" i="268"/>
  <c r="AZ54" i="268" s="1"/>
  <c r="AA54" i="268"/>
  <c r="R54" i="268"/>
  <c r="F54" i="268"/>
  <c r="E54" i="268"/>
  <c r="BE53" i="268"/>
  <c r="AA53" i="268"/>
  <c r="R53" i="268"/>
  <c r="F53" i="268"/>
  <c r="E53" i="268"/>
  <c r="AA52" i="268"/>
  <c r="BE52" i="268"/>
  <c r="L53" i="206" s="1"/>
  <c r="R52" i="268"/>
  <c r="F52" i="268"/>
  <c r="E52" i="268"/>
  <c r="BE51" i="268"/>
  <c r="AA51" i="268"/>
  <c r="R51" i="268"/>
  <c r="F51" i="268"/>
  <c r="E51" i="268"/>
  <c r="BE50" i="268"/>
  <c r="L51" i="206" s="1"/>
  <c r="AA50" i="268"/>
  <c r="R50" i="268"/>
  <c r="F50" i="268"/>
  <c r="E50" i="268"/>
  <c r="BE49" i="268"/>
  <c r="AU49" i="268"/>
  <c r="AA49" i="268"/>
  <c r="R49" i="268"/>
  <c r="F49" i="268"/>
  <c r="E49" i="268"/>
  <c r="BE48" i="268"/>
  <c r="L49" i="206" s="1"/>
  <c r="AA48" i="268"/>
  <c r="R48" i="268"/>
  <c r="F48" i="268"/>
  <c r="E48" i="268"/>
  <c r="BE47" i="268"/>
  <c r="AA47" i="268"/>
  <c r="R47" i="268"/>
  <c r="F47" i="268"/>
  <c r="E47" i="268"/>
  <c r="BE46" i="268"/>
  <c r="AA46" i="268"/>
  <c r="R46" i="268"/>
  <c r="F46" i="268"/>
  <c r="E46" i="268"/>
  <c r="BE45" i="268"/>
  <c r="L46" i="206" s="1"/>
  <c r="AA45" i="268"/>
  <c r="R45" i="268"/>
  <c r="F45" i="268"/>
  <c r="E45" i="268"/>
  <c r="BE44" i="268"/>
  <c r="L45" i="206"/>
  <c r="AA44" i="268"/>
  <c r="R44" i="268"/>
  <c r="F44" i="268"/>
  <c r="E44" i="268"/>
  <c r="BE43" i="268"/>
  <c r="AA43" i="268"/>
  <c r="R43" i="268"/>
  <c r="F43" i="268"/>
  <c r="E43" i="268"/>
  <c r="BE42" i="268"/>
  <c r="AA42" i="268"/>
  <c r="R42" i="268"/>
  <c r="F42" i="268"/>
  <c r="E42" i="268"/>
  <c r="BE41" i="268"/>
  <c r="L42" i="206"/>
  <c r="AA41" i="268"/>
  <c r="R41" i="268"/>
  <c r="F41" i="268"/>
  <c r="E41" i="268"/>
  <c r="BE40" i="268"/>
  <c r="L41" i="206"/>
  <c r="AA40" i="268"/>
  <c r="R40" i="268"/>
  <c r="F40" i="268"/>
  <c r="E40" i="268"/>
  <c r="BE39" i="268"/>
  <c r="L40" i="206"/>
  <c r="AK39" i="268"/>
  <c r="AA39" i="268"/>
  <c r="R39" i="268"/>
  <c r="F39" i="268"/>
  <c r="E39" i="268"/>
  <c r="BE38" i="268"/>
  <c r="AA38" i="268"/>
  <c r="R38" i="268"/>
  <c r="F38" i="268"/>
  <c r="E38" i="268"/>
  <c r="BE37" i="268"/>
  <c r="L38" i="206" s="1"/>
  <c r="AA37" i="268"/>
  <c r="R37" i="268"/>
  <c r="F37" i="268"/>
  <c r="E37" i="268"/>
  <c r="BE36" i="268"/>
  <c r="AH36" i="268"/>
  <c r="AA36" i="268"/>
  <c r="R36" i="268"/>
  <c r="F36" i="268"/>
  <c r="E36" i="268"/>
  <c r="BE35" i="268"/>
  <c r="AA35" i="268"/>
  <c r="R35" i="268"/>
  <c r="F35" i="268"/>
  <c r="E35" i="268"/>
  <c r="BE34" i="268"/>
  <c r="L35" i="206"/>
  <c r="AA34" i="268"/>
  <c r="R34" i="268"/>
  <c r="F34" i="268"/>
  <c r="E34" i="268"/>
  <c r="BE33" i="268"/>
  <c r="L34" i="206"/>
  <c r="AA33" i="268"/>
  <c r="R33" i="268"/>
  <c r="F33" i="268"/>
  <c r="E33" i="268"/>
  <c r="BE32" i="268"/>
  <c r="AA32" i="268"/>
  <c r="R32" i="268"/>
  <c r="F32" i="268"/>
  <c r="E32" i="268"/>
  <c r="BE31" i="268"/>
  <c r="L32" i="206" s="1"/>
  <c r="AA31" i="268"/>
  <c r="R31" i="268"/>
  <c r="F31" i="268"/>
  <c r="E31" i="268"/>
  <c r="BE30" i="268"/>
  <c r="L31" i="206"/>
  <c r="AA30" i="268"/>
  <c r="R30" i="268"/>
  <c r="F30" i="268"/>
  <c r="E30" i="268"/>
  <c r="BD29" i="268"/>
  <c r="BC29" i="268"/>
  <c r="BB29" i="268"/>
  <c r="BA29" i="268"/>
  <c r="AZ29" i="268"/>
  <c r="AY29" i="268"/>
  <c r="AX29" i="268"/>
  <c r="AW29" i="268"/>
  <c r="AV29" i="268"/>
  <c r="AU29" i="268"/>
  <c r="AT29" i="268"/>
  <c r="AS29" i="268"/>
  <c r="AR29" i="268"/>
  <c r="AQ29" i="268"/>
  <c r="AP29" i="268"/>
  <c r="AO29" i="268"/>
  <c r="AN29" i="268"/>
  <c r="AM29" i="268"/>
  <c r="AL29" i="268"/>
  <c r="AK29" i="268"/>
  <c r="AJ29" i="268"/>
  <c r="AI29" i="268"/>
  <c r="AH29" i="268"/>
  <c r="AG29" i="268"/>
  <c r="AF29" i="268"/>
  <c r="AE29" i="268"/>
  <c r="AD29" i="268"/>
  <c r="AC29" i="268"/>
  <c r="AB29" i="268"/>
  <c r="Z29" i="268"/>
  <c r="Y29" i="268"/>
  <c r="X29" i="268"/>
  <c r="W29" i="268"/>
  <c r="V29" i="268"/>
  <c r="U29" i="268"/>
  <c r="T29" i="268"/>
  <c r="S29" i="268"/>
  <c r="Q29" i="268"/>
  <c r="P29" i="268"/>
  <c r="O29" i="268"/>
  <c r="N29" i="268"/>
  <c r="M29" i="268"/>
  <c r="L29" i="268"/>
  <c r="K29" i="268"/>
  <c r="J29" i="268"/>
  <c r="I29" i="268"/>
  <c r="H29" i="268"/>
  <c r="G29" i="268"/>
  <c r="BE28" i="268"/>
  <c r="AA28" i="268"/>
  <c r="R28" i="268"/>
  <c r="F28" i="268"/>
  <c r="E28" i="268"/>
  <c r="BE27" i="268"/>
  <c r="AA27" i="268"/>
  <c r="R27" i="268"/>
  <c r="F27" i="268"/>
  <c r="E27" i="268"/>
  <c r="BE26" i="268"/>
  <c r="AA26" i="268"/>
  <c r="R26" i="268"/>
  <c r="F26" i="268"/>
  <c r="E26" i="268"/>
  <c r="BE25" i="268"/>
  <c r="W25" i="268"/>
  <c r="L26" i="206"/>
  <c r="AA25" i="268"/>
  <c r="R25" i="268"/>
  <c r="F25" i="268"/>
  <c r="E25" i="268"/>
  <c r="BE24" i="268"/>
  <c r="L25" i="206"/>
  <c r="AA24" i="268"/>
  <c r="R24" i="268"/>
  <c r="F24" i="268"/>
  <c r="E24" i="268"/>
  <c r="BE23" i="268"/>
  <c r="AA23" i="268"/>
  <c r="R23" i="268"/>
  <c r="F23" i="268"/>
  <c r="E23" i="268"/>
  <c r="BE22" i="268"/>
  <c r="L23" i="206" s="1"/>
  <c r="AA22" i="268"/>
  <c r="T22" i="268"/>
  <c r="T60" i="268" s="1"/>
  <c r="BF22" i="268" s="1"/>
  <c r="BG22" i="268" s="1"/>
  <c r="R22" i="268"/>
  <c r="F22" i="268"/>
  <c r="E22" i="268"/>
  <c r="BE21" i="268"/>
  <c r="S21" i="268" s="1"/>
  <c r="S60" i="268" s="1"/>
  <c r="AA21" i="268"/>
  <c r="R21" i="268"/>
  <c r="F21" i="268"/>
  <c r="E21" i="268"/>
  <c r="BD20" i="268"/>
  <c r="BC20" i="268"/>
  <c r="BB20" i="268"/>
  <c r="BA20" i="268"/>
  <c r="AZ20" i="268"/>
  <c r="AY20" i="268"/>
  <c r="AX20" i="268"/>
  <c r="AW20" i="268"/>
  <c r="AV20" i="268"/>
  <c r="AU20" i="268"/>
  <c r="AT20" i="268"/>
  <c r="AS20" i="268"/>
  <c r="AR20" i="268"/>
  <c r="AQ20" i="268"/>
  <c r="AP20" i="268"/>
  <c r="AO20" i="268"/>
  <c r="AN20" i="268"/>
  <c r="AM20" i="268"/>
  <c r="AL20" i="268"/>
  <c r="AK20" i="268"/>
  <c r="AJ20" i="268"/>
  <c r="AI20" i="268"/>
  <c r="AH20" i="268"/>
  <c r="AG20" i="268"/>
  <c r="AF20" i="268"/>
  <c r="AE20" i="268"/>
  <c r="AD20" i="268"/>
  <c r="AC20" i="268"/>
  <c r="AB20" i="268"/>
  <c r="Z20" i="268"/>
  <c r="Y20" i="268"/>
  <c r="X20" i="268"/>
  <c r="W20" i="268"/>
  <c r="V20" i="268"/>
  <c r="U20" i="268"/>
  <c r="T20" i="268"/>
  <c r="S20" i="268"/>
  <c r="Q20" i="268"/>
  <c r="P20" i="268"/>
  <c r="O20" i="268"/>
  <c r="N20" i="268"/>
  <c r="M20" i="268"/>
  <c r="L20" i="268"/>
  <c r="K20" i="268"/>
  <c r="J20" i="268"/>
  <c r="I20" i="268"/>
  <c r="H20" i="268"/>
  <c r="G20" i="268"/>
  <c r="F20" i="268"/>
  <c r="BE19" i="268"/>
  <c r="AA19" i="268"/>
  <c r="R19" i="268"/>
  <c r="L20" i="129"/>
  <c r="F19" i="268"/>
  <c r="E19" i="268"/>
  <c r="BE18" i="268"/>
  <c r="L19" i="206"/>
  <c r="AA18" i="268"/>
  <c r="R18" i="268"/>
  <c r="L19" i="129"/>
  <c r="F18" i="268"/>
  <c r="E18" i="268"/>
  <c r="BE17" i="268"/>
  <c r="AA17" i="268"/>
  <c r="R17" i="268"/>
  <c r="L18" i="129" s="1"/>
  <c r="F17" i="268"/>
  <c r="E17" i="268"/>
  <c r="BE16" i="268"/>
  <c r="L17" i="206"/>
  <c r="AA16" i="268"/>
  <c r="R16" i="268"/>
  <c r="L17" i="129" s="1"/>
  <c r="F16" i="268"/>
  <c r="E16" i="268"/>
  <c r="BE15" i="268"/>
  <c r="M15" i="268"/>
  <c r="M60" i="268" s="1"/>
  <c r="BF15" i="268" s="1"/>
  <c r="BG15" i="268" s="1"/>
  <c r="AA15" i="268"/>
  <c r="R15" i="268"/>
  <c r="L16" i="129" s="1"/>
  <c r="F15" i="268"/>
  <c r="E15" i="268"/>
  <c r="BE14" i="268"/>
  <c r="AA14" i="268"/>
  <c r="R14" i="268"/>
  <c r="F14" i="268"/>
  <c r="E14" i="268"/>
  <c r="BE13" i="268"/>
  <c r="L14" i="206"/>
  <c r="AA13" i="268"/>
  <c r="R13" i="268"/>
  <c r="F13" i="268"/>
  <c r="E13" i="268"/>
  <c r="BE12" i="268"/>
  <c r="L13" i="206" s="1"/>
  <c r="AA12" i="268"/>
  <c r="R12" i="268"/>
  <c r="L13" i="129"/>
  <c r="F12" i="268"/>
  <c r="E12" i="268"/>
  <c r="BE11" i="268"/>
  <c r="AA11" i="268"/>
  <c r="R11" i="268"/>
  <c r="L12" i="129" s="1"/>
  <c r="F11" i="268"/>
  <c r="E11" i="268"/>
  <c r="BE10" i="268"/>
  <c r="H10" i="268" s="1"/>
  <c r="H60" i="268" s="1"/>
  <c r="BF10" i="268" s="1"/>
  <c r="BG10" i="268" s="1"/>
  <c r="AA10" i="268"/>
  <c r="R10" i="268"/>
  <c r="F10" i="268"/>
  <c r="E10" i="268"/>
  <c r="BE9" i="268"/>
  <c r="L10" i="206"/>
  <c r="AA9" i="268"/>
  <c r="R9" i="268"/>
  <c r="R8" i="268" s="1"/>
  <c r="L10" i="129" s="1"/>
  <c r="F9" i="268"/>
  <c r="E9" i="268"/>
  <c r="BD8" i="268"/>
  <c r="BC8" i="268"/>
  <c r="BB8" i="268"/>
  <c r="BA8" i="268"/>
  <c r="AZ8" i="268"/>
  <c r="AY8" i="268"/>
  <c r="AX8" i="268"/>
  <c r="AW8" i="268"/>
  <c r="AV8" i="268"/>
  <c r="AU8" i="268"/>
  <c r="AT8" i="268"/>
  <c r="AS8" i="268"/>
  <c r="AR8" i="268"/>
  <c r="AQ8" i="268"/>
  <c r="AP8" i="268"/>
  <c r="AO8" i="268"/>
  <c r="AN8" i="268"/>
  <c r="AM8" i="268"/>
  <c r="AL8" i="268"/>
  <c r="AK8" i="268"/>
  <c r="AJ8" i="268"/>
  <c r="AI8" i="268"/>
  <c r="AH8" i="268"/>
  <c r="AG8" i="268"/>
  <c r="AF8" i="268"/>
  <c r="AE8" i="268"/>
  <c r="AD8" i="268"/>
  <c r="AC8" i="268"/>
  <c r="AB8" i="268"/>
  <c r="Z8" i="268"/>
  <c r="Y8" i="268"/>
  <c r="X8" i="268"/>
  <c r="W8" i="268"/>
  <c r="V8" i="268"/>
  <c r="U8" i="268"/>
  <c r="T8" i="268"/>
  <c r="S8" i="268"/>
  <c r="Q8" i="268"/>
  <c r="P8" i="268"/>
  <c r="L26" i="129"/>
  <c r="O8" i="268"/>
  <c r="L25" i="129"/>
  <c r="N8" i="268"/>
  <c r="M8" i="268"/>
  <c r="L8" i="268"/>
  <c r="K8" i="268"/>
  <c r="J8" i="268"/>
  <c r="I8" i="268"/>
  <c r="H8" i="268"/>
  <c r="G8" i="268"/>
  <c r="BD7" i="268"/>
  <c r="BC7" i="268"/>
  <c r="BB7" i="268"/>
  <c r="BA7" i="268"/>
  <c r="AZ7" i="268"/>
  <c r="AY7" i="268"/>
  <c r="AX7" i="268"/>
  <c r="AW7" i="268"/>
  <c r="AV7" i="268"/>
  <c r="AU7" i="268"/>
  <c r="AT7" i="268"/>
  <c r="AS7" i="268"/>
  <c r="AR7" i="268"/>
  <c r="AQ7" i="268"/>
  <c r="AP7" i="268"/>
  <c r="AO7" i="268"/>
  <c r="AN7" i="268"/>
  <c r="AM7" i="268"/>
  <c r="AL7" i="268"/>
  <c r="AK7" i="268"/>
  <c r="AJ7" i="268"/>
  <c r="AI7" i="268"/>
  <c r="AH7" i="268"/>
  <c r="AG7" i="268"/>
  <c r="AF7" i="268"/>
  <c r="AE7" i="268"/>
  <c r="AD7" i="268"/>
  <c r="AC7" i="268"/>
  <c r="AB7" i="268"/>
  <c r="Z7" i="268"/>
  <c r="Y7" i="268"/>
  <c r="X7" i="268"/>
  <c r="W7" i="268"/>
  <c r="V7" i="268"/>
  <c r="U7" i="268"/>
  <c r="T7" i="268"/>
  <c r="S7" i="268"/>
  <c r="Q7" i="268"/>
  <c r="P7" i="268"/>
  <c r="O7" i="268"/>
  <c r="N7" i="268"/>
  <c r="M7" i="268"/>
  <c r="L7" i="268"/>
  <c r="K7" i="268"/>
  <c r="J7" i="268"/>
  <c r="I7" i="268"/>
  <c r="H7" i="268"/>
  <c r="G7" i="268"/>
  <c r="BD59" i="267"/>
  <c r="BC59" i="267"/>
  <c r="BB59" i="267"/>
  <c r="BA59" i="267"/>
  <c r="AZ59" i="267"/>
  <c r="AY59" i="267"/>
  <c r="AX59" i="267"/>
  <c r="AW59" i="267"/>
  <c r="AV59" i="267"/>
  <c r="AU59" i="267"/>
  <c r="AT59" i="267"/>
  <c r="AS59" i="267"/>
  <c r="AR59" i="267"/>
  <c r="AQ59" i="267"/>
  <c r="AP59" i="267"/>
  <c r="AO59" i="267"/>
  <c r="AN59" i="267"/>
  <c r="AM59" i="267"/>
  <c r="AL59" i="267"/>
  <c r="AK59" i="267"/>
  <c r="AJ59" i="267"/>
  <c r="AI59" i="267"/>
  <c r="AH59" i="267"/>
  <c r="AG59" i="267"/>
  <c r="AF59" i="267"/>
  <c r="AE59" i="267"/>
  <c r="AD59" i="267"/>
  <c r="AC59" i="267"/>
  <c r="AB59" i="267"/>
  <c r="Z59" i="267"/>
  <c r="Y59" i="267"/>
  <c r="X59" i="267"/>
  <c r="W59" i="267"/>
  <c r="V59" i="267"/>
  <c r="U59" i="267"/>
  <c r="T59" i="267"/>
  <c r="S59" i="267"/>
  <c r="Q59" i="267"/>
  <c r="P59" i="267"/>
  <c r="O59" i="267"/>
  <c r="N59" i="267"/>
  <c r="M59" i="267"/>
  <c r="L59" i="267"/>
  <c r="K59" i="267"/>
  <c r="J59" i="267"/>
  <c r="I59" i="267"/>
  <c r="H59" i="267"/>
  <c r="G59" i="267"/>
  <c r="BE58" i="267"/>
  <c r="BD58" i="267"/>
  <c r="AA58" i="267"/>
  <c r="R58" i="267"/>
  <c r="F58" i="267"/>
  <c r="E58" i="267"/>
  <c r="BE57" i="267"/>
  <c r="AA57" i="267"/>
  <c r="R57" i="267"/>
  <c r="F57" i="267"/>
  <c r="E57" i="267"/>
  <c r="BE56" i="267"/>
  <c r="M57" i="206"/>
  <c r="AA56" i="267"/>
  <c r="R56" i="267"/>
  <c r="F56" i="267"/>
  <c r="E56" i="267"/>
  <c r="BE55" i="267"/>
  <c r="AA55" i="267"/>
  <c r="R55" i="267"/>
  <c r="F55" i="267"/>
  <c r="E55" i="267"/>
  <c r="BE54" i="267"/>
  <c r="AA54" i="267"/>
  <c r="R54" i="267"/>
  <c r="F54" i="267"/>
  <c r="E54" i="267"/>
  <c r="BE53" i="267"/>
  <c r="M54" i="206" s="1"/>
  <c r="AY53" i="267"/>
  <c r="AY60" i="267" s="1"/>
  <c r="BF53" i="267" s="1"/>
  <c r="BG53" i="267" s="1"/>
  <c r="AA53" i="267"/>
  <c r="R53" i="267"/>
  <c r="F53" i="267"/>
  <c r="E53" i="267"/>
  <c r="AA52" i="267"/>
  <c r="BE52" i="267" s="1"/>
  <c r="R52" i="267"/>
  <c r="F52" i="267"/>
  <c r="E52" i="267"/>
  <c r="BE51" i="267"/>
  <c r="AA51" i="267"/>
  <c r="R51" i="267"/>
  <c r="F51" i="267"/>
  <c r="E51" i="267"/>
  <c r="BE50" i="267"/>
  <c r="AA50" i="267"/>
  <c r="R50" i="267"/>
  <c r="F50" i="267"/>
  <c r="E50" i="267"/>
  <c r="BE49" i="267"/>
  <c r="M50" i="206"/>
  <c r="AA49" i="267"/>
  <c r="R49" i="267"/>
  <c r="F49" i="267"/>
  <c r="E49" i="267"/>
  <c r="BE48" i="267"/>
  <c r="AA48" i="267"/>
  <c r="R48" i="267"/>
  <c r="F48" i="267"/>
  <c r="E48" i="267"/>
  <c r="BE47" i="267"/>
  <c r="M48" i="206"/>
  <c r="AA47" i="267"/>
  <c r="R47" i="267"/>
  <c r="F47" i="267"/>
  <c r="E47" i="267"/>
  <c r="BE46" i="267"/>
  <c r="AA46" i="267"/>
  <c r="R46" i="267"/>
  <c r="F46" i="267"/>
  <c r="E46" i="267"/>
  <c r="BE45" i="267"/>
  <c r="AQ45" i="267"/>
  <c r="AA45" i="267"/>
  <c r="R45" i="267"/>
  <c r="F45" i="267"/>
  <c r="E45" i="267"/>
  <c r="BE44" i="267"/>
  <c r="AA44" i="267"/>
  <c r="R44" i="267"/>
  <c r="F44" i="267"/>
  <c r="E44" i="267"/>
  <c r="BE43" i="267"/>
  <c r="AA43" i="267"/>
  <c r="R43" i="267"/>
  <c r="F43" i="267"/>
  <c r="E43" i="267"/>
  <c r="BE42" i="267"/>
  <c r="M43" i="206"/>
  <c r="AA42" i="267"/>
  <c r="R42" i="267"/>
  <c r="F42" i="267"/>
  <c r="E42" i="267"/>
  <c r="BE41" i="267"/>
  <c r="M42" i="206" s="1"/>
  <c r="AA41" i="267"/>
  <c r="R41" i="267"/>
  <c r="F41" i="267"/>
  <c r="E41" i="267"/>
  <c r="BE40" i="267"/>
  <c r="AA40" i="267"/>
  <c r="R40" i="267"/>
  <c r="F40" i="267"/>
  <c r="E40" i="267"/>
  <c r="BE39" i="267"/>
  <c r="AA39" i="267"/>
  <c r="R39" i="267"/>
  <c r="F39" i="267"/>
  <c r="E39" i="267"/>
  <c r="BE38" i="267"/>
  <c r="M39" i="206"/>
  <c r="AA38" i="267"/>
  <c r="R38" i="267"/>
  <c r="F38" i="267"/>
  <c r="E38" i="267"/>
  <c r="BE37" i="267"/>
  <c r="AA37" i="267"/>
  <c r="R37" i="267"/>
  <c r="F37" i="267"/>
  <c r="E37" i="267"/>
  <c r="BE36" i="267"/>
  <c r="AA36" i="267"/>
  <c r="R36" i="267"/>
  <c r="F36" i="267"/>
  <c r="E36" i="267"/>
  <c r="BE35" i="267"/>
  <c r="AA35" i="267"/>
  <c r="R35" i="267"/>
  <c r="F35" i="267"/>
  <c r="E35" i="267"/>
  <c r="BE34" i="267"/>
  <c r="M35" i="206"/>
  <c r="AA34" i="267"/>
  <c r="R34" i="267"/>
  <c r="F34" i="267"/>
  <c r="E34" i="267"/>
  <c r="BE33" i="267"/>
  <c r="AE33" i="267" s="1"/>
  <c r="M34" i="206"/>
  <c r="AA33" i="267"/>
  <c r="R33" i="267"/>
  <c r="F33" i="267"/>
  <c r="E33" i="267"/>
  <c r="BE32" i="267"/>
  <c r="AA32" i="267"/>
  <c r="R32" i="267"/>
  <c r="F32" i="267"/>
  <c r="E32" i="267"/>
  <c r="BE31" i="267"/>
  <c r="AC31" i="267"/>
  <c r="AA31" i="267"/>
  <c r="R31" i="267"/>
  <c r="F31" i="267"/>
  <c r="E31" i="267"/>
  <c r="BE30" i="267"/>
  <c r="M31" i="206"/>
  <c r="AA30" i="267"/>
  <c r="R30" i="267"/>
  <c r="F30" i="267"/>
  <c r="E30" i="267"/>
  <c r="BD29" i="267"/>
  <c r="BC29" i="267"/>
  <c r="BB29" i="267"/>
  <c r="BA29" i="267"/>
  <c r="AZ29" i="267"/>
  <c r="AY29" i="267"/>
  <c r="AX29" i="267"/>
  <c r="AW29" i="267"/>
  <c r="AV29" i="267"/>
  <c r="AU29" i="267"/>
  <c r="AT29" i="267"/>
  <c r="AS29" i="267"/>
  <c r="AR29" i="267"/>
  <c r="AQ29" i="267"/>
  <c r="AP29" i="267"/>
  <c r="AO29" i="267"/>
  <c r="AN29" i="267"/>
  <c r="AM29" i="267"/>
  <c r="AL29" i="267"/>
  <c r="AK29" i="267"/>
  <c r="AJ29" i="267"/>
  <c r="AI29" i="267"/>
  <c r="AH29" i="267"/>
  <c r="AG29" i="267"/>
  <c r="AF29" i="267"/>
  <c r="AE29" i="267"/>
  <c r="AD29" i="267"/>
  <c r="AC29" i="267"/>
  <c r="AB29" i="267"/>
  <c r="Z29" i="267"/>
  <c r="Y29" i="267"/>
  <c r="X29" i="267"/>
  <c r="W29" i="267"/>
  <c r="V29" i="267"/>
  <c r="U29" i="267"/>
  <c r="T29" i="267"/>
  <c r="S29" i="267"/>
  <c r="Q29" i="267"/>
  <c r="P29" i="267"/>
  <c r="O29" i="267"/>
  <c r="N29" i="267"/>
  <c r="M29" i="267"/>
  <c r="L29" i="267"/>
  <c r="K29" i="267"/>
  <c r="J29" i="267"/>
  <c r="I29" i="267"/>
  <c r="H29" i="267"/>
  <c r="F29" i="267" s="1"/>
  <c r="G29" i="267"/>
  <c r="BE28" i="267"/>
  <c r="Z28" i="267" s="1"/>
  <c r="AA28" i="267"/>
  <c r="R28" i="267"/>
  <c r="F28" i="267"/>
  <c r="E28" i="267"/>
  <c r="BE27" i="267"/>
  <c r="M28" i="206"/>
  <c r="AA27" i="267"/>
  <c r="Y27" i="267"/>
  <c r="R27" i="267"/>
  <c r="F27" i="267"/>
  <c r="E27" i="267"/>
  <c r="BE26" i="267"/>
  <c r="AA26" i="267"/>
  <c r="R26" i="267"/>
  <c r="F26" i="267"/>
  <c r="E26" i="267"/>
  <c r="BE25" i="267"/>
  <c r="M26" i="206"/>
  <c r="AA25" i="267"/>
  <c r="R25" i="267"/>
  <c r="F25" i="267"/>
  <c r="E25" i="267"/>
  <c r="BE24" i="267"/>
  <c r="AA24" i="267"/>
  <c r="R24" i="267"/>
  <c r="F24" i="267"/>
  <c r="E24" i="267"/>
  <c r="BE23" i="267"/>
  <c r="U23" i="267"/>
  <c r="M24" i="206"/>
  <c r="AA23" i="267"/>
  <c r="R23" i="267"/>
  <c r="F23" i="267"/>
  <c r="E23" i="267"/>
  <c r="BE22" i="267"/>
  <c r="AA22" i="267"/>
  <c r="R22" i="267"/>
  <c r="F22" i="267"/>
  <c r="E22" i="267"/>
  <c r="BE21" i="267"/>
  <c r="S21" i="267"/>
  <c r="AA21" i="267"/>
  <c r="R21" i="267"/>
  <c r="F21" i="267"/>
  <c r="E21" i="267"/>
  <c r="BD20" i="267"/>
  <c r="BC20" i="267"/>
  <c r="BB20" i="267"/>
  <c r="BA20" i="267"/>
  <c r="AZ20" i="267"/>
  <c r="AY20" i="267"/>
  <c r="AX20" i="267"/>
  <c r="AW20" i="267"/>
  <c r="AV20" i="267"/>
  <c r="AU20" i="267"/>
  <c r="AT20" i="267"/>
  <c r="AS20" i="267"/>
  <c r="AR20" i="267"/>
  <c r="AQ20" i="267"/>
  <c r="AP20" i="267"/>
  <c r="AO20" i="267"/>
  <c r="AN20" i="267"/>
  <c r="AM20" i="267"/>
  <c r="AL20" i="267"/>
  <c r="AK20" i="267"/>
  <c r="AJ20" i="267"/>
  <c r="AI20" i="267"/>
  <c r="AH20" i="267"/>
  <c r="AG20" i="267"/>
  <c r="AF20" i="267"/>
  <c r="AE20" i="267"/>
  <c r="AD20" i="267"/>
  <c r="AC20" i="267"/>
  <c r="AB20" i="267"/>
  <c r="Z20" i="267"/>
  <c r="Y20" i="267"/>
  <c r="X20" i="267"/>
  <c r="W20" i="267"/>
  <c r="V20" i="267"/>
  <c r="U20" i="267"/>
  <c r="T20" i="267"/>
  <c r="S20" i="267"/>
  <c r="Q20" i="267"/>
  <c r="P20" i="267"/>
  <c r="O20" i="267"/>
  <c r="N20" i="267"/>
  <c r="M20" i="267"/>
  <c r="L20" i="267"/>
  <c r="K20" i="267"/>
  <c r="J20" i="267"/>
  <c r="I20" i="267"/>
  <c r="E20" i="267"/>
  <c r="H20" i="267"/>
  <c r="G20" i="267"/>
  <c r="F20" i="267" s="1"/>
  <c r="BE19" i="267"/>
  <c r="M20" i="206" s="1"/>
  <c r="AA19" i="267"/>
  <c r="R19" i="267"/>
  <c r="M20" i="129" s="1"/>
  <c r="F19" i="267"/>
  <c r="E19" i="267"/>
  <c r="BE18" i="267"/>
  <c r="AA18" i="267"/>
  <c r="R18" i="267"/>
  <c r="M19" i="129"/>
  <c r="F18" i="267"/>
  <c r="E18" i="267"/>
  <c r="BE17" i="267"/>
  <c r="M18" i="206" s="1"/>
  <c r="AA17" i="267"/>
  <c r="R17" i="267"/>
  <c r="M18" i="129"/>
  <c r="F17" i="267"/>
  <c r="E17" i="267"/>
  <c r="BE16" i="267"/>
  <c r="AA16" i="267"/>
  <c r="R16" i="267"/>
  <c r="M17" i="129"/>
  <c r="F16" i="267"/>
  <c r="E16" i="267"/>
  <c r="BE15" i="267"/>
  <c r="AA15" i="267"/>
  <c r="R15" i="267"/>
  <c r="M16" i="129"/>
  <c r="F15" i="267"/>
  <c r="E15" i="267"/>
  <c r="BE14" i="267"/>
  <c r="M15" i="206" s="1"/>
  <c r="AA14" i="267"/>
  <c r="R14" i="267"/>
  <c r="F14" i="267"/>
  <c r="E14" i="267"/>
  <c r="BE13" i="267"/>
  <c r="M14" i="206"/>
  <c r="AA13" i="267"/>
  <c r="R13" i="267"/>
  <c r="F13" i="267"/>
  <c r="E13" i="267"/>
  <c r="BE12" i="267"/>
  <c r="J12" i="267" s="1"/>
  <c r="AA12" i="267"/>
  <c r="R12" i="267"/>
  <c r="M13" i="129" s="1"/>
  <c r="F12" i="267"/>
  <c r="E12" i="267"/>
  <c r="BE11" i="267"/>
  <c r="I11" i="267"/>
  <c r="AA11" i="267"/>
  <c r="R11" i="267"/>
  <c r="M12" i="129"/>
  <c r="F11" i="267"/>
  <c r="E11" i="267"/>
  <c r="BE10" i="267"/>
  <c r="M11" i="206"/>
  <c r="AA10" i="267"/>
  <c r="R10" i="267"/>
  <c r="F10" i="267"/>
  <c r="E10" i="267"/>
  <c r="BE9" i="267"/>
  <c r="G9" i="267" s="1"/>
  <c r="AA9" i="267"/>
  <c r="AA8" i="267" s="1"/>
  <c r="R9" i="267"/>
  <c r="F9" i="267"/>
  <c r="E9" i="267"/>
  <c r="BD8" i="267"/>
  <c r="BC8" i="267"/>
  <c r="BB8" i="267"/>
  <c r="BA8" i="267"/>
  <c r="AZ8" i="267"/>
  <c r="AY8" i="267"/>
  <c r="AX8" i="267"/>
  <c r="AW8" i="267"/>
  <c r="AV8" i="267"/>
  <c r="AU8" i="267"/>
  <c r="AT8" i="267"/>
  <c r="AS8" i="267"/>
  <c r="AR8" i="267"/>
  <c r="AQ8" i="267"/>
  <c r="AP8" i="267"/>
  <c r="AO8" i="267"/>
  <c r="AN8" i="267"/>
  <c r="AM8" i="267"/>
  <c r="AL8" i="267"/>
  <c r="AK8" i="267"/>
  <c r="AJ8" i="267"/>
  <c r="AI8" i="267"/>
  <c r="AH8" i="267"/>
  <c r="AG8" i="267"/>
  <c r="AF8" i="267"/>
  <c r="AE8" i="267"/>
  <c r="AD8" i="267"/>
  <c r="AC8" i="267"/>
  <c r="AB8" i="267"/>
  <c r="Z8" i="267"/>
  <c r="Y8" i="267"/>
  <c r="X8" i="267"/>
  <c r="W8" i="267"/>
  <c r="V8" i="267"/>
  <c r="U8" i="267"/>
  <c r="T8" i="267"/>
  <c r="S8" i="267"/>
  <c r="Q8" i="267"/>
  <c r="P8" i="267"/>
  <c r="M26" i="129"/>
  <c r="O8" i="267"/>
  <c r="M25" i="129"/>
  <c r="N8" i="267"/>
  <c r="M8" i="267"/>
  <c r="L8" i="267"/>
  <c r="K8" i="267"/>
  <c r="M24" i="129" s="1"/>
  <c r="J8" i="267"/>
  <c r="M23" i="129"/>
  <c r="I8" i="267"/>
  <c r="H8" i="267"/>
  <c r="G8" i="267"/>
  <c r="BD7" i="267"/>
  <c r="BC7" i="267"/>
  <c r="BB7" i="267"/>
  <c r="BA7" i="267"/>
  <c r="AZ7" i="267"/>
  <c r="AY7" i="267"/>
  <c r="AX7" i="267"/>
  <c r="AW7" i="267"/>
  <c r="AV7" i="267"/>
  <c r="AU7" i="267"/>
  <c r="AT7" i="267"/>
  <c r="AS7" i="267"/>
  <c r="AR7" i="267"/>
  <c r="AQ7" i="267"/>
  <c r="AP7" i="267"/>
  <c r="AO7" i="267"/>
  <c r="AN7" i="267"/>
  <c r="AM7" i="267"/>
  <c r="AL7" i="267"/>
  <c r="AK7" i="267"/>
  <c r="AJ7" i="267"/>
  <c r="AI7" i="267"/>
  <c r="AH7" i="267"/>
  <c r="AG7" i="267"/>
  <c r="AF7" i="267"/>
  <c r="AE7" i="267"/>
  <c r="AD7" i="267"/>
  <c r="AC7" i="267"/>
  <c r="AB7" i="267"/>
  <c r="Z7" i="267"/>
  <c r="Y7" i="267"/>
  <c r="X7" i="267"/>
  <c r="W7" i="267"/>
  <c r="V7" i="267"/>
  <c r="U7" i="267"/>
  <c r="T7" i="267"/>
  <c r="S7" i="267"/>
  <c r="Q7" i="267"/>
  <c r="P7" i="267"/>
  <c r="O7" i="267"/>
  <c r="N7" i="267"/>
  <c r="M7" i="267"/>
  <c r="L7" i="267"/>
  <c r="K7" i="267"/>
  <c r="J7" i="267"/>
  <c r="I7" i="267"/>
  <c r="H7" i="267"/>
  <c r="G7" i="267"/>
  <c r="BD59" i="266"/>
  <c r="BC59" i="266"/>
  <c r="BB59" i="266"/>
  <c r="BA59" i="266"/>
  <c r="AZ59" i="266"/>
  <c r="AY59" i="266"/>
  <c r="AX59" i="266"/>
  <c r="AW59" i="266"/>
  <c r="AV59" i="266"/>
  <c r="AU59" i="266"/>
  <c r="AT59" i="266"/>
  <c r="AS59" i="266"/>
  <c r="AS60" i="266" s="1"/>
  <c r="BF47" i="266" s="1"/>
  <c r="BG47" i="266" s="1"/>
  <c r="AR59" i="266"/>
  <c r="AQ59" i="266"/>
  <c r="AP59" i="266"/>
  <c r="AO59" i="266"/>
  <c r="AN59" i="266"/>
  <c r="AM59" i="266"/>
  <c r="AL59" i="266"/>
  <c r="AK59" i="266"/>
  <c r="AJ59" i="266"/>
  <c r="AI59" i="266"/>
  <c r="AH59" i="266"/>
  <c r="AG59" i="266"/>
  <c r="AF59" i="266"/>
  <c r="AE59" i="266"/>
  <c r="AD59" i="266"/>
  <c r="AC59" i="266"/>
  <c r="AB59" i="266"/>
  <c r="Z59" i="266"/>
  <c r="Y59" i="266"/>
  <c r="X59" i="266"/>
  <c r="W59" i="266"/>
  <c r="V59" i="266"/>
  <c r="U59" i="266"/>
  <c r="T59" i="266"/>
  <c r="S59" i="266"/>
  <c r="Q59" i="266"/>
  <c r="P59" i="266"/>
  <c r="O59" i="266"/>
  <c r="N59" i="266"/>
  <c r="M59" i="266"/>
  <c r="L59" i="266"/>
  <c r="K59" i="266"/>
  <c r="J59" i="266"/>
  <c r="I59" i="266"/>
  <c r="H59" i="266"/>
  <c r="G59" i="266"/>
  <c r="BE58" i="266"/>
  <c r="BD58" i="266" s="1"/>
  <c r="BD60" i="266" s="1"/>
  <c r="BF58" i="266" s="1"/>
  <c r="BG58" i="266" s="1"/>
  <c r="AA58" i="266"/>
  <c r="R58" i="266"/>
  <c r="F58" i="266"/>
  <c r="E58" i="266"/>
  <c r="BE57" i="266"/>
  <c r="BC57" i="266" s="1"/>
  <c r="BC60" i="266" s="1"/>
  <c r="BF57" i="266" s="1"/>
  <c r="BG57" i="266" s="1"/>
  <c r="AA57" i="266"/>
  <c r="R57" i="266"/>
  <c r="F57" i="266"/>
  <c r="E57" i="266"/>
  <c r="BE56" i="266"/>
  <c r="AA56" i="266"/>
  <c r="R56" i="266"/>
  <c r="F56" i="266"/>
  <c r="E56" i="266"/>
  <c r="BE55" i="266"/>
  <c r="BA55" i="266" s="1"/>
  <c r="N56" i="206"/>
  <c r="AA55" i="266"/>
  <c r="R55" i="266"/>
  <c r="F55" i="266"/>
  <c r="E55" i="266"/>
  <c r="BE54" i="266"/>
  <c r="N55" i="206" s="1"/>
  <c r="AA54" i="266"/>
  <c r="R54" i="266"/>
  <c r="F54" i="266"/>
  <c r="E54" i="266"/>
  <c r="BE53" i="266"/>
  <c r="AA53" i="266"/>
  <c r="R53" i="266"/>
  <c r="F53" i="266"/>
  <c r="E53" i="266"/>
  <c r="AA52" i="266"/>
  <c r="BE52" i="266" s="1"/>
  <c r="N53" i="206" s="1"/>
  <c r="R52" i="266"/>
  <c r="F52" i="266"/>
  <c r="E52" i="266"/>
  <c r="BE51" i="266"/>
  <c r="AA51" i="266"/>
  <c r="R51" i="266"/>
  <c r="F51" i="266"/>
  <c r="E51" i="266"/>
  <c r="BE50" i="266"/>
  <c r="AA50" i="266"/>
  <c r="AA51" i="211" s="1"/>
  <c r="R50" i="266"/>
  <c r="F50" i="266"/>
  <c r="E50" i="266"/>
  <c r="BE49" i="266"/>
  <c r="N50" i="206" s="1"/>
  <c r="AA49" i="266"/>
  <c r="R49" i="266"/>
  <c r="F49" i="266"/>
  <c r="E49" i="266"/>
  <c r="BE48" i="266"/>
  <c r="N49" i="206" s="1"/>
  <c r="AA48" i="266"/>
  <c r="R48" i="266"/>
  <c r="F48" i="266"/>
  <c r="E48" i="266"/>
  <c r="BE47" i="266"/>
  <c r="N48" i="206" s="1"/>
  <c r="AS47" i="266"/>
  <c r="AA47" i="266"/>
  <c r="R47" i="266"/>
  <c r="F47" i="266"/>
  <c r="E47" i="266"/>
  <c r="BE46" i="266"/>
  <c r="AA46" i="266"/>
  <c r="R46" i="266"/>
  <c r="F46" i="266"/>
  <c r="E46" i="266"/>
  <c r="BE45" i="266"/>
  <c r="AA45" i="266"/>
  <c r="R45" i="266"/>
  <c r="F45" i="266"/>
  <c r="E45" i="266"/>
  <c r="BE44" i="266"/>
  <c r="AA44" i="266"/>
  <c r="R44" i="266"/>
  <c r="F44" i="266"/>
  <c r="E44" i="266"/>
  <c r="BE43" i="266"/>
  <c r="AO43" i="266"/>
  <c r="AA43" i="266"/>
  <c r="R43" i="266"/>
  <c r="F43" i="266"/>
  <c r="E43" i="266"/>
  <c r="BE42" i="266"/>
  <c r="AA42" i="266"/>
  <c r="R42" i="266"/>
  <c r="F42" i="266"/>
  <c r="E42" i="266"/>
  <c r="BE41" i="266"/>
  <c r="AM41" i="266"/>
  <c r="N42" i="206"/>
  <c r="AA41" i="266"/>
  <c r="R41" i="266"/>
  <c r="F41" i="266"/>
  <c r="E41" i="266"/>
  <c r="BE40" i="266"/>
  <c r="AA40" i="266"/>
  <c r="R40" i="266"/>
  <c r="F40" i="266"/>
  <c r="E40" i="266"/>
  <c r="BE39" i="266"/>
  <c r="N40" i="206"/>
  <c r="AK39" i="266"/>
  <c r="AA39" i="266"/>
  <c r="R39" i="266"/>
  <c r="F39" i="266"/>
  <c r="E39" i="266"/>
  <c r="BE38" i="266"/>
  <c r="N39" i="206" s="1"/>
  <c r="AA38" i="266"/>
  <c r="R38" i="266"/>
  <c r="F38" i="266"/>
  <c r="E38" i="266"/>
  <c r="BE37" i="266"/>
  <c r="N38" i="206"/>
  <c r="AA37" i="266"/>
  <c r="R37" i="266"/>
  <c r="F37" i="266"/>
  <c r="E37" i="266"/>
  <c r="BE36" i="266"/>
  <c r="N37" i="206" s="1"/>
  <c r="AH36" i="266"/>
  <c r="AA36" i="266"/>
  <c r="R36" i="266"/>
  <c r="F36" i="266"/>
  <c r="E36" i="266"/>
  <c r="BE35" i="266"/>
  <c r="N36" i="206"/>
  <c r="AA35" i="266"/>
  <c r="R35" i="266"/>
  <c r="F35" i="266"/>
  <c r="E35" i="266"/>
  <c r="BE34" i="266"/>
  <c r="AA34" i="266"/>
  <c r="R34" i="266"/>
  <c r="F34" i="266"/>
  <c r="E34" i="266"/>
  <c r="BE33" i="266"/>
  <c r="N34" i="206"/>
  <c r="AA33" i="266"/>
  <c r="R33" i="266"/>
  <c r="F33" i="266"/>
  <c r="E33" i="266"/>
  <c r="BE32" i="266"/>
  <c r="AD32" i="266" s="1"/>
  <c r="N33" i="206"/>
  <c r="AA32" i="266"/>
  <c r="R32" i="266"/>
  <c r="F32" i="266"/>
  <c r="E32" i="266"/>
  <c r="BE31" i="266"/>
  <c r="AC31" i="266" s="1"/>
  <c r="N32" i="206"/>
  <c r="AA31" i="266"/>
  <c r="R31" i="266"/>
  <c r="F31" i="266"/>
  <c r="E31" i="266"/>
  <c r="BE30" i="266"/>
  <c r="AA30" i="266"/>
  <c r="R30" i="266"/>
  <c r="F30" i="266"/>
  <c r="E30" i="266"/>
  <c r="BD29" i="266"/>
  <c r="BC29" i="266"/>
  <c r="BB29" i="266"/>
  <c r="BA29" i="266"/>
  <c r="AZ29" i="266"/>
  <c r="AY29" i="266"/>
  <c r="AX29" i="266"/>
  <c r="AW29" i="266"/>
  <c r="AV29" i="266"/>
  <c r="AU29" i="266"/>
  <c r="AT29" i="266"/>
  <c r="AS29" i="266"/>
  <c r="AR29" i="266"/>
  <c r="AQ29" i="266"/>
  <c r="AP29" i="266"/>
  <c r="AO29" i="266"/>
  <c r="AN29" i="266"/>
  <c r="AM29" i="266"/>
  <c r="AL29" i="266"/>
  <c r="AK29" i="266"/>
  <c r="AJ29" i="266"/>
  <c r="AI29" i="266"/>
  <c r="AH29" i="266"/>
  <c r="AG29" i="266"/>
  <c r="AF29" i="266"/>
  <c r="AE29" i="266"/>
  <c r="AD29" i="266"/>
  <c r="AC29" i="266"/>
  <c r="AB29" i="266"/>
  <c r="Z29" i="266"/>
  <c r="Y29" i="266"/>
  <c r="X29" i="266"/>
  <c r="W29" i="266"/>
  <c r="V29" i="266"/>
  <c r="U29" i="266"/>
  <c r="T29" i="266"/>
  <c r="S29" i="266"/>
  <c r="Q29" i="266"/>
  <c r="P29" i="266"/>
  <c r="O29" i="266"/>
  <c r="N29" i="266"/>
  <c r="M29" i="266"/>
  <c r="L29" i="266"/>
  <c r="K29" i="266"/>
  <c r="J29" i="266"/>
  <c r="I29" i="266"/>
  <c r="H29" i="266"/>
  <c r="G29" i="266"/>
  <c r="BE28" i="266"/>
  <c r="N29" i="206" s="1"/>
  <c r="AA28" i="266"/>
  <c r="Z28" i="266"/>
  <c r="Z60" i="266" s="1"/>
  <c r="BF28" i="266" s="1"/>
  <c r="R28" i="266"/>
  <c r="F28" i="266"/>
  <c r="E28" i="266"/>
  <c r="BE27" i="266"/>
  <c r="N28" i="206"/>
  <c r="Y27" i="266"/>
  <c r="AA27" i="266"/>
  <c r="R27" i="266"/>
  <c r="F27" i="266"/>
  <c r="E27" i="266"/>
  <c r="BE26" i="266"/>
  <c r="AA26" i="266"/>
  <c r="R26" i="266"/>
  <c r="F26" i="266"/>
  <c r="E26" i="266"/>
  <c r="BE25" i="266"/>
  <c r="W25" i="266"/>
  <c r="N26" i="206"/>
  <c r="AA25" i="266"/>
  <c r="R25" i="266"/>
  <c r="F25" i="266"/>
  <c r="E25" i="266"/>
  <c r="BE24" i="266"/>
  <c r="N25" i="206" s="1"/>
  <c r="AA24" i="266"/>
  <c r="R24" i="266"/>
  <c r="F24" i="266"/>
  <c r="E24" i="266"/>
  <c r="BE23" i="266"/>
  <c r="AA23" i="266"/>
  <c r="R23" i="266"/>
  <c r="F23" i="266"/>
  <c r="E23" i="266"/>
  <c r="BE22" i="266"/>
  <c r="AA22" i="266"/>
  <c r="R22" i="266"/>
  <c r="F22" i="266"/>
  <c r="E22" i="266"/>
  <c r="BE21" i="266"/>
  <c r="AA21" i="266"/>
  <c r="R21" i="266"/>
  <c r="F21" i="266"/>
  <c r="E21" i="266"/>
  <c r="BD20" i="266"/>
  <c r="BD21" i="211" s="1"/>
  <c r="BC20" i="266"/>
  <c r="BB20" i="266"/>
  <c r="BA20" i="266"/>
  <c r="AZ20" i="266"/>
  <c r="AY20" i="266"/>
  <c r="AX20" i="266"/>
  <c r="AW20" i="266"/>
  <c r="AV20" i="266"/>
  <c r="AU20" i="266"/>
  <c r="AT20" i="266"/>
  <c r="AS20" i="266"/>
  <c r="AR20" i="266"/>
  <c r="AQ20" i="266"/>
  <c r="AP20" i="266"/>
  <c r="AO20" i="266"/>
  <c r="AN20" i="266"/>
  <c r="AM20" i="266"/>
  <c r="AL20" i="266"/>
  <c r="AK20" i="266"/>
  <c r="AJ20" i="266"/>
  <c r="AI20" i="266"/>
  <c r="AH20" i="266"/>
  <c r="AG20" i="266"/>
  <c r="AF20" i="266"/>
  <c r="AE20" i="266"/>
  <c r="AD20" i="266"/>
  <c r="AC20" i="266"/>
  <c r="AB20" i="266"/>
  <c r="Z20" i="266"/>
  <c r="Y20" i="266"/>
  <c r="X20" i="266"/>
  <c r="W20" i="266"/>
  <c r="V20" i="266"/>
  <c r="U20" i="266"/>
  <c r="T20" i="266"/>
  <c r="S20" i="266"/>
  <c r="Q20" i="266"/>
  <c r="P20" i="266"/>
  <c r="O20" i="266"/>
  <c r="N20" i="266"/>
  <c r="M20" i="266"/>
  <c r="L20" i="266"/>
  <c r="K20" i="266"/>
  <c r="J20" i="266"/>
  <c r="I20" i="266"/>
  <c r="H20" i="266"/>
  <c r="G20" i="266"/>
  <c r="F20" i="266"/>
  <c r="BE19" i="266"/>
  <c r="AA19" i="266"/>
  <c r="R19" i="266"/>
  <c r="N20" i="129" s="1"/>
  <c r="F19" i="266"/>
  <c r="E19" i="266"/>
  <c r="BE18" i="266"/>
  <c r="AA18" i="266"/>
  <c r="R18" i="266"/>
  <c r="N19" i="129"/>
  <c r="F18" i="266"/>
  <c r="E18" i="266"/>
  <c r="BE17" i="266"/>
  <c r="O17" i="266"/>
  <c r="AA17" i="266"/>
  <c r="R17" i="266"/>
  <c r="N18" i="129" s="1"/>
  <c r="F17" i="266"/>
  <c r="E17" i="266"/>
  <c r="BE16" i="266"/>
  <c r="N17" i="206"/>
  <c r="AA16" i="266"/>
  <c r="R16" i="266"/>
  <c r="N17" i="129"/>
  <c r="F16" i="266"/>
  <c r="E16" i="266"/>
  <c r="BE15" i="266"/>
  <c r="M15" i="266" s="1"/>
  <c r="M60" i="266" s="1"/>
  <c r="BF15" i="266" s="1"/>
  <c r="BG15" i="266" s="1"/>
  <c r="AA15" i="266"/>
  <c r="R15" i="266"/>
  <c r="N16" i="129"/>
  <c r="F15" i="266"/>
  <c r="E15" i="266"/>
  <c r="BE14" i="266"/>
  <c r="AA14" i="266"/>
  <c r="R14" i="266"/>
  <c r="F14" i="266"/>
  <c r="E14" i="266"/>
  <c r="BE13" i="266"/>
  <c r="N14" i="206"/>
  <c r="AA13" i="266"/>
  <c r="R13" i="266"/>
  <c r="F13" i="266"/>
  <c r="E13" i="266"/>
  <c r="BE12" i="266"/>
  <c r="N13" i="206" s="1"/>
  <c r="AA12" i="266"/>
  <c r="R12" i="266"/>
  <c r="N13" i="129" s="1"/>
  <c r="F12" i="266"/>
  <c r="E12" i="266"/>
  <c r="BE11" i="266"/>
  <c r="N12" i="206" s="1"/>
  <c r="AA11" i="266"/>
  <c r="R11" i="266"/>
  <c r="N12" i="129"/>
  <c r="F11" i="266"/>
  <c r="E11" i="266"/>
  <c r="BE10" i="266"/>
  <c r="N11" i="206" s="1"/>
  <c r="AA10" i="266"/>
  <c r="R10" i="266"/>
  <c r="F10" i="266"/>
  <c r="E10" i="266"/>
  <c r="BE9" i="266"/>
  <c r="G9" i="266"/>
  <c r="G60" i="266"/>
  <c r="BF9" i="266"/>
  <c r="BG9" i="266" s="1"/>
  <c r="AA9" i="266"/>
  <c r="R9" i="266"/>
  <c r="N11" i="129" s="1"/>
  <c r="F9" i="266"/>
  <c r="E9" i="266"/>
  <c r="BD8" i="266"/>
  <c r="BC8" i="266"/>
  <c r="BB8" i="266"/>
  <c r="BA8" i="266"/>
  <c r="AZ8" i="266"/>
  <c r="AY8" i="266"/>
  <c r="AX8" i="266"/>
  <c r="AW8" i="266"/>
  <c r="AV8" i="266"/>
  <c r="AU8" i="266"/>
  <c r="AT8" i="266"/>
  <c r="AS8" i="266"/>
  <c r="AR8" i="266"/>
  <c r="AQ8" i="266"/>
  <c r="AP8" i="266"/>
  <c r="AO8" i="266"/>
  <c r="AN8" i="266"/>
  <c r="AM8" i="266"/>
  <c r="AL8" i="266"/>
  <c r="AK8" i="266"/>
  <c r="AJ8" i="266"/>
  <c r="AI8" i="266"/>
  <c r="AH8" i="266"/>
  <c r="AG8" i="266"/>
  <c r="AF8" i="266"/>
  <c r="AE8" i="266"/>
  <c r="AD8" i="266"/>
  <c r="AC8" i="266"/>
  <c r="AB8" i="266"/>
  <c r="Z8" i="266"/>
  <c r="Y8" i="266"/>
  <c r="X8" i="266"/>
  <c r="W8" i="266"/>
  <c r="V8" i="266"/>
  <c r="U8" i="266"/>
  <c r="T8" i="266"/>
  <c r="S8" i="266"/>
  <c r="Q8" i="266"/>
  <c r="P8" i="266"/>
  <c r="N26" i="129"/>
  <c r="O8" i="266"/>
  <c r="N25" i="129"/>
  <c r="N8" i="266"/>
  <c r="M8" i="266"/>
  <c r="L8" i="266"/>
  <c r="K8" i="266"/>
  <c r="J8" i="266"/>
  <c r="N23" i="129"/>
  <c r="I8" i="266"/>
  <c r="H8" i="266"/>
  <c r="G8" i="266"/>
  <c r="BD7" i="266"/>
  <c r="BC7" i="266"/>
  <c r="BB7" i="266"/>
  <c r="BA7" i="266"/>
  <c r="AZ7" i="266"/>
  <c r="AY7" i="266"/>
  <c r="AX7" i="266"/>
  <c r="AW7" i="266"/>
  <c r="AV7" i="266"/>
  <c r="AU7" i="266"/>
  <c r="AT7" i="266"/>
  <c r="AS7" i="266"/>
  <c r="AR7" i="266"/>
  <c r="AQ7" i="266"/>
  <c r="AP7" i="266"/>
  <c r="AO7" i="266"/>
  <c r="AN7" i="266"/>
  <c r="AM7" i="266"/>
  <c r="AL7" i="266"/>
  <c r="AK7" i="266"/>
  <c r="AJ7" i="266"/>
  <c r="AI7" i="266"/>
  <c r="AH7" i="266"/>
  <c r="AG7" i="266"/>
  <c r="AF7" i="266"/>
  <c r="AE7" i="266"/>
  <c r="AD7" i="266"/>
  <c r="AC7" i="266"/>
  <c r="AB7" i="266"/>
  <c r="Z7" i="266"/>
  <c r="Y7" i="266"/>
  <c r="X7" i="266"/>
  <c r="W7" i="266"/>
  <c r="V7" i="266"/>
  <c r="U7" i="266"/>
  <c r="T7" i="266"/>
  <c r="S7" i="266"/>
  <c r="Q7" i="266"/>
  <c r="P7" i="266"/>
  <c r="O7" i="266"/>
  <c r="N7" i="266"/>
  <c r="M7" i="266"/>
  <c r="L7" i="266"/>
  <c r="K7" i="266"/>
  <c r="J7" i="266"/>
  <c r="I7" i="266"/>
  <c r="H7" i="266"/>
  <c r="G7" i="266"/>
  <c r="BD59" i="265"/>
  <c r="BC59" i="265"/>
  <c r="BB59" i="265"/>
  <c r="BA59" i="265"/>
  <c r="AZ59" i="265"/>
  <c r="AY59" i="265"/>
  <c r="AX59" i="265"/>
  <c r="AW59" i="265"/>
  <c r="AV59" i="265"/>
  <c r="AU59" i="265"/>
  <c r="AT59" i="265"/>
  <c r="AS59" i="265"/>
  <c r="AR59" i="265"/>
  <c r="AQ59" i="265"/>
  <c r="AP59" i="265"/>
  <c r="AO59" i="265"/>
  <c r="AN59" i="265"/>
  <c r="AM59" i="265"/>
  <c r="AL59" i="265"/>
  <c r="AK59" i="265"/>
  <c r="AJ59" i="265"/>
  <c r="AI59" i="265"/>
  <c r="AH59" i="265"/>
  <c r="AG59" i="265"/>
  <c r="AF59" i="265"/>
  <c r="AE59" i="265"/>
  <c r="AD59" i="265"/>
  <c r="AC59" i="265"/>
  <c r="AB59" i="265"/>
  <c r="Z59" i="265"/>
  <c r="Y59" i="265"/>
  <c r="X59" i="265"/>
  <c r="W59" i="265"/>
  <c r="V59" i="265"/>
  <c r="U59" i="265"/>
  <c r="T59" i="265"/>
  <c r="S59" i="265"/>
  <c r="Q59" i="265"/>
  <c r="P59" i="265"/>
  <c r="O59" i="265"/>
  <c r="N59" i="265"/>
  <c r="M59" i="265"/>
  <c r="L59" i="265"/>
  <c r="K59" i="265"/>
  <c r="J59" i="265"/>
  <c r="I59" i="265"/>
  <c r="H59" i="265"/>
  <c r="G59" i="265"/>
  <c r="BE58" i="265"/>
  <c r="BD58" i="265"/>
  <c r="AA58" i="265"/>
  <c r="R58" i="265"/>
  <c r="F58" i="265"/>
  <c r="E58" i="265"/>
  <c r="BE57" i="265"/>
  <c r="O58" i="206" s="1"/>
  <c r="AA57" i="265"/>
  <c r="R57" i="265"/>
  <c r="F57" i="265"/>
  <c r="E57" i="265"/>
  <c r="BE56" i="265"/>
  <c r="O57" i="206"/>
  <c r="BB56" i="265"/>
  <c r="BB60" i="265" s="1"/>
  <c r="BF56" i="265" s="1"/>
  <c r="BG56" i="265" s="1"/>
  <c r="AA56" i="265"/>
  <c r="R56" i="265"/>
  <c r="F56" i="265"/>
  <c r="E56" i="265"/>
  <c r="BE55" i="265"/>
  <c r="O56" i="206" s="1"/>
  <c r="AA55" i="265"/>
  <c r="R55" i="265"/>
  <c r="F55" i="265"/>
  <c r="E55" i="265"/>
  <c r="BE54" i="265"/>
  <c r="AZ54" i="265"/>
  <c r="O55" i="206"/>
  <c r="AA54" i="265"/>
  <c r="R54" i="265"/>
  <c r="F54" i="265"/>
  <c r="E54" i="265"/>
  <c r="BE53" i="265"/>
  <c r="AA53" i="265"/>
  <c r="R53" i="265"/>
  <c r="F53" i="265"/>
  <c r="E53" i="265"/>
  <c r="AA52" i="265"/>
  <c r="BE52" i="265"/>
  <c r="R52" i="265"/>
  <c r="F52" i="265"/>
  <c r="E52" i="265"/>
  <c r="BE51" i="265"/>
  <c r="O52" i="206"/>
  <c r="AA51" i="265"/>
  <c r="R51" i="265"/>
  <c r="F51" i="265"/>
  <c r="E51" i="265"/>
  <c r="BE50" i="265"/>
  <c r="AA50" i="265"/>
  <c r="R50" i="265"/>
  <c r="F50" i="265"/>
  <c r="E50" i="265"/>
  <c r="BE49" i="265"/>
  <c r="O50" i="206" s="1"/>
  <c r="AA49" i="265"/>
  <c r="R49" i="265"/>
  <c r="F49" i="265"/>
  <c r="E49" i="265"/>
  <c r="BE48" i="265"/>
  <c r="AA48" i="265"/>
  <c r="R48" i="265"/>
  <c r="F48" i="265"/>
  <c r="E48" i="265"/>
  <c r="BE47" i="265"/>
  <c r="O48" i="206"/>
  <c r="AA47" i="265"/>
  <c r="R47" i="265"/>
  <c r="F47" i="265"/>
  <c r="E47" i="265"/>
  <c r="BE46" i="265"/>
  <c r="O47" i="206"/>
  <c r="AA46" i="265"/>
  <c r="R46" i="265"/>
  <c r="F46" i="265"/>
  <c r="E46" i="265"/>
  <c r="BE45" i="265"/>
  <c r="AA45" i="265"/>
  <c r="R45" i="265"/>
  <c r="F45" i="265"/>
  <c r="E45" i="265"/>
  <c r="BE44" i="265"/>
  <c r="O45" i="206"/>
  <c r="AP44" i="265"/>
  <c r="AA44" i="265"/>
  <c r="R44" i="265"/>
  <c r="F44" i="265"/>
  <c r="E44" i="265"/>
  <c r="BE43" i="265"/>
  <c r="AA43" i="265"/>
  <c r="R43" i="265"/>
  <c r="F43" i="265"/>
  <c r="E43" i="265"/>
  <c r="BE42" i="265"/>
  <c r="AA42" i="265"/>
  <c r="R42" i="265"/>
  <c r="F42" i="265"/>
  <c r="E42" i="265"/>
  <c r="BE41" i="265"/>
  <c r="O42" i="206" s="1"/>
  <c r="AA41" i="265"/>
  <c r="R41" i="265"/>
  <c r="F41" i="265"/>
  <c r="E41" i="265"/>
  <c r="BE40" i="265"/>
  <c r="AA40" i="265"/>
  <c r="R40" i="265"/>
  <c r="F40" i="265"/>
  <c r="E40" i="265"/>
  <c r="BE39" i="265"/>
  <c r="AA39" i="265"/>
  <c r="R39" i="265"/>
  <c r="F39" i="265"/>
  <c r="E39" i="265"/>
  <c r="BE38" i="265"/>
  <c r="AA38" i="265"/>
  <c r="R38" i="265"/>
  <c r="F38" i="265"/>
  <c r="E38" i="265"/>
  <c r="BE37" i="265"/>
  <c r="O38" i="206" s="1"/>
  <c r="AA37" i="265"/>
  <c r="R37" i="265"/>
  <c r="F37" i="265"/>
  <c r="E37" i="265"/>
  <c r="BE36" i="265"/>
  <c r="AA36" i="265"/>
  <c r="R36" i="265"/>
  <c r="F36" i="265"/>
  <c r="E36" i="265"/>
  <c r="BE35" i="265"/>
  <c r="O36" i="206" s="1"/>
  <c r="AA35" i="265"/>
  <c r="R35" i="265"/>
  <c r="F35" i="265"/>
  <c r="E35" i="265"/>
  <c r="BE34" i="265"/>
  <c r="AF34" i="265" s="1"/>
  <c r="AA34" i="265"/>
  <c r="R34" i="265"/>
  <c r="F34" i="265"/>
  <c r="E34" i="265"/>
  <c r="BE33" i="265"/>
  <c r="AE33" i="265"/>
  <c r="AE60" i="265"/>
  <c r="BF33" i="265" s="1"/>
  <c r="BG33" i="265" s="1"/>
  <c r="AA33" i="265"/>
  <c r="R33" i="265"/>
  <c r="F33" i="265"/>
  <c r="E33" i="265"/>
  <c r="BE32" i="265"/>
  <c r="AD32" i="265" s="1"/>
  <c r="O33" i="206"/>
  <c r="AA32" i="265"/>
  <c r="R32" i="265"/>
  <c r="F32" i="265"/>
  <c r="E32" i="265"/>
  <c r="BE31" i="265"/>
  <c r="O32" i="206"/>
  <c r="AC31" i="265"/>
  <c r="AA31" i="265"/>
  <c r="R31" i="265"/>
  <c r="F31" i="265"/>
  <c r="E31" i="265"/>
  <c r="BE30" i="265"/>
  <c r="O31" i="206" s="1"/>
  <c r="AA30" i="265"/>
  <c r="R30" i="265"/>
  <c r="F30" i="265"/>
  <c r="E30" i="265"/>
  <c r="BD29" i="265"/>
  <c r="BC29" i="265"/>
  <c r="BB29" i="265"/>
  <c r="BA29" i="265"/>
  <c r="AZ29" i="265"/>
  <c r="AY29" i="265"/>
  <c r="AX29" i="265"/>
  <c r="AW29" i="265"/>
  <c r="AV29" i="265"/>
  <c r="AU29" i="265"/>
  <c r="AT29" i="265"/>
  <c r="AS29" i="265"/>
  <c r="AR29" i="265"/>
  <c r="AQ29" i="265"/>
  <c r="AP29" i="265"/>
  <c r="AO29" i="265"/>
  <c r="AN29" i="265"/>
  <c r="AM29" i="265"/>
  <c r="AL29" i="265"/>
  <c r="AK29" i="265"/>
  <c r="AJ29" i="265"/>
  <c r="AI29" i="265"/>
  <c r="AH29" i="265"/>
  <c r="AG29" i="265"/>
  <c r="AF29" i="265"/>
  <c r="AE29" i="265"/>
  <c r="AD29" i="265"/>
  <c r="AC29" i="265"/>
  <c r="AB29" i="265"/>
  <c r="Z29" i="265"/>
  <c r="Y29" i="265"/>
  <c r="X29" i="265"/>
  <c r="W29" i="265"/>
  <c r="V29" i="265"/>
  <c r="U29" i="265"/>
  <c r="T29" i="265"/>
  <c r="S29" i="265"/>
  <c r="Q29" i="265"/>
  <c r="P29" i="265"/>
  <c r="O29" i="265"/>
  <c r="N29" i="265"/>
  <c r="M29" i="265"/>
  <c r="L29" i="265"/>
  <c r="K29" i="265"/>
  <c r="J29" i="265"/>
  <c r="I29" i="265"/>
  <c r="H29" i="265"/>
  <c r="G29" i="265"/>
  <c r="BE28" i="265"/>
  <c r="AA28" i="265"/>
  <c r="R28" i="265"/>
  <c r="F28" i="265"/>
  <c r="E28" i="265"/>
  <c r="BE27" i="265"/>
  <c r="AA27" i="265"/>
  <c r="R27" i="265"/>
  <c r="F27" i="265"/>
  <c r="E27" i="265"/>
  <c r="BE26" i="265"/>
  <c r="AA26" i="265"/>
  <c r="R26" i="265"/>
  <c r="F26" i="265"/>
  <c r="E26" i="265"/>
  <c r="BE25" i="265"/>
  <c r="O26" i="206"/>
  <c r="AA25" i="265"/>
  <c r="W25" i="265"/>
  <c r="R25" i="265"/>
  <c r="F25" i="265"/>
  <c r="E25" i="265"/>
  <c r="BE24" i="265"/>
  <c r="O25" i="206"/>
  <c r="AA24" i="265"/>
  <c r="R24" i="265"/>
  <c r="F24" i="265"/>
  <c r="E24" i="265"/>
  <c r="BE23" i="265"/>
  <c r="AA23" i="265"/>
  <c r="R23" i="265"/>
  <c r="F23" i="265"/>
  <c r="E23" i="265"/>
  <c r="BE22" i="265"/>
  <c r="AA22" i="265"/>
  <c r="R22" i="265"/>
  <c r="F22" i="265"/>
  <c r="E22" i="265"/>
  <c r="BE21" i="265"/>
  <c r="S21" i="265" s="1"/>
  <c r="S60" i="265"/>
  <c r="BF21" i="265" s="1"/>
  <c r="BG21" i="265" s="1"/>
  <c r="O22" i="206"/>
  <c r="AA21" i="265"/>
  <c r="R21" i="265"/>
  <c r="F21" i="265"/>
  <c r="E21" i="265"/>
  <c r="BD20" i="265"/>
  <c r="BC20" i="265"/>
  <c r="BB20" i="265"/>
  <c r="BA20" i="265"/>
  <c r="AZ20" i="265"/>
  <c r="AY20" i="265"/>
  <c r="AX20" i="265"/>
  <c r="AW20" i="265"/>
  <c r="AV20" i="265"/>
  <c r="AU20" i="265"/>
  <c r="AT20" i="265"/>
  <c r="AS20" i="265"/>
  <c r="AR20" i="265"/>
  <c r="AQ20" i="265"/>
  <c r="AP20" i="265"/>
  <c r="AO20" i="265"/>
  <c r="AN20" i="265"/>
  <c r="AM20" i="265"/>
  <c r="AL20" i="265"/>
  <c r="AK20" i="265"/>
  <c r="AJ20" i="265"/>
  <c r="AI20" i="265"/>
  <c r="AH20" i="265"/>
  <c r="AG20" i="265"/>
  <c r="AF20" i="265"/>
  <c r="AE20" i="265"/>
  <c r="AD20" i="265"/>
  <c r="AC20" i="265"/>
  <c r="AB20" i="265"/>
  <c r="Z20" i="265"/>
  <c r="Y20" i="265"/>
  <c r="X20" i="265"/>
  <c r="W20" i="265"/>
  <c r="V20" i="265"/>
  <c r="U20" i="265"/>
  <c r="T20" i="265"/>
  <c r="S20" i="265"/>
  <c r="Q20" i="265"/>
  <c r="P20" i="265"/>
  <c r="O20" i="265"/>
  <c r="N20" i="265"/>
  <c r="M20" i="265"/>
  <c r="L20" i="265"/>
  <c r="K20" i="265"/>
  <c r="J20" i="265"/>
  <c r="I20" i="265"/>
  <c r="H20" i="265"/>
  <c r="G20" i="265"/>
  <c r="BE19" i="265"/>
  <c r="O20" i="206" s="1"/>
  <c r="Q19" i="265"/>
  <c r="AA19" i="265"/>
  <c r="R19" i="265"/>
  <c r="O20" i="129" s="1"/>
  <c r="F19" i="265"/>
  <c r="E19" i="265"/>
  <c r="BE18" i="265"/>
  <c r="AA18" i="265"/>
  <c r="R18" i="265"/>
  <c r="O19" i="129"/>
  <c r="F18" i="265"/>
  <c r="E18" i="265"/>
  <c r="BE17" i="265"/>
  <c r="O18" i="206"/>
  <c r="AA17" i="265"/>
  <c r="R17" i="265"/>
  <c r="O18" i="129" s="1"/>
  <c r="F17" i="265"/>
  <c r="E17" i="265"/>
  <c r="BE16" i="265"/>
  <c r="O17" i="206"/>
  <c r="AA16" i="265"/>
  <c r="R16" i="265"/>
  <c r="O17" i="129"/>
  <c r="F16" i="265"/>
  <c r="E16" i="265"/>
  <c r="BE15" i="265"/>
  <c r="AA15" i="265"/>
  <c r="R15" i="265"/>
  <c r="O16" i="129"/>
  <c r="F15" i="265"/>
  <c r="E15" i="265"/>
  <c r="BE14" i="265"/>
  <c r="AA14" i="265"/>
  <c r="R14" i="265"/>
  <c r="F14" i="265"/>
  <c r="E14" i="265"/>
  <c r="BE13" i="265"/>
  <c r="K13" i="265" s="1"/>
  <c r="AA13" i="265"/>
  <c r="R13" i="265"/>
  <c r="F13" i="265"/>
  <c r="E13" i="265"/>
  <c r="BE12" i="265"/>
  <c r="O13" i="206"/>
  <c r="AA12" i="265"/>
  <c r="R12" i="265"/>
  <c r="O13" i="129" s="1"/>
  <c r="F12" i="265"/>
  <c r="E12" i="265"/>
  <c r="BE11" i="265"/>
  <c r="I11" i="265"/>
  <c r="I60" i="265"/>
  <c r="BF11" i="265"/>
  <c r="BG11" i="265" s="1"/>
  <c r="AA11" i="265"/>
  <c r="R11" i="265"/>
  <c r="O12" i="129"/>
  <c r="F11" i="265"/>
  <c r="E11" i="265"/>
  <c r="BE10" i="265"/>
  <c r="O11" i="206"/>
  <c r="AA10" i="265"/>
  <c r="R10" i="265"/>
  <c r="F10" i="265"/>
  <c r="E10" i="265"/>
  <c r="BE9" i="265"/>
  <c r="O10" i="206" s="1"/>
  <c r="AA9" i="265"/>
  <c r="R9" i="265"/>
  <c r="F9" i="265"/>
  <c r="E9" i="265"/>
  <c r="BD8" i="265"/>
  <c r="BC8" i="265"/>
  <c r="BB8" i="265"/>
  <c r="BA8" i="265"/>
  <c r="AZ8" i="265"/>
  <c r="AY8" i="265"/>
  <c r="AX8" i="265"/>
  <c r="AW8" i="265"/>
  <c r="AV8" i="265"/>
  <c r="AU8" i="265"/>
  <c r="AT8" i="265"/>
  <c r="AS8" i="265"/>
  <c r="AR8" i="265"/>
  <c r="AQ8" i="265"/>
  <c r="AP8" i="265"/>
  <c r="AO8" i="265"/>
  <c r="AN8" i="265"/>
  <c r="AM8" i="265"/>
  <c r="AL8" i="265"/>
  <c r="AK8" i="265"/>
  <c r="AJ8" i="265"/>
  <c r="AI8" i="265"/>
  <c r="AH8" i="265"/>
  <c r="AG8" i="265"/>
  <c r="AF8" i="265"/>
  <c r="AE8" i="265"/>
  <c r="AD8" i="265"/>
  <c r="AC8" i="265"/>
  <c r="AB8" i="265"/>
  <c r="Z8" i="265"/>
  <c r="Y8" i="265"/>
  <c r="X8" i="265"/>
  <c r="W8" i="265"/>
  <c r="V8" i="265"/>
  <c r="U8" i="265"/>
  <c r="T8" i="265"/>
  <c r="S8" i="265"/>
  <c r="Q8" i="265"/>
  <c r="P8" i="265"/>
  <c r="O26" i="129"/>
  <c r="O8" i="265"/>
  <c r="O25" i="129"/>
  <c r="N8" i="265"/>
  <c r="M8" i="265"/>
  <c r="L8" i="265"/>
  <c r="K8" i="265"/>
  <c r="J8" i="265"/>
  <c r="O23" i="129"/>
  <c r="I8" i="265"/>
  <c r="H8" i="265"/>
  <c r="G8" i="265"/>
  <c r="BD7" i="265"/>
  <c r="BC7" i="265"/>
  <c r="BB7" i="265"/>
  <c r="BA7" i="265"/>
  <c r="AZ7" i="265"/>
  <c r="AY7" i="265"/>
  <c r="AX7" i="265"/>
  <c r="AW7" i="265"/>
  <c r="AV7" i="265"/>
  <c r="AU7" i="265"/>
  <c r="AT7" i="265"/>
  <c r="AS7" i="265"/>
  <c r="AR7" i="265"/>
  <c r="AQ7" i="265"/>
  <c r="AP7" i="265"/>
  <c r="AO7" i="265"/>
  <c r="AN7" i="265"/>
  <c r="AM7" i="265"/>
  <c r="AL7" i="265"/>
  <c r="AK7" i="265"/>
  <c r="AJ7" i="265"/>
  <c r="AI7" i="265"/>
  <c r="AH7" i="265"/>
  <c r="AG7" i="265"/>
  <c r="AF7" i="265"/>
  <c r="AE7" i="265"/>
  <c r="AD7" i="265"/>
  <c r="AC7" i="265"/>
  <c r="AB7" i="265"/>
  <c r="Z7" i="265"/>
  <c r="Y7" i="265"/>
  <c r="X7" i="265"/>
  <c r="W7" i="265"/>
  <c r="V7" i="265"/>
  <c r="U7" i="265"/>
  <c r="T7" i="265"/>
  <c r="S7" i="265"/>
  <c r="Q7" i="265"/>
  <c r="P7" i="265"/>
  <c r="O7" i="265"/>
  <c r="N7" i="265"/>
  <c r="M7" i="265"/>
  <c r="L7" i="265"/>
  <c r="K7" i="265"/>
  <c r="J7" i="265"/>
  <c r="I7" i="265"/>
  <c r="H7" i="265"/>
  <c r="G7" i="265"/>
  <c r="BD59" i="264"/>
  <c r="BC59" i="264"/>
  <c r="BB59" i="264"/>
  <c r="BA59" i="264"/>
  <c r="AZ59" i="264"/>
  <c r="AY59" i="264"/>
  <c r="AX59" i="264"/>
  <c r="AW59" i="264"/>
  <c r="AV59" i="264"/>
  <c r="AU59" i="264"/>
  <c r="AT59" i="264"/>
  <c r="AS59" i="264"/>
  <c r="AR59" i="264"/>
  <c r="AQ59" i="264"/>
  <c r="AP59" i="264"/>
  <c r="AO59" i="264"/>
  <c r="AN59" i="264"/>
  <c r="AM59" i="264"/>
  <c r="AL59" i="264"/>
  <c r="AK59" i="264"/>
  <c r="AJ59" i="264"/>
  <c r="AI59" i="264"/>
  <c r="AH59" i="264"/>
  <c r="BG36" i="264"/>
  <c r="AG59" i="264"/>
  <c r="AF59" i="264"/>
  <c r="AE59" i="264"/>
  <c r="AE60" i="264" s="1"/>
  <c r="BF33" i="264" s="1"/>
  <c r="BG33" i="264" s="1"/>
  <c r="AD59" i="264"/>
  <c r="AC59" i="264"/>
  <c r="AB59" i="264"/>
  <c r="Z59" i="264"/>
  <c r="Y59" i="264"/>
  <c r="X59" i="264"/>
  <c r="W59" i="264"/>
  <c r="V59" i="264"/>
  <c r="U59" i="264"/>
  <c r="T59" i="264"/>
  <c r="S59" i="264"/>
  <c r="Q59" i="264"/>
  <c r="P59" i="264"/>
  <c r="O59" i="264"/>
  <c r="N59" i="264"/>
  <c r="M59" i="264"/>
  <c r="L59" i="264"/>
  <c r="K59" i="264"/>
  <c r="J59" i="264"/>
  <c r="I59" i="264"/>
  <c r="E59" i="264"/>
  <c r="H59" i="264"/>
  <c r="G59" i="264"/>
  <c r="BE58" i="264"/>
  <c r="BD58" i="264" s="1"/>
  <c r="AA58" i="264"/>
  <c r="R58" i="264"/>
  <c r="F58" i="264"/>
  <c r="E58" i="264"/>
  <c r="BE57" i="264"/>
  <c r="BC57" i="264"/>
  <c r="BC60" i="264"/>
  <c r="BF57" i="264"/>
  <c r="BG57" i="264" s="1"/>
  <c r="AA57" i="264"/>
  <c r="R57" i="264"/>
  <c r="F57" i="264"/>
  <c r="E57" i="264"/>
  <c r="BE56" i="264"/>
  <c r="AA56" i="264"/>
  <c r="R56" i="264"/>
  <c r="F56" i="264"/>
  <c r="E56" i="264"/>
  <c r="BE55" i="264"/>
  <c r="P56" i="206" s="1"/>
  <c r="AA55" i="264"/>
  <c r="R55" i="264"/>
  <c r="F55" i="264"/>
  <c r="E55" i="264"/>
  <c r="BE54" i="264"/>
  <c r="P55" i="206" s="1"/>
  <c r="AA54" i="264"/>
  <c r="R54" i="264"/>
  <c r="F54" i="264"/>
  <c r="E54" i="264"/>
  <c r="BE53" i="264"/>
  <c r="AY53" i="264" s="1"/>
  <c r="AA53" i="264"/>
  <c r="R53" i="264"/>
  <c r="F53" i="264"/>
  <c r="E53" i="264"/>
  <c r="AA52" i="264"/>
  <c r="BE52" i="264"/>
  <c r="R52" i="264"/>
  <c r="F52" i="264"/>
  <c r="E52" i="264"/>
  <c r="BE51" i="264"/>
  <c r="AW51" i="264" s="1"/>
  <c r="P52" i="206"/>
  <c r="AA51" i="264"/>
  <c r="R51" i="264"/>
  <c r="F51" i="264"/>
  <c r="E51" i="264"/>
  <c r="BE50" i="264"/>
  <c r="P51" i="206"/>
  <c r="AV50" i="264"/>
  <c r="AV60" i="264"/>
  <c r="BF50" i="264"/>
  <c r="BG50" i="264"/>
  <c r="AA50" i="264"/>
  <c r="R50" i="264"/>
  <c r="F50" i="264"/>
  <c r="E50" i="264"/>
  <c r="BE49" i="264"/>
  <c r="P50" i="206" s="1"/>
  <c r="AA49" i="264"/>
  <c r="R49" i="264"/>
  <c r="F49" i="264"/>
  <c r="E49" i="264"/>
  <c r="BE48" i="264"/>
  <c r="P49" i="206"/>
  <c r="AT48" i="264"/>
  <c r="AT60" i="264" s="1"/>
  <c r="AA48" i="264"/>
  <c r="R48" i="264"/>
  <c r="F48" i="264"/>
  <c r="E48" i="264"/>
  <c r="BE47" i="264"/>
  <c r="P48" i="206"/>
  <c r="AA47" i="264"/>
  <c r="R47" i="264"/>
  <c r="F47" i="264"/>
  <c r="E47" i="264"/>
  <c r="BE46" i="264"/>
  <c r="AA46" i="264"/>
  <c r="R46" i="264"/>
  <c r="F46" i="264"/>
  <c r="E46" i="264"/>
  <c r="BE45" i="264"/>
  <c r="P46" i="206"/>
  <c r="AA45" i="264"/>
  <c r="R45" i="264"/>
  <c r="F45" i="264"/>
  <c r="E45" i="264"/>
  <c r="BE44" i="264"/>
  <c r="AP44" i="264" s="1"/>
  <c r="AA44" i="264"/>
  <c r="R44" i="264"/>
  <c r="F44" i="264"/>
  <c r="E44" i="264"/>
  <c r="BE43" i="264"/>
  <c r="AA43" i="264"/>
  <c r="R43" i="264"/>
  <c r="F43" i="264"/>
  <c r="E43" i="264"/>
  <c r="BE42" i="264"/>
  <c r="P43" i="206"/>
  <c r="AA42" i="264"/>
  <c r="R42" i="264"/>
  <c r="F42" i="264"/>
  <c r="E42" i="264"/>
  <c r="BE41" i="264"/>
  <c r="P42" i="206" s="1"/>
  <c r="AA41" i="264"/>
  <c r="R41" i="264"/>
  <c r="F41" i="264"/>
  <c r="E41" i="264"/>
  <c r="BE40" i="264"/>
  <c r="AA40" i="264"/>
  <c r="R40" i="264"/>
  <c r="F40" i="264"/>
  <c r="E40" i="264"/>
  <c r="BE39" i="264"/>
  <c r="P40" i="206"/>
  <c r="AA39" i="264"/>
  <c r="R39" i="264"/>
  <c r="F39" i="264"/>
  <c r="E39" i="264"/>
  <c r="BE38" i="264"/>
  <c r="P39" i="206" s="1"/>
  <c r="AA38" i="264"/>
  <c r="R38" i="264"/>
  <c r="F38" i="264"/>
  <c r="E38" i="264"/>
  <c r="BE37" i="264"/>
  <c r="AA37" i="264"/>
  <c r="R37" i="264"/>
  <c r="F37" i="264"/>
  <c r="E37" i="264"/>
  <c r="BE36" i="264"/>
  <c r="AH36" i="264" s="1"/>
  <c r="AH60" i="264" s="1"/>
  <c r="BF36" i="264" s="1"/>
  <c r="AA36" i="264"/>
  <c r="R36" i="264"/>
  <c r="F36" i="264"/>
  <c r="E36" i="264"/>
  <c r="BE35" i="264"/>
  <c r="P36" i="206"/>
  <c r="AA35" i="264"/>
  <c r="R35" i="264"/>
  <c r="F35" i="264"/>
  <c r="E35" i="264"/>
  <c r="BE34" i="264"/>
  <c r="P35" i="206" s="1"/>
  <c r="AA34" i="264"/>
  <c r="R34" i="264"/>
  <c r="F34" i="264"/>
  <c r="E34" i="264"/>
  <c r="BE33" i="264"/>
  <c r="AE33" i="264"/>
  <c r="AA33" i="264"/>
  <c r="R33" i="264"/>
  <c r="F33" i="264"/>
  <c r="E33" i="264"/>
  <c r="BE32" i="264"/>
  <c r="AA32" i="264"/>
  <c r="R32" i="264"/>
  <c r="F32" i="264"/>
  <c r="E32" i="264"/>
  <c r="BE31" i="264"/>
  <c r="AA31" i="264"/>
  <c r="R31" i="264"/>
  <c r="F31" i="264"/>
  <c r="E31" i="264"/>
  <c r="BE30" i="264"/>
  <c r="AA30" i="264"/>
  <c r="R30" i="264"/>
  <c r="F30" i="264"/>
  <c r="E30" i="264"/>
  <c r="BD29" i="264"/>
  <c r="BC29" i="264"/>
  <c r="BB29" i="264"/>
  <c r="BA29" i="264"/>
  <c r="AZ29" i="264"/>
  <c r="AY29" i="264"/>
  <c r="AX29" i="264"/>
  <c r="AW29" i="264"/>
  <c r="AV29" i="264"/>
  <c r="AV30" i="211" s="1"/>
  <c r="AU29" i="264"/>
  <c r="AT29" i="264"/>
  <c r="AS29" i="264"/>
  <c r="AR29" i="264"/>
  <c r="AQ29" i="264"/>
  <c r="AP29" i="264"/>
  <c r="AO29" i="264"/>
  <c r="AN29" i="264"/>
  <c r="AM29" i="264"/>
  <c r="AL29" i="264"/>
  <c r="AK29" i="264"/>
  <c r="AJ29" i="264"/>
  <c r="AI29" i="264"/>
  <c r="AH29" i="264"/>
  <c r="AG29" i="264"/>
  <c r="AF29" i="264"/>
  <c r="AE29" i="264"/>
  <c r="AD29" i="264"/>
  <c r="AC29" i="264"/>
  <c r="AB29" i="264"/>
  <c r="Z29" i="264"/>
  <c r="Y29" i="264"/>
  <c r="X29" i="264"/>
  <c r="W29" i="264"/>
  <c r="V29" i="264"/>
  <c r="U29" i="264"/>
  <c r="T29" i="264"/>
  <c r="S29" i="264"/>
  <c r="Q29" i="264"/>
  <c r="P29" i="264"/>
  <c r="O29" i="264"/>
  <c r="N29" i="264"/>
  <c r="M29" i="264"/>
  <c r="L29" i="264"/>
  <c r="K29" i="264"/>
  <c r="J29" i="264"/>
  <c r="I29" i="264"/>
  <c r="H29" i="264"/>
  <c r="G29" i="264"/>
  <c r="BE28" i="264"/>
  <c r="P29" i="206"/>
  <c r="AA28" i="264"/>
  <c r="R28" i="264"/>
  <c r="F28" i="264"/>
  <c r="E28" i="264"/>
  <c r="BE27" i="264"/>
  <c r="P28" i="206" s="1"/>
  <c r="AA27" i="264"/>
  <c r="R27" i="264"/>
  <c r="F27" i="264"/>
  <c r="E27" i="264"/>
  <c r="BE26" i="264"/>
  <c r="AA26" i="264"/>
  <c r="R26" i="264"/>
  <c r="F26" i="264"/>
  <c r="E26" i="264"/>
  <c r="BE25" i="264"/>
  <c r="AA25" i="264"/>
  <c r="R25" i="264"/>
  <c r="F25" i="264"/>
  <c r="E25" i="264"/>
  <c r="BE24" i="264"/>
  <c r="P25" i="206" s="1"/>
  <c r="AA24" i="264"/>
  <c r="R24" i="264"/>
  <c r="F24" i="264"/>
  <c r="E24" i="264"/>
  <c r="BE23" i="264"/>
  <c r="P24" i="206"/>
  <c r="AA23" i="264"/>
  <c r="R23" i="264"/>
  <c r="F23" i="264"/>
  <c r="E23" i="264"/>
  <c r="BE22" i="264"/>
  <c r="AA22" i="264"/>
  <c r="R22" i="264"/>
  <c r="F22" i="264"/>
  <c r="E22" i="264"/>
  <c r="BE21" i="264"/>
  <c r="P22" i="206" s="1"/>
  <c r="AA21" i="264"/>
  <c r="R21" i="264"/>
  <c r="F21" i="264"/>
  <c r="E21" i="264"/>
  <c r="BD20" i="264"/>
  <c r="BC20" i="264"/>
  <c r="BB20" i="264"/>
  <c r="BA20" i="264"/>
  <c r="AZ20" i="264"/>
  <c r="AY20" i="264"/>
  <c r="AX20" i="264"/>
  <c r="AW20" i="264"/>
  <c r="AV20" i="264"/>
  <c r="AU20" i="264"/>
  <c r="P33" i="129" s="1"/>
  <c r="AT20" i="264"/>
  <c r="AS20" i="264"/>
  <c r="AR20" i="264"/>
  <c r="AQ20" i="264"/>
  <c r="AP20" i="264"/>
  <c r="AO20" i="264"/>
  <c r="AN20" i="264"/>
  <c r="AM20" i="264"/>
  <c r="AL20" i="264"/>
  <c r="AK20" i="264"/>
  <c r="AJ20" i="264"/>
  <c r="AI20" i="264"/>
  <c r="AH20" i="264"/>
  <c r="AG20" i="264"/>
  <c r="AF20" i="264"/>
  <c r="AE20" i="264"/>
  <c r="AD20" i="264"/>
  <c r="AC20" i="264"/>
  <c r="AB20" i="264"/>
  <c r="Z20" i="264"/>
  <c r="Y20" i="264"/>
  <c r="X20" i="264"/>
  <c r="W20" i="264"/>
  <c r="V20" i="264"/>
  <c r="U20" i="264"/>
  <c r="T20" i="264"/>
  <c r="S20" i="264"/>
  <c r="Q20" i="264"/>
  <c r="P20" i="264"/>
  <c r="O20" i="264"/>
  <c r="N20" i="264"/>
  <c r="M20" i="264"/>
  <c r="L20" i="264"/>
  <c r="K20" i="264"/>
  <c r="J20" i="264"/>
  <c r="I20" i="264"/>
  <c r="H20" i="264"/>
  <c r="G20" i="264"/>
  <c r="BE19" i="264"/>
  <c r="P20" i="206" s="1"/>
  <c r="AA19" i="264"/>
  <c r="R19" i="264"/>
  <c r="P20" i="129" s="1"/>
  <c r="F19" i="264"/>
  <c r="E19" i="264"/>
  <c r="BE18" i="264"/>
  <c r="P19" i="206"/>
  <c r="AA18" i="264"/>
  <c r="R18" i="264"/>
  <c r="P19" i="129"/>
  <c r="F18" i="264"/>
  <c r="E18" i="264"/>
  <c r="BE17" i="264"/>
  <c r="AA17" i="264"/>
  <c r="R17" i="264"/>
  <c r="P18" i="129"/>
  <c r="F17" i="264"/>
  <c r="E17" i="264"/>
  <c r="BE16" i="264"/>
  <c r="P17" i="206" s="1"/>
  <c r="AA16" i="264"/>
  <c r="R16" i="264"/>
  <c r="P17" i="129"/>
  <c r="F16" i="264"/>
  <c r="E16" i="264"/>
  <c r="BE15" i="264"/>
  <c r="M15" i="264" s="1"/>
  <c r="M60" i="264" s="1"/>
  <c r="BF15" i="264" s="1"/>
  <c r="BG15" i="264" s="1"/>
  <c r="AA15" i="264"/>
  <c r="R15" i="264"/>
  <c r="P16" i="129" s="1"/>
  <c r="F15" i="264"/>
  <c r="E15" i="264"/>
  <c r="BE14" i="264"/>
  <c r="L14" i="264"/>
  <c r="L60" i="264" s="1"/>
  <c r="AA14" i="264"/>
  <c r="R14" i="264"/>
  <c r="F14" i="264"/>
  <c r="E14" i="264"/>
  <c r="BE13" i="264"/>
  <c r="P14" i="206" s="1"/>
  <c r="AA13" i="264"/>
  <c r="R13" i="264"/>
  <c r="F13" i="264"/>
  <c r="E13" i="264"/>
  <c r="BE12" i="264"/>
  <c r="P13" i="206" s="1"/>
  <c r="AA12" i="264"/>
  <c r="R12" i="264"/>
  <c r="P13" i="129"/>
  <c r="F12" i="264"/>
  <c r="E12" i="264"/>
  <c r="BE11" i="264"/>
  <c r="P12" i="206" s="1"/>
  <c r="AA11" i="264"/>
  <c r="R11" i="264"/>
  <c r="P12" i="129"/>
  <c r="F11" i="264"/>
  <c r="E11" i="264"/>
  <c r="BE10" i="264"/>
  <c r="P11" i="206" s="1"/>
  <c r="AA10" i="264"/>
  <c r="R10" i="264"/>
  <c r="R8" i="264" s="1"/>
  <c r="F10" i="264"/>
  <c r="E10" i="264"/>
  <c r="BE9" i="264"/>
  <c r="P10" i="206"/>
  <c r="AA9" i="264"/>
  <c r="F9" i="264"/>
  <c r="E9" i="264"/>
  <c r="BD8" i="264"/>
  <c r="BC8" i="264"/>
  <c r="BB8" i="264"/>
  <c r="BA8" i="264"/>
  <c r="AZ8" i="264"/>
  <c r="AZ9" i="211" s="1"/>
  <c r="AY8" i="264"/>
  <c r="AX8" i="264"/>
  <c r="AW8" i="264"/>
  <c r="AV8" i="264"/>
  <c r="AU8" i="264"/>
  <c r="AT8" i="264"/>
  <c r="AS8" i="264"/>
  <c r="AR8" i="264"/>
  <c r="AQ8" i="264"/>
  <c r="AP8" i="264"/>
  <c r="AO8" i="264"/>
  <c r="AN8" i="264"/>
  <c r="AM8" i="264"/>
  <c r="AL8" i="264"/>
  <c r="AK8" i="264"/>
  <c r="AJ8" i="264"/>
  <c r="AI8" i="264"/>
  <c r="AH8" i="264"/>
  <c r="AG8" i="264"/>
  <c r="AF8" i="264"/>
  <c r="AE8" i="264"/>
  <c r="AD8" i="264"/>
  <c r="AC8" i="264"/>
  <c r="AB8" i="264"/>
  <c r="Z8" i="264"/>
  <c r="Y8" i="264"/>
  <c r="X8" i="264"/>
  <c r="W8" i="264"/>
  <c r="V8" i="264"/>
  <c r="U8" i="264"/>
  <c r="T8" i="264"/>
  <c r="S8" i="264"/>
  <c r="Q8" i="264"/>
  <c r="P8" i="264"/>
  <c r="P26" i="129"/>
  <c r="O8" i="264"/>
  <c r="N8" i="264"/>
  <c r="M8" i="264"/>
  <c r="L8" i="264"/>
  <c r="K8" i="264"/>
  <c r="J8" i="264"/>
  <c r="P23" i="129"/>
  <c r="I8" i="264"/>
  <c r="H8" i="264"/>
  <c r="G8" i="264"/>
  <c r="BD7" i="264"/>
  <c r="BC7" i="264"/>
  <c r="BB7" i="264"/>
  <c r="BA7" i="264"/>
  <c r="AZ7" i="264"/>
  <c r="AY7" i="264"/>
  <c r="AX7" i="264"/>
  <c r="AW7" i="264"/>
  <c r="AV7" i="264"/>
  <c r="AU7" i="264"/>
  <c r="AT7" i="264"/>
  <c r="AS7" i="264"/>
  <c r="AR7" i="264"/>
  <c r="AQ7" i="264"/>
  <c r="AP7" i="264"/>
  <c r="AO7" i="264"/>
  <c r="AN7" i="264"/>
  <c r="AM7" i="264"/>
  <c r="AL7" i="264"/>
  <c r="AK7" i="264"/>
  <c r="AJ7" i="264"/>
  <c r="AI7" i="264"/>
  <c r="AH7" i="264"/>
  <c r="AG7" i="264"/>
  <c r="AF7" i="264"/>
  <c r="AE7" i="264"/>
  <c r="AD7" i="264"/>
  <c r="AC7" i="264"/>
  <c r="AB7" i="264"/>
  <c r="Z7" i="264"/>
  <c r="Y7" i="264"/>
  <c r="X7" i="264"/>
  <c r="W7" i="264"/>
  <c r="V7" i="264"/>
  <c r="U7" i="264"/>
  <c r="T7" i="264"/>
  <c r="S7" i="264"/>
  <c r="Q7" i="264"/>
  <c r="P7" i="264"/>
  <c r="O7" i="264"/>
  <c r="N7" i="264"/>
  <c r="M7" i="264"/>
  <c r="L7" i="264"/>
  <c r="K7" i="264"/>
  <c r="J7" i="264"/>
  <c r="I7" i="264"/>
  <c r="H7" i="264"/>
  <c r="G7" i="264"/>
  <c r="BD59" i="263"/>
  <c r="BC59" i="263"/>
  <c r="BB59" i="263"/>
  <c r="BA59" i="263"/>
  <c r="AZ59" i="263"/>
  <c r="AY59" i="263"/>
  <c r="AX59" i="263"/>
  <c r="AW59" i="263"/>
  <c r="AV59" i="263"/>
  <c r="AU59" i="263"/>
  <c r="AT59" i="263"/>
  <c r="AS59" i="263"/>
  <c r="AR59" i="263"/>
  <c r="AQ59" i="263"/>
  <c r="AP59" i="263"/>
  <c r="AO59" i="263"/>
  <c r="AN59" i="263"/>
  <c r="AM59" i="263"/>
  <c r="AL59" i="263"/>
  <c r="AK59" i="263"/>
  <c r="AJ59" i="263"/>
  <c r="AI59" i="263"/>
  <c r="AH59" i="263"/>
  <c r="AG59" i="263"/>
  <c r="AF59" i="263"/>
  <c r="AE59" i="263"/>
  <c r="AD59" i="263"/>
  <c r="AD60" i="263" s="1"/>
  <c r="BF32" i="263" s="1"/>
  <c r="BG32" i="263" s="1"/>
  <c r="AC59" i="263"/>
  <c r="AB59" i="263"/>
  <c r="Z59" i="263"/>
  <c r="Y59" i="263"/>
  <c r="X59" i="263"/>
  <c r="W59" i="263"/>
  <c r="V59" i="263"/>
  <c r="U59" i="263"/>
  <c r="T59" i="263"/>
  <c r="S59" i="263"/>
  <c r="Q59" i="263"/>
  <c r="P59" i="263"/>
  <c r="O59" i="263"/>
  <c r="N59" i="263"/>
  <c r="M59" i="263"/>
  <c r="L59" i="263"/>
  <c r="K59" i="263"/>
  <c r="J59" i="263"/>
  <c r="I59" i="263"/>
  <c r="H59" i="263"/>
  <c r="G59" i="263"/>
  <c r="BE58" i="263"/>
  <c r="BD58" i="263" s="1"/>
  <c r="BD60" i="263"/>
  <c r="BF58" i="263" s="1"/>
  <c r="BG58" i="263" s="1"/>
  <c r="AA58" i="263"/>
  <c r="R58" i="263"/>
  <c r="Q8" i="90" s="1" a="1"/>
  <c r="F58" i="263"/>
  <c r="E58" i="263"/>
  <c r="BE57" i="263"/>
  <c r="Q58" i="206" s="1"/>
  <c r="AA57" i="263"/>
  <c r="R57" i="263"/>
  <c r="F57" i="263"/>
  <c r="E57" i="263"/>
  <c r="BE56" i="263"/>
  <c r="Q57" i="206" s="1"/>
  <c r="AA56" i="263"/>
  <c r="R56" i="263"/>
  <c r="F56" i="263"/>
  <c r="E56" i="263"/>
  <c r="BE55" i="263"/>
  <c r="Q56" i="206" s="1"/>
  <c r="AA55" i="263"/>
  <c r="R55" i="263"/>
  <c r="F55" i="263"/>
  <c r="E55" i="263"/>
  <c r="BE54" i="263"/>
  <c r="AA54" i="263"/>
  <c r="R54" i="263"/>
  <c r="F54" i="263"/>
  <c r="E54" i="263"/>
  <c r="BE53" i="263"/>
  <c r="Q54" i="206" s="1"/>
  <c r="AA53" i="263"/>
  <c r="R53" i="263"/>
  <c r="F53" i="263"/>
  <c r="E53" i="263"/>
  <c r="AA52" i="263"/>
  <c r="BE52" i="263"/>
  <c r="Q53" i="206"/>
  <c r="R52" i="263"/>
  <c r="F52" i="263"/>
  <c r="E52" i="263"/>
  <c r="BE51" i="263"/>
  <c r="AW51" i="263" s="1"/>
  <c r="AA51" i="263"/>
  <c r="R51" i="263"/>
  <c r="F51" i="263"/>
  <c r="E51" i="263"/>
  <c r="BE50" i="263"/>
  <c r="Q51" i="206" s="1"/>
  <c r="AV50" i="263"/>
  <c r="AA50" i="263"/>
  <c r="R50" i="263"/>
  <c r="F50" i="263"/>
  <c r="E50" i="263"/>
  <c r="BE49" i="263"/>
  <c r="Q50" i="206"/>
  <c r="AA49" i="263"/>
  <c r="R49" i="263"/>
  <c r="F49" i="263"/>
  <c r="E49" i="263"/>
  <c r="BE48" i="263"/>
  <c r="Q49" i="206" s="1"/>
  <c r="AA48" i="263"/>
  <c r="R48" i="263"/>
  <c r="F48" i="263"/>
  <c r="E48" i="263"/>
  <c r="BE47" i="263"/>
  <c r="AA47" i="263"/>
  <c r="R47" i="263"/>
  <c r="F47" i="263"/>
  <c r="E47" i="263"/>
  <c r="BE46" i="263"/>
  <c r="Q47" i="206" s="1"/>
  <c r="AA46" i="263"/>
  <c r="R46" i="263"/>
  <c r="F46" i="263"/>
  <c r="E46" i="263"/>
  <c r="BE45" i="263"/>
  <c r="Q46" i="206"/>
  <c r="AA45" i="263"/>
  <c r="R45" i="263"/>
  <c r="F45" i="263"/>
  <c r="E45" i="263"/>
  <c r="BE44" i="263"/>
  <c r="Q45" i="206" s="1"/>
  <c r="AA44" i="263"/>
  <c r="R44" i="263"/>
  <c r="F44" i="263"/>
  <c r="E44" i="263"/>
  <c r="BE43" i="263"/>
  <c r="AO43" i="263"/>
  <c r="AO60" i="263" s="1"/>
  <c r="BF43" i="263"/>
  <c r="BG43" i="263" s="1"/>
  <c r="Q44" i="206"/>
  <c r="AA43" i="263"/>
  <c r="R43" i="263"/>
  <c r="F43" i="263"/>
  <c r="E43" i="263"/>
  <c r="BE42" i="263"/>
  <c r="Q43" i="206" s="1"/>
  <c r="AA42" i="263"/>
  <c r="R42" i="263"/>
  <c r="F42" i="263"/>
  <c r="E42" i="263"/>
  <c r="BE41" i="263"/>
  <c r="Q42" i="206" s="1"/>
  <c r="AA41" i="263"/>
  <c r="R41" i="263"/>
  <c r="F41" i="263"/>
  <c r="E41" i="263"/>
  <c r="BE40" i="263"/>
  <c r="Q41" i="206" s="1"/>
  <c r="AA40" i="263"/>
  <c r="R40" i="263"/>
  <c r="F40" i="263"/>
  <c r="E40" i="263"/>
  <c r="BE39" i="263"/>
  <c r="AK39" i="263"/>
  <c r="Q40" i="206"/>
  <c r="AA39" i="263"/>
  <c r="R39" i="263"/>
  <c r="F39" i="263"/>
  <c r="E39" i="263"/>
  <c r="BE38" i="263"/>
  <c r="AJ38" i="263" s="1"/>
  <c r="Q39" i="206"/>
  <c r="AA38" i="263"/>
  <c r="AA59" i="263" s="1"/>
  <c r="R38" i="263"/>
  <c r="F38" i="263"/>
  <c r="E38" i="263"/>
  <c r="BE37" i="263"/>
  <c r="Q38" i="206"/>
  <c r="AA37" i="263"/>
  <c r="R37" i="263"/>
  <c r="F37" i="263"/>
  <c r="E37" i="263"/>
  <c r="BE36" i="263"/>
  <c r="Q37" i="206" s="1"/>
  <c r="AA36" i="263"/>
  <c r="R36" i="263"/>
  <c r="F36" i="263"/>
  <c r="E36" i="263"/>
  <c r="BE35" i="263"/>
  <c r="AG35" i="263"/>
  <c r="AG60" i="263" s="1"/>
  <c r="BF35" i="263" s="1"/>
  <c r="BG35" i="263" s="1"/>
  <c r="Q36" i="206"/>
  <c r="AA35" i="263"/>
  <c r="R35" i="263"/>
  <c r="F35" i="263"/>
  <c r="E35" i="263"/>
  <c r="BE34" i="263"/>
  <c r="Q35" i="206"/>
  <c r="AA34" i="263"/>
  <c r="R34" i="263"/>
  <c r="F34" i="263"/>
  <c r="E34" i="263"/>
  <c r="BE33" i="263"/>
  <c r="AE33" i="263"/>
  <c r="AA33" i="263"/>
  <c r="R33" i="263"/>
  <c r="F33" i="263"/>
  <c r="E33" i="263"/>
  <c r="BE32" i="263"/>
  <c r="Q33" i="206" s="1"/>
  <c r="AD32" i="263"/>
  <c r="AA32" i="263"/>
  <c r="R32" i="263"/>
  <c r="F32" i="263"/>
  <c r="E32" i="263"/>
  <c r="BE31" i="263"/>
  <c r="Q32" i="206"/>
  <c r="AA31" i="263"/>
  <c r="R31" i="263"/>
  <c r="F31" i="263"/>
  <c r="E31" i="263"/>
  <c r="BE30" i="263"/>
  <c r="Q31" i="206" s="1"/>
  <c r="AA30" i="263"/>
  <c r="R30" i="263"/>
  <c r="F30" i="263"/>
  <c r="E30" i="263"/>
  <c r="BD29" i="263"/>
  <c r="BC29" i="263"/>
  <c r="BB29" i="263"/>
  <c r="BA29" i="263"/>
  <c r="AZ29" i="263"/>
  <c r="AY29" i="263"/>
  <c r="AX29" i="263"/>
  <c r="AW29" i="263"/>
  <c r="AV29" i="263"/>
  <c r="AU29" i="263"/>
  <c r="AT29" i="263"/>
  <c r="AS29" i="263"/>
  <c r="AR29" i="263"/>
  <c r="AQ29" i="263"/>
  <c r="AP29" i="263"/>
  <c r="AO29" i="263"/>
  <c r="AN29" i="263"/>
  <c r="AM29" i="263"/>
  <c r="AL29" i="263"/>
  <c r="AK29" i="263"/>
  <c r="AJ29" i="263"/>
  <c r="AI29" i="263"/>
  <c r="AH29" i="263"/>
  <c r="AG29" i="263"/>
  <c r="AF29" i="263"/>
  <c r="AE29" i="263"/>
  <c r="AD29" i="263"/>
  <c r="AC29" i="263"/>
  <c r="AB29" i="263"/>
  <c r="Z29" i="263"/>
  <c r="Y29" i="263"/>
  <c r="X29" i="263"/>
  <c r="W29" i="263"/>
  <c r="V29" i="263"/>
  <c r="U29" i="263"/>
  <c r="T29" i="263"/>
  <c r="S29" i="263"/>
  <c r="Q29" i="263"/>
  <c r="P29" i="263"/>
  <c r="O29" i="263"/>
  <c r="N29" i="263"/>
  <c r="M29" i="263"/>
  <c r="L29" i="263"/>
  <c r="K29" i="263"/>
  <c r="J29" i="263"/>
  <c r="I29" i="263"/>
  <c r="H29" i="263"/>
  <c r="G29" i="263"/>
  <c r="F29" i="263" s="1"/>
  <c r="BE28" i="263"/>
  <c r="Q29" i="206"/>
  <c r="AA28" i="263"/>
  <c r="R28" i="263"/>
  <c r="F28" i="263"/>
  <c r="E28" i="263"/>
  <c r="BE27" i="263"/>
  <c r="Y27" i="263" s="1"/>
  <c r="Q28" i="206"/>
  <c r="AA27" i="263"/>
  <c r="R27" i="263"/>
  <c r="F27" i="263"/>
  <c r="E27" i="263"/>
  <c r="BE26" i="263"/>
  <c r="Q27" i="206" s="1"/>
  <c r="AA26" i="263"/>
  <c r="R26" i="263"/>
  <c r="F26" i="263"/>
  <c r="E26" i="263"/>
  <c r="BE25" i="263"/>
  <c r="Q26" i="206" s="1"/>
  <c r="W25" i="263"/>
  <c r="AA25" i="263"/>
  <c r="R25" i="263"/>
  <c r="F25" i="263"/>
  <c r="E25" i="263"/>
  <c r="BE24" i="263"/>
  <c r="Q25" i="206" s="1"/>
  <c r="AA24" i="263"/>
  <c r="R24" i="263"/>
  <c r="F24" i="263"/>
  <c r="E24" i="263"/>
  <c r="BE23" i="263"/>
  <c r="AA23" i="263"/>
  <c r="R23" i="263"/>
  <c r="F23" i="263"/>
  <c r="E23" i="263"/>
  <c r="BE22" i="263"/>
  <c r="Q23" i="206"/>
  <c r="AA22" i="263"/>
  <c r="R22" i="263"/>
  <c r="F22" i="263"/>
  <c r="E22" i="263"/>
  <c r="BE21" i="263"/>
  <c r="Q22" i="206" s="1"/>
  <c r="S21" i="263"/>
  <c r="AA21" i="263"/>
  <c r="R21" i="263"/>
  <c r="F21" i="263"/>
  <c r="E21" i="263"/>
  <c r="BD20" i="263"/>
  <c r="BC20" i="263"/>
  <c r="BB20" i="263"/>
  <c r="BA20" i="263"/>
  <c r="AZ20" i="263"/>
  <c r="AY20" i="263"/>
  <c r="AX20" i="263"/>
  <c r="AW20" i="263"/>
  <c r="AV20" i="263"/>
  <c r="Q33" i="129"/>
  <c r="AU20" i="263"/>
  <c r="AT20" i="263"/>
  <c r="AS20" i="263"/>
  <c r="AR20" i="263"/>
  <c r="AQ20" i="263"/>
  <c r="AP20" i="263"/>
  <c r="AO20" i="263"/>
  <c r="AN20" i="263"/>
  <c r="AM20" i="263"/>
  <c r="AM21" i="211" s="1"/>
  <c r="AL20" i="263"/>
  <c r="AK20" i="263"/>
  <c r="AJ20" i="263"/>
  <c r="AI20" i="263"/>
  <c r="AH20" i="263"/>
  <c r="AG20" i="263"/>
  <c r="AF20" i="263"/>
  <c r="AE20" i="263"/>
  <c r="AD20" i="263"/>
  <c r="AC20" i="263"/>
  <c r="AB20" i="263"/>
  <c r="Z20" i="263"/>
  <c r="Y20" i="263"/>
  <c r="X20" i="263"/>
  <c r="W20" i="263"/>
  <c r="V20" i="263"/>
  <c r="U20" i="263"/>
  <c r="T20" i="263"/>
  <c r="S20" i="263"/>
  <c r="Q20" i="263"/>
  <c r="P20" i="263"/>
  <c r="O20" i="263"/>
  <c r="N20" i="263"/>
  <c r="M20" i="263"/>
  <c r="L20" i="263"/>
  <c r="K20" i="263"/>
  <c r="J20" i="263"/>
  <c r="I20" i="263"/>
  <c r="H20" i="263"/>
  <c r="G20" i="263"/>
  <c r="BE19" i="263"/>
  <c r="Q20" i="206"/>
  <c r="Q19" i="263"/>
  <c r="AA19" i="263"/>
  <c r="R19" i="263"/>
  <c r="Q20" i="129"/>
  <c r="F19" i="263"/>
  <c r="E19" i="263"/>
  <c r="BE18" i="263"/>
  <c r="Q19" i="206" s="1"/>
  <c r="AA18" i="263"/>
  <c r="R18" i="263"/>
  <c r="Q19" i="129" s="1"/>
  <c r="F18" i="263"/>
  <c r="E18" i="263"/>
  <c r="BE17" i="263"/>
  <c r="Q18" i="206"/>
  <c r="AA17" i="263"/>
  <c r="R17" i="263"/>
  <c r="Q18" i="129" s="1"/>
  <c r="F17" i="263"/>
  <c r="E17" i="263"/>
  <c r="BE16" i="263"/>
  <c r="Q17" i="206"/>
  <c r="AA16" i="263"/>
  <c r="R16" i="263"/>
  <c r="Q17" i="129" s="1"/>
  <c r="F16" i="263"/>
  <c r="E16" i="263"/>
  <c r="BE15" i="263"/>
  <c r="Q16" i="206" s="1"/>
  <c r="AA15" i="263"/>
  <c r="R15" i="263"/>
  <c r="F15" i="263"/>
  <c r="E15" i="263"/>
  <c r="BE14" i="263"/>
  <c r="Q15" i="206" s="1"/>
  <c r="AA14" i="263"/>
  <c r="R14" i="263"/>
  <c r="F14" i="263"/>
  <c r="E14" i="263"/>
  <c r="BE13" i="263"/>
  <c r="BE14" i="211" s="1"/>
  <c r="D14" i="206" s="1"/>
  <c r="AA13" i="263"/>
  <c r="R13" i="263"/>
  <c r="F13" i="263"/>
  <c r="E13" i="263"/>
  <c r="BE12" i="263"/>
  <c r="Q13" i="206"/>
  <c r="AA12" i="263"/>
  <c r="R12" i="263"/>
  <c r="Q13" i="129" s="1"/>
  <c r="F12" i="263"/>
  <c r="E12" i="263"/>
  <c r="BE11" i="263"/>
  <c r="I11" i="263" s="1"/>
  <c r="I60" i="263" s="1"/>
  <c r="BF11" i="263" s="1"/>
  <c r="BG11" i="263" s="1"/>
  <c r="AA11" i="263"/>
  <c r="R11" i="263"/>
  <c r="Q12" i="129" s="1"/>
  <c r="F11" i="263"/>
  <c r="E11" i="263"/>
  <c r="BE10" i="263"/>
  <c r="Q11" i="206"/>
  <c r="AA10" i="263"/>
  <c r="R10" i="263"/>
  <c r="F10" i="263"/>
  <c r="E10" i="263"/>
  <c r="BE9" i="263"/>
  <c r="Q10" i="206"/>
  <c r="AA9" i="263"/>
  <c r="AA8" i="263" s="1"/>
  <c r="R9" i="263"/>
  <c r="Q11" i="129" s="1"/>
  <c r="F9" i="263"/>
  <c r="E9" i="263"/>
  <c r="BD8" i="263"/>
  <c r="BC8" i="263"/>
  <c r="BB8" i="263"/>
  <c r="BA8" i="263"/>
  <c r="AZ8" i="263"/>
  <c r="AY8" i="263"/>
  <c r="AX8" i="263"/>
  <c r="AW8" i="263"/>
  <c r="AV8" i="263"/>
  <c r="AU8" i="263"/>
  <c r="AT8" i="263"/>
  <c r="AS8" i="263"/>
  <c r="AR8" i="263"/>
  <c r="AQ8" i="263"/>
  <c r="AP8" i="263"/>
  <c r="AO8" i="263"/>
  <c r="AN8" i="263"/>
  <c r="AM8" i="263"/>
  <c r="AL8" i="263"/>
  <c r="AK8" i="263"/>
  <c r="AJ8" i="263"/>
  <c r="AI8" i="263"/>
  <c r="AH8" i="263"/>
  <c r="AG8" i="263"/>
  <c r="AF8" i="263"/>
  <c r="AE8" i="263"/>
  <c r="AD8" i="263"/>
  <c r="AC8" i="263"/>
  <c r="AB8" i="263"/>
  <c r="Z8" i="263"/>
  <c r="Y8" i="263"/>
  <c r="X8" i="263"/>
  <c r="W8" i="263"/>
  <c r="V8" i="263"/>
  <c r="U8" i="263"/>
  <c r="T8" i="263"/>
  <c r="S8" i="263"/>
  <c r="Q8" i="263"/>
  <c r="P8" i="263"/>
  <c r="Q26" i="129"/>
  <c r="O8" i="263"/>
  <c r="Q25" i="129"/>
  <c r="N8" i="263"/>
  <c r="M8" i="263"/>
  <c r="L8" i="263"/>
  <c r="K8" i="263"/>
  <c r="J8" i="263"/>
  <c r="Q23" i="129"/>
  <c r="I8" i="263"/>
  <c r="H8" i="263"/>
  <c r="G8" i="263"/>
  <c r="BD7" i="263"/>
  <c r="BC7" i="263"/>
  <c r="BB7" i="263"/>
  <c r="BA7" i="263"/>
  <c r="AZ7" i="263"/>
  <c r="AY7" i="263"/>
  <c r="AX7" i="263"/>
  <c r="AW7" i="263"/>
  <c r="AV7" i="263"/>
  <c r="AU7" i="263"/>
  <c r="AT7" i="263"/>
  <c r="AS7" i="263"/>
  <c r="AR7" i="263"/>
  <c r="AQ7" i="263"/>
  <c r="AP7" i="263"/>
  <c r="AO7" i="263"/>
  <c r="AN7" i="263"/>
  <c r="AM7" i="263"/>
  <c r="AL7" i="263"/>
  <c r="AK7" i="263"/>
  <c r="AJ7" i="263"/>
  <c r="AI7" i="263"/>
  <c r="AI8" i="211" s="1"/>
  <c r="AH7" i="263"/>
  <c r="AG7" i="263"/>
  <c r="AF7" i="263"/>
  <c r="AE7" i="263"/>
  <c r="AD7" i="263"/>
  <c r="AC7" i="263"/>
  <c r="AB7" i="263"/>
  <c r="Z7" i="263"/>
  <c r="Y7" i="263"/>
  <c r="X7" i="263"/>
  <c r="W7" i="263"/>
  <c r="V7" i="263"/>
  <c r="U7" i="263"/>
  <c r="T7" i="263"/>
  <c r="S7" i="263"/>
  <c r="Q7" i="263"/>
  <c r="P7" i="263"/>
  <c r="O7" i="263"/>
  <c r="N7" i="263"/>
  <c r="M7" i="263"/>
  <c r="L7" i="263"/>
  <c r="K7" i="263"/>
  <c r="J7" i="263"/>
  <c r="I7" i="263"/>
  <c r="H7" i="263"/>
  <c r="G7" i="263"/>
  <c r="BD59" i="262"/>
  <c r="BC59" i="262"/>
  <c r="BB59" i="262"/>
  <c r="BA59" i="262"/>
  <c r="AZ59" i="262"/>
  <c r="AY59" i="262"/>
  <c r="AX59" i="262"/>
  <c r="AW59" i="262"/>
  <c r="AV59" i="262"/>
  <c r="AU59" i="262"/>
  <c r="AT59" i="262"/>
  <c r="AS59" i="262"/>
  <c r="AR59" i="262"/>
  <c r="AQ59" i="262"/>
  <c r="AP59" i="262"/>
  <c r="AO59" i="262"/>
  <c r="AN59" i="262"/>
  <c r="AM59" i="262"/>
  <c r="AL59" i="262"/>
  <c r="AK59" i="262"/>
  <c r="AJ59" i="262"/>
  <c r="AI59" i="262"/>
  <c r="AH59" i="262"/>
  <c r="AG59" i="262"/>
  <c r="AF59" i="262"/>
  <c r="AE59" i="262"/>
  <c r="AD59" i="262"/>
  <c r="AC59" i="262"/>
  <c r="AB59" i="262"/>
  <c r="Z59" i="262"/>
  <c r="Y59" i="262"/>
  <c r="X59" i="262"/>
  <c r="W59" i="262"/>
  <c r="V59" i="262"/>
  <c r="U59" i="262"/>
  <c r="T59" i="262"/>
  <c r="S59" i="262"/>
  <c r="Q59" i="262"/>
  <c r="P59" i="262"/>
  <c r="O59" i="262"/>
  <c r="N59" i="262"/>
  <c r="M59" i="262"/>
  <c r="L59" i="262"/>
  <c r="K59" i="262"/>
  <c r="J59" i="262"/>
  <c r="I59" i="262"/>
  <c r="H59" i="262"/>
  <c r="G59" i="262"/>
  <c r="BE58" i="262"/>
  <c r="BD58" i="262" s="1"/>
  <c r="AA58" i="262"/>
  <c r="R58" i="262"/>
  <c r="F58" i="262"/>
  <c r="E58" i="262"/>
  <c r="R8" i="90" s="1" a="1"/>
  <c r="BE57" i="262"/>
  <c r="AA57" i="262"/>
  <c r="R57" i="262"/>
  <c r="F57" i="262"/>
  <c r="E57" i="262"/>
  <c r="BE56" i="262"/>
  <c r="R57" i="206" s="1"/>
  <c r="AA56" i="262"/>
  <c r="R56" i="262"/>
  <c r="F56" i="262"/>
  <c r="E56" i="262"/>
  <c r="BE55" i="262"/>
  <c r="AA55" i="262"/>
  <c r="R55" i="262"/>
  <c r="F55" i="262"/>
  <c r="E55" i="262"/>
  <c r="BE54" i="262"/>
  <c r="R55" i="206" s="1"/>
  <c r="AA54" i="262"/>
  <c r="R54" i="262"/>
  <c r="F54" i="262"/>
  <c r="E54" i="262"/>
  <c r="BE53" i="262"/>
  <c r="R54" i="206" s="1"/>
  <c r="AA53" i="262"/>
  <c r="R53" i="262"/>
  <c r="F53" i="262"/>
  <c r="E53" i="262"/>
  <c r="AA52" i="262"/>
  <c r="BE52" i="262" s="1"/>
  <c r="R53" i="206" s="1"/>
  <c r="R52" i="262"/>
  <c r="F52" i="262"/>
  <c r="E52" i="262"/>
  <c r="BE51" i="262"/>
  <c r="R52" i="206" s="1"/>
  <c r="AA51" i="262"/>
  <c r="R51" i="262"/>
  <c r="F51" i="262"/>
  <c r="E51" i="262"/>
  <c r="BE50" i="262"/>
  <c r="R51" i="206" s="1"/>
  <c r="AV50" i="262"/>
  <c r="AA50" i="262"/>
  <c r="R50" i="262"/>
  <c r="F50" i="262"/>
  <c r="E50" i="262"/>
  <c r="BE49" i="262"/>
  <c r="R50" i="206" s="1"/>
  <c r="AA49" i="262"/>
  <c r="R49" i="262"/>
  <c r="F49" i="262"/>
  <c r="E49" i="262"/>
  <c r="BE48" i="262"/>
  <c r="R49" i="206"/>
  <c r="AA48" i="262"/>
  <c r="R48" i="262"/>
  <c r="F48" i="262"/>
  <c r="E48" i="262"/>
  <c r="BE47" i="262"/>
  <c r="R48" i="206" s="1"/>
  <c r="AA47" i="262"/>
  <c r="R47" i="262"/>
  <c r="F47" i="262"/>
  <c r="E47" i="262"/>
  <c r="BE46" i="262"/>
  <c r="AR46" i="262"/>
  <c r="AR60" i="262" s="1"/>
  <c r="BF46" i="262" s="1"/>
  <c r="BG46" i="262" s="1"/>
  <c r="R47" i="206"/>
  <c r="AA46" i="262"/>
  <c r="R46" i="262"/>
  <c r="F46" i="262"/>
  <c r="E46" i="262"/>
  <c r="BE45" i="262"/>
  <c r="R46" i="206"/>
  <c r="AA45" i="262"/>
  <c r="R45" i="262"/>
  <c r="F45" i="262"/>
  <c r="E45" i="262"/>
  <c r="BE44" i="262"/>
  <c r="R45" i="206"/>
  <c r="AA44" i="262"/>
  <c r="R44" i="262"/>
  <c r="F44" i="262"/>
  <c r="E44" i="262"/>
  <c r="BE43" i="262"/>
  <c r="R44" i="206"/>
  <c r="AA43" i="262"/>
  <c r="R43" i="262"/>
  <c r="F43" i="262"/>
  <c r="E43" i="262"/>
  <c r="BE42" i="262"/>
  <c r="R43" i="206"/>
  <c r="AA42" i="262"/>
  <c r="R42" i="262"/>
  <c r="F42" i="262"/>
  <c r="E42" i="262"/>
  <c r="BE41" i="262"/>
  <c r="R42" i="206"/>
  <c r="AA41" i="262"/>
  <c r="R41" i="262"/>
  <c r="F41" i="262"/>
  <c r="E41" i="262"/>
  <c r="BE40" i="262"/>
  <c r="R41" i="206"/>
  <c r="AA40" i="262"/>
  <c r="R40" i="262"/>
  <c r="F40" i="262"/>
  <c r="E40" i="262"/>
  <c r="BE39" i="262"/>
  <c r="AK39" i="262"/>
  <c r="AA39" i="262"/>
  <c r="R39" i="262"/>
  <c r="F39" i="262"/>
  <c r="E39" i="262"/>
  <c r="BE38" i="262"/>
  <c r="R39" i="206"/>
  <c r="AA38" i="262"/>
  <c r="R38" i="262"/>
  <c r="F38" i="262"/>
  <c r="E38" i="262"/>
  <c r="BE37" i="262"/>
  <c r="R38" i="206"/>
  <c r="AA37" i="262"/>
  <c r="R37" i="262"/>
  <c r="F37" i="262"/>
  <c r="E37" i="262"/>
  <c r="BE36" i="262"/>
  <c r="AH36" i="262"/>
  <c r="AH60" i="262" s="1"/>
  <c r="BF36" i="262" s="1"/>
  <c r="BG36" i="262" s="1"/>
  <c r="AA36" i="262"/>
  <c r="R36" i="262"/>
  <c r="F36" i="262"/>
  <c r="E36" i="262"/>
  <c r="BE35" i="262"/>
  <c r="R36" i="206" s="1"/>
  <c r="AA35" i="262"/>
  <c r="R35" i="262"/>
  <c r="F35" i="262"/>
  <c r="E35" i="262"/>
  <c r="BE34" i="262"/>
  <c r="AA34" i="262"/>
  <c r="R34" i="262"/>
  <c r="F34" i="262"/>
  <c r="E34" i="262"/>
  <c r="BE33" i="262"/>
  <c r="R34" i="206"/>
  <c r="AA33" i="262"/>
  <c r="R33" i="262"/>
  <c r="F33" i="262"/>
  <c r="E33" i="262"/>
  <c r="BE32" i="262"/>
  <c r="R33" i="206" s="1"/>
  <c r="AA32" i="262"/>
  <c r="R32" i="262"/>
  <c r="F32" i="262"/>
  <c r="E32" i="262"/>
  <c r="BE31" i="262"/>
  <c r="R32" i="206"/>
  <c r="AA31" i="262"/>
  <c r="R31" i="262"/>
  <c r="F31" i="262"/>
  <c r="E31" i="262"/>
  <c r="BE30" i="262"/>
  <c r="AA30" i="262"/>
  <c r="R30" i="262"/>
  <c r="R29" i="262" s="1"/>
  <c r="F30" i="262"/>
  <c r="E30" i="262"/>
  <c r="BD29" i="262"/>
  <c r="BC29" i="262"/>
  <c r="BB29" i="262"/>
  <c r="BA29" i="262"/>
  <c r="AZ29" i="262"/>
  <c r="AY29" i="262"/>
  <c r="AX29" i="262"/>
  <c r="AW29" i="262"/>
  <c r="AV29" i="262"/>
  <c r="AU29" i="262"/>
  <c r="AT29" i="262"/>
  <c r="AS29" i="262"/>
  <c r="AR29" i="262"/>
  <c r="AQ29" i="262"/>
  <c r="AP29" i="262"/>
  <c r="AO29" i="262"/>
  <c r="AN29" i="262"/>
  <c r="AM29" i="262"/>
  <c r="AM30" i="211" s="1"/>
  <c r="AL29" i="262"/>
  <c r="AK29" i="262"/>
  <c r="AJ29" i="262"/>
  <c r="AI29" i="262"/>
  <c r="AH29" i="262"/>
  <c r="AG29" i="262"/>
  <c r="AF29" i="262"/>
  <c r="AE29" i="262"/>
  <c r="AD29" i="262"/>
  <c r="AC29" i="262"/>
  <c r="AB29" i="262"/>
  <c r="Z29" i="262"/>
  <c r="Y29" i="262"/>
  <c r="X29" i="262"/>
  <c r="W29" i="262"/>
  <c r="V29" i="262"/>
  <c r="U29" i="262"/>
  <c r="T29" i="262"/>
  <c r="S29" i="262"/>
  <c r="Q29" i="262"/>
  <c r="P29" i="262"/>
  <c r="O29" i="262"/>
  <c r="N29" i="262"/>
  <c r="M29" i="262"/>
  <c r="L29" i="262"/>
  <c r="K29" i="262"/>
  <c r="J29" i="262"/>
  <c r="I29" i="262"/>
  <c r="H29" i="262"/>
  <c r="G29" i="262"/>
  <c r="BE28" i="262"/>
  <c r="AA28" i="262"/>
  <c r="R28" i="262"/>
  <c r="F28" i="262"/>
  <c r="E28" i="262"/>
  <c r="BE27" i="262"/>
  <c r="AA27" i="262"/>
  <c r="R27" i="262"/>
  <c r="F27" i="262"/>
  <c r="E27" i="262"/>
  <c r="BE26" i="262"/>
  <c r="R27" i="206"/>
  <c r="AA26" i="262"/>
  <c r="R26" i="262"/>
  <c r="F26" i="262"/>
  <c r="E26" i="262"/>
  <c r="BE25" i="262"/>
  <c r="AA25" i="262"/>
  <c r="R25" i="262"/>
  <c r="F25" i="262"/>
  <c r="E25" i="262"/>
  <c r="BE24" i="262"/>
  <c r="R25" i="206"/>
  <c r="AA24" i="262"/>
  <c r="R24" i="262"/>
  <c r="F24" i="262"/>
  <c r="E24" i="262"/>
  <c r="BE23" i="262"/>
  <c r="AA23" i="262"/>
  <c r="R23" i="262"/>
  <c r="F23" i="262"/>
  <c r="E23" i="262"/>
  <c r="BE22" i="262"/>
  <c r="R23" i="206" s="1"/>
  <c r="AA22" i="262"/>
  <c r="R22" i="262"/>
  <c r="F22" i="262"/>
  <c r="E22" i="262"/>
  <c r="BE21" i="262"/>
  <c r="AA21" i="262"/>
  <c r="R21" i="262"/>
  <c r="F21" i="262"/>
  <c r="E21" i="262"/>
  <c r="BD20" i="262"/>
  <c r="BC20" i="262"/>
  <c r="BB20" i="262"/>
  <c r="BA20" i="262"/>
  <c r="AZ20" i="262"/>
  <c r="AY20" i="262"/>
  <c r="AX20" i="262"/>
  <c r="AW20" i="262"/>
  <c r="AV20" i="262"/>
  <c r="AU20" i="262"/>
  <c r="AT20" i="262"/>
  <c r="AS20" i="262"/>
  <c r="AR20" i="262"/>
  <c r="AQ20" i="262"/>
  <c r="AP20" i="262"/>
  <c r="AO20" i="262"/>
  <c r="AN20" i="262"/>
  <c r="AM20" i="262"/>
  <c r="AL20" i="262"/>
  <c r="AK20" i="262"/>
  <c r="AJ20" i="262"/>
  <c r="AI20" i="262"/>
  <c r="AH20" i="262"/>
  <c r="AG20" i="262"/>
  <c r="AF20" i="262"/>
  <c r="AE20" i="262"/>
  <c r="AD20" i="262"/>
  <c r="AC20" i="262"/>
  <c r="AB20" i="262"/>
  <c r="Z20" i="262"/>
  <c r="Y20" i="262"/>
  <c r="X20" i="262"/>
  <c r="W20" i="262"/>
  <c r="V20" i="262"/>
  <c r="U20" i="262"/>
  <c r="T20" i="262"/>
  <c r="S20" i="262"/>
  <c r="Q20" i="262"/>
  <c r="P20" i="262"/>
  <c r="O20" i="262"/>
  <c r="N20" i="262"/>
  <c r="M20" i="262"/>
  <c r="L20" i="262"/>
  <c r="K20" i="262"/>
  <c r="J20" i="262"/>
  <c r="I20" i="262"/>
  <c r="H20" i="262"/>
  <c r="G20" i="262"/>
  <c r="BE19" i="262"/>
  <c r="R20" i="206"/>
  <c r="AA19" i="262"/>
  <c r="R19" i="262"/>
  <c r="R20" i="129"/>
  <c r="F19" i="262"/>
  <c r="E19" i="262"/>
  <c r="BE18" i="262"/>
  <c r="AA18" i="262"/>
  <c r="R18" i="262"/>
  <c r="R19" i="129"/>
  <c r="F18" i="262"/>
  <c r="E18" i="262"/>
  <c r="BE17" i="262"/>
  <c r="R18" i="206" s="1"/>
  <c r="AA17" i="262"/>
  <c r="R17" i="262"/>
  <c r="R18" i="129" s="1"/>
  <c r="F17" i="262"/>
  <c r="E17" i="262"/>
  <c r="BE16" i="262"/>
  <c r="AA16" i="262"/>
  <c r="R16" i="262"/>
  <c r="R17" i="129" s="1"/>
  <c r="F16" i="262"/>
  <c r="E16" i="262"/>
  <c r="BE15" i="262"/>
  <c r="R16" i="206"/>
  <c r="AA15" i="262"/>
  <c r="R15" i="262"/>
  <c r="R16" i="129"/>
  <c r="F15" i="262"/>
  <c r="E15" i="262"/>
  <c r="BE14" i="262"/>
  <c r="AA14" i="262"/>
  <c r="AA15" i="211" s="1"/>
  <c r="R14" i="262"/>
  <c r="F14" i="262"/>
  <c r="E14" i="262"/>
  <c r="BE13" i="262"/>
  <c r="AA13" i="262"/>
  <c r="R13" i="262"/>
  <c r="F13" i="262"/>
  <c r="E13" i="262"/>
  <c r="BE12" i="262"/>
  <c r="R13" i="206" s="1"/>
  <c r="AA12" i="262"/>
  <c r="R12" i="262"/>
  <c r="R13" i="129" s="1"/>
  <c r="F12" i="262"/>
  <c r="E12" i="262"/>
  <c r="BE11" i="262"/>
  <c r="R12" i="206"/>
  <c r="AA11" i="262"/>
  <c r="R11" i="262"/>
  <c r="R12" i="129"/>
  <c r="F11" i="262"/>
  <c r="E11" i="262"/>
  <c r="BE10" i="262"/>
  <c r="R11" i="206"/>
  <c r="AA10" i="262"/>
  <c r="R10" i="262"/>
  <c r="F10" i="262"/>
  <c r="E10" i="262"/>
  <c r="BE9" i="262"/>
  <c r="G9" i="262"/>
  <c r="G60" i="262" s="1"/>
  <c r="BF9" i="262" s="1"/>
  <c r="BG9" i="262" s="1"/>
  <c r="AA9" i="262"/>
  <c r="R9" i="262"/>
  <c r="R11" i="129"/>
  <c r="F9" i="262"/>
  <c r="E9" i="262"/>
  <c r="BD8" i="262"/>
  <c r="BC8" i="262"/>
  <c r="BB8" i="262"/>
  <c r="BA8" i="262"/>
  <c r="AZ8" i="262"/>
  <c r="AY8" i="262"/>
  <c r="AX8" i="262"/>
  <c r="AW8" i="262"/>
  <c r="AV8" i="262"/>
  <c r="AU8" i="262"/>
  <c r="AT8" i="262"/>
  <c r="AS8" i="262"/>
  <c r="AR8" i="262"/>
  <c r="AQ8" i="262"/>
  <c r="AP8" i="262"/>
  <c r="AO8" i="262"/>
  <c r="AN8" i="262"/>
  <c r="AM8" i="262"/>
  <c r="AL8" i="262"/>
  <c r="AK8" i="262"/>
  <c r="AJ8" i="262"/>
  <c r="AI8" i="262"/>
  <c r="AH8" i="262"/>
  <c r="AG8" i="262"/>
  <c r="AF8" i="262"/>
  <c r="AE8" i="262"/>
  <c r="AD8" i="262"/>
  <c r="AC8" i="262"/>
  <c r="AB8" i="262"/>
  <c r="Z8" i="262"/>
  <c r="Y8" i="262"/>
  <c r="X8" i="262"/>
  <c r="W8" i="262"/>
  <c r="V8" i="262"/>
  <c r="U8" i="262"/>
  <c r="T8" i="262"/>
  <c r="S8" i="262"/>
  <c r="Q8" i="262"/>
  <c r="P8" i="262"/>
  <c r="R26" i="129" s="1"/>
  <c r="O8" i="262"/>
  <c r="R25" i="129" s="1"/>
  <c r="N8" i="262"/>
  <c r="M8" i="262"/>
  <c r="L8" i="262"/>
  <c r="K8" i="262"/>
  <c r="J8" i="262"/>
  <c r="R23" i="129"/>
  <c r="I8" i="262"/>
  <c r="H8" i="262"/>
  <c r="G8" i="262"/>
  <c r="BD7" i="262"/>
  <c r="BC7" i="262"/>
  <c r="BB7" i="262"/>
  <c r="BA7" i="262"/>
  <c r="AZ7" i="262"/>
  <c r="AY7" i="262"/>
  <c r="AX7" i="262"/>
  <c r="AW7" i="262"/>
  <c r="AV7" i="262"/>
  <c r="AU7" i="262"/>
  <c r="AT7" i="262"/>
  <c r="AS7" i="262"/>
  <c r="AR7" i="262"/>
  <c r="AQ7" i="262"/>
  <c r="AP7" i="262"/>
  <c r="AO7" i="262"/>
  <c r="AN7" i="262"/>
  <c r="AM7" i="262"/>
  <c r="AL7" i="262"/>
  <c r="AK7" i="262"/>
  <c r="AJ7" i="262"/>
  <c r="AI7" i="262"/>
  <c r="AH7" i="262"/>
  <c r="AG7" i="262"/>
  <c r="AF7" i="262"/>
  <c r="AE7" i="262"/>
  <c r="AD7" i="262"/>
  <c r="AC7" i="262"/>
  <c r="AB7" i="262"/>
  <c r="Z7" i="262"/>
  <c r="Y7" i="262"/>
  <c r="X7" i="262"/>
  <c r="W7" i="262"/>
  <c r="V7" i="262"/>
  <c r="U7" i="262"/>
  <c r="T7" i="262"/>
  <c r="S7" i="262"/>
  <c r="Q7" i="262"/>
  <c r="P7" i="262"/>
  <c r="O7" i="262"/>
  <c r="N7" i="262"/>
  <c r="M7" i="262"/>
  <c r="L7" i="262"/>
  <c r="K7" i="262"/>
  <c r="J7" i="262"/>
  <c r="I7" i="262"/>
  <c r="H7" i="262"/>
  <c r="G7" i="262"/>
  <c r="BD59" i="261"/>
  <c r="BD60" i="261"/>
  <c r="BF58" i="261" s="1"/>
  <c r="BG58" i="261" s="1"/>
  <c r="BC59" i="261"/>
  <c r="BB59" i="261"/>
  <c r="BA59" i="261"/>
  <c r="AZ59" i="261"/>
  <c r="AY59" i="261"/>
  <c r="AX59" i="261"/>
  <c r="AW59" i="261"/>
  <c r="AV59" i="261"/>
  <c r="AU59" i="261"/>
  <c r="AT59" i="261"/>
  <c r="AS59" i="261"/>
  <c r="AR59" i="261"/>
  <c r="BF46" i="261"/>
  <c r="BG46" i="261" s="1"/>
  <c r="AQ59" i="261"/>
  <c r="AP59" i="261"/>
  <c r="AO59" i="261"/>
  <c r="AN59" i="261"/>
  <c r="AN60" i="261" s="1"/>
  <c r="BF42" i="261" s="1"/>
  <c r="AM59" i="261"/>
  <c r="AL59" i="261"/>
  <c r="AK59" i="261"/>
  <c r="AJ59" i="261"/>
  <c r="AI59" i="261"/>
  <c r="AH59" i="261"/>
  <c r="AG59" i="261"/>
  <c r="AF59" i="261"/>
  <c r="AE59" i="261"/>
  <c r="AD59" i="261"/>
  <c r="AC59" i="261"/>
  <c r="AB59" i="261"/>
  <c r="Z59" i="261"/>
  <c r="Y59" i="261"/>
  <c r="X59" i="261"/>
  <c r="W59" i="261"/>
  <c r="V59" i="261"/>
  <c r="U59" i="261"/>
  <c r="T59" i="261"/>
  <c r="S59" i="261"/>
  <c r="Q59" i="261"/>
  <c r="P59" i="261"/>
  <c r="O59" i="261"/>
  <c r="N59" i="261"/>
  <c r="M59" i="261"/>
  <c r="L59" i="261"/>
  <c r="K59" i="261"/>
  <c r="J59" i="261"/>
  <c r="I59" i="261"/>
  <c r="H59" i="261"/>
  <c r="G59" i="261"/>
  <c r="BE58" i="261"/>
  <c r="BD58" i="261"/>
  <c r="AA58" i="261"/>
  <c r="R58" i="261"/>
  <c r="F58" i="261"/>
  <c r="S8" i="90" s="1" a="1"/>
  <c r="E58" i="261"/>
  <c r="BE57" i="261"/>
  <c r="S58" i="206" s="1"/>
  <c r="AA57" i="261"/>
  <c r="R57" i="261"/>
  <c r="F57" i="261"/>
  <c r="E57" i="261"/>
  <c r="BE56" i="261"/>
  <c r="S57" i="206" s="1"/>
  <c r="AA56" i="261"/>
  <c r="R56" i="261"/>
  <c r="F56" i="261"/>
  <c r="E56" i="261"/>
  <c r="BE55" i="261"/>
  <c r="AA55" i="261"/>
  <c r="R55" i="261"/>
  <c r="F55" i="261"/>
  <c r="E55" i="261"/>
  <c r="BE54" i="261"/>
  <c r="S55" i="206"/>
  <c r="AA54" i="261"/>
  <c r="R54" i="261"/>
  <c r="F54" i="261"/>
  <c r="E54" i="261"/>
  <c r="BE53" i="261"/>
  <c r="S54" i="206" s="1"/>
  <c r="AA53" i="261"/>
  <c r="R53" i="261"/>
  <c r="F53" i="261"/>
  <c r="E53" i="261"/>
  <c r="AA52" i="261"/>
  <c r="BE52" i="261"/>
  <c r="R52" i="261"/>
  <c r="F52" i="261"/>
  <c r="E52" i="261"/>
  <c r="BE51" i="261"/>
  <c r="S52" i="206" s="1"/>
  <c r="AA51" i="261"/>
  <c r="R51" i="261"/>
  <c r="F51" i="261"/>
  <c r="E51" i="261"/>
  <c r="BE50" i="261"/>
  <c r="S51" i="206" s="1"/>
  <c r="AA50" i="261"/>
  <c r="R50" i="261"/>
  <c r="F50" i="261"/>
  <c r="E50" i="261"/>
  <c r="BE49" i="261"/>
  <c r="AA49" i="261"/>
  <c r="R49" i="261"/>
  <c r="F49" i="261"/>
  <c r="E49" i="261"/>
  <c r="BE48" i="261"/>
  <c r="S49" i="206"/>
  <c r="AA48" i="261"/>
  <c r="R48" i="261"/>
  <c r="F48" i="261"/>
  <c r="E48" i="261"/>
  <c r="BE47" i="261"/>
  <c r="S48" i="206" s="1"/>
  <c r="AA47" i="261"/>
  <c r="R47" i="261"/>
  <c r="F47" i="261"/>
  <c r="E47" i="261"/>
  <c r="BE46" i="261"/>
  <c r="S47" i="206"/>
  <c r="AR46" i="261"/>
  <c r="AR60" i="261" s="1"/>
  <c r="AA46" i="261"/>
  <c r="R46" i="261"/>
  <c r="F46" i="261"/>
  <c r="E46" i="261"/>
  <c r="BE45" i="261"/>
  <c r="S46" i="206"/>
  <c r="AA45" i="261"/>
  <c r="R45" i="261"/>
  <c r="F45" i="261"/>
  <c r="E45" i="261"/>
  <c r="BE44" i="261"/>
  <c r="S45" i="206" s="1"/>
  <c r="AA44" i="261"/>
  <c r="R44" i="261"/>
  <c r="F44" i="261"/>
  <c r="E44" i="261"/>
  <c r="BE43" i="261"/>
  <c r="AA43" i="261"/>
  <c r="R43" i="261"/>
  <c r="F43" i="261"/>
  <c r="E43" i="261"/>
  <c r="BE42" i="261"/>
  <c r="S43" i="206"/>
  <c r="AN42" i="261"/>
  <c r="AA42" i="261"/>
  <c r="R42" i="261"/>
  <c r="F42" i="261"/>
  <c r="E42" i="261"/>
  <c r="BE41" i="261"/>
  <c r="S42" i="206"/>
  <c r="AA41" i="261"/>
  <c r="R41" i="261"/>
  <c r="F41" i="261"/>
  <c r="E41" i="261"/>
  <c r="BE40" i="261"/>
  <c r="S41" i="206"/>
  <c r="AA40" i="261"/>
  <c r="R40" i="261"/>
  <c r="F40" i="261"/>
  <c r="E40" i="261"/>
  <c r="BE39" i="261"/>
  <c r="S40" i="206"/>
  <c r="AK39" i="261"/>
  <c r="AK60" i="261"/>
  <c r="BF39" i="261" s="1"/>
  <c r="BG39" i="261" s="1"/>
  <c r="AA39" i="261"/>
  <c r="R39" i="261"/>
  <c r="F39" i="261"/>
  <c r="E39" i="261"/>
  <c r="BE38" i="261"/>
  <c r="AJ38" i="261" s="1"/>
  <c r="AA38" i="261"/>
  <c r="R38" i="261"/>
  <c r="F38" i="261"/>
  <c r="E38" i="261"/>
  <c r="BE37" i="261"/>
  <c r="S38" i="206" s="1"/>
  <c r="AA37" i="261"/>
  <c r="R37" i="261"/>
  <c r="F37" i="261"/>
  <c r="E37" i="261"/>
  <c r="BE36" i="261"/>
  <c r="S37" i="206" s="1"/>
  <c r="AA36" i="261"/>
  <c r="R36" i="261"/>
  <c r="F36" i="261"/>
  <c r="E36" i="261"/>
  <c r="BE35" i="261"/>
  <c r="S36" i="206" s="1"/>
  <c r="AA35" i="261"/>
  <c r="AA36" i="211" s="1"/>
  <c r="R35" i="261"/>
  <c r="F35" i="261"/>
  <c r="E35" i="261"/>
  <c r="BE34" i="261"/>
  <c r="AF34" i="261"/>
  <c r="AA34" i="261"/>
  <c r="R34" i="261"/>
  <c r="F34" i="261"/>
  <c r="E34" i="261"/>
  <c r="BE33" i="261"/>
  <c r="S34" i="206"/>
  <c r="AA33" i="261"/>
  <c r="AA34" i="211" s="1"/>
  <c r="R33" i="261"/>
  <c r="F33" i="261"/>
  <c r="E33" i="261"/>
  <c r="BE32" i="261"/>
  <c r="AA32" i="261"/>
  <c r="R32" i="261"/>
  <c r="F32" i="261"/>
  <c r="E32" i="261"/>
  <c r="BE31" i="261"/>
  <c r="AC31" i="261"/>
  <c r="S32" i="206"/>
  <c r="AA31" i="261"/>
  <c r="R31" i="261"/>
  <c r="F31" i="261"/>
  <c r="E31" i="261"/>
  <c r="BE30" i="261"/>
  <c r="S31" i="206" s="1"/>
  <c r="AA30" i="261"/>
  <c r="R30" i="261"/>
  <c r="F30" i="261"/>
  <c r="E30" i="261"/>
  <c r="BD29" i="261"/>
  <c r="BC29" i="261"/>
  <c r="BB29" i="261"/>
  <c r="BA29" i="261"/>
  <c r="AZ29" i="261"/>
  <c r="AY29" i="261"/>
  <c r="AX29" i="261"/>
  <c r="AW29" i="261"/>
  <c r="AV29" i="261"/>
  <c r="AU29" i="261"/>
  <c r="AT29" i="261"/>
  <c r="AS29" i="261"/>
  <c r="AR29" i="261"/>
  <c r="AQ29" i="261"/>
  <c r="AP29" i="261"/>
  <c r="AO29" i="261"/>
  <c r="AN29" i="261"/>
  <c r="AM29" i="261"/>
  <c r="AL29" i="261"/>
  <c r="AK29" i="261"/>
  <c r="AJ29" i="261"/>
  <c r="AI29" i="261"/>
  <c r="AH29" i="261"/>
  <c r="AG29" i="261"/>
  <c r="AF29" i="261"/>
  <c r="AE29" i="261"/>
  <c r="AD29" i="261"/>
  <c r="AC29" i="261"/>
  <c r="AB29" i="261"/>
  <c r="Z29" i="261"/>
  <c r="Y29" i="261"/>
  <c r="X29" i="261"/>
  <c r="W29" i="261"/>
  <c r="V29" i="261"/>
  <c r="U29" i="261"/>
  <c r="T29" i="261"/>
  <c r="S29" i="261"/>
  <c r="Q29" i="261"/>
  <c r="P29" i="261"/>
  <c r="O29" i="261"/>
  <c r="N29" i="261"/>
  <c r="M29" i="261"/>
  <c r="L29" i="261"/>
  <c r="K29" i="261"/>
  <c r="J29" i="261"/>
  <c r="I29" i="261"/>
  <c r="H29" i="261"/>
  <c r="G29" i="261"/>
  <c r="BE28" i="261"/>
  <c r="S29" i="206"/>
  <c r="AA28" i="261"/>
  <c r="R28" i="261"/>
  <c r="F28" i="261"/>
  <c r="E28" i="261"/>
  <c r="BE27" i="261"/>
  <c r="S28" i="206"/>
  <c r="AA27" i="261"/>
  <c r="R27" i="261"/>
  <c r="F27" i="261"/>
  <c r="E27" i="261"/>
  <c r="BE26" i="261"/>
  <c r="AA26" i="261"/>
  <c r="R26" i="261"/>
  <c r="F26" i="261"/>
  <c r="E26" i="261"/>
  <c r="BE25" i="261"/>
  <c r="S26" i="206"/>
  <c r="AA25" i="261"/>
  <c r="R25" i="261"/>
  <c r="F25" i="261"/>
  <c r="E25" i="261"/>
  <c r="BE24" i="261"/>
  <c r="S25" i="206"/>
  <c r="AA24" i="261"/>
  <c r="R24" i="261"/>
  <c r="F24" i="261"/>
  <c r="E24" i="261"/>
  <c r="BE23" i="261"/>
  <c r="S24" i="206"/>
  <c r="AA23" i="261"/>
  <c r="R23" i="261"/>
  <c r="F23" i="261"/>
  <c r="E23" i="261"/>
  <c r="BE22" i="261"/>
  <c r="S23" i="206"/>
  <c r="AA22" i="261"/>
  <c r="T22" i="261"/>
  <c r="T60" i="261"/>
  <c r="BF22" i="261" s="1"/>
  <c r="BG22" i="261" s="1"/>
  <c r="R22" i="261"/>
  <c r="F22" i="261"/>
  <c r="E22" i="261"/>
  <c r="BE21" i="261"/>
  <c r="S21" i="261"/>
  <c r="S60" i="261" s="1"/>
  <c r="BF21" i="261" s="1"/>
  <c r="BG21" i="261" s="1"/>
  <c r="S22" i="206"/>
  <c r="AA21" i="261"/>
  <c r="R21" i="261"/>
  <c r="F21" i="261"/>
  <c r="E21" i="261"/>
  <c r="BD20" i="261"/>
  <c r="BC20" i="261"/>
  <c r="BB20" i="261"/>
  <c r="BA20" i="261"/>
  <c r="AZ20" i="261"/>
  <c r="AY20" i="261"/>
  <c r="AX20" i="261"/>
  <c r="AW20" i="261"/>
  <c r="AW21" i="211"/>
  <c r="AV20" i="261"/>
  <c r="S33" i="129" s="1"/>
  <c r="AU20" i="261"/>
  <c r="AT20" i="261"/>
  <c r="AS20" i="261"/>
  <c r="AR20" i="261"/>
  <c r="AQ20" i="261"/>
  <c r="AP20" i="261"/>
  <c r="AO20" i="261"/>
  <c r="AN20" i="261"/>
  <c r="AM20" i="261"/>
  <c r="AL20" i="261"/>
  <c r="AK20" i="261"/>
  <c r="AJ20" i="261"/>
  <c r="AI20" i="261"/>
  <c r="AH20" i="261"/>
  <c r="AG20" i="261"/>
  <c r="AF20" i="261"/>
  <c r="AE20" i="261"/>
  <c r="AD20" i="261"/>
  <c r="AC20" i="261"/>
  <c r="AB20" i="261"/>
  <c r="Z20" i="261"/>
  <c r="Y20" i="261"/>
  <c r="X20" i="261"/>
  <c r="W20" i="261"/>
  <c r="V20" i="261"/>
  <c r="U20" i="261"/>
  <c r="T20" i="261"/>
  <c r="S20" i="261"/>
  <c r="Q20" i="261"/>
  <c r="P20" i="261"/>
  <c r="O20" i="261"/>
  <c r="N20" i="261"/>
  <c r="M20" i="261"/>
  <c r="L20" i="261"/>
  <c r="K20" i="261"/>
  <c r="J20" i="261"/>
  <c r="I20" i="261"/>
  <c r="H20" i="261"/>
  <c r="G20" i="261"/>
  <c r="F20" i="261" s="1"/>
  <c r="BE19" i="261"/>
  <c r="Q19" i="261"/>
  <c r="Q60" i="261"/>
  <c r="BF19" i="261"/>
  <c r="BG19" i="261" s="1"/>
  <c r="S20" i="206"/>
  <c r="AA19" i="261"/>
  <c r="R19" i="261"/>
  <c r="S20" i="129" s="1"/>
  <c r="F19" i="261"/>
  <c r="E19" i="261"/>
  <c r="BE18" i="261"/>
  <c r="S19" i="206"/>
  <c r="AA18" i="261"/>
  <c r="R18" i="261"/>
  <c r="F18" i="261"/>
  <c r="E18" i="261"/>
  <c r="BE17" i="261"/>
  <c r="S18" i="206" s="1"/>
  <c r="AA17" i="261"/>
  <c r="R17" i="261"/>
  <c r="S18" i="129" s="1"/>
  <c r="F17" i="261"/>
  <c r="E17" i="261"/>
  <c r="BE16" i="261"/>
  <c r="N16" i="261"/>
  <c r="N60" i="261" s="1"/>
  <c r="BF16" i="261" s="1"/>
  <c r="AA16" i="261"/>
  <c r="R16" i="261"/>
  <c r="S17" i="129" s="1"/>
  <c r="F16" i="261"/>
  <c r="E16" i="261"/>
  <c r="BE15" i="261"/>
  <c r="S16" i="206"/>
  <c r="AA15" i="261"/>
  <c r="R15" i="261"/>
  <c r="S16" i="129"/>
  <c r="F15" i="261"/>
  <c r="E15" i="261"/>
  <c r="BE14" i="261"/>
  <c r="AA14" i="261"/>
  <c r="R14" i="261"/>
  <c r="F14" i="261"/>
  <c r="E14" i="261"/>
  <c r="BE13" i="261"/>
  <c r="S14" i="206"/>
  <c r="AA13" i="261"/>
  <c r="R13" i="261"/>
  <c r="F13" i="261"/>
  <c r="E13" i="261"/>
  <c r="BE12" i="261"/>
  <c r="S13" i="206"/>
  <c r="AA12" i="261"/>
  <c r="R12" i="261"/>
  <c r="S13" i="129" s="1"/>
  <c r="F12" i="261"/>
  <c r="F7" i="261" s="1"/>
  <c r="E12" i="261"/>
  <c r="BE11" i="261"/>
  <c r="S12" i="206"/>
  <c r="AA11" i="261"/>
  <c r="R11" i="261"/>
  <c r="S12" i="129" s="1"/>
  <c r="F11" i="261"/>
  <c r="E11" i="261"/>
  <c r="BE10" i="261"/>
  <c r="AA10" i="261"/>
  <c r="R10" i="261"/>
  <c r="F10" i="261"/>
  <c r="E10" i="261"/>
  <c r="BE9" i="261"/>
  <c r="G9" i="261"/>
  <c r="G60" i="261"/>
  <c r="BF9" i="261" s="1"/>
  <c r="BG9" i="261" s="1"/>
  <c r="AA9" i="261"/>
  <c r="AA8" i="261" s="1"/>
  <c r="R9" i="261"/>
  <c r="S11" i="129"/>
  <c r="F9" i="261"/>
  <c r="E9" i="261"/>
  <c r="BD8" i="261"/>
  <c r="BC8" i="261"/>
  <c r="BB8" i="261"/>
  <c r="BA8" i="261"/>
  <c r="AZ8" i="261"/>
  <c r="AY8" i="261"/>
  <c r="AX8" i="261"/>
  <c r="AW8" i="261"/>
  <c r="AV8" i="261"/>
  <c r="AU8" i="261"/>
  <c r="AT8" i="261"/>
  <c r="AS8" i="261"/>
  <c r="AR8" i="261"/>
  <c r="AQ8" i="261"/>
  <c r="AP8" i="261"/>
  <c r="AO8" i="261"/>
  <c r="AN8" i="261"/>
  <c r="AM8" i="261"/>
  <c r="AL8" i="261"/>
  <c r="AK8" i="261"/>
  <c r="AJ8" i="261"/>
  <c r="AI8" i="261"/>
  <c r="AH8" i="261"/>
  <c r="AG8" i="261"/>
  <c r="AF8" i="261"/>
  <c r="AE8" i="261"/>
  <c r="AD8" i="261"/>
  <c r="AC8" i="261"/>
  <c r="AB8" i="261"/>
  <c r="Z8" i="261"/>
  <c r="Y8" i="261"/>
  <c r="X8" i="261"/>
  <c r="W8" i="261"/>
  <c r="V8" i="261"/>
  <c r="U8" i="261"/>
  <c r="T8" i="261"/>
  <c r="S8" i="261"/>
  <c r="Q8" i="261"/>
  <c r="P8" i="261"/>
  <c r="S26" i="129"/>
  <c r="O8" i="261"/>
  <c r="S25" i="129" s="1"/>
  <c r="N8" i="261"/>
  <c r="M8" i="261"/>
  <c r="L8" i="261"/>
  <c r="K8" i="261"/>
  <c r="J8" i="261"/>
  <c r="S23" i="129"/>
  <c r="I8" i="261"/>
  <c r="H8" i="261"/>
  <c r="G8" i="261"/>
  <c r="BD7" i="261"/>
  <c r="BC7" i="261"/>
  <c r="BB7" i="261"/>
  <c r="BA7" i="261"/>
  <c r="AZ7" i="261"/>
  <c r="AY7" i="261"/>
  <c r="AX7" i="261"/>
  <c r="AW7" i="261"/>
  <c r="AV7" i="261"/>
  <c r="AV8" i="211" s="1"/>
  <c r="AU7" i="261"/>
  <c r="AT7" i="261"/>
  <c r="AS7" i="261"/>
  <c r="AR7" i="261"/>
  <c r="AQ7" i="261"/>
  <c r="AP7" i="261"/>
  <c r="AO7" i="261"/>
  <c r="AN7" i="261"/>
  <c r="AM7" i="261"/>
  <c r="AL7" i="261"/>
  <c r="AK7" i="261"/>
  <c r="AJ7" i="261"/>
  <c r="AI7" i="261"/>
  <c r="AH7" i="261"/>
  <c r="AG7" i="261"/>
  <c r="AF7" i="261"/>
  <c r="AE7" i="261"/>
  <c r="AD7" i="261"/>
  <c r="AC7" i="261"/>
  <c r="AB7" i="261"/>
  <c r="Z7" i="261"/>
  <c r="Y7" i="261"/>
  <c r="X7" i="261"/>
  <c r="W7" i="261"/>
  <c r="V7" i="261"/>
  <c r="U7" i="261"/>
  <c r="T7" i="261"/>
  <c r="S7" i="261"/>
  <c r="S8" i="211" s="1"/>
  <c r="Q7" i="261"/>
  <c r="P7" i="261"/>
  <c r="O7" i="261"/>
  <c r="N7" i="261"/>
  <c r="M7" i="261"/>
  <c r="L7" i="261"/>
  <c r="K7" i="261"/>
  <c r="J7" i="261"/>
  <c r="I7" i="261"/>
  <c r="H7" i="261"/>
  <c r="G7" i="261"/>
  <c r="BD59" i="260"/>
  <c r="BC59" i="260"/>
  <c r="BB59" i="260"/>
  <c r="BA59" i="260"/>
  <c r="AZ59" i="260"/>
  <c r="AY59" i="260"/>
  <c r="AX59" i="260"/>
  <c r="AW59" i="260"/>
  <c r="AV59" i="260"/>
  <c r="AU59" i="260"/>
  <c r="AT59" i="260"/>
  <c r="AS59" i="260"/>
  <c r="AR59" i="260"/>
  <c r="AQ59" i="260"/>
  <c r="AP59" i="260"/>
  <c r="AO59" i="260"/>
  <c r="AN59" i="260"/>
  <c r="AM59" i="260"/>
  <c r="AL59" i="260"/>
  <c r="AK59" i="260"/>
  <c r="AJ59" i="260"/>
  <c r="AI59" i="260"/>
  <c r="AH59" i="260"/>
  <c r="AG59" i="260"/>
  <c r="AF59" i="260"/>
  <c r="AE59" i="260"/>
  <c r="AD59" i="260"/>
  <c r="AC59" i="260"/>
  <c r="AB59" i="260"/>
  <c r="Z59" i="260"/>
  <c r="Y59" i="260"/>
  <c r="X59" i="260"/>
  <c r="W59" i="260"/>
  <c r="V59" i="260"/>
  <c r="U59" i="260"/>
  <c r="T59" i="260"/>
  <c r="S59" i="260"/>
  <c r="Q59" i="260"/>
  <c r="P59" i="260"/>
  <c r="O59" i="260"/>
  <c r="N59" i="260"/>
  <c r="N60" i="260" s="1"/>
  <c r="BF16" i="260" s="1"/>
  <c r="M59" i="260"/>
  <c r="L59" i="260"/>
  <c r="K59" i="260"/>
  <c r="J59" i="260"/>
  <c r="I59" i="260"/>
  <c r="H59" i="260"/>
  <c r="G59" i="260"/>
  <c r="BE58" i="260"/>
  <c r="BD58" i="260"/>
  <c r="AA58" i="260"/>
  <c r="R58" i="260"/>
  <c r="F58" i="260"/>
  <c r="E58" i="260"/>
  <c r="BE57" i="260"/>
  <c r="G58" i="206"/>
  <c r="AA57" i="260"/>
  <c r="R57" i="260"/>
  <c r="F57" i="260"/>
  <c r="E57" i="260"/>
  <c r="BE56" i="260"/>
  <c r="G57" i="206" s="1"/>
  <c r="AA56" i="260"/>
  <c r="AA57" i="211" s="1"/>
  <c r="R56" i="260"/>
  <c r="F56" i="260"/>
  <c r="E56" i="260"/>
  <c r="BE55" i="260"/>
  <c r="AA55" i="260"/>
  <c r="R55" i="260"/>
  <c r="F55" i="260"/>
  <c r="E55" i="260"/>
  <c r="BE54" i="260"/>
  <c r="AZ54" i="260" s="1"/>
  <c r="G55" i="206"/>
  <c r="AA54" i="260"/>
  <c r="R54" i="260"/>
  <c r="F54" i="260"/>
  <c r="E54" i="260"/>
  <c r="BE53" i="260"/>
  <c r="G54" i="206"/>
  <c r="AA53" i="260"/>
  <c r="R53" i="260"/>
  <c r="F53" i="260"/>
  <c r="E53" i="260"/>
  <c r="AA52" i="260"/>
  <c r="BE52" i="260" s="1"/>
  <c r="G53" i="206" s="1"/>
  <c r="R52" i="260"/>
  <c r="F52" i="260"/>
  <c r="E52" i="260"/>
  <c r="BE51" i="260"/>
  <c r="G52" i="206"/>
  <c r="AA51" i="260"/>
  <c r="R51" i="260"/>
  <c r="F51" i="260"/>
  <c r="E51" i="260"/>
  <c r="BE50" i="260"/>
  <c r="G51" i="206" s="1"/>
  <c r="AA50" i="260"/>
  <c r="R50" i="260"/>
  <c r="F50" i="260"/>
  <c r="E50" i="260"/>
  <c r="BE49" i="260"/>
  <c r="AU49" i="260" s="1"/>
  <c r="G50" i="206"/>
  <c r="AA49" i="260"/>
  <c r="R49" i="260"/>
  <c r="F49" i="260"/>
  <c r="E49" i="260"/>
  <c r="BE48" i="260"/>
  <c r="G49" i="206" s="1"/>
  <c r="AA48" i="260"/>
  <c r="R48" i="260"/>
  <c r="F48" i="260"/>
  <c r="E48" i="260"/>
  <c r="BE47" i="260"/>
  <c r="AA47" i="260"/>
  <c r="R47" i="260"/>
  <c r="F47" i="260"/>
  <c r="E47" i="260"/>
  <c r="BE46" i="260"/>
  <c r="G47" i="206"/>
  <c r="AA46" i="260"/>
  <c r="AA47" i="211" s="1"/>
  <c r="R46" i="260"/>
  <c r="F46" i="260"/>
  <c r="E46" i="260"/>
  <c r="BE45" i="260"/>
  <c r="G46" i="206"/>
  <c r="AA45" i="260"/>
  <c r="R45" i="260"/>
  <c r="F45" i="260"/>
  <c r="E45" i="260"/>
  <c r="BE44" i="260"/>
  <c r="G45" i="206"/>
  <c r="AA44" i="260"/>
  <c r="R44" i="260"/>
  <c r="F44" i="260"/>
  <c r="E44" i="260"/>
  <c r="BE43" i="260"/>
  <c r="AA43" i="260"/>
  <c r="R43" i="260"/>
  <c r="F43" i="260"/>
  <c r="E43" i="260"/>
  <c r="BE42" i="260"/>
  <c r="G43" i="206" s="1"/>
  <c r="AA42" i="260"/>
  <c r="R42" i="260"/>
  <c r="F42" i="260"/>
  <c r="E42" i="260"/>
  <c r="BE41" i="260"/>
  <c r="AA41" i="260"/>
  <c r="R41" i="260"/>
  <c r="F41" i="260"/>
  <c r="E41" i="260"/>
  <c r="BE40" i="260"/>
  <c r="AA40" i="260"/>
  <c r="R40" i="260"/>
  <c r="F40" i="260"/>
  <c r="E40" i="260"/>
  <c r="BE39" i="260"/>
  <c r="G40" i="206"/>
  <c r="AA39" i="260"/>
  <c r="R39" i="260"/>
  <c r="F39" i="260"/>
  <c r="E39" i="260"/>
  <c r="BE38" i="260"/>
  <c r="AA38" i="260"/>
  <c r="R38" i="260"/>
  <c r="F38" i="260"/>
  <c r="E38" i="260"/>
  <c r="BE37" i="260"/>
  <c r="AA37" i="260"/>
  <c r="R37" i="260"/>
  <c r="F37" i="260"/>
  <c r="E37" i="260"/>
  <c r="BE36" i="260"/>
  <c r="AA36" i="260"/>
  <c r="R36" i="260"/>
  <c r="F36" i="260"/>
  <c r="E36" i="260"/>
  <c r="BE35" i="260"/>
  <c r="AA35" i="260"/>
  <c r="R35" i="260"/>
  <c r="F35" i="260"/>
  <c r="E35" i="260"/>
  <c r="BE34" i="260"/>
  <c r="G35" i="206" s="1"/>
  <c r="AA34" i="260"/>
  <c r="R34" i="260"/>
  <c r="F34" i="260"/>
  <c r="E34" i="260"/>
  <c r="BE33" i="260"/>
  <c r="AA33" i="260"/>
  <c r="R33" i="260"/>
  <c r="F33" i="260"/>
  <c r="E33" i="260"/>
  <c r="BE32" i="260"/>
  <c r="G33" i="206"/>
  <c r="AA32" i="260"/>
  <c r="R32" i="260"/>
  <c r="F32" i="260"/>
  <c r="E32" i="260"/>
  <c r="E33" i="211" s="1"/>
  <c r="BE31" i="260"/>
  <c r="AA31" i="260"/>
  <c r="R31" i="260"/>
  <c r="F31" i="260"/>
  <c r="E31" i="260"/>
  <c r="BE30" i="260"/>
  <c r="AA30" i="260"/>
  <c r="R30" i="260"/>
  <c r="F30" i="260"/>
  <c r="E30" i="260"/>
  <c r="BD29" i="260"/>
  <c r="BC29" i="260"/>
  <c r="BB29" i="260"/>
  <c r="BA29" i="260"/>
  <c r="AZ29" i="260"/>
  <c r="AY29" i="260"/>
  <c r="AX29" i="260"/>
  <c r="AW29" i="260"/>
  <c r="AV29" i="260"/>
  <c r="AU29" i="260"/>
  <c r="AT29" i="260"/>
  <c r="AS29" i="260"/>
  <c r="AR29" i="260"/>
  <c r="AQ29" i="260"/>
  <c r="AP29" i="260"/>
  <c r="AO29" i="260"/>
  <c r="AN29" i="260"/>
  <c r="AM29" i="260"/>
  <c r="AL29" i="260"/>
  <c r="AK29" i="260"/>
  <c r="AJ29" i="260"/>
  <c r="AI29" i="260"/>
  <c r="AH29" i="260"/>
  <c r="AG29" i="260"/>
  <c r="AF29" i="260"/>
  <c r="AE29" i="260"/>
  <c r="AD29" i="260"/>
  <c r="AC29" i="260"/>
  <c r="AB29" i="260"/>
  <c r="Z29" i="260"/>
  <c r="Y29" i="260"/>
  <c r="X29" i="260"/>
  <c r="W29" i="260"/>
  <c r="V29" i="260"/>
  <c r="U29" i="260"/>
  <c r="T29" i="260"/>
  <c r="S29" i="260"/>
  <c r="Q29" i="260"/>
  <c r="P29" i="260"/>
  <c r="O29" i="260"/>
  <c r="N29" i="260"/>
  <c r="M29" i="260"/>
  <c r="L29" i="260"/>
  <c r="K29" i="260"/>
  <c r="J29" i="260"/>
  <c r="I29" i="260"/>
  <c r="H29" i="260"/>
  <c r="G29" i="260"/>
  <c r="BE28" i="260"/>
  <c r="AA28" i="260"/>
  <c r="AA29" i="211" s="1"/>
  <c r="R28" i="260"/>
  <c r="F28" i="260"/>
  <c r="E28" i="260"/>
  <c r="BE27" i="260"/>
  <c r="AA27" i="260"/>
  <c r="R27" i="260"/>
  <c r="F27" i="260"/>
  <c r="F28" i="211"/>
  <c r="E27" i="260"/>
  <c r="BE26" i="260"/>
  <c r="G27" i="206"/>
  <c r="AA26" i="260"/>
  <c r="AA27" i="211" s="1"/>
  <c r="R26" i="260"/>
  <c r="F26" i="260"/>
  <c r="E26" i="260"/>
  <c r="BE25" i="260"/>
  <c r="G26" i="206"/>
  <c r="AA25" i="260"/>
  <c r="R25" i="260"/>
  <c r="F25" i="260"/>
  <c r="E25" i="260"/>
  <c r="BE24" i="260"/>
  <c r="G25" i="206"/>
  <c r="AA24" i="260"/>
  <c r="R24" i="260"/>
  <c r="F24" i="260"/>
  <c r="E24" i="260"/>
  <c r="BE23" i="260"/>
  <c r="G24" i="206"/>
  <c r="AA23" i="260"/>
  <c r="R23" i="260"/>
  <c r="F23" i="260"/>
  <c r="E23" i="260"/>
  <c r="BE22" i="260"/>
  <c r="G23" i="206"/>
  <c r="AA22" i="260"/>
  <c r="R22" i="260"/>
  <c r="F22" i="260"/>
  <c r="E22" i="260"/>
  <c r="BE21" i="260"/>
  <c r="G22" i="206"/>
  <c r="AA21" i="260"/>
  <c r="R21" i="260"/>
  <c r="F21" i="260"/>
  <c r="E21" i="260"/>
  <c r="BD20" i="260"/>
  <c r="BC20" i="260"/>
  <c r="BB20" i="260"/>
  <c r="BA20" i="260"/>
  <c r="AZ20" i="260"/>
  <c r="AY20" i="260"/>
  <c r="AX20" i="260"/>
  <c r="AW20" i="260"/>
  <c r="AV20" i="260"/>
  <c r="AU20" i="260"/>
  <c r="AT20" i="260"/>
  <c r="AS20" i="260"/>
  <c r="AR20" i="260"/>
  <c r="AQ20" i="260"/>
  <c r="AP20" i="260"/>
  <c r="AO20" i="260"/>
  <c r="AN20" i="260"/>
  <c r="AM20" i="260"/>
  <c r="AL20" i="260"/>
  <c r="AK20" i="260"/>
  <c r="AJ20" i="260"/>
  <c r="AI20" i="260"/>
  <c r="AH20" i="260"/>
  <c r="AG20" i="260"/>
  <c r="AF20" i="260"/>
  <c r="AE20" i="260"/>
  <c r="AD20" i="260"/>
  <c r="AC20" i="260"/>
  <c r="AB20" i="260"/>
  <c r="Z20" i="260"/>
  <c r="Y20" i="260"/>
  <c r="X20" i="260"/>
  <c r="W20" i="260"/>
  <c r="V20" i="260"/>
  <c r="U20" i="260"/>
  <c r="T20" i="260"/>
  <c r="S20" i="260"/>
  <c r="Q20" i="260"/>
  <c r="P20" i="260"/>
  <c r="O20" i="260"/>
  <c r="N20" i="260"/>
  <c r="M20" i="260"/>
  <c r="L20" i="260"/>
  <c r="K20" i="260"/>
  <c r="J20" i="260"/>
  <c r="I20" i="260"/>
  <c r="H20" i="260"/>
  <c r="G20" i="260"/>
  <c r="F20" i="260" s="1"/>
  <c r="BE19" i="260"/>
  <c r="AA19" i="260"/>
  <c r="R19" i="260"/>
  <c r="G20" i="129"/>
  <c r="F19" i="260"/>
  <c r="E19" i="260"/>
  <c r="BE18" i="260"/>
  <c r="AA18" i="260"/>
  <c r="R18" i="260"/>
  <c r="G19" i="129" s="1"/>
  <c r="F18" i="260"/>
  <c r="E18" i="260"/>
  <c r="BE17" i="260"/>
  <c r="O17" i="260"/>
  <c r="G18" i="206"/>
  <c r="AA17" i="260"/>
  <c r="R17" i="260"/>
  <c r="G18" i="129" s="1"/>
  <c r="F17" i="260"/>
  <c r="E17" i="260"/>
  <c r="BE16" i="260"/>
  <c r="N16" i="260"/>
  <c r="G17" i="206"/>
  <c r="AA16" i="260"/>
  <c r="R16" i="260"/>
  <c r="G17" i="129"/>
  <c r="F16" i="260"/>
  <c r="E16" i="260"/>
  <c r="BE15" i="260"/>
  <c r="G16" i="206"/>
  <c r="AA15" i="260"/>
  <c r="R15" i="260"/>
  <c r="G16" i="129"/>
  <c r="F15" i="260"/>
  <c r="E15" i="260"/>
  <c r="BE14" i="260"/>
  <c r="AA14" i="260"/>
  <c r="R14" i="260"/>
  <c r="F14" i="260"/>
  <c r="E14" i="260"/>
  <c r="BE13" i="260"/>
  <c r="G14" i="206"/>
  <c r="AA13" i="260"/>
  <c r="R13" i="260"/>
  <c r="F13" i="260"/>
  <c r="E13" i="260"/>
  <c r="BE12" i="260"/>
  <c r="J12" i="260"/>
  <c r="AA12" i="260"/>
  <c r="R12" i="260"/>
  <c r="G13" i="129" s="1"/>
  <c r="F12" i="260"/>
  <c r="E12" i="260"/>
  <c r="BE11" i="260"/>
  <c r="G12" i="206" s="1"/>
  <c r="AA11" i="260"/>
  <c r="R11" i="260"/>
  <c r="G12" i="129" s="1"/>
  <c r="F11" i="260"/>
  <c r="F7" i="260" s="1"/>
  <c r="E11" i="260"/>
  <c r="BE10" i="260"/>
  <c r="H10" i="260" s="1"/>
  <c r="H60" i="260" s="1"/>
  <c r="G11" i="206"/>
  <c r="AA10" i="260"/>
  <c r="R10" i="260"/>
  <c r="F10" i="260"/>
  <c r="E10" i="260"/>
  <c r="BE9" i="260"/>
  <c r="BE8" i="260" s="1"/>
  <c r="AA9" i="260"/>
  <c r="R9" i="260"/>
  <c r="F9" i="260"/>
  <c r="F10" i="211" s="1"/>
  <c r="E9" i="260"/>
  <c r="BD8" i="260"/>
  <c r="BC8" i="260"/>
  <c r="BB8" i="260"/>
  <c r="BA8" i="260"/>
  <c r="AZ8" i="260"/>
  <c r="AY8" i="260"/>
  <c r="AX8" i="260"/>
  <c r="AW8" i="260"/>
  <c r="AV8" i="260"/>
  <c r="AU8" i="260"/>
  <c r="AT8" i="260"/>
  <c r="AS8" i="260"/>
  <c r="AR8" i="260"/>
  <c r="AQ8" i="260"/>
  <c r="AP8" i="260"/>
  <c r="AP9" i="211" s="1"/>
  <c r="AO8" i="260"/>
  <c r="AN8" i="260"/>
  <c r="AM8" i="260"/>
  <c r="AL8" i="260"/>
  <c r="AK8" i="260"/>
  <c r="AJ8" i="260"/>
  <c r="AI8" i="260"/>
  <c r="AH8" i="260"/>
  <c r="AG8" i="260"/>
  <c r="AF8" i="260"/>
  <c r="AE8" i="260"/>
  <c r="AD8" i="260"/>
  <c r="AC8" i="260"/>
  <c r="AB8" i="260"/>
  <c r="Z8" i="260"/>
  <c r="Y8" i="260"/>
  <c r="X8" i="260"/>
  <c r="W8" i="260"/>
  <c r="V8" i="260"/>
  <c r="U8" i="260"/>
  <c r="U9" i="211" s="1"/>
  <c r="T8" i="260"/>
  <c r="S8" i="260"/>
  <c r="Q8" i="260"/>
  <c r="P8" i="260"/>
  <c r="G26" i="129" s="1"/>
  <c r="O8" i="260"/>
  <c r="G25" i="129"/>
  <c r="N8" i="260"/>
  <c r="M8" i="260"/>
  <c r="L8" i="260"/>
  <c r="K8" i="260"/>
  <c r="K9" i="211" s="1"/>
  <c r="J8" i="260"/>
  <c r="G23" i="129" s="1"/>
  <c r="I8" i="260"/>
  <c r="H8" i="260"/>
  <c r="G8" i="260"/>
  <c r="BD7" i="260"/>
  <c r="BC7" i="260"/>
  <c r="BB7" i="260"/>
  <c r="BA7" i="260"/>
  <c r="AZ7" i="260"/>
  <c r="AY7" i="260"/>
  <c r="AX7" i="260"/>
  <c r="AW7" i="260"/>
  <c r="AV7" i="260"/>
  <c r="AU7" i="260"/>
  <c r="AT7" i="260"/>
  <c r="AS7" i="260"/>
  <c r="AR7" i="260"/>
  <c r="AQ7" i="260"/>
  <c r="AP7" i="260"/>
  <c r="AO7" i="260"/>
  <c r="AN7" i="260"/>
  <c r="AM7" i="260"/>
  <c r="AL7" i="260"/>
  <c r="AK7" i="260"/>
  <c r="AJ7" i="260"/>
  <c r="AI7" i="260"/>
  <c r="AH7" i="260"/>
  <c r="AG7" i="260"/>
  <c r="AF7" i="260"/>
  <c r="AE7" i="260"/>
  <c r="AD7" i="260"/>
  <c r="AC7" i="260"/>
  <c r="AB7" i="260"/>
  <c r="Z7" i="260"/>
  <c r="Y7" i="260"/>
  <c r="X7" i="260"/>
  <c r="W7" i="260"/>
  <c r="V7" i="260"/>
  <c r="U7" i="260"/>
  <c r="T7" i="260"/>
  <c r="S7" i="260"/>
  <c r="Q7" i="260"/>
  <c r="P7" i="260"/>
  <c r="O7" i="260"/>
  <c r="N7" i="260"/>
  <c r="M7" i="260"/>
  <c r="L7" i="260"/>
  <c r="K7" i="260"/>
  <c r="J7" i="260"/>
  <c r="I7" i="260"/>
  <c r="H7" i="260"/>
  <c r="G7" i="260"/>
  <c r="BD59" i="259"/>
  <c r="BC59" i="259"/>
  <c r="BB59" i="259"/>
  <c r="BA59" i="259"/>
  <c r="AZ59" i="259"/>
  <c r="AY59" i="259"/>
  <c r="AX59" i="259"/>
  <c r="AW59" i="259"/>
  <c r="AV59" i="259"/>
  <c r="AU59" i="259"/>
  <c r="AT59" i="259"/>
  <c r="AS59" i="259"/>
  <c r="AR59" i="259"/>
  <c r="AQ59" i="259"/>
  <c r="AP59" i="259"/>
  <c r="AO59" i="259"/>
  <c r="AN59" i="259"/>
  <c r="AM59" i="259"/>
  <c r="AL59" i="259"/>
  <c r="AK59" i="259"/>
  <c r="AJ59" i="259"/>
  <c r="AI59" i="259"/>
  <c r="AH59" i="259"/>
  <c r="AG59" i="259"/>
  <c r="AF59" i="259"/>
  <c r="AE59" i="259"/>
  <c r="AD59" i="259"/>
  <c r="AC59" i="259"/>
  <c r="AB59" i="259"/>
  <c r="Z59" i="259"/>
  <c r="Y59" i="259"/>
  <c r="X59" i="259"/>
  <c r="W59" i="259"/>
  <c r="V59" i="259"/>
  <c r="U59" i="259"/>
  <c r="T59" i="259"/>
  <c r="S59" i="259"/>
  <c r="Q59" i="259"/>
  <c r="P59" i="259"/>
  <c r="O59" i="259"/>
  <c r="N59" i="259"/>
  <c r="M59" i="259"/>
  <c r="L59" i="259"/>
  <c r="K59" i="259"/>
  <c r="J59" i="259"/>
  <c r="I59" i="259"/>
  <c r="H59" i="259"/>
  <c r="G59" i="259"/>
  <c r="BE58" i="259"/>
  <c r="BD58" i="259"/>
  <c r="BD60" i="259" s="1"/>
  <c r="AA58" i="259"/>
  <c r="R58" i="259"/>
  <c r="F58" i="259"/>
  <c r="E58" i="259"/>
  <c r="BE57" i="259"/>
  <c r="F58" i="206"/>
  <c r="AA57" i="259"/>
  <c r="R57" i="259"/>
  <c r="F57" i="259"/>
  <c r="E57" i="259"/>
  <c r="BE56" i="259"/>
  <c r="AA56" i="259"/>
  <c r="R56" i="259"/>
  <c r="F56" i="259"/>
  <c r="E56" i="259"/>
  <c r="BE55" i="259"/>
  <c r="F56" i="206" s="1"/>
  <c r="AA55" i="259"/>
  <c r="R55" i="259"/>
  <c r="F55" i="259"/>
  <c r="E55" i="259"/>
  <c r="BE54" i="259"/>
  <c r="AA54" i="259"/>
  <c r="R54" i="259"/>
  <c r="F54" i="259"/>
  <c r="E54" i="259"/>
  <c r="BE53" i="259"/>
  <c r="F54" i="206" s="1"/>
  <c r="AA53" i="259"/>
  <c r="R53" i="259"/>
  <c r="F53" i="259"/>
  <c r="E53" i="259"/>
  <c r="AA52" i="259"/>
  <c r="BE52" i="259" s="1"/>
  <c r="R52" i="259"/>
  <c r="F52" i="259"/>
  <c r="E52" i="259"/>
  <c r="BE51" i="259"/>
  <c r="AW51" i="259" s="1"/>
  <c r="AA51" i="259"/>
  <c r="R51" i="259"/>
  <c r="F51" i="259"/>
  <c r="E51" i="259"/>
  <c r="BE50" i="259"/>
  <c r="F51" i="206" s="1"/>
  <c r="AA50" i="259"/>
  <c r="R50" i="259"/>
  <c r="F50" i="259"/>
  <c r="E50" i="259"/>
  <c r="E51" i="211" s="1"/>
  <c r="BE49" i="259"/>
  <c r="F50" i="206" s="1"/>
  <c r="AA49" i="259"/>
  <c r="R49" i="259"/>
  <c r="F49" i="259"/>
  <c r="E49" i="259"/>
  <c r="BE48" i="259"/>
  <c r="AT48" i="259" s="1"/>
  <c r="F49" i="206"/>
  <c r="AA48" i="259"/>
  <c r="R48" i="259"/>
  <c r="F48" i="259"/>
  <c r="E48" i="259"/>
  <c r="BE47" i="259"/>
  <c r="F48" i="206" s="1"/>
  <c r="AA47" i="259"/>
  <c r="R47" i="259"/>
  <c r="F47" i="259"/>
  <c r="E47" i="259"/>
  <c r="BE46" i="259"/>
  <c r="AR46" i="259"/>
  <c r="AA46" i="259"/>
  <c r="R46" i="259"/>
  <c r="F46" i="259"/>
  <c r="F47" i="211" s="1"/>
  <c r="E46" i="259"/>
  <c r="BE45" i="259"/>
  <c r="F46" i="206" s="1"/>
  <c r="AA45" i="259"/>
  <c r="AA46" i="211" s="1"/>
  <c r="R45" i="259"/>
  <c r="F45" i="259"/>
  <c r="E45" i="259"/>
  <c r="BE44" i="259"/>
  <c r="AP44" i="259"/>
  <c r="AP60" i="259" s="1"/>
  <c r="BF44" i="259" s="1"/>
  <c r="BG44" i="259" s="1"/>
  <c r="F45" i="206"/>
  <c r="AA44" i="259"/>
  <c r="R44" i="259"/>
  <c r="F44" i="259"/>
  <c r="E44" i="259"/>
  <c r="BE43" i="259"/>
  <c r="F44" i="206" s="1"/>
  <c r="AO43" i="259"/>
  <c r="AA43" i="259"/>
  <c r="R43" i="259"/>
  <c r="F43" i="259"/>
  <c r="E43" i="259"/>
  <c r="BE42" i="259"/>
  <c r="AA42" i="259"/>
  <c r="R42" i="259"/>
  <c r="F42" i="259"/>
  <c r="E42" i="259"/>
  <c r="BE41" i="259"/>
  <c r="F42" i="206" s="1"/>
  <c r="AA41" i="259"/>
  <c r="R41" i="259"/>
  <c r="F41" i="259"/>
  <c r="E41" i="259"/>
  <c r="BE40" i="259"/>
  <c r="AL40" i="259" s="1"/>
  <c r="AA40" i="259"/>
  <c r="R40" i="259"/>
  <c r="F40" i="259"/>
  <c r="E40" i="259"/>
  <c r="BE39" i="259"/>
  <c r="AK39" i="259"/>
  <c r="F40" i="206"/>
  <c r="AA39" i="259"/>
  <c r="R39" i="259"/>
  <c r="F39" i="259"/>
  <c r="E39" i="259"/>
  <c r="BE38" i="259"/>
  <c r="F39" i="206"/>
  <c r="AA38" i="259"/>
  <c r="R38" i="259"/>
  <c r="F38" i="259"/>
  <c r="E38" i="259"/>
  <c r="BE37" i="259"/>
  <c r="AA37" i="259"/>
  <c r="R37" i="259"/>
  <c r="F37" i="259"/>
  <c r="E37" i="259"/>
  <c r="BE36" i="259"/>
  <c r="F37" i="206" s="1"/>
  <c r="AA36" i="259"/>
  <c r="R36" i="259"/>
  <c r="F36" i="259"/>
  <c r="E36" i="259"/>
  <c r="BE35" i="259"/>
  <c r="F36" i="206"/>
  <c r="AG35" i="259"/>
  <c r="AG60" i="259" s="1"/>
  <c r="AA35" i="259"/>
  <c r="R35" i="259"/>
  <c r="F35" i="259"/>
  <c r="E35" i="259"/>
  <c r="BE34" i="259"/>
  <c r="AF34" i="259" s="1"/>
  <c r="AA34" i="259"/>
  <c r="R34" i="259"/>
  <c r="F34" i="259"/>
  <c r="E34" i="259"/>
  <c r="BE33" i="259"/>
  <c r="AE33" i="259" s="1"/>
  <c r="AA33" i="259"/>
  <c r="R33" i="259"/>
  <c r="F33" i="259"/>
  <c r="E33" i="259"/>
  <c r="BE32" i="259"/>
  <c r="AA32" i="259"/>
  <c r="R32" i="259"/>
  <c r="F32" i="259"/>
  <c r="E32" i="259"/>
  <c r="BE31" i="259"/>
  <c r="AA31" i="259"/>
  <c r="R31" i="259"/>
  <c r="F31" i="259"/>
  <c r="E31" i="259"/>
  <c r="BE30" i="259"/>
  <c r="AA30" i="259"/>
  <c r="R30" i="259"/>
  <c r="F30" i="259"/>
  <c r="E30" i="259"/>
  <c r="BD29" i="259"/>
  <c r="BC29" i="259"/>
  <c r="BB29" i="259"/>
  <c r="BA29" i="259"/>
  <c r="AZ29" i="259"/>
  <c r="AY29" i="259"/>
  <c r="AX29" i="259"/>
  <c r="AW29" i="259"/>
  <c r="AW30" i="211" s="1"/>
  <c r="AV29" i="259"/>
  <c r="AU29" i="259"/>
  <c r="AT29" i="259"/>
  <c r="AS29" i="259"/>
  <c r="AR29" i="259"/>
  <c r="AQ29" i="259"/>
  <c r="AP29" i="259"/>
  <c r="AO29" i="259"/>
  <c r="AN29" i="259"/>
  <c r="AM29" i="259"/>
  <c r="AL29" i="259"/>
  <c r="AK29" i="259"/>
  <c r="AK30" i="211" s="1"/>
  <c r="AJ29" i="259"/>
  <c r="AI29" i="259"/>
  <c r="AH29" i="259"/>
  <c r="AG29" i="259"/>
  <c r="AF29" i="259"/>
  <c r="AE29" i="259"/>
  <c r="AD29" i="259"/>
  <c r="AC29" i="259"/>
  <c r="AB29" i="259"/>
  <c r="Z29" i="259"/>
  <c r="Y29" i="259"/>
  <c r="X29" i="259"/>
  <c r="X30" i="211" s="1"/>
  <c r="W29" i="259"/>
  <c r="V29" i="259"/>
  <c r="U29" i="259"/>
  <c r="T29" i="259"/>
  <c r="S29" i="259"/>
  <c r="Q29" i="259"/>
  <c r="P29" i="259"/>
  <c r="O29" i="259"/>
  <c r="N29" i="259"/>
  <c r="M29" i="259"/>
  <c r="L29" i="259"/>
  <c r="K29" i="259"/>
  <c r="J29" i="259"/>
  <c r="I29" i="259"/>
  <c r="H29" i="259"/>
  <c r="G29" i="259"/>
  <c r="BE28" i="259"/>
  <c r="F29" i="206" s="1"/>
  <c r="AA28" i="259"/>
  <c r="R28" i="259"/>
  <c r="F28" i="259"/>
  <c r="E28" i="259"/>
  <c r="BE27" i="259"/>
  <c r="F28" i="206"/>
  <c r="AA27" i="259"/>
  <c r="R27" i="259"/>
  <c r="F27" i="259"/>
  <c r="E27" i="259"/>
  <c r="BE26" i="259"/>
  <c r="F27" i="206" s="1"/>
  <c r="AA26" i="259"/>
  <c r="X26" i="259"/>
  <c r="X60" i="259" s="1"/>
  <c r="BF26" i="259" s="1"/>
  <c r="R26" i="259"/>
  <c r="F26" i="259"/>
  <c r="E26" i="259"/>
  <c r="BE25" i="259"/>
  <c r="F26" i="206" s="1"/>
  <c r="AA25" i="259"/>
  <c r="R25" i="259"/>
  <c r="F25" i="259"/>
  <c r="E25" i="259"/>
  <c r="BE24" i="259"/>
  <c r="F25" i="206" s="1"/>
  <c r="AA24" i="259"/>
  <c r="R24" i="259"/>
  <c r="F24" i="259"/>
  <c r="E24" i="259"/>
  <c r="BE23" i="259"/>
  <c r="F24" i="206" s="1"/>
  <c r="AA23" i="259"/>
  <c r="R23" i="259"/>
  <c r="F23" i="259"/>
  <c r="E23" i="259"/>
  <c r="BE22" i="259"/>
  <c r="AA22" i="259"/>
  <c r="R22" i="259"/>
  <c r="F22" i="259"/>
  <c r="E22" i="259"/>
  <c r="BE21" i="259"/>
  <c r="F22" i="206"/>
  <c r="AA21" i="259"/>
  <c r="S21" i="259"/>
  <c r="R21" i="259"/>
  <c r="R22" i="211" s="1"/>
  <c r="F21" i="259"/>
  <c r="E21" i="259"/>
  <c r="BD20" i="259"/>
  <c r="BC20" i="259"/>
  <c r="BB20" i="259"/>
  <c r="BA20" i="259"/>
  <c r="AZ20" i="259"/>
  <c r="AY20" i="259"/>
  <c r="AX20" i="259"/>
  <c r="AW20" i="259"/>
  <c r="AV20" i="259"/>
  <c r="AU20" i="259"/>
  <c r="AT20" i="259"/>
  <c r="AS20" i="259"/>
  <c r="AR20" i="259"/>
  <c r="AQ20" i="259"/>
  <c r="AP20" i="259"/>
  <c r="AO20" i="259"/>
  <c r="AN20" i="259"/>
  <c r="AM20" i="259"/>
  <c r="AL20" i="259"/>
  <c r="AK20" i="259"/>
  <c r="AJ20" i="259"/>
  <c r="AI20" i="259"/>
  <c r="AH20" i="259"/>
  <c r="AG20" i="259"/>
  <c r="AF20" i="259"/>
  <c r="AE20" i="259"/>
  <c r="AD20" i="259"/>
  <c r="AC20" i="259"/>
  <c r="AB20" i="259"/>
  <c r="Z20" i="259"/>
  <c r="Y20" i="259"/>
  <c r="X20" i="259"/>
  <c r="W20" i="259"/>
  <c r="V20" i="259"/>
  <c r="U20" i="259"/>
  <c r="T20" i="259"/>
  <c r="S20" i="259"/>
  <c r="Q20" i="259"/>
  <c r="P20" i="259"/>
  <c r="O20" i="259"/>
  <c r="N20" i="259"/>
  <c r="M20" i="259"/>
  <c r="L20" i="259"/>
  <c r="K20" i="259"/>
  <c r="J20" i="259"/>
  <c r="I20" i="259"/>
  <c r="H20" i="259"/>
  <c r="G20" i="259"/>
  <c r="F20" i="259"/>
  <c r="BE19" i="259"/>
  <c r="Q19" i="259"/>
  <c r="AA19" i="259"/>
  <c r="R19" i="259"/>
  <c r="F20" i="129"/>
  <c r="F19" i="259"/>
  <c r="E19" i="259"/>
  <c r="BE18" i="259"/>
  <c r="F19" i="206" s="1"/>
  <c r="AA18" i="259"/>
  <c r="R18" i="259"/>
  <c r="F19" i="129"/>
  <c r="F18" i="259"/>
  <c r="E18" i="259"/>
  <c r="BE17" i="259"/>
  <c r="F18" i="206" s="1"/>
  <c r="AA17" i="259"/>
  <c r="R17" i="259"/>
  <c r="F18" i="129"/>
  <c r="F17" i="259"/>
  <c r="F18" i="211" s="1"/>
  <c r="E17" i="259"/>
  <c r="BE16" i="259"/>
  <c r="N16" i="259"/>
  <c r="N60" i="259"/>
  <c r="AA16" i="259"/>
  <c r="R16" i="259"/>
  <c r="F17" i="129"/>
  <c r="F16" i="259"/>
  <c r="E16" i="259"/>
  <c r="BE15" i="259"/>
  <c r="M15" i="259"/>
  <c r="AA15" i="259"/>
  <c r="R15" i="259"/>
  <c r="F16" i="129" s="1"/>
  <c r="F15" i="259"/>
  <c r="E15" i="259"/>
  <c r="BE14" i="259"/>
  <c r="L14" i="259"/>
  <c r="L60" i="259"/>
  <c r="AA14" i="259"/>
  <c r="R14" i="259"/>
  <c r="F14" i="259"/>
  <c r="E14" i="259"/>
  <c r="BE13" i="259"/>
  <c r="AA13" i="259"/>
  <c r="R13" i="259"/>
  <c r="F13" i="259"/>
  <c r="E13" i="259"/>
  <c r="E14" i="211" s="1"/>
  <c r="BE12" i="259"/>
  <c r="J12" i="259"/>
  <c r="AA12" i="259"/>
  <c r="R12" i="259"/>
  <c r="F12" i="259"/>
  <c r="E12" i="259"/>
  <c r="BE11" i="259"/>
  <c r="I11" i="259"/>
  <c r="AA11" i="259"/>
  <c r="R11" i="259"/>
  <c r="F12" i="129"/>
  <c r="F11" i="259"/>
  <c r="E11" i="259"/>
  <c r="BE10" i="259"/>
  <c r="H10" i="259" s="1"/>
  <c r="H60" i="259" s="1"/>
  <c r="AA10" i="259"/>
  <c r="R10" i="259"/>
  <c r="F10" i="259"/>
  <c r="E10" i="259"/>
  <c r="BE9" i="259"/>
  <c r="F10" i="206" s="1"/>
  <c r="AA9" i="259"/>
  <c r="R9" i="259"/>
  <c r="F11" i="129" s="1"/>
  <c r="F9" i="259"/>
  <c r="E9" i="259"/>
  <c r="BD8" i="259"/>
  <c r="BC8" i="259"/>
  <c r="BB8" i="259"/>
  <c r="BA8" i="259"/>
  <c r="AZ8" i="259"/>
  <c r="AY8" i="259"/>
  <c r="AX8" i="259"/>
  <c r="AW8" i="259"/>
  <c r="AV8" i="259"/>
  <c r="AU8" i="259"/>
  <c r="AT8" i="259"/>
  <c r="AS8" i="259"/>
  <c r="AR8" i="259"/>
  <c r="AQ8" i="259"/>
  <c r="AP8" i="259"/>
  <c r="AO8" i="259"/>
  <c r="AN8" i="259"/>
  <c r="AM8" i="259"/>
  <c r="AL8" i="259"/>
  <c r="AK8" i="259"/>
  <c r="AJ8" i="259"/>
  <c r="AI8" i="259"/>
  <c r="AH8" i="259"/>
  <c r="AG8" i="259"/>
  <c r="AF8" i="259"/>
  <c r="AE8" i="259"/>
  <c r="AD8" i="259"/>
  <c r="AD9" i="211" s="1"/>
  <c r="AC8" i="259"/>
  <c r="AB8" i="259"/>
  <c r="Z8" i="259"/>
  <c r="Y8" i="259"/>
  <c r="X8" i="259"/>
  <c r="W8" i="259"/>
  <c r="V8" i="259"/>
  <c r="U8" i="259"/>
  <c r="T8" i="259"/>
  <c r="S8" i="259"/>
  <c r="Q8" i="259"/>
  <c r="P8" i="259"/>
  <c r="F26" i="129" s="1"/>
  <c r="O8" i="259"/>
  <c r="F25" i="129"/>
  <c r="N8" i="259"/>
  <c r="M8" i="259"/>
  <c r="L8" i="259"/>
  <c r="K8" i="259"/>
  <c r="F24" i="129"/>
  <c r="J8" i="259"/>
  <c r="F23" i="129" s="1"/>
  <c r="I8" i="259"/>
  <c r="H8" i="259"/>
  <c r="G8" i="259"/>
  <c r="BD7" i="259"/>
  <c r="BD8" i="211" s="1"/>
  <c r="BC7" i="259"/>
  <c r="BB7" i="259"/>
  <c r="BA7" i="259"/>
  <c r="AZ7" i="259"/>
  <c r="AY7" i="259"/>
  <c r="AX7" i="259"/>
  <c r="AW7" i="259"/>
  <c r="AV7" i="259"/>
  <c r="AU7" i="259"/>
  <c r="AT7" i="259"/>
  <c r="AS7" i="259"/>
  <c r="AR7" i="259"/>
  <c r="AQ7" i="259"/>
  <c r="AP7" i="259"/>
  <c r="AO7" i="259"/>
  <c r="AN7" i="259"/>
  <c r="AM7" i="259"/>
  <c r="AL7" i="259"/>
  <c r="AK7" i="259"/>
  <c r="AJ7" i="259"/>
  <c r="AI7" i="259"/>
  <c r="AH7" i="259"/>
  <c r="AG7" i="259"/>
  <c r="AF7" i="259"/>
  <c r="AE7" i="259"/>
  <c r="AD7" i="259"/>
  <c r="AC7" i="259"/>
  <c r="AB7" i="259"/>
  <c r="Z7" i="259"/>
  <c r="Y7" i="259"/>
  <c r="X7" i="259"/>
  <c r="W7" i="259"/>
  <c r="V7" i="259"/>
  <c r="U7" i="259"/>
  <c r="T7" i="259"/>
  <c r="S7" i="259"/>
  <c r="Q7" i="259"/>
  <c r="P7" i="259"/>
  <c r="O7" i="259"/>
  <c r="N7" i="259"/>
  <c r="M7" i="259"/>
  <c r="L7" i="259"/>
  <c r="K7" i="259"/>
  <c r="K8" i="211" s="1"/>
  <c r="J7" i="259"/>
  <c r="I7" i="259"/>
  <c r="H7" i="259"/>
  <c r="G7" i="259"/>
  <c r="BD59" i="258"/>
  <c r="BC59" i="258"/>
  <c r="BB59" i="258"/>
  <c r="BA59" i="258"/>
  <c r="AZ59" i="258"/>
  <c r="AY59" i="258"/>
  <c r="AX59" i="258"/>
  <c r="AW59" i="258"/>
  <c r="AV59" i="258"/>
  <c r="AU59" i="258"/>
  <c r="AT59" i="258"/>
  <c r="AS59" i="258"/>
  <c r="AR59" i="258"/>
  <c r="AQ59" i="258"/>
  <c r="AP59" i="258"/>
  <c r="AO59" i="258"/>
  <c r="AN59" i="258"/>
  <c r="AM59" i="258"/>
  <c r="AL59" i="258"/>
  <c r="AK59" i="258"/>
  <c r="AK60" i="258"/>
  <c r="BF39" i="258" s="1"/>
  <c r="BG39" i="258" s="1"/>
  <c r="AJ59" i="258"/>
  <c r="AI59" i="258"/>
  <c r="AH59" i="258"/>
  <c r="AG59" i="258"/>
  <c r="AF59" i="258"/>
  <c r="AE59" i="258"/>
  <c r="AD59" i="258"/>
  <c r="AC59" i="258"/>
  <c r="AB59" i="258"/>
  <c r="Z59" i="258"/>
  <c r="Y59" i="258"/>
  <c r="X59" i="258"/>
  <c r="W59" i="258"/>
  <c r="V59" i="258"/>
  <c r="U59" i="258"/>
  <c r="T59" i="258"/>
  <c r="S59" i="258"/>
  <c r="Q59" i="258"/>
  <c r="P59" i="258"/>
  <c r="O59" i="258"/>
  <c r="N59" i="258"/>
  <c r="M59" i="258"/>
  <c r="L59" i="258"/>
  <c r="K59" i="258"/>
  <c r="J59" i="258"/>
  <c r="I59" i="258"/>
  <c r="H59" i="258"/>
  <c r="G59" i="258"/>
  <c r="F59" i="258"/>
  <c r="BE58" i="258"/>
  <c r="BD58" i="258" s="1"/>
  <c r="BD60" i="258" s="1"/>
  <c r="BF58" i="258"/>
  <c r="BG58" i="258" s="1"/>
  <c r="AA58" i="258"/>
  <c r="R58" i="258"/>
  <c r="F58" i="258"/>
  <c r="E58" i="258"/>
  <c r="H8" i="90" s="1" a="1"/>
  <c r="BE57" i="258"/>
  <c r="H58" i="206"/>
  <c r="AA57" i="258"/>
  <c r="R57" i="258"/>
  <c r="F57" i="258"/>
  <c r="E57" i="258"/>
  <c r="BE56" i="258"/>
  <c r="BB56" i="258"/>
  <c r="AA56" i="258"/>
  <c r="R56" i="258"/>
  <c r="F56" i="258"/>
  <c r="E56" i="258"/>
  <c r="BE55" i="258"/>
  <c r="AA55" i="258"/>
  <c r="R55" i="258"/>
  <c r="F55" i="258"/>
  <c r="E55" i="258"/>
  <c r="BE54" i="258"/>
  <c r="H55" i="206" s="1"/>
  <c r="AA54" i="258"/>
  <c r="R54" i="258"/>
  <c r="F54" i="258"/>
  <c r="E54" i="258"/>
  <c r="BE53" i="258"/>
  <c r="H54" i="206"/>
  <c r="AY53" i="258"/>
  <c r="AY60" i="258" s="1"/>
  <c r="BF53" i="258" s="1"/>
  <c r="BG53" i="258" s="1"/>
  <c r="AA53" i="258"/>
  <c r="R53" i="258"/>
  <c r="F53" i="258"/>
  <c r="E53" i="258"/>
  <c r="AA52" i="258"/>
  <c r="BE52" i="258"/>
  <c r="R52" i="258"/>
  <c r="F52" i="258"/>
  <c r="E52" i="258"/>
  <c r="BE51" i="258"/>
  <c r="AW51" i="258" s="1"/>
  <c r="AA51" i="258"/>
  <c r="R51" i="258"/>
  <c r="F51" i="258"/>
  <c r="E51" i="258"/>
  <c r="BE50" i="258"/>
  <c r="AA50" i="258"/>
  <c r="R50" i="258"/>
  <c r="F50" i="258"/>
  <c r="E50" i="258"/>
  <c r="BE49" i="258"/>
  <c r="H50" i="206" s="1"/>
  <c r="AA49" i="258"/>
  <c r="R49" i="258"/>
  <c r="F49" i="258"/>
  <c r="E49" i="258"/>
  <c r="BE48" i="258"/>
  <c r="H49" i="206" s="1"/>
  <c r="AT48" i="258"/>
  <c r="AA48" i="258"/>
  <c r="R48" i="258"/>
  <c r="F48" i="258"/>
  <c r="E48" i="258"/>
  <c r="BE47" i="258"/>
  <c r="H48" i="206" s="1"/>
  <c r="AA47" i="258"/>
  <c r="R47" i="258"/>
  <c r="F47" i="258"/>
  <c r="E47" i="258"/>
  <c r="BE46" i="258"/>
  <c r="AR46" i="258"/>
  <c r="AR60" i="258" s="1"/>
  <c r="BF46" i="258" s="1"/>
  <c r="BG46" i="258"/>
  <c r="AA46" i="258"/>
  <c r="R46" i="258"/>
  <c r="F46" i="258"/>
  <c r="E46" i="258"/>
  <c r="BE45" i="258"/>
  <c r="H46" i="206"/>
  <c r="AA45" i="258"/>
  <c r="R45" i="258"/>
  <c r="F45" i="258"/>
  <c r="E45" i="258"/>
  <c r="BE44" i="258"/>
  <c r="AA44" i="258"/>
  <c r="R44" i="258"/>
  <c r="F44" i="258"/>
  <c r="E44" i="258"/>
  <c r="BE43" i="258"/>
  <c r="AA43" i="258"/>
  <c r="R43" i="258"/>
  <c r="F43" i="258"/>
  <c r="E43" i="258"/>
  <c r="BE42" i="258"/>
  <c r="AN42" i="258" s="1"/>
  <c r="AA42" i="258"/>
  <c r="R42" i="258"/>
  <c r="F42" i="258"/>
  <c r="E42" i="258"/>
  <c r="BE41" i="258"/>
  <c r="AA41" i="258"/>
  <c r="R41" i="258"/>
  <c r="F41" i="258"/>
  <c r="E41" i="258"/>
  <c r="BE40" i="258"/>
  <c r="AL40" i="258" s="1"/>
  <c r="AL60" i="258" s="1"/>
  <c r="AA40" i="258"/>
  <c r="R40" i="258"/>
  <c r="F40" i="258"/>
  <c r="E40" i="258"/>
  <c r="BE39" i="258"/>
  <c r="AK39" i="258"/>
  <c r="H40" i="206"/>
  <c r="AA39" i="258"/>
  <c r="R39" i="258"/>
  <c r="F39" i="258"/>
  <c r="E39" i="258"/>
  <c r="BE38" i="258"/>
  <c r="AA38" i="258"/>
  <c r="R38" i="258"/>
  <c r="F38" i="258"/>
  <c r="E38" i="258"/>
  <c r="BE37" i="258"/>
  <c r="H38" i="206"/>
  <c r="AA37" i="258"/>
  <c r="R37" i="258"/>
  <c r="F37" i="258"/>
  <c r="E37" i="258"/>
  <c r="BE36" i="258"/>
  <c r="AA36" i="258"/>
  <c r="R36" i="258"/>
  <c r="F36" i="258"/>
  <c r="E36" i="258"/>
  <c r="BE35" i="258"/>
  <c r="H36" i="206"/>
  <c r="AA35" i="258"/>
  <c r="R35" i="258"/>
  <c r="F35" i="258"/>
  <c r="E35" i="258"/>
  <c r="BE34" i="258"/>
  <c r="AA34" i="258"/>
  <c r="R34" i="258"/>
  <c r="F34" i="258"/>
  <c r="E34" i="258"/>
  <c r="BE33" i="258"/>
  <c r="H34" i="206" s="1"/>
  <c r="AA33" i="258"/>
  <c r="R33" i="258"/>
  <c r="F33" i="258"/>
  <c r="E33" i="258"/>
  <c r="E34" i="211" s="1"/>
  <c r="BE32" i="258"/>
  <c r="H33" i="206" s="1"/>
  <c r="AA32" i="258"/>
  <c r="R32" i="258"/>
  <c r="F32" i="258"/>
  <c r="E32" i="258"/>
  <c r="BE31" i="258"/>
  <c r="AC31" i="258"/>
  <c r="AA31" i="258"/>
  <c r="R31" i="258"/>
  <c r="F31" i="258"/>
  <c r="E31" i="258"/>
  <c r="BE30" i="258"/>
  <c r="AB30" i="258" s="1"/>
  <c r="AB60" i="258" s="1"/>
  <c r="BF30" i="258" s="1"/>
  <c r="BG30" i="258" s="1"/>
  <c r="H31" i="206"/>
  <c r="AA30" i="258"/>
  <c r="R30" i="258"/>
  <c r="F30" i="258"/>
  <c r="E30" i="258"/>
  <c r="BD29" i="258"/>
  <c r="BC29" i="258"/>
  <c r="BB29" i="258"/>
  <c r="BA29" i="258"/>
  <c r="BA30" i="211" s="1"/>
  <c r="AZ29" i="258"/>
  <c r="AY29" i="258"/>
  <c r="AX29" i="258"/>
  <c r="AW29" i="258"/>
  <c r="AV29" i="258"/>
  <c r="AU29" i="258"/>
  <c r="AT29" i="258"/>
  <c r="AS29" i="258"/>
  <c r="AR29" i="258"/>
  <c r="AQ29" i="258"/>
  <c r="AP29" i="258"/>
  <c r="AO29" i="258"/>
  <c r="AN29" i="258"/>
  <c r="AM29" i="258"/>
  <c r="AL29" i="258"/>
  <c r="AK29" i="258"/>
  <c r="AJ29" i="258"/>
  <c r="AI29" i="258"/>
  <c r="AH29" i="258"/>
  <c r="AH30" i="211"/>
  <c r="AG29" i="258"/>
  <c r="AF29" i="258"/>
  <c r="AE29" i="258"/>
  <c r="AD29" i="258"/>
  <c r="AD30" i="211" s="1"/>
  <c r="AC29" i="258"/>
  <c r="AB29" i="258"/>
  <c r="Z29" i="258"/>
  <c r="Y29" i="258"/>
  <c r="X29" i="258"/>
  <c r="W29" i="258"/>
  <c r="V29" i="258"/>
  <c r="U29" i="258"/>
  <c r="T29" i="258"/>
  <c r="S29" i="258"/>
  <c r="Q29" i="258"/>
  <c r="P29" i="258"/>
  <c r="O29" i="258"/>
  <c r="N29" i="258"/>
  <c r="M29" i="258"/>
  <c r="L29" i="258"/>
  <c r="K29" i="258"/>
  <c r="J29" i="258"/>
  <c r="I29" i="258"/>
  <c r="H29" i="258"/>
  <c r="G29" i="258"/>
  <c r="BE28" i="258"/>
  <c r="H29" i="206"/>
  <c r="AA28" i="258"/>
  <c r="R28" i="258"/>
  <c r="F28" i="258"/>
  <c r="E28" i="258"/>
  <c r="BE27" i="258"/>
  <c r="H28" i="206" s="1"/>
  <c r="AA27" i="258"/>
  <c r="R27" i="258"/>
  <c r="F27" i="258"/>
  <c r="E27" i="258"/>
  <c r="BE26" i="258"/>
  <c r="H27" i="206"/>
  <c r="AA26" i="258"/>
  <c r="R26" i="258"/>
  <c r="F26" i="258"/>
  <c r="E26" i="258"/>
  <c r="BE25" i="258"/>
  <c r="H26" i="206" s="1"/>
  <c r="AA25" i="258"/>
  <c r="R25" i="258"/>
  <c r="F25" i="258"/>
  <c r="E25" i="258"/>
  <c r="BE24" i="258"/>
  <c r="H25" i="206" s="1"/>
  <c r="V24" i="258"/>
  <c r="AA24" i="258"/>
  <c r="R24" i="258"/>
  <c r="F24" i="258"/>
  <c r="E24" i="258"/>
  <c r="BE23" i="258"/>
  <c r="AA23" i="258"/>
  <c r="R23" i="258"/>
  <c r="F23" i="258"/>
  <c r="E23" i="258"/>
  <c r="BE22" i="258"/>
  <c r="H23" i="206"/>
  <c r="AA22" i="258"/>
  <c r="R22" i="258"/>
  <c r="F22" i="258"/>
  <c r="E22" i="258"/>
  <c r="BE21" i="258"/>
  <c r="H22" i="206" s="1"/>
  <c r="AA21" i="258"/>
  <c r="R21" i="258"/>
  <c r="F21" i="258"/>
  <c r="E21" i="258"/>
  <c r="BD20" i="258"/>
  <c r="BC20" i="258"/>
  <c r="BB20" i="258"/>
  <c r="BA20" i="258"/>
  <c r="AZ20" i="258"/>
  <c r="AY20" i="258"/>
  <c r="AX20" i="258"/>
  <c r="AW20" i="258"/>
  <c r="AV20" i="258"/>
  <c r="AU20" i="258"/>
  <c r="AT20" i="258"/>
  <c r="AS20" i="258"/>
  <c r="AR20" i="258"/>
  <c r="AQ20" i="258"/>
  <c r="AP20" i="258"/>
  <c r="AO20" i="258"/>
  <c r="AN20" i="258"/>
  <c r="AM20" i="258"/>
  <c r="AL20" i="258"/>
  <c r="AK20" i="258"/>
  <c r="AJ20" i="258"/>
  <c r="AI20" i="258"/>
  <c r="AH20" i="258"/>
  <c r="AG20" i="258"/>
  <c r="AF20" i="258"/>
  <c r="AE20" i="258"/>
  <c r="AD20" i="258"/>
  <c r="AC20" i="258"/>
  <c r="AB20" i="258"/>
  <c r="Z20" i="258"/>
  <c r="Y20" i="258"/>
  <c r="X20" i="258"/>
  <c r="W20" i="258"/>
  <c r="V20" i="258"/>
  <c r="U20" i="258"/>
  <c r="T20" i="258"/>
  <c r="S20" i="258"/>
  <c r="Q20" i="258"/>
  <c r="P20" i="258"/>
  <c r="O20" i="258"/>
  <c r="N20" i="258"/>
  <c r="M20" i="258"/>
  <c r="L20" i="258"/>
  <c r="K20" i="258"/>
  <c r="J20" i="258"/>
  <c r="I20" i="258"/>
  <c r="H20" i="258"/>
  <c r="F20" i="258" s="1"/>
  <c r="G20" i="258"/>
  <c r="BE19" i="258"/>
  <c r="H20" i="206" s="1"/>
  <c r="AA19" i="258"/>
  <c r="R19" i="258"/>
  <c r="H20" i="129" s="1"/>
  <c r="F19" i="258"/>
  <c r="E19" i="258"/>
  <c r="BE18" i="258"/>
  <c r="P18" i="258"/>
  <c r="AA18" i="258"/>
  <c r="R18" i="258"/>
  <c r="H19" i="129"/>
  <c r="F18" i="258"/>
  <c r="E18" i="258"/>
  <c r="BE17" i="258"/>
  <c r="H18" i="206"/>
  <c r="AA17" i="258"/>
  <c r="R17" i="258"/>
  <c r="H18" i="129" s="1"/>
  <c r="F17" i="258"/>
  <c r="E17" i="258"/>
  <c r="E18" i="211" s="1"/>
  <c r="BE16" i="258"/>
  <c r="N16" i="258" s="1"/>
  <c r="H17" i="206"/>
  <c r="AA16" i="258"/>
  <c r="R16" i="258"/>
  <c r="H17" i="129"/>
  <c r="F16" i="258"/>
  <c r="E16" i="258"/>
  <c r="BE15" i="258"/>
  <c r="H16" i="206"/>
  <c r="AA15" i="258"/>
  <c r="R15" i="258"/>
  <c r="H16" i="129" s="1"/>
  <c r="F15" i="258"/>
  <c r="E15" i="258"/>
  <c r="BE14" i="258"/>
  <c r="H15" i="206"/>
  <c r="AA14" i="258"/>
  <c r="R14" i="258"/>
  <c r="F14" i="258"/>
  <c r="E14" i="258"/>
  <c r="BE13" i="258"/>
  <c r="H14" i="206"/>
  <c r="AA13" i="258"/>
  <c r="R13" i="258"/>
  <c r="F13" i="258"/>
  <c r="E13" i="258"/>
  <c r="BE12" i="258"/>
  <c r="H13" i="206"/>
  <c r="AA12" i="258"/>
  <c r="R12" i="258"/>
  <c r="H13" i="129"/>
  <c r="F12" i="258"/>
  <c r="F7" i="258" s="1"/>
  <c r="E12" i="258"/>
  <c r="BE11" i="258"/>
  <c r="H12" i="206" s="1"/>
  <c r="AA11" i="258"/>
  <c r="R11" i="258"/>
  <c r="H12" i="129"/>
  <c r="F11" i="258"/>
  <c r="E11" i="258"/>
  <c r="BE10" i="258"/>
  <c r="H11" i="206"/>
  <c r="AA10" i="258"/>
  <c r="R10" i="258"/>
  <c r="F10" i="258"/>
  <c r="F11" i="211" s="1"/>
  <c r="E10" i="258"/>
  <c r="BE9" i="258"/>
  <c r="H10" i="206"/>
  <c r="AA9" i="258"/>
  <c r="R9" i="258"/>
  <c r="H11" i="129"/>
  <c r="F9" i="258"/>
  <c r="E9" i="258"/>
  <c r="BD8" i="258"/>
  <c r="BC8" i="258"/>
  <c r="BB8" i="258"/>
  <c r="BA8" i="258"/>
  <c r="AZ8" i="258"/>
  <c r="AY8" i="258"/>
  <c r="AX8" i="258"/>
  <c r="AW8" i="258"/>
  <c r="AV8" i="258"/>
  <c r="AU8" i="258"/>
  <c r="AT8" i="258"/>
  <c r="AS8" i="258"/>
  <c r="AR8" i="258"/>
  <c r="AQ8" i="258"/>
  <c r="AP8" i="258"/>
  <c r="AO8" i="258"/>
  <c r="AN8" i="258"/>
  <c r="AM8" i="258"/>
  <c r="AL8" i="258"/>
  <c r="AK8" i="258"/>
  <c r="AJ8" i="258"/>
  <c r="AI8" i="258"/>
  <c r="AH8" i="258"/>
  <c r="AG8" i="258"/>
  <c r="AF8" i="258"/>
  <c r="AE8" i="258"/>
  <c r="AD8" i="258"/>
  <c r="AC8" i="258"/>
  <c r="AB8" i="258"/>
  <c r="Z8" i="258"/>
  <c r="Y8" i="258"/>
  <c r="X8" i="258"/>
  <c r="W8" i="258"/>
  <c r="V8" i="258"/>
  <c r="U8" i="258"/>
  <c r="T8" i="258"/>
  <c r="S8" i="258"/>
  <c r="Q8" i="258"/>
  <c r="P8" i="258"/>
  <c r="H26" i="129" s="1"/>
  <c r="O8" i="258"/>
  <c r="H25" i="129"/>
  <c r="N8" i="258"/>
  <c r="M8" i="258"/>
  <c r="L8" i="258"/>
  <c r="K8" i="258"/>
  <c r="J8" i="258"/>
  <c r="H23" i="129"/>
  <c r="I8" i="258"/>
  <c r="H8" i="258"/>
  <c r="G8" i="258"/>
  <c r="BD7" i="258"/>
  <c r="BC7" i="258"/>
  <c r="BB7" i="258"/>
  <c r="BA7" i="258"/>
  <c r="AZ7" i="258"/>
  <c r="AY7" i="258"/>
  <c r="AX7" i="258"/>
  <c r="AW7" i="258"/>
  <c r="AV7" i="258"/>
  <c r="AU7" i="258"/>
  <c r="AT7" i="258"/>
  <c r="AS7" i="258"/>
  <c r="AR7" i="258"/>
  <c r="AQ7" i="258"/>
  <c r="AP7" i="258"/>
  <c r="AO7" i="258"/>
  <c r="AN7" i="258"/>
  <c r="AM7" i="258"/>
  <c r="AL7" i="258"/>
  <c r="AK7" i="258"/>
  <c r="AJ7" i="258"/>
  <c r="AI7" i="258"/>
  <c r="AH7" i="258"/>
  <c r="AG7" i="258"/>
  <c r="AF7" i="258"/>
  <c r="AE7" i="258"/>
  <c r="AD7" i="258"/>
  <c r="AC7" i="258"/>
  <c r="AB7" i="258"/>
  <c r="Z7" i="258"/>
  <c r="Y7" i="258"/>
  <c r="X7" i="258"/>
  <c r="W7" i="258"/>
  <c r="V7" i="258"/>
  <c r="U7" i="258"/>
  <c r="T7" i="258"/>
  <c r="S7" i="258"/>
  <c r="Q7" i="258"/>
  <c r="P7" i="258"/>
  <c r="O7" i="258"/>
  <c r="N7" i="258"/>
  <c r="M7" i="258"/>
  <c r="L7" i="258"/>
  <c r="K7" i="258"/>
  <c r="J7" i="258"/>
  <c r="I7" i="258"/>
  <c r="H7" i="258"/>
  <c r="G7" i="258"/>
  <c r="BD60" i="256"/>
  <c r="BC60" i="256"/>
  <c r="BB60" i="256"/>
  <c r="BA60" i="256"/>
  <c r="BA61" i="256" s="1"/>
  <c r="BF56" i="256" s="1"/>
  <c r="BG56" i="256" s="1"/>
  <c r="AZ60" i="256"/>
  <c r="AY60" i="256"/>
  <c r="AY61" i="256" s="1"/>
  <c r="BF54" i="256" s="1"/>
  <c r="AX60" i="256"/>
  <c r="AW60" i="256"/>
  <c r="AV60" i="256"/>
  <c r="AU60" i="256"/>
  <c r="AT60" i="256"/>
  <c r="AS60" i="256"/>
  <c r="AR60" i="256"/>
  <c r="AQ60" i="256"/>
  <c r="AP60" i="256"/>
  <c r="AO60" i="256"/>
  <c r="AN60" i="256"/>
  <c r="AM60" i="256"/>
  <c r="AL60" i="256"/>
  <c r="AK60" i="256"/>
  <c r="AJ60" i="256"/>
  <c r="AJ61" i="256"/>
  <c r="BF39" i="256" s="1"/>
  <c r="BG39" i="256" s="1"/>
  <c r="AI60" i="256"/>
  <c r="AH60" i="256"/>
  <c r="AG60" i="256"/>
  <c r="AF60" i="256"/>
  <c r="AE60" i="256"/>
  <c r="AD60" i="256"/>
  <c r="AC60" i="256"/>
  <c r="AB60" i="256"/>
  <c r="Z60" i="256"/>
  <c r="Y60" i="256"/>
  <c r="X60" i="256"/>
  <c r="W60" i="256"/>
  <c r="V60" i="256"/>
  <c r="U60" i="256"/>
  <c r="T60" i="256"/>
  <c r="S60" i="256"/>
  <c r="Q60" i="256"/>
  <c r="P60" i="256"/>
  <c r="P61" i="256" s="1"/>
  <c r="BF18" i="256" s="1"/>
  <c r="BG18" i="256" s="1"/>
  <c r="O60" i="256"/>
  <c r="N60" i="256"/>
  <c r="M60" i="256"/>
  <c r="L60" i="256"/>
  <c r="K60" i="256"/>
  <c r="J60" i="256"/>
  <c r="I60" i="256"/>
  <c r="H60" i="256"/>
  <c r="G60" i="256"/>
  <c r="BE59" i="256"/>
  <c r="BD59" i="256" s="1"/>
  <c r="BD61" i="256" s="1"/>
  <c r="BF59" i="256" s="1"/>
  <c r="BG59" i="256" s="1"/>
  <c r="AA59" i="256"/>
  <c r="R59" i="256"/>
  <c r="F59" i="256"/>
  <c r="E59" i="256"/>
  <c r="BE58" i="256"/>
  <c r="BC58" i="256" s="1"/>
  <c r="AA58" i="256"/>
  <c r="R58" i="256"/>
  <c r="F58" i="256"/>
  <c r="E58" i="256"/>
  <c r="BE57" i="256"/>
  <c r="BB57" i="256"/>
  <c r="AA57" i="256"/>
  <c r="R57" i="256"/>
  <c r="F57" i="256"/>
  <c r="E57" i="256"/>
  <c r="BE56" i="256"/>
  <c r="BA56" i="256"/>
  <c r="AA56" i="256"/>
  <c r="R56" i="256"/>
  <c r="F56" i="256"/>
  <c r="E56" i="256"/>
  <c r="BE55" i="256"/>
  <c r="AZ55" i="256" s="1"/>
  <c r="AZ61" i="256" s="1"/>
  <c r="BF55" i="256" s="1"/>
  <c r="BG55" i="256" s="1"/>
  <c r="AA55" i="256"/>
  <c r="R55" i="256"/>
  <c r="F55" i="256"/>
  <c r="E55" i="256"/>
  <c r="BE54" i="256"/>
  <c r="AY54" i="256"/>
  <c r="BG54" i="256"/>
  <c r="AA54" i="256"/>
  <c r="R54" i="256"/>
  <c r="F54" i="256"/>
  <c r="E54" i="256"/>
  <c r="AA53" i="256"/>
  <c r="BE53" i="256" s="1"/>
  <c r="AX53" i="256" s="1"/>
  <c r="R53" i="256"/>
  <c r="F53" i="256"/>
  <c r="E53" i="256"/>
  <c r="BE52" i="256"/>
  <c r="AW52" i="256" s="1"/>
  <c r="AW61" i="256" s="1"/>
  <c r="AA52" i="256"/>
  <c r="R52" i="256"/>
  <c r="F52" i="256"/>
  <c r="E52" i="256"/>
  <c r="BE51" i="256"/>
  <c r="AV51" i="256" s="1"/>
  <c r="AV52" i="211" s="1"/>
  <c r="AA51" i="256"/>
  <c r="R51" i="256"/>
  <c r="F51" i="256"/>
  <c r="E51" i="256"/>
  <c r="BE50" i="256"/>
  <c r="AU50" i="256" s="1"/>
  <c r="AA50" i="256"/>
  <c r="R50" i="256"/>
  <c r="R51" i="211"/>
  <c r="F50" i="256"/>
  <c r="E50" i="256"/>
  <c r="BE49" i="256"/>
  <c r="AT49" i="256" s="1"/>
  <c r="AA49" i="256"/>
  <c r="R49" i="256"/>
  <c r="F49" i="256"/>
  <c r="E49" i="256"/>
  <c r="BE48" i="256"/>
  <c r="AS48" i="256" s="1"/>
  <c r="AS61" i="256" s="1"/>
  <c r="AA48" i="256"/>
  <c r="R48" i="256"/>
  <c r="F48" i="256"/>
  <c r="E48" i="256"/>
  <c r="BE47" i="256"/>
  <c r="AR47" i="256" s="1"/>
  <c r="AA47" i="256"/>
  <c r="R47" i="256"/>
  <c r="F47" i="256"/>
  <c r="E47" i="256"/>
  <c r="BE46" i="256"/>
  <c r="AQ46" i="256" s="1"/>
  <c r="AA46" i="256"/>
  <c r="R46" i="256"/>
  <c r="F46" i="256"/>
  <c r="E46" i="256"/>
  <c r="BE45" i="256"/>
  <c r="AP45" i="256" s="1"/>
  <c r="AA45" i="256"/>
  <c r="R45" i="256"/>
  <c r="F45" i="256"/>
  <c r="E45" i="256"/>
  <c r="BE44" i="256"/>
  <c r="AO44" i="256" s="1"/>
  <c r="AO61" i="256" s="1"/>
  <c r="BF44" i="256" s="1"/>
  <c r="BG44" i="256" s="1"/>
  <c r="AA44" i="256"/>
  <c r="R44" i="256"/>
  <c r="F44" i="256"/>
  <c r="E44" i="256"/>
  <c r="BE43" i="256"/>
  <c r="AN43" i="256"/>
  <c r="AA43" i="256"/>
  <c r="R43" i="256"/>
  <c r="F43" i="256"/>
  <c r="E43" i="256"/>
  <c r="BE42" i="256"/>
  <c r="AM42" i="256"/>
  <c r="AA42" i="256"/>
  <c r="R42" i="256"/>
  <c r="F42" i="256"/>
  <c r="E42" i="256"/>
  <c r="BE41" i="256"/>
  <c r="AL41" i="256"/>
  <c r="AL61" i="256" s="1"/>
  <c r="AA41" i="256"/>
  <c r="R41" i="256"/>
  <c r="F41" i="256"/>
  <c r="E41" i="256"/>
  <c r="BE40" i="256"/>
  <c r="AK40" i="256"/>
  <c r="AA40" i="256"/>
  <c r="R40" i="256"/>
  <c r="F40" i="256"/>
  <c r="E40" i="256"/>
  <c r="E41" i="211"/>
  <c r="BE39" i="256"/>
  <c r="AJ39" i="256" s="1"/>
  <c r="AA39" i="256"/>
  <c r="R39" i="256"/>
  <c r="F39" i="256"/>
  <c r="E39" i="256"/>
  <c r="BE38" i="256"/>
  <c r="AI38" i="256" s="1"/>
  <c r="AA38" i="256"/>
  <c r="R38" i="256"/>
  <c r="F38" i="256"/>
  <c r="E38" i="256"/>
  <c r="BE37" i="256"/>
  <c r="AH37" i="256" s="1"/>
  <c r="AA37" i="256"/>
  <c r="R37" i="256"/>
  <c r="F37" i="256"/>
  <c r="E37" i="256"/>
  <c r="BE36" i="256"/>
  <c r="AG36" i="256"/>
  <c r="AA36" i="256"/>
  <c r="R36" i="256"/>
  <c r="F36" i="256"/>
  <c r="E36" i="256"/>
  <c r="BE35" i="256"/>
  <c r="AF35" i="256"/>
  <c r="AA35" i="256"/>
  <c r="R35" i="256"/>
  <c r="F35" i="256"/>
  <c r="E35" i="256"/>
  <c r="BE34" i="256"/>
  <c r="AE34" i="256" s="1"/>
  <c r="AE61" i="256" s="1"/>
  <c r="BF34" i="256" s="1"/>
  <c r="AA34" i="256"/>
  <c r="R34" i="256"/>
  <c r="R35" i="211" s="1"/>
  <c r="F34" i="256"/>
  <c r="E34" i="256"/>
  <c r="BE33" i="256"/>
  <c r="AD33" i="256" s="1"/>
  <c r="AA33" i="256"/>
  <c r="R33" i="256"/>
  <c r="F33" i="256"/>
  <c r="E33" i="256"/>
  <c r="BE32" i="256"/>
  <c r="AC32" i="256" s="1"/>
  <c r="AC61" i="256"/>
  <c r="BF32" i="256" s="1"/>
  <c r="BG32" i="256" s="1"/>
  <c r="AA32" i="256"/>
  <c r="R32" i="256"/>
  <c r="F32" i="256"/>
  <c r="E32" i="256"/>
  <c r="BE31" i="256"/>
  <c r="AA31" i="256"/>
  <c r="R31" i="256"/>
  <c r="F31" i="256"/>
  <c r="E31" i="256"/>
  <c r="BG30" i="256"/>
  <c r="F30" i="256"/>
  <c r="E30" i="256"/>
  <c r="BD29" i="256"/>
  <c r="BC29" i="256"/>
  <c r="BB29" i="256"/>
  <c r="BA29" i="256"/>
  <c r="AZ29" i="256"/>
  <c r="AY29" i="256"/>
  <c r="AX29" i="256"/>
  <c r="AW29" i="256"/>
  <c r="AV29" i="256"/>
  <c r="AU29" i="256"/>
  <c r="AT29" i="256"/>
  <c r="AS29" i="256"/>
  <c r="AR29" i="256"/>
  <c r="AQ29" i="256"/>
  <c r="AP29" i="256"/>
  <c r="AO29" i="256"/>
  <c r="AN29" i="256"/>
  <c r="AM29" i="256"/>
  <c r="AL29" i="256"/>
  <c r="AK29" i="256"/>
  <c r="AJ29" i="256"/>
  <c r="AI29" i="256"/>
  <c r="AH29" i="256"/>
  <c r="AG29" i="256"/>
  <c r="AF29" i="256"/>
  <c r="AE29" i="256"/>
  <c r="AD29" i="256"/>
  <c r="AC29" i="256"/>
  <c r="AB29" i="256"/>
  <c r="Z29" i="256"/>
  <c r="Y29" i="256"/>
  <c r="X29" i="256"/>
  <c r="W29" i="256"/>
  <c r="V29" i="256"/>
  <c r="V30" i="211" s="1"/>
  <c r="U29" i="256"/>
  <c r="T29" i="256"/>
  <c r="S29" i="256"/>
  <c r="Q29" i="256"/>
  <c r="P29" i="256"/>
  <c r="O29" i="256"/>
  <c r="N29" i="256"/>
  <c r="M29" i="256"/>
  <c r="L29" i="256"/>
  <c r="K29" i="256"/>
  <c r="J29" i="256"/>
  <c r="I29" i="256"/>
  <c r="H29" i="256"/>
  <c r="G29" i="256"/>
  <c r="BE28" i="256"/>
  <c r="Z28" i="256"/>
  <c r="Z61" i="256" s="1"/>
  <c r="BF28" i="256" s="1"/>
  <c r="AA28" i="256"/>
  <c r="R28" i="256"/>
  <c r="F28" i="256"/>
  <c r="E28" i="256"/>
  <c r="BE27" i="256"/>
  <c r="Y27" i="256"/>
  <c r="AA27" i="256"/>
  <c r="R27" i="256"/>
  <c r="F27" i="256"/>
  <c r="E27" i="256"/>
  <c r="BE26" i="256"/>
  <c r="X26" i="256"/>
  <c r="X61" i="256" s="1"/>
  <c r="BF26" i="256" s="1"/>
  <c r="BG26" i="256"/>
  <c r="AA26" i="256"/>
  <c r="R26" i="256"/>
  <c r="F26" i="256"/>
  <c r="E26" i="256"/>
  <c r="BE25" i="256"/>
  <c r="W25" i="256"/>
  <c r="AA25" i="256"/>
  <c r="R25" i="256"/>
  <c r="F25" i="256"/>
  <c r="E25" i="256"/>
  <c r="BE24" i="256"/>
  <c r="V24" i="256" s="1"/>
  <c r="V61" i="256" s="1"/>
  <c r="BF24" i="256" s="1"/>
  <c r="BG24" i="256"/>
  <c r="AA24" i="256"/>
  <c r="R24" i="256"/>
  <c r="F24" i="256"/>
  <c r="E24" i="256"/>
  <c r="BE23" i="256"/>
  <c r="U23" i="256" s="1"/>
  <c r="U61" i="256" s="1"/>
  <c r="BF23" i="256" s="1"/>
  <c r="BG23" i="256" s="1"/>
  <c r="AA23" i="256"/>
  <c r="R23" i="256"/>
  <c r="F23" i="256"/>
  <c r="E23" i="256"/>
  <c r="BE22" i="256"/>
  <c r="T22" i="256" s="1"/>
  <c r="T61" i="256" s="1"/>
  <c r="BF22" i="256" s="1"/>
  <c r="BG22" i="256" s="1"/>
  <c r="AA22" i="256"/>
  <c r="AA23" i="211" s="1"/>
  <c r="R22" i="256"/>
  <c r="F22" i="256"/>
  <c r="E22" i="256"/>
  <c r="BE21" i="256"/>
  <c r="S21" i="256"/>
  <c r="AA21" i="256"/>
  <c r="R21" i="256"/>
  <c r="F21" i="256"/>
  <c r="E21" i="256"/>
  <c r="BD20" i="256"/>
  <c r="BC20" i="256"/>
  <c r="BB20" i="256"/>
  <c r="BA20" i="256"/>
  <c r="AZ20" i="256"/>
  <c r="AZ21" i="211"/>
  <c r="AY20" i="256"/>
  <c r="AX20" i="256"/>
  <c r="AW20" i="256"/>
  <c r="AV20" i="256"/>
  <c r="AU20" i="256"/>
  <c r="AT20" i="256"/>
  <c r="AS20" i="256"/>
  <c r="AR20" i="256"/>
  <c r="AQ20" i="256"/>
  <c r="AP20" i="256"/>
  <c r="AO20" i="256"/>
  <c r="AN20" i="256"/>
  <c r="AM20" i="256"/>
  <c r="AL20" i="256"/>
  <c r="AK20" i="256"/>
  <c r="AJ20" i="256"/>
  <c r="AI20" i="256"/>
  <c r="AH20" i="256"/>
  <c r="AG20" i="256"/>
  <c r="AF20" i="256"/>
  <c r="AE20" i="256"/>
  <c r="AD20" i="256"/>
  <c r="AC20" i="256"/>
  <c r="AB20" i="256"/>
  <c r="Z20" i="256"/>
  <c r="Y20" i="256"/>
  <c r="X20" i="256"/>
  <c r="W20" i="256"/>
  <c r="V20" i="256"/>
  <c r="U20" i="256"/>
  <c r="T20" i="256"/>
  <c r="S20" i="256"/>
  <c r="Q20" i="256"/>
  <c r="P20" i="256"/>
  <c r="O20" i="256"/>
  <c r="N20" i="256"/>
  <c r="M20" i="256"/>
  <c r="L20" i="256"/>
  <c r="K20" i="256"/>
  <c r="J20" i="256"/>
  <c r="I20" i="256"/>
  <c r="H20" i="256"/>
  <c r="G20" i="256"/>
  <c r="BE19" i="256"/>
  <c r="Q19" i="256" s="1"/>
  <c r="Q61" i="256" s="1"/>
  <c r="AA19" i="256"/>
  <c r="R19" i="256"/>
  <c r="F19" i="256"/>
  <c r="E19" i="256"/>
  <c r="BE18" i="256"/>
  <c r="P18" i="256"/>
  <c r="AA18" i="256"/>
  <c r="R18" i="256"/>
  <c r="F18" i="256"/>
  <c r="E18" i="256"/>
  <c r="BE17" i="256"/>
  <c r="O17" i="256"/>
  <c r="O61" i="256" s="1"/>
  <c r="BF17" i="256" s="1"/>
  <c r="BG17" i="256" s="1"/>
  <c r="AA17" i="256"/>
  <c r="R17" i="256"/>
  <c r="F17" i="256"/>
  <c r="E17" i="256"/>
  <c r="BE16" i="256"/>
  <c r="N16" i="256" s="1"/>
  <c r="AA16" i="256"/>
  <c r="R16" i="256"/>
  <c r="F16" i="256"/>
  <c r="E16" i="256"/>
  <c r="BE15" i="256"/>
  <c r="M15" i="256" s="1"/>
  <c r="M61" i="256" s="1"/>
  <c r="AA15" i="256"/>
  <c r="R15" i="256"/>
  <c r="F15" i="256"/>
  <c r="E15" i="256"/>
  <c r="BE14" i="256"/>
  <c r="L14" i="256"/>
  <c r="L61" i="256"/>
  <c r="BF14" i="256" s="1"/>
  <c r="BG14" i="256" s="1"/>
  <c r="AA14" i="256"/>
  <c r="R14" i="256"/>
  <c r="F14" i="256"/>
  <c r="E14" i="256"/>
  <c r="BE13" i="256"/>
  <c r="K13" i="256" s="1"/>
  <c r="K61" i="256" s="1"/>
  <c r="BF13" i="256" s="1"/>
  <c r="BG13" i="256"/>
  <c r="AA13" i="256"/>
  <c r="R13" i="256"/>
  <c r="F13" i="256"/>
  <c r="E13" i="256"/>
  <c r="BE12" i="256"/>
  <c r="J12" i="256" s="1"/>
  <c r="AA12" i="256"/>
  <c r="R12" i="256"/>
  <c r="R7" i="256" s="1"/>
  <c r="F12" i="256"/>
  <c r="E12" i="256"/>
  <c r="BE11" i="256"/>
  <c r="I11" i="256"/>
  <c r="I61" i="256" s="1"/>
  <c r="BF11" i="256" s="1"/>
  <c r="BG11" i="256" s="1"/>
  <c r="AA11" i="256"/>
  <c r="R11" i="256"/>
  <c r="F11" i="256"/>
  <c r="E11" i="256"/>
  <c r="BE10" i="256"/>
  <c r="H10" i="256" s="1"/>
  <c r="H61" i="256" s="1"/>
  <c r="BF10" i="256"/>
  <c r="BG10" i="256" s="1"/>
  <c r="AA10" i="256"/>
  <c r="R10" i="256"/>
  <c r="R8" i="256"/>
  <c r="F10" i="256"/>
  <c r="E10" i="256"/>
  <c r="BE9" i="256"/>
  <c r="BE8" i="256" s="1"/>
  <c r="F8" i="256" s="1"/>
  <c r="AA9" i="256"/>
  <c r="AA8" i="256" s="1"/>
  <c r="R9" i="256"/>
  <c r="F9" i="256"/>
  <c r="E9" i="256"/>
  <c r="BD8" i="256"/>
  <c r="BC8" i="256"/>
  <c r="BB8" i="256"/>
  <c r="BA8" i="256"/>
  <c r="AZ8" i="256"/>
  <c r="AY8" i="256"/>
  <c r="AX8" i="256"/>
  <c r="AW8" i="256"/>
  <c r="AV8" i="256"/>
  <c r="AU8" i="256"/>
  <c r="AT8" i="256"/>
  <c r="AS8" i="256"/>
  <c r="AR8" i="256"/>
  <c r="AQ8" i="256"/>
  <c r="AP8" i="256"/>
  <c r="AO8" i="256"/>
  <c r="AN8" i="256"/>
  <c r="AM8" i="256"/>
  <c r="AL8" i="256"/>
  <c r="AK8" i="256"/>
  <c r="AJ8" i="256"/>
  <c r="AI8" i="256"/>
  <c r="AH8" i="256"/>
  <c r="AG8" i="256"/>
  <c r="AF8" i="256"/>
  <c r="AE8" i="256"/>
  <c r="AD8" i="256"/>
  <c r="AC8" i="256"/>
  <c r="AB8" i="256"/>
  <c r="Z8" i="256"/>
  <c r="Y8" i="256"/>
  <c r="X8" i="256"/>
  <c r="W8" i="256"/>
  <c r="V8" i="256"/>
  <c r="U8" i="256"/>
  <c r="T8" i="256"/>
  <c r="S8" i="256"/>
  <c r="Q8" i="256"/>
  <c r="P8" i="256"/>
  <c r="O8" i="256"/>
  <c r="N8" i="256"/>
  <c r="M8" i="256"/>
  <c r="L8" i="256"/>
  <c r="K8" i="256"/>
  <c r="J8" i="256"/>
  <c r="I8" i="256"/>
  <c r="H8" i="256"/>
  <c r="G8" i="256"/>
  <c r="BD7" i="256"/>
  <c r="BC7" i="256"/>
  <c r="BB7" i="256"/>
  <c r="BA7" i="256"/>
  <c r="AZ7" i="256"/>
  <c r="AY7" i="256"/>
  <c r="AX7" i="256"/>
  <c r="AW7" i="256"/>
  <c r="AV7" i="256"/>
  <c r="AU7" i="256"/>
  <c r="AT7" i="256"/>
  <c r="AS7" i="256"/>
  <c r="AR7" i="256"/>
  <c r="AQ7" i="256"/>
  <c r="AP7" i="256"/>
  <c r="AO7" i="256"/>
  <c r="AN7" i="256"/>
  <c r="AM7" i="256"/>
  <c r="AL7" i="256"/>
  <c r="AK7" i="256"/>
  <c r="AJ7" i="256"/>
  <c r="AI7" i="256"/>
  <c r="AH7" i="256"/>
  <c r="AG7" i="256"/>
  <c r="AF7" i="256"/>
  <c r="AE7" i="256"/>
  <c r="AD7" i="256"/>
  <c r="AC7" i="256"/>
  <c r="AB7" i="256"/>
  <c r="Z7" i="256"/>
  <c r="Y7" i="256"/>
  <c r="X7" i="256"/>
  <c r="W7" i="256"/>
  <c r="V7" i="256"/>
  <c r="U7" i="256"/>
  <c r="T7" i="256"/>
  <c r="S7" i="256"/>
  <c r="Q7" i="256"/>
  <c r="P7" i="256"/>
  <c r="O7" i="256"/>
  <c r="N7" i="256"/>
  <c r="M7" i="256"/>
  <c r="L7" i="256"/>
  <c r="K7" i="256"/>
  <c r="J7" i="256"/>
  <c r="I7" i="256"/>
  <c r="H7" i="256"/>
  <c r="G7" i="256"/>
  <c r="BC59" i="218"/>
  <c r="BB59" i="218"/>
  <c r="BA59" i="218"/>
  <c r="AZ59" i="218"/>
  <c r="AY59" i="218"/>
  <c r="AX59" i="218"/>
  <c r="AW59" i="218"/>
  <c r="AV59" i="218"/>
  <c r="AU59" i="218"/>
  <c r="AT59" i="218"/>
  <c r="AS59" i="218"/>
  <c r="AR59" i="218"/>
  <c r="AQ59" i="218"/>
  <c r="AP59" i="218"/>
  <c r="AO59" i="218"/>
  <c r="AN59" i="218"/>
  <c r="AM59" i="218"/>
  <c r="AL59" i="218"/>
  <c r="AL60" i="211" s="1"/>
  <c r="AK59" i="218"/>
  <c r="AJ59" i="218"/>
  <c r="AI59" i="218"/>
  <c r="AI60" i="211"/>
  <c r="AH59" i="218"/>
  <c r="AG59" i="218"/>
  <c r="AF59" i="218"/>
  <c r="AF60" i="218"/>
  <c r="BF34" i="218" s="1"/>
  <c r="AE59" i="218"/>
  <c r="AD59" i="218"/>
  <c r="AC59" i="218"/>
  <c r="AB59" i="218"/>
  <c r="Z59" i="218"/>
  <c r="Y59" i="218"/>
  <c r="X59" i="218"/>
  <c r="W59" i="218"/>
  <c r="W60" i="211" s="1"/>
  <c r="B7" i="252" s="1"/>
  <c r="E7" i="252" s="1"/>
  <c r="V59" i="218"/>
  <c r="U59" i="218"/>
  <c r="T59" i="218"/>
  <c r="S59" i="218"/>
  <c r="R58" i="218"/>
  <c r="R57" i="218"/>
  <c r="R56" i="218"/>
  <c r="R55" i="218"/>
  <c r="R54" i="218"/>
  <c r="R55" i="211" s="1"/>
  <c r="R53" i="218"/>
  <c r="R52" i="218"/>
  <c r="R51" i="218"/>
  <c r="R50" i="218"/>
  <c r="R49" i="218"/>
  <c r="R48" i="218"/>
  <c r="R47" i="218"/>
  <c r="R46" i="218"/>
  <c r="R45" i="218"/>
  <c r="R44" i="218"/>
  <c r="R43" i="218"/>
  <c r="R42" i="218"/>
  <c r="R41" i="218"/>
  <c r="R40" i="218"/>
  <c r="R39" i="218"/>
  <c r="R38" i="218"/>
  <c r="R37" i="218"/>
  <c r="R36" i="218"/>
  <c r="R35" i="218"/>
  <c r="R34" i="218"/>
  <c r="R33" i="218"/>
  <c r="R34" i="211" s="1"/>
  <c r="R32" i="218"/>
  <c r="R31" i="218"/>
  <c r="R30" i="218"/>
  <c r="R28" i="218"/>
  <c r="R27" i="218"/>
  <c r="R26" i="218"/>
  <c r="R25" i="218"/>
  <c r="R26" i="211" s="1"/>
  <c r="R24" i="218"/>
  <c r="R25" i="211" s="1"/>
  <c r="R23" i="218"/>
  <c r="R22" i="218"/>
  <c r="R21" i="218"/>
  <c r="R19" i="218"/>
  <c r="R18" i="218"/>
  <c r="E19" i="129" s="1"/>
  <c r="R17" i="218"/>
  <c r="E18" i="129" s="1"/>
  <c r="R16" i="218"/>
  <c r="E17" i="129" s="1"/>
  <c r="R15" i="218"/>
  <c r="E16" i="129"/>
  <c r="R14" i="218"/>
  <c r="R13" i="218"/>
  <c r="R14" i="211"/>
  <c r="R12" i="218"/>
  <c r="E13" i="129" s="1"/>
  <c r="R11" i="218"/>
  <c r="E12" i="129"/>
  <c r="R10" i="218"/>
  <c r="R9" i="218"/>
  <c r="E11" i="129" s="1"/>
  <c r="Q59" i="218"/>
  <c r="P59" i="218"/>
  <c r="O59" i="218"/>
  <c r="O60" i="218" s="1"/>
  <c r="N59" i="218"/>
  <c r="M59" i="218"/>
  <c r="L59" i="218"/>
  <c r="K59" i="218"/>
  <c r="J59" i="218"/>
  <c r="I59" i="218"/>
  <c r="H59" i="218"/>
  <c r="G59" i="218"/>
  <c r="BD59" i="218"/>
  <c r="BD20" i="218"/>
  <c r="BC20" i="218"/>
  <c r="BC21" i="211" s="1"/>
  <c r="BB20" i="218"/>
  <c r="BA20" i="218"/>
  <c r="AZ20" i="218"/>
  <c r="AY20" i="218"/>
  <c r="AX20" i="218"/>
  <c r="AW20" i="218"/>
  <c r="AV20" i="218"/>
  <c r="AU20" i="218"/>
  <c r="E33" i="129" s="1"/>
  <c r="AT20" i="218"/>
  <c r="AS20" i="218"/>
  <c r="AR20" i="218"/>
  <c r="AR21" i="211"/>
  <c r="AQ20" i="218"/>
  <c r="AP20" i="218"/>
  <c r="AO20" i="218"/>
  <c r="AN20" i="218"/>
  <c r="AM20" i="218"/>
  <c r="AL20" i="218"/>
  <c r="AL21" i="211" s="1"/>
  <c r="AK20" i="218"/>
  <c r="AJ20" i="218"/>
  <c r="AI20" i="218"/>
  <c r="AH20" i="218"/>
  <c r="AG20" i="218"/>
  <c r="AG21" i="211" s="1"/>
  <c r="AF20" i="218"/>
  <c r="AF21" i="211" s="1"/>
  <c r="AE20" i="218"/>
  <c r="AE21" i="211" s="1"/>
  <c r="AD20" i="218"/>
  <c r="AC20" i="218"/>
  <c r="AB20" i="218"/>
  <c r="Z20" i="218"/>
  <c r="Y20" i="218"/>
  <c r="Y21" i="211" s="1"/>
  <c r="X20" i="218"/>
  <c r="W20" i="218"/>
  <c r="W21" i="211"/>
  <c r="V20" i="218"/>
  <c r="U20" i="218"/>
  <c r="T20" i="218"/>
  <c r="S20" i="218"/>
  <c r="Q20" i="218"/>
  <c r="H20" i="218"/>
  <c r="I20" i="218"/>
  <c r="E20" i="218" s="1"/>
  <c r="J20" i="218"/>
  <c r="K20" i="218"/>
  <c r="L20" i="218"/>
  <c r="M20" i="218"/>
  <c r="N20" i="218"/>
  <c r="O20" i="218"/>
  <c r="P20" i="218"/>
  <c r="G20" i="218"/>
  <c r="BE58" i="218"/>
  <c r="BD58" i="218" s="1"/>
  <c r="BE57" i="218"/>
  <c r="E58" i="206"/>
  <c r="BE56" i="218"/>
  <c r="E57" i="206" s="1"/>
  <c r="BB56" i="218"/>
  <c r="BE55" i="218"/>
  <c r="E56" i="206" s="1"/>
  <c r="BE54" i="218"/>
  <c r="BE53" i="218"/>
  <c r="E54" i="206"/>
  <c r="BE51" i="218"/>
  <c r="E52" i="206" s="1"/>
  <c r="BE50" i="218"/>
  <c r="E51" i="206" s="1"/>
  <c r="AV50" i="218"/>
  <c r="BE49" i="218"/>
  <c r="E50" i="206" s="1"/>
  <c r="BE48" i="218"/>
  <c r="AT48" i="218" s="1"/>
  <c r="AT60" i="218"/>
  <c r="E49" i="206"/>
  <c r="BE47" i="218"/>
  <c r="E48" i="206" s="1"/>
  <c r="BE46" i="218"/>
  <c r="BE45" i="218"/>
  <c r="E46" i="206"/>
  <c r="BE44" i="218"/>
  <c r="E45" i="206"/>
  <c r="BE43" i="218"/>
  <c r="E44" i="206" s="1"/>
  <c r="BE42" i="218"/>
  <c r="E43" i="206"/>
  <c r="BE41" i="218"/>
  <c r="BE42" i="211" s="1"/>
  <c r="D42" i="206" s="1"/>
  <c r="E42" i="206"/>
  <c r="BE40" i="218"/>
  <c r="BE41" i="211" s="1"/>
  <c r="D41" i="206" s="1"/>
  <c r="BE39" i="218"/>
  <c r="E40" i="206"/>
  <c r="BE38" i="218"/>
  <c r="E39" i="206"/>
  <c r="BE37" i="218"/>
  <c r="E38" i="206" s="1"/>
  <c r="BE36" i="218"/>
  <c r="BE37" i="211" s="1"/>
  <c r="D37" i="206" s="1"/>
  <c r="AH36" i="218"/>
  <c r="AH60" i="218" s="1"/>
  <c r="BF36" i="218" s="1"/>
  <c r="E37" i="206"/>
  <c r="BE35" i="218"/>
  <c r="E36" i="206"/>
  <c r="BE34" i="218"/>
  <c r="E35" i="206" s="1"/>
  <c r="BE33" i="218"/>
  <c r="E34" i="206" s="1"/>
  <c r="BE32" i="218"/>
  <c r="E33" i="206"/>
  <c r="BE31" i="218"/>
  <c r="E32" i="206" s="1"/>
  <c r="BE28" i="218"/>
  <c r="E29" i="206"/>
  <c r="BE27" i="218"/>
  <c r="E28" i="206"/>
  <c r="BE26" i="218"/>
  <c r="E27" i="206" s="1"/>
  <c r="BE25" i="218"/>
  <c r="BE19" i="218"/>
  <c r="E20" i="206"/>
  <c r="BE18" i="218"/>
  <c r="E19" i="206" s="1"/>
  <c r="BE17" i="218"/>
  <c r="O17" i="218"/>
  <c r="E18" i="206"/>
  <c r="BE16" i="218"/>
  <c r="E17" i="206" s="1"/>
  <c r="BE15" i="218"/>
  <c r="E16" i="206" s="1"/>
  <c r="BE14" i="218"/>
  <c r="L14" i="218" s="1"/>
  <c r="L60" i="218" s="1"/>
  <c r="BF14" i="218" s="1"/>
  <c r="BG14" i="218" s="1"/>
  <c r="BE13" i="218"/>
  <c r="K13" i="218" s="1"/>
  <c r="K60" i="218" s="1"/>
  <c r="BF13" i="218" s="1"/>
  <c r="BE12" i="218"/>
  <c r="BE11" i="218"/>
  <c r="E12" i="206" s="1"/>
  <c r="BE10" i="218"/>
  <c r="BE9" i="218"/>
  <c r="E10" i="206"/>
  <c r="BE30" i="218"/>
  <c r="AS29" i="218"/>
  <c r="AT29" i="218"/>
  <c r="AU29" i="218"/>
  <c r="AV29" i="218"/>
  <c r="AW29" i="218"/>
  <c r="AX29" i="218"/>
  <c r="AY29" i="218"/>
  <c r="AY30" i="211" s="1"/>
  <c r="AZ29" i="218"/>
  <c r="AZ30" i="211" s="1"/>
  <c r="BA29" i="218"/>
  <c r="BB29" i="218"/>
  <c r="BC29" i="218"/>
  <c r="BD29" i="218"/>
  <c r="AR29" i="218"/>
  <c r="AQ29" i="218"/>
  <c r="AP29" i="218"/>
  <c r="AO29" i="218"/>
  <c r="AN29" i="218"/>
  <c r="AN30" i="211" s="1"/>
  <c r="AM29" i="218"/>
  <c r="AL29" i="218"/>
  <c r="AK29" i="218"/>
  <c r="AJ29" i="218"/>
  <c r="AI29" i="218"/>
  <c r="AH29" i="218"/>
  <c r="AG29" i="218"/>
  <c r="AF29" i="218"/>
  <c r="AE29" i="218"/>
  <c r="AD29" i="218"/>
  <c r="AC29" i="218"/>
  <c r="AC30" i="211" s="1"/>
  <c r="AB29" i="218"/>
  <c r="T29" i="218"/>
  <c r="T30" i="211" s="1"/>
  <c r="U29" i="218"/>
  <c r="V29" i="218"/>
  <c r="W29" i="218"/>
  <c r="W30" i="211" s="1"/>
  <c r="X29" i="218"/>
  <c r="Y29" i="218"/>
  <c r="Z29" i="218"/>
  <c r="Z30" i="211" s="1"/>
  <c r="S29" i="218"/>
  <c r="H29" i="218"/>
  <c r="I29" i="218"/>
  <c r="J29" i="218"/>
  <c r="K29" i="218"/>
  <c r="L29" i="218"/>
  <c r="M29" i="218"/>
  <c r="N29" i="218"/>
  <c r="O29" i="218"/>
  <c r="P29" i="218"/>
  <c r="Q29" i="218"/>
  <c r="G29" i="218"/>
  <c r="F57" i="218"/>
  <c r="AA47" i="218"/>
  <c r="AA48" i="218"/>
  <c r="AA49" i="218"/>
  <c r="AA50" i="218"/>
  <c r="AA51" i="218"/>
  <c r="AA52" i="211" s="1"/>
  <c r="AA52" i="218"/>
  <c r="AA53" i="218"/>
  <c r="AA54" i="218"/>
  <c r="AA55" i="211" s="1"/>
  <c r="AA55" i="218"/>
  <c r="AA56" i="218"/>
  <c r="AA57" i="218"/>
  <c r="AA58" i="218"/>
  <c r="AA46" i="218"/>
  <c r="AA45" i="218"/>
  <c r="AA44" i="218"/>
  <c r="AA43" i="218"/>
  <c r="AA42" i="218"/>
  <c r="AA41" i="218"/>
  <c r="AA42" i="211" s="1"/>
  <c r="AA40" i="218"/>
  <c r="AA39" i="218"/>
  <c r="AA38" i="218"/>
  <c r="AA37" i="218"/>
  <c r="AA36" i="218"/>
  <c r="AA35" i="218"/>
  <c r="AA34" i="218"/>
  <c r="AA35" i="211"/>
  <c r="AA33" i="218"/>
  <c r="AA32" i="218"/>
  <c r="AA31" i="218"/>
  <c r="AA30" i="218"/>
  <c r="F30" i="218"/>
  <c r="F31" i="218"/>
  <c r="F32" i="218"/>
  <c r="F33" i="218"/>
  <c r="F34" i="218"/>
  <c r="F35" i="218"/>
  <c r="F36" i="218"/>
  <c r="F37" i="218"/>
  <c r="F38" i="218"/>
  <c r="F39" i="218"/>
  <c r="F40" i="218"/>
  <c r="F41" i="218"/>
  <c r="F42" i="218"/>
  <c r="F43" i="218"/>
  <c r="F44" i="218"/>
  <c r="F45" i="218"/>
  <c r="AA22" i="218"/>
  <c r="AA23" i="218"/>
  <c r="AA24" i="211" s="1"/>
  <c r="AA24" i="218"/>
  <c r="AA25" i="218"/>
  <c r="AA26" i="211" s="1"/>
  <c r="AA26" i="218"/>
  <c r="AA27" i="218"/>
  <c r="AA28" i="218"/>
  <c r="AA21" i="218"/>
  <c r="AA10" i="218"/>
  <c r="AA8" i="218" s="1"/>
  <c r="AA11" i="218"/>
  <c r="AA12" i="218"/>
  <c r="AA13" i="218"/>
  <c r="AA14" i="218"/>
  <c r="AA15" i="218"/>
  <c r="AA16" i="218"/>
  <c r="AA17" i="218"/>
  <c r="AA18" i="218"/>
  <c r="AA19" i="218"/>
  <c r="AA9" i="218"/>
  <c r="AB7" i="218"/>
  <c r="AC7" i="218"/>
  <c r="AD7" i="218"/>
  <c r="AD8" i="211" s="1"/>
  <c r="AE7" i="218"/>
  <c r="AE8" i="211" s="1"/>
  <c r="AF7" i="218"/>
  <c r="AG7" i="218"/>
  <c r="AH7" i="218"/>
  <c r="AI7" i="218"/>
  <c r="AJ7" i="218"/>
  <c r="AK7" i="218"/>
  <c r="AL7" i="218"/>
  <c r="AM7" i="218"/>
  <c r="AN7" i="218"/>
  <c r="AO7" i="218"/>
  <c r="AO8" i="211" s="1"/>
  <c r="AP7" i="218"/>
  <c r="AQ7" i="218"/>
  <c r="AQ8" i="211" s="1"/>
  <c r="AB8" i="218"/>
  <c r="AC8" i="218"/>
  <c r="AD8" i="218"/>
  <c r="AE8" i="218"/>
  <c r="AE9" i="211" s="1"/>
  <c r="AF8" i="218"/>
  <c r="AG8" i="218"/>
  <c r="AG9" i="211" s="1"/>
  <c r="AH8" i="218"/>
  <c r="AH9" i="211"/>
  <c r="AI8" i="218"/>
  <c r="AJ8" i="218"/>
  <c r="AK8" i="218"/>
  <c r="AL8" i="218"/>
  <c r="AM8" i="218"/>
  <c r="AN8" i="218"/>
  <c r="AO8" i="218"/>
  <c r="AP8" i="218"/>
  <c r="AQ8" i="218"/>
  <c r="O7" i="218"/>
  <c r="N7" i="218"/>
  <c r="N8" i="211" s="1"/>
  <c r="M7" i="218"/>
  <c r="N8" i="218"/>
  <c r="E28" i="218"/>
  <c r="F28" i="218"/>
  <c r="E46" i="218"/>
  <c r="F46" i="218"/>
  <c r="AR7" i="218"/>
  <c r="AR8" i="218"/>
  <c r="E48" i="218"/>
  <c r="F48" i="218"/>
  <c r="AT7" i="218"/>
  <c r="AT8" i="218"/>
  <c r="Z7" i="218"/>
  <c r="Z8" i="218"/>
  <c r="E30" i="218"/>
  <c r="E31" i="218"/>
  <c r="E32" i="218"/>
  <c r="E33" i="218"/>
  <c r="E34" i="218"/>
  <c r="E35" i="218"/>
  <c r="E36" i="218"/>
  <c r="E37" i="211" s="1"/>
  <c r="E37" i="218"/>
  <c r="E38" i="218"/>
  <c r="E39" i="211" s="1"/>
  <c r="E39" i="218"/>
  <c r="E40" i="218"/>
  <c r="E41" i="218"/>
  <c r="E42" i="218"/>
  <c r="E43" i="218"/>
  <c r="E44" i="218"/>
  <c r="E45" i="211" s="1"/>
  <c r="E45" i="218"/>
  <c r="E17" i="218"/>
  <c r="E15" i="218"/>
  <c r="E16" i="218"/>
  <c r="F16" i="218"/>
  <c r="Q9" i="233"/>
  <c r="AE18" i="206"/>
  <c r="AB8" i="90" a="1"/>
  <c r="AB46" i="90" s="1"/>
  <c r="AR47" i="233"/>
  <c r="AQ47" i="233"/>
  <c r="AP47" i="233"/>
  <c r="AO47" i="233"/>
  <c r="AN47" i="233"/>
  <c r="AM47" i="233"/>
  <c r="AL47" i="233"/>
  <c r="AK47" i="233"/>
  <c r="AK48" i="233" s="1"/>
  <c r="AT39" i="233" s="1"/>
  <c r="AT40" i="211" s="1"/>
  <c r="AJ47" i="233"/>
  <c r="AI47" i="233"/>
  <c r="AH47" i="233"/>
  <c r="AH48" i="233"/>
  <c r="AG47" i="233"/>
  <c r="AF47" i="233"/>
  <c r="AE47" i="233"/>
  <c r="AC47" i="233"/>
  <c r="AB47" i="233"/>
  <c r="AA47" i="233"/>
  <c r="Y47" i="233"/>
  <c r="W47" i="233"/>
  <c r="W48" i="233" s="1"/>
  <c r="V47" i="233"/>
  <c r="U47" i="233"/>
  <c r="T47" i="233"/>
  <c r="S47" i="233"/>
  <c r="R47" i="233"/>
  <c r="P47" i="233"/>
  <c r="O47" i="233"/>
  <c r="N47" i="233"/>
  <c r="M47" i="233"/>
  <c r="L47" i="233"/>
  <c r="K47" i="233"/>
  <c r="J47" i="233"/>
  <c r="I47" i="233"/>
  <c r="H47" i="233"/>
  <c r="G47" i="233"/>
  <c r="F47" i="233" s="1"/>
  <c r="F46" i="233"/>
  <c r="E46" i="233"/>
  <c r="AS45" i="233"/>
  <c r="Q45" i="233"/>
  <c r="F45" i="233"/>
  <c r="E45" i="233"/>
  <c r="AS44" i="233"/>
  <c r="AP44" i="233"/>
  <c r="Q44" i="233"/>
  <c r="F44" i="233"/>
  <c r="E44" i="233"/>
  <c r="AS43" i="233"/>
  <c r="AO43" i="233"/>
  <c r="AO48" i="233"/>
  <c r="AT43" i="233"/>
  <c r="AT44" i="211" s="1"/>
  <c r="Q43" i="233"/>
  <c r="F43" i="233"/>
  <c r="E43" i="233"/>
  <c r="AS42" i="233"/>
  <c r="AN42" i="233"/>
  <c r="Q42" i="233"/>
  <c r="F42" i="233"/>
  <c r="E42" i="233"/>
  <c r="AS41" i="233"/>
  <c r="AM41" i="233" s="1"/>
  <c r="Q41" i="233"/>
  <c r="Q42" i="211" s="1"/>
  <c r="F41" i="233"/>
  <c r="E41" i="233"/>
  <c r="AS40" i="233"/>
  <c r="AL40" i="233"/>
  <c r="AL48" i="233" s="1"/>
  <c r="Q40" i="233"/>
  <c r="F40" i="233"/>
  <c r="E40" i="233"/>
  <c r="AS39" i="233"/>
  <c r="AK39" i="233"/>
  <c r="Q39" i="233"/>
  <c r="F39" i="233"/>
  <c r="E39" i="233"/>
  <c r="AS38" i="233"/>
  <c r="Q38" i="233"/>
  <c r="F38" i="233"/>
  <c r="E38" i="233"/>
  <c r="AS37" i="233"/>
  <c r="AI37" i="233"/>
  <c r="Q37" i="233"/>
  <c r="F37" i="233"/>
  <c r="E37" i="233"/>
  <c r="AS36" i="233"/>
  <c r="AH36" i="233"/>
  <c r="Q36" i="233"/>
  <c r="F36" i="233"/>
  <c r="E36" i="233"/>
  <c r="AS35" i="233"/>
  <c r="AG35" i="233"/>
  <c r="AG48" i="233"/>
  <c r="Q35" i="233"/>
  <c r="F35" i="233"/>
  <c r="E35" i="233"/>
  <c r="AS34" i="233"/>
  <c r="Q34" i="233"/>
  <c r="F34" i="233"/>
  <c r="E34" i="233"/>
  <c r="AS33" i="233"/>
  <c r="AE33" i="233" s="1"/>
  <c r="Q33" i="233"/>
  <c r="F33" i="233"/>
  <c r="E33" i="233"/>
  <c r="AS32" i="233"/>
  <c r="AD32" i="233" s="1"/>
  <c r="Q32" i="233"/>
  <c r="F32" i="233"/>
  <c r="E32" i="233"/>
  <c r="AS31" i="233"/>
  <c r="AC31" i="233"/>
  <c r="Q31" i="233"/>
  <c r="F31" i="233"/>
  <c r="E31" i="233"/>
  <c r="AS30" i="233"/>
  <c r="AB30" i="233"/>
  <c r="AB48" i="233"/>
  <c r="Q30" i="233"/>
  <c r="F30" i="233"/>
  <c r="E30" i="233"/>
  <c r="AS29" i="233"/>
  <c r="AA29" i="233"/>
  <c r="Q29" i="233"/>
  <c r="F29" i="233"/>
  <c r="E29" i="233"/>
  <c r="AS28" i="233"/>
  <c r="Q28" i="233"/>
  <c r="F28" i="233"/>
  <c r="E28" i="233"/>
  <c r="AS27" i="233"/>
  <c r="Q27" i="233"/>
  <c r="F27" i="233"/>
  <c r="E27" i="233"/>
  <c r="AS26" i="233"/>
  <c r="X26" i="233"/>
  <c r="Q26" i="233"/>
  <c r="F26" i="233"/>
  <c r="E26" i="233"/>
  <c r="AS25" i="233"/>
  <c r="W25" i="233"/>
  <c r="Q25" i="233"/>
  <c r="F25" i="233"/>
  <c r="E25" i="233"/>
  <c r="AS24" i="233"/>
  <c r="V24" i="233"/>
  <c r="V48" i="233"/>
  <c r="Q24" i="233"/>
  <c r="F24" i="233"/>
  <c r="E24" i="233"/>
  <c r="AS23" i="233"/>
  <c r="U23" i="233"/>
  <c r="U48" i="233"/>
  <c r="Q23" i="233"/>
  <c r="F23" i="233"/>
  <c r="E23" i="233"/>
  <c r="AS22" i="233"/>
  <c r="T22" i="233"/>
  <c r="T48" i="233"/>
  <c r="Q22" i="233"/>
  <c r="F22" i="233"/>
  <c r="E22" i="233"/>
  <c r="AS21" i="233"/>
  <c r="S21" i="233"/>
  <c r="Q21" i="233"/>
  <c r="F21" i="233"/>
  <c r="E21" i="233"/>
  <c r="AS20" i="233"/>
  <c r="R20" i="233"/>
  <c r="Q20" i="233"/>
  <c r="F20" i="233"/>
  <c r="E20" i="233"/>
  <c r="AR19" i="233"/>
  <c r="AQ19" i="233"/>
  <c r="AP19" i="233"/>
  <c r="AP20" i="211"/>
  <c r="AO19" i="233"/>
  <c r="AN19" i="233"/>
  <c r="AM19" i="233"/>
  <c r="AL19" i="233"/>
  <c r="AK19" i="233"/>
  <c r="AJ19" i="233"/>
  <c r="AI19" i="233"/>
  <c r="AH19" i="233"/>
  <c r="AG19" i="233"/>
  <c r="AF19" i="233"/>
  <c r="AE19" i="233"/>
  <c r="AD19" i="233"/>
  <c r="AD20" i="211"/>
  <c r="AC19" i="233"/>
  <c r="AB19" i="233"/>
  <c r="AA19" i="233"/>
  <c r="Z19" i="233"/>
  <c r="Y19" i="233"/>
  <c r="X19" i="233"/>
  <c r="W19" i="233"/>
  <c r="V19" i="233"/>
  <c r="U19" i="233"/>
  <c r="T19" i="233"/>
  <c r="S19" i="233"/>
  <c r="R19" i="233"/>
  <c r="P19" i="233"/>
  <c r="O19" i="233"/>
  <c r="N19" i="233"/>
  <c r="M19" i="233"/>
  <c r="L19" i="233"/>
  <c r="E19" i="233" s="1"/>
  <c r="K19" i="233"/>
  <c r="J19" i="233"/>
  <c r="I19" i="233"/>
  <c r="H19" i="233"/>
  <c r="G19" i="233"/>
  <c r="F19" i="233" s="1"/>
  <c r="AS18" i="233"/>
  <c r="AS19" i="211"/>
  <c r="P18" i="233"/>
  <c r="Q18" i="233"/>
  <c r="F18" i="233"/>
  <c r="E18" i="233"/>
  <c r="AS17" i="233"/>
  <c r="O17" i="233" s="1"/>
  <c r="Q17" i="233"/>
  <c r="F17" i="233"/>
  <c r="E17" i="233"/>
  <c r="AS16" i="233"/>
  <c r="N16" i="233" s="1"/>
  <c r="N48" i="233" s="1"/>
  <c r="Q16" i="233"/>
  <c r="Q17" i="211" s="1"/>
  <c r="F16" i="233"/>
  <c r="E16" i="233"/>
  <c r="AS15" i="233"/>
  <c r="M15" i="233" s="1"/>
  <c r="M48" i="233" s="1"/>
  <c r="Q15" i="233"/>
  <c r="F15" i="233"/>
  <c r="E15" i="233"/>
  <c r="AS14" i="233"/>
  <c r="L14" i="233" s="1"/>
  <c r="L48" i="233" s="1"/>
  <c r="Q14" i="233"/>
  <c r="F14" i="233"/>
  <c r="E14" i="233"/>
  <c r="AS13" i="233"/>
  <c r="Q13" i="233"/>
  <c r="F13" i="233"/>
  <c r="F7" i="233" s="1"/>
  <c r="E13" i="233"/>
  <c r="AS12" i="233"/>
  <c r="Q12" i="233"/>
  <c r="F12" i="233"/>
  <c r="E12" i="233"/>
  <c r="AS11" i="233"/>
  <c r="I11" i="233"/>
  <c r="I48" i="233" s="1"/>
  <c r="Q11" i="233"/>
  <c r="F11" i="233"/>
  <c r="E11" i="233"/>
  <c r="AS10" i="233"/>
  <c r="Q10" i="233"/>
  <c r="F10" i="233"/>
  <c r="E10" i="233"/>
  <c r="AD47" i="233"/>
  <c r="Z47" i="233"/>
  <c r="F9" i="233"/>
  <c r="E9" i="233"/>
  <c r="AR8" i="233"/>
  <c r="AQ8" i="233"/>
  <c r="AP8" i="233"/>
  <c r="AO8" i="233"/>
  <c r="AN8" i="233"/>
  <c r="AM8" i="233"/>
  <c r="AL8" i="233"/>
  <c r="AK8" i="233"/>
  <c r="AJ8" i="233"/>
  <c r="AI8" i="233"/>
  <c r="AH8" i="233"/>
  <c r="AG8" i="233"/>
  <c r="AF8" i="233"/>
  <c r="AE8" i="233"/>
  <c r="AD8" i="233"/>
  <c r="AC8" i="233"/>
  <c r="AB8" i="233"/>
  <c r="AA8" i="233"/>
  <c r="Z8" i="233"/>
  <c r="Y8" i="233"/>
  <c r="W8" i="233"/>
  <c r="V8" i="233"/>
  <c r="U8" i="233"/>
  <c r="T8" i="233"/>
  <c r="S8" i="233"/>
  <c r="R8" i="233"/>
  <c r="P8" i="233"/>
  <c r="O8" i="233"/>
  <c r="N8" i="233"/>
  <c r="M8" i="233"/>
  <c r="L8" i="233"/>
  <c r="K8" i="233"/>
  <c r="J8" i="233"/>
  <c r="I8" i="233"/>
  <c r="H8" i="233"/>
  <c r="G8" i="233"/>
  <c r="AR7" i="233"/>
  <c r="AQ7" i="233"/>
  <c r="AP7" i="233"/>
  <c r="AP8" i="211"/>
  <c r="AO7" i="233"/>
  <c r="AN7" i="233"/>
  <c r="AM7" i="233"/>
  <c r="AL7" i="233"/>
  <c r="AK7" i="233"/>
  <c r="AJ7" i="233"/>
  <c r="AI7" i="233"/>
  <c r="AH7" i="233"/>
  <c r="AG7" i="233"/>
  <c r="AF7" i="233"/>
  <c r="AE7" i="233"/>
  <c r="AD7" i="233"/>
  <c r="AC7" i="233"/>
  <c r="AB7" i="233"/>
  <c r="AA7" i="233"/>
  <c r="Z7" i="233"/>
  <c r="Y7" i="233"/>
  <c r="W7" i="233"/>
  <c r="V7" i="233"/>
  <c r="U7" i="233"/>
  <c r="T7" i="233"/>
  <c r="S7" i="233"/>
  <c r="R7" i="233"/>
  <c r="P7" i="233"/>
  <c r="O7" i="233"/>
  <c r="N7" i="233"/>
  <c r="M7" i="233"/>
  <c r="M8" i="211" s="1"/>
  <c r="L7" i="233"/>
  <c r="K7" i="233"/>
  <c r="J7" i="233"/>
  <c r="I7" i="233"/>
  <c r="H7" i="233"/>
  <c r="G7" i="233"/>
  <c r="AA8" i="90" a="1"/>
  <c r="AA33" i="90" s="1"/>
  <c r="AS46" i="233"/>
  <c r="AR46" i="233" s="1"/>
  <c r="Q46" i="233"/>
  <c r="F58" i="218"/>
  <c r="E58" i="218"/>
  <c r="E57" i="218"/>
  <c r="E58" i="211" s="1"/>
  <c r="F56" i="218"/>
  <c r="E56" i="218"/>
  <c r="F55" i="218"/>
  <c r="E55" i="218"/>
  <c r="F54" i="218"/>
  <c r="F55" i="211"/>
  <c r="E54" i="218"/>
  <c r="F53" i="218"/>
  <c r="E53" i="218"/>
  <c r="BE52" i="218"/>
  <c r="E53" i="206" s="1"/>
  <c r="F52" i="218"/>
  <c r="E52" i="218"/>
  <c r="F51" i="218"/>
  <c r="E51" i="218"/>
  <c r="F50" i="218"/>
  <c r="E50" i="218"/>
  <c r="F49" i="218"/>
  <c r="F50" i="211" s="1"/>
  <c r="E49" i="218"/>
  <c r="AS47" i="218"/>
  <c r="F47" i="218"/>
  <c r="F48" i="211" s="1"/>
  <c r="E47" i="218"/>
  <c r="F27" i="218"/>
  <c r="E27" i="218"/>
  <c r="F26" i="218"/>
  <c r="E26" i="218"/>
  <c r="E27" i="211" s="1"/>
  <c r="F25" i="218"/>
  <c r="E25" i="218"/>
  <c r="E26" i="211" s="1"/>
  <c r="F24" i="218"/>
  <c r="F25" i="211" s="1"/>
  <c r="E24" i="218"/>
  <c r="E25" i="211" s="1"/>
  <c r="F23" i="218"/>
  <c r="E23" i="218"/>
  <c r="F22" i="218"/>
  <c r="E22" i="218"/>
  <c r="F21" i="218"/>
  <c r="E21" i="218"/>
  <c r="F19" i="218"/>
  <c r="E19" i="218"/>
  <c r="F18" i="218"/>
  <c r="E18" i="218"/>
  <c r="F17" i="218"/>
  <c r="F15" i="218"/>
  <c r="F14" i="218"/>
  <c r="F15" i="211" s="1"/>
  <c r="E14" i="218"/>
  <c r="F13" i="218"/>
  <c r="E13" i="218"/>
  <c r="F12" i="218"/>
  <c r="E12" i="218"/>
  <c r="F11" i="218"/>
  <c r="F7" i="218" s="1"/>
  <c r="E11" i="218"/>
  <c r="F10" i="218"/>
  <c r="E10" i="218"/>
  <c r="E11" i="211"/>
  <c r="AV8" i="218"/>
  <c r="F9" i="218"/>
  <c r="E9" i="218"/>
  <c r="E10" i="211" s="1"/>
  <c r="BD8" i="218"/>
  <c r="BC8" i="218"/>
  <c r="BB8" i="218"/>
  <c r="BA8" i="218"/>
  <c r="AZ8" i="218"/>
  <c r="AY8" i="218"/>
  <c r="AY9" i="211"/>
  <c r="AX8" i="218"/>
  <c r="AW8" i="218"/>
  <c r="AU8" i="218"/>
  <c r="AS8" i="218"/>
  <c r="Y8" i="218"/>
  <c r="W8" i="218"/>
  <c r="V8" i="218"/>
  <c r="U8" i="218"/>
  <c r="T8" i="218"/>
  <c r="T9" i="211" s="1"/>
  <c r="S8" i="218"/>
  <c r="Q8" i="218"/>
  <c r="P8" i="218"/>
  <c r="O8" i="218"/>
  <c r="E25" i="129" s="1"/>
  <c r="M8" i="218"/>
  <c r="M9" i="211" s="1"/>
  <c r="L8" i="218"/>
  <c r="K8" i="218"/>
  <c r="J8" i="218"/>
  <c r="E23" i="129" s="1"/>
  <c r="I8" i="218"/>
  <c r="I9" i="211" s="1"/>
  <c r="H8" i="218"/>
  <c r="G8" i="218"/>
  <c r="BD7" i="218"/>
  <c r="BC7" i="218"/>
  <c r="BC8" i="211" s="1"/>
  <c r="BB7" i="218"/>
  <c r="BA7" i="218"/>
  <c r="AZ7" i="218"/>
  <c r="AY7" i="218"/>
  <c r="AX7" i="218"/>
  <c r="AW7" i="218"/>
  <c r="AW8" i="211"/>
  <c r="AU7" i="218"/>
  <c r="AU8" i="211" s="1"/>
  <c r="AS7" i="218"/>
  <c r="Y7" i="218"/>
  <c r="W7" i="218"/>
  <c r="V7" i="218"/>
  <c r="U7" i="218"/>
  <c r="T7" i="218"/>
  <c r="S7" i="218"/>
  <c r="Q7" i="218"/>
  <c r="P7" i="218"/>
  <c r="L7" i="218"/>
  <c r="L8" i="211" s="1"/>
  <c r="K7" i="218"/>
  <c r="J7" i="218"/>
  <c r="I7" i="218"/>
  <c r="I8" i="211" s="1"/>
  <c r="H7" i="218"/>
  <c r="H8" i="211" s="1"/>
  <c r="G7" i="218"/>
  <c r="G47" i="187"/>
  <c r="G46" i="187"/>
  <c r="G44" i="187"/>
  <c r="G43" i="187"/>
  <c r="G42" i="187"/>
  <c r="G41" i="187"/>
  <c r="G40" i="187"/>
  <c r="G39" i="187"/>
  <c r="G38" i="187"/>
  <c r="G35" i="187"/>
  <c r="G33" i="187"/>
  <c r="G32" i="187"/>
  <c r="G31" i="187"/>
  <c r="G30" i="187"/>
  <c r="G29" i="187"/>
  <c r="G28" i="187"/>
  <c r="G27" i="187"/>
  <c r="G25" i="187"/>
  <c r="G24" i="187"/>
  <c r="G21" i="187"/>
  <c r="G19" i="187"/>
  <c r="G18" i="187"/>
  <c r="G16" i="187"/>
  <c r="G15" i="187"/>
  <c r="G13" i="187"/>
  <c r="G12" i="187"/>
  <c r="G11" i="187"/>
  <c r="G10" i="187"/>
  <c r="G9" i="187"/>
  <c r="G8" i="187"/>
  <c r="A84" i="253"/>
  <c r="J50" i="253"/>
  <c r="F50" i="253"/>
  <c r="G50" i="253"/>
  <c r="G49" i="253"/>
  <c r="G47" i="253"/>
  <c r="D50" i="253"/>
  <c r="J81" i="253"/>
  <c r="F81" i="253"/>
  <c r="D81" i="253"/>
  <c r="J73" i="253"/>
  <c r="F73" i="253"/>
  <c r="D73" i="253"/>
  <c r="J71" i="253"/>
  <c r="F71" i="253"/>
  <c r="D71" i="253"/>
  <c r="J69" i="253"/>
  <c r="F69" i="253"/>
  <c r="D69" i="253"/>
  <c r="J66" i="253"/>
  <c r="F66" i="253"/>
  <c r="D66" i="253"/>
  <c r="J63" i="253"/>
  <c r="F63" i="253"/>
  <c r="E63" i="253"/>
  <c r="E58" i="253"/>
  <c r="E49" i="253"/>
  <c r="E47" i="253"/>
  <c r="D63" i="253"/>
  <c r="J61" i="253"/>
  <c r="J58" i="253" s="1"/>
  <c r="F61" i="253"/>
  <c r="D61" i="253"/>
  <c r="J59" i="253"/>
  <c r="F59" i="253"/>
  <c r="D59" i="253"/>
  <c r="D58" i="253" s="1"/>
  <c r="J56" i="253"/>
  <c r="F56" i="253"/>
  <c r="D56" i="253"/>
  <c r="G45" i="253"/>
  <c r="F45" i="253"/>
  <c r="D45" i="253"/>
  <c r="J38" i="253"/>
  <c r="G38" i="253"/>
  <c r="F38" i="253"/>
  <c r="D38" i="253"/>
  <c r="J35" i="253"/>
  <c r="F35" i="253"/>
  <c r="D35" i="253"/>
  <c r="J33" i="253"/>
  <c r="F33" i="253"/>
  <c r="D33" i="253"/>
  <c r="J29" i="253"/>
  <c r="G29" i="253"/>
  <c r="G14" i="253" s="1"/>
  <c r="G13" i="253" s="1"/>
  <c r="F29" i="253"/>
  <c r="F14" i="253" s="1"/>
  <c r="D29" i="253"/>
  <c r="J15" i="253"/>
  <c r="J14" i="253" s="1"/>
  <c r="G15" i="253"/>
  <c r="G11" i="253"/>
  <c r="F15" i="253"/>
  <c r="E15" i="253"/>
  <c r="E14" i="253"/>
  <c r="E13" i="253"/>
  <c r="D15" i="253"/>
  <c r="I9" i="253"/>
  <c r="I8" i="253" s="1"/>
  <c r="I6" i="253" s="1"/>
  <c r="I84" i="253" s="1"/>
  <c r="F9" i="253"/>
  <c r="F8" i="253"/>
  <c r="F6" i="253" s="1"/>
  <c r="D9" i="253"/>
  <c r="D8" i="253" s="1"/>
  <c r="D6" i="253" s="1"/>
  <c r="E13" i="252"/>
  <c r="T6" i="186"/>
  <c r="U6" i="186" s="1"/>
  <c r="R6" i="186"/>
  <c r="S6" i="186" s="1"/>
  <c r="P6" i="186"/>
  <c r="Q6" i="186"/>
  <c r="N6" i="186"/>
  <c r="O6" i="186" s="1"/>
  <c r="L6" i="186"/>
  <c r="M6" i="186" s="1"/>
  <c r="J6" i="186"/>
  <c r="K6" i="186"/>
  <c r="H6" i="186"/>
  <c r="I6" i="186" s="1"/>
  <c r="F6" i="186"/>
  <c r="G6" i="186" s="1"/>
  <c r="T17" i="186"/>
  <c r="U17" i="186"/>
  <c r="R17" i="186"/>
  <c r="S17" i="186" s="1"/>
  <c r="P17" i="186"/>
  <c r="Q17" i="186" s="1"/>
  <c r="N17" i="186"/>
  <c r="O17" i="186"/>
  <c r="L17" i="186"/>
  <c r="M17" i="186" s="1"/>
  <c r="J17" i="186"/>
  <c r="K17" i="186" s="1"/>
  <c r="H17" i="186"/>
  <c r="I17" i="186"/>
  <c r="F17" i="186"/>
  <c r="G17" i="186" s="1"/>
  <c r="D17" i="186"/>
  <c r="E17" i="186" s="1"/>
  <c r="D6" i="186"/>
  <c r="E6" i="186"/>
  <c r="AK49" i="63"/>
  <c r="AK50" i="63"/>
  <c r="AK48" i="63"/>
  <c r="AJ49" i="63"/>
  <c r="AJ50" i="63"/>
  <c r="AJ48" i="63"/>
  <c r="AI49" i="63"/>
  <c r="AI50" i="63"/>
  <c r="AI48" i="63"/>
  <c r="AH49" i="63"/>
  <c r="AH50" i="63"/>
  <c r="AH48" i="63"/>
  <c r="AG49" i="63"/>
  <c r="AG50" i="63"/>
  <c r="AG48" i="63"/>
  <c r="AF49" i="63"/>
  <c r="AF50" i="63"/>
  <c r="AF48" i="63"/>
  <c r="AE49" i="63"/>
  <c r="AE50" i="63"/>
  <c r="AE48" i="63"/>
  <c r="AD49" i="63"/>
  <c r="AD50" i="63"/>
  <c r="AD48" i="63"/>
  <c r="AC49" i="63"/>
  <c r="AC50" i="63"/>
  <c r="AC48" i="63"/>
  <c r="AB49" i="63"/>
  <c r="AB50" i="63"/>
  <c r="AB48" i="63"/>
  <c r="AA49" i="63"/>
  <c r="AA50" i="63"/>
  <c r="AA48" i="63"/>
  <c r="AA9" i="63"/>
  <c r="AB9" i="63"/>
  <c r="AC9" i="63"/>
  <c r="AD9" i="63"/>
  <c r="AE9" i="63"/>
  <c r="AF9" i="63"/>
  <c r="AG9" i="63"/>
  <c r="AH9" i="63"/>
  <c r="AI9" i="63"/>
  <c r="AJ9" i="63"/>
  <c r="AK9" i="63"/>
  <c r="AA10" i="63"/>
  <c r="AB10" i="63"/>
  <c r="AC10" i="63"/>
  <c r="AD10" i="63"/>
  <c r="AE10" i="63"/>
  <c r="AF10" i="63"/>
  <c r="AG10" i="63"/>
  <c r="AH10" i="63"/>
  <c r="AI10" i="63"/>
  <c r="AJ10" i="63"/>
  <c r="AK10" i="63"/>
  <c r="AA11" i="63"/>
  <c r="AB11" i="63"/>
  <c r="AC11" i="63"/>
  <c r="AD11" i="63"/>
  <c r="AE11" i="63"/>
  <c r="AF11" i="63"/>
  <c r="AG11" i="63"/>
  <c r="AH11" i="63"/>
  <c r="AI11" i="63"/>
  <c r="AJ11" i="63"/>
  <c r="AK11" i="63"/>
  <c r="AA12" i="63"/>
  <c r="AB12" i="63"/>
  <c r="AC12" i="63"/>
  <c r="AD12" i="63"/>
  <c r="AE12" i="63"/>
  <c r="AF12" i="63"/>
  <c r="AG12" i="63"/>
  <c r="AH12" i="63"/>
  <c r="AI12" i="63"/>
  <c r="AJ12" i="63"/>
  <c r="AK12" i="63"/>
  <c r="AA13" i="63"/>
  <c r="AB13" i="63"/>
  <c r="AC13" i="63"/>
  <c r="AD13" i="63"/>
  <c r="AE13" i="63"/>
  <c r="AF13" i="63"/>
  <c r="AG13" i="63"/>
  <c r="AH13" i="63"/>
  <c r="AI13" i="63"/>
  <c r="AJ13" i="63"/>
  <c r="AK13" i="63"/>
  <c r="AA14" i="63"/>
  <c r="AB14" i="63"/>
  <c r="AC14" i="63"/>
  <c r="AD14" i="63"/>
  <c r="AE14" i="63"/>
  <c r="AF14" i="63"/>
  <c r="AG14" i="63"/>
  <c r="AH14" i="63"/>
  <c r="AI14" i="63"/>
  <c r="AJ14" i="63"/>
  <c r="AK14" i="63"/>
  <c r="AA15" i="63"/>
  <c r="AB15" i="63"/>
  <c r="AC15" i="63"/>
  <c r="AD15" i="63"/>
  <c r="AE15" i="63"/>
  <c r="AF15" i="63"/>
  <c r="AG15" i="63"/>
  <c r="AH15" i="63"/>
  <c r="AI15" i="63"/>
  <c r="AJ15" i="63"/>
  <c r="AK15" i="63"/>
  <c r="AA16" i="63"/>
  <c r="AB16" i="63"/>
  <c r="AC16" i="63"/>
  <c r="AD16" i="63"/>
  <c r="AE16" i="63"/>
  <c r="AF16" i="63"/>
  <c r="AG16" i="63"/>
  <c r="AH16" i="63"/>
  <c r="AI16" i="63"/>
  <c r="AJ16" i="63"/>
  <c r="AK16" i="63"/>
  <c r="AA17" i="63"/>
  <c r="AB17" i="63"/>
  <c r="AC17" i="63"/>
  <c r="AD17" i="63"/>
  <c r="AE17" i="63"/>
  <c r="AF17" i="63"/>
  <c r="AG17" i="63"/>
  <c r="AH17" i="63"/>
  <c r="AI17" i="63"/>
  <c r="AJ17" i="63"/>
  <c r="AK17" i="63"/>
  <c r="AA18" i="63"/>
  <c r="AB18" i="63"/>
  <c r="AC18" i="63"/>
  <c r="AD18" i="63"/>
  <c r="AE18" i="63"/>
  <c r="AF18" i="63"/>
  <c r="AG18" i="63"/>
  <c r="AH18" i="63"/>
  <c r="AI18" i="63"/>
  <c r="AJ18" i="63"/>
  <c r="AK18" i="63"/>
  <c r="AA19" i="63"/>
  <c r="AB19" i="63"/>
  <c r="AC19" i="63"/>
  <c r="AD19" i="63"/>
  <c r="AE19" i="63"/>
  <c r="AF19" i="63"/>
  <c r="AG19" i="63"/>
  <c r="AH19" i="63"/>
  <c r="AI19" i="63"/>
  <c r="AJ19" i="63"/>
  <c r="AK19" i="63"/>
  <c r="AA20" i="63"/>
  <c r="AB20" i="63"/>
  <c r="AC20" i="63"/>
  <c r="AD20" i="63"/>
  <c r="AE20" i="63"/>
  <c r="AF20" i="63"/>
  <c r="AG20" i="63"/>
  <c r="AH20" i="63"/>
  <c r="AI20" i="63"/>
  <c r="AJ20" i="63"/>
  <c r="AK20" i="63"/>
  <c r="AA21" i="63"/>
  <c r="AB21" i="63"/>
  <c r="AC21" i="63"/>
  <c r="AD21" i="63"/>
  <c r="AE21" i="63"/>
  <c r="AF21" i="63"/>
  <c r="AG21" i="63"/>
  <c r="AH21" i="63"/>
  <c r="AI21" i="63"/>
  <c r="AJ21" i="63"/>
  <c r="AK21" i="63"/>
  <c r="AA22" i="63"/>
  <c r="AB22" i="63"/>
  <c r="AC22" i="63"/>
  <c r="AD22" i="63"/>
  <c r="AE22" i="63"/>
  <c r="AF22" i="63"/>
  <c r="AG22" i="63"/>
  <c r="AH22" i="63"/>
  <c r="AI22" i="63"/>
  <c r="AJ22" i="63"/>
  <c r="AK22" i="63"/>
  <c r="AA23" i="63"/>
  <c r="AB23" i="63"/>
  <c r="AC23" i="63"/>
  <c r="AD23" i="63"/>
  <c r="AE23" i="63"/>
  <c r="AF23" i="63"/>
  <c r="AG23" i="63"/>
  <c r="AH23" i="63"/>
  <c r="AI23" i="63"/>
  <c r="AJ23" i="63"/>
  <c r="AK23" i="63"/>
  <c r="AA24" i="63"/>
  <c r="AB24" i="63"/>
  <c r="AC24" i="63"/>
  <c r="AD24" i="63"/>
  <c r="AE24" i="63"/>
  <c r="AF24" i="63"/>
  <c r="AG24" i="63"/>
  <c r="AH24" i="63"/>
  <c r="AI24" i="63"/>
  <c r="AJ24" i="63"/>
  <c r="AK24" i="63"/>
  <c r="AA25" i="63"/>
  <c r="AB25" i="63"/>
  <c r="AC25" i="63"/>
  <c r="AD25" i="63"/>
  <c r="AE25" i="63"/>
  <c r="AF25" i="63"/>
  <c r="AG25" i="63"/>
  <c r="AH25" i="63"/>
  <c r="AI25" i="63"/>
  <c r="AJ25" i="63"/>
  <c r="AK25" i="63"/>
  <c r="AA26" i="63"/>
  <c r="AB26" i="63"/>
  <c r="AC26" i="63"/>
  <c r="AD26" i="63"/>
  <c r="AE26" i="63"/>
  <c r="AF26" i="63"/>
  <c r="AG26" i="63"/>
  <c r="AH26" i="63"/>
  <c r="AI26" i="63"/>
  <c r="AJ26" i="63"/>
  <c r="AK26" i="63"/>
  <c r="AA27" i="63"/>
  <c r="AB27" i="63"/>
  <c r="AC27" i="63"/>
  <c r="AD27" i="63"/>
  <c r="AE27" i="63"/>
  <c r="AF27" i="63"/>
  <c r="AG27" i="63"/>
  <c r="AH27" i="63"/>
  <c r="AI27" i="63"/>
  <c r="AJ27" i="63"/>
  <c r="AK27" i="63"/>
  <c r="AA28" i="63"/>
  <c r="AB28" i="63"/>
  <c r="AC28" i="63"/>
  <c r="AD28" i="63"/>
  <c r="AE28" i="63"/>
  <c r="AF28" i="63"/>
  <c r="AG28" i="63"/>
  <c r="AH28" i="63"/>
  <c r="AI28" i="63"/>
  <c r="AJ28" i="63"/>
  <c r="AK28" i="63"/>
  <c r="AA29" i="63"/>
  <c r="AB29" i="63"/>
  <c r="AC29" i="63"/>
  <c r="AD29" i="63"/>
  <c r="AE29" i="63"/>
  <c r="AF29" i="63"/>
  <c r="AG29" i="63"/>
  <c r="AH29" i="63"/>
  <c r="AI29" i="63"/>
  <c r="AJ29" i="63"/>
  <c r="AK29" i="63"/>
  <c r="AA30" i="63"/>
  <c r="AB30" i="63"/>
  <c r="AC30" i="63"/>
  <c r="AD30" i="63"/>
  <c r="AE30" i="63"/>
  <c r="AF30" i="63"/>
  <c r="AG30" i="63"/>
  <c r="AH30" i="63"/>
  <c r="AI30" i="63"/>
  <c r="AJ30" i="63"/>
  <c r="AK30" i="63"/>
  <c r="AA31" i="63"/>
  <c r="AB31" i="63"/>
  <c r="AC31" i="63"/>
  <c r="AD31" i="63"/>
  <c r="AE31" i="63"/>
  <c r="AF31" i="63"/>
  <c r="AG31" i="63"/>
  <c r="AH31" i="63"/>
  <c r="AI31" i="63"/>
  <c r="AJ31" i="63"/>
  <c r="AK31" i="63"/>
  <c r="AA32" i="63"/>
  <c r="AB32" i="63"/>
  <c r="AC32" i="63"/>
  <c r="AD32" i="63"/>
  <c r="AE32" i="63"/>
  <c r="AF32" i="63"/>
  <c r="AG32" i="63"/>
  <c r="AH32" i="63"/>
  <c r="AI32" i="63"/>
  <c r="AJ32" i="63"/>
  <c r="AK32" i="63"/>
  <c r="AA33" i="63"/>
  <c r="AB33" i="63"/>
  <c r="AC33" i="63"/>
  <c r="AD33" i="63"/>
  <c r="AE33" i="63"/>
  <c r="AF33" i="63"/>
  <c r="AG33" i="63"/>
  <c r="AH33" i="63"/>
  <c r="AI33" i="63"/>
  <c r="AJ33" i="63"/>
  <c r="AK33" i="63"/>
  <c r="AA34" i="63"/>
  <c r="AB34" i="63"/>
  <c r="AC34" i="63"/>
  <c r="AD34" i="63"/>
  <c r="AE34" i="63"/>
  <c r="AF34" i="63"/>
  <c r="AG34" i="63"/>
  <c r="AH34" i="63"/>
  <c r="AI34" i="63"/>
  <c r="AJ34" i="63"/>
  <c r="AK34" i="63"/>
  <c r="AA35" i="63"/>
  <c r="AB35" i="63"/>
  <c r="AC35" i="63"/>
  <c r="AD35" i="63"/>
  <c r="AE35" i="63"/>
  <c r="AF35" i="63"/>
  <c r="AG35" i="63"/>
  <c r="AH35" i="63"/>
  <c r="AI35" i="63"/>
  <c r="AJ35" i="63"/>
  <c r="AK35" i="63"/>
  <c r="AA36" i="63"/>
  <c r="AB36" i="63"/>
  <c r="AC36" i="63"/>
  <c r="AD36" i="63"/>
  <c r="AE36" i="63"/>
  <c r="AF36" i="63"/>
  <c r="AG36" i="63"/>
  <c r="AH36" i="63"/>
  <c r="AI36" i="63"/>
  <c r="AJ36" i="63"/>
  <c r="AK36" i="63"/>
  <c r="AA37" i="63"/>
  <c r="AB37" i="63"/>
  <c r="AC37" i="63"/>
  <c r="AD37" i="63"/>
  <c r="AE37" i="63"/>
  <c r="AF37" i="63"/>
  <c r="AG37" i="63"/>
  <c r="AH37" i="63"/>
  <c r="AI37" i="63"/>
  <c r="AJ37" i="63"/>
  <c r="AK37" i="63"/>
  <c r="AA38" i="63"/>
  <c r="AB38" i="63"/>
  <c r="AC38" i="63"/>
  <c r="AD38" i="63"/>
  <c r="AE38" i="63"/>
  <c r="AF38" i="63"/>
  <c r="AG38" i="63"/>
  <c r="AH38" i="63"/>
  <c r="AI38" i="63"/>
  <c r="AJ38" i="63"/>
  <c r="AK38" i="63"/>
  <c r="AA39" i="63"/>
  <c r="AB39" i="63"/>
  <c r="AC39" i="63"/>
  <c r="AD39" i="63"/>
  <c r="AE39" i="63"/>
  <c r="AF39" i="63"/>
  <c r="AG39" i="63"/>
  <c r="AH39" i="63"/>
  <c r="AI39" i="63"/>
  <c r="AJ39" i="63"/>
  <c r="AK39" i="63"/>
  <c r="AA40" i="63"/>
  <c r="AB40" i="63"/>
  <c r="AC40" i="63"/>
  <c r="AD40" i="63"/>
  <c r="AE40" i="63"/>
  <c r="AF40" i="63"/>
  <c r="AG40" i="63"/>
  <c r="AH40" i="63"/>
  <c r="AI40" i="63"/>
  <c r="AJ40" i="63"/>
  <c r="AK40" i="63"/>
  <c r="AA41" i="63"/>
  <c r="AB41" i="63"/>
  <c r="AC41" i="63"/>
  <c r="AD41" i="63"/>
  <c r="AE41" i="63"/>
  <c r="AF41" i="63"/>
  <c r="AG41" i="63"/>
  <c r="AH41" i="63"/>
  <c r="AI41" i="63"/>
  <c r="AJ41" i="63"/>
  <c r="AK41" i="63"/>
  <c r="AA42" i="63"/>
  <c r="AB42" i="63"/>
  <c r="AC42" i="63"/>
  <c r="AD42" i="63"/>
  <c r="AE42" i="63"/>
  <c r="AF42" i="63"/>
  <c r="AG42" i="63"/>
  <c r="AH42" i="63"/>
  <c r="AI42" i="63"/>
  <c r="AJ42" i="63"/>
  <c r="AK42" i="63"/>
  <c r="AA43" i="63"/>
  <c r="AB43" i="63"/>
  <c r="AC43" i="63"/>
  <c r="AD43" i="63"/>
  <c r="AE43" i="63"/>
  <c r="AF43" i="63"/>
  <c r="AG43" i="63"/>
  <c r="AH43" i="63"/>
  <c r="AI43" i="63"/>
  <c r="AJ43" i="63"/>
  <c r="AK43" i="63"/>
  <c r="AA44" i="63"/>
  <c r="AB44" i="63"/>
  <c r="AC44" i="63"/>
  <c r="AD44" i="63"/>
  <c r="AE44" i="63"/>
  <c r="AF44" i="63"/>
  <c r="AG44" i="63"/>
  <c r="AH44" i="63"/>
  <c r="AI44" i="63"/>
  <c r="AJ44" i="63"/>
  <c r="AK44" i="63"/>
  <c r="AA45" i="63"/>
  <c r="AB45" i="63"/>
  <c r="AC45" i="63"/>
  <c r="AD45" i="63"/>
  <c r="AE45" i="63"/>
  <c r="AF45" i="63"/>
  <c r="AG45" i="63"/>
  <c r="AH45" i="63"/>
  <c r="AI45" i="63"/>
  <c r="AJ45" i="63"/>
  <c r="AK45" i="63"/>
  <c r="AA46" i="63"/>
  <c r="AB46" i="63"/>
  <c r="AC46" i="63"/>
  <c r="AD46" i="63"/>
  <c r="AE46" i="63"/>
  <c r="AF46" i="63"/>
  <c r="AG46" i="63"/>
  <c r="AH46" i="63"/>
  <c r="AI46" i="63"/>
  <c r="AJ46" i="63"/>
  <c r="AK46" i="63"/>
  <c r="AA47" i="63"/>
  <c r="AB47" i="63"/>
  <c r="AC47" i="63"/>
  <c r="AD47" i="63"/>
  <c r="AE47" i="63"/>
  <c r="AF47" i="63"/>
  <c r="AG47" i="63"/>
  <c r="AH47" i="63"/>
  <c r="AI47" i="63"/>
  <c r="AJ47" i="63"/>
  <c r="AK47" i="63"/>
  <c r="AK8" i="63"/>
  <c r="AJ8" i="63"/>
  <c r="AI8" i="63"/>
  <c r="AH8" i="63"/>
  <c r="AG8" i="63"/>
  <c r="AF8" i="63"/>
  <c r="AE8" i="63"/>
  <c r="AD8" i="63"/>
  <c r="AC8" i="63"/>
  <c r="AB8" i="63"/>
  <c r="AA8" i="63"/>
  <c r="AJ46" i="206"/>
  <c r="AJ44" i="206"/>
  <c r="AJ43" i="206"/>
  <c r="AJ35" i="206"/>
  <c r="AJ33" i="206"/>
  <c r="AJ26" i="206"/>
  <c r="AJ19" i="206"/>
  <c r="AJ18" i="206"/>
  <c r="AJ15" i="206"/>
  <c r="AJ10" i="206"/>
  <c r="AI41" i="206"/>
  <c r="AI38" i="206"/>
  <c r="AI36" i="206"/>
  <c r="AI34" i="206"/>
  <c r="AI33" i="206"/>
  <c r="AI24" i="206"/>
  <c r="AI22" i="206"/>
  <c r="AI16" i="206"/>
  <c r="AI13" i="206"/>
  <c r="AI10" i="206"/>
  <c r="AH8" i="90" a="1"/>
  <c r="AH34" i="90" s="1"/>
  <c r="AH43" i="206"/>
  <c r="AH39" i="206"/>
  <c r="AH38" i="206"/>
  <c r="AH32" i="206"/>
  <c r="AH26" i="206"/>
  <c r="AH25" i="206"/>
  <c r="AH17" i="206"/>
  <c r="AH15" i="206"/>
  <c r="AH12" i="206"/>
  <c r="AG8" i="90" a="1"/>
  <c r="AG35" i="90" s="1"/>
  <c r="AG34" i="206"/>
  <c r="AG33" i="206"/>
  <c r="AG30" i="206"/>
  <c r="AG27" i="206"/>
  <c r="AG17" i="206"/>
  <c r="AG16" i="206"/>
  <c r="AG13" i="206"/>
  <c r="AF46" i="206"/>
  <c r="AF42" i="206"/>
  <c r="AF15" i="206"/>
  <c r="AF11" i="206"/>
  <c r="AE44" i="206"/>
  <c r="AE19" i="206"/>
  <c r="AD44" i="206"/>
  <c r="AD35" i="206"/>
  <c r="AD28" i="206"/>
  <c r="AD18" i="206"/>
  <c r="AD15" i="206"/>
  <c r="AC33" i="206"/>
  <c r="AC29" i="206"/>
  <c r="AC25" i="206"/>
  <c r="AC15" i="206"/>
  <c r="AB46" i="206"/>
  <c r="AB25" i="206"/>
  <c r="AB18" i="206"/>
  <c r="AB16" i="206"/>
  <c r="AB14" i="206"/>
  <c r="AA40" i="206"/>
  <c r="AA19" i="206"/>
  <c r="Z38" i="206"/>
  <c r="Z37" i="206"/>
  <c r="Z35" i="206"/>
  <c r="Z34" i="206"/>
  <c r="Z33" i="206"/>
  <c r="Z32" i="206"/>
  <c r="Z31" i="206"/>
  <c r="Z30" i="206"/>
  <c r="Z26" i="206"/>
  <c r="Z25" i="206"/>
  <c r="Z24" i="206"/>
  <c r="Z19" i="206"/>
  <c r="Z17" i="206"/>
  <c r="Z15" i="206"/>
  <c r="AD17" i="206"/>
  <c r="AC37" i="206"/>
  <c r="AF22" i="206"/>
  <c r="AB34" i="206"/>
  <c r="AA18" i="206"/>
  <c r="AD14" i="206"/>
  <c r="Z22" i="206"/>
  <c r="AA15" i="206"/>
  <c r="Z13" i="206"/>
  <c r="AA21" i="206"/>
  <c r="AE11" i="206"/>
  <c r="Z18" i="206"/>
  <c r="AB13" i="206"/>
  <c r="AC13" i="206"/>
  <c r="AC8" i="90" a="1"/>
  <c r="AE13" i="206"/>
  <c r="AF19" i="206"/>
  <c r="Z11" i="206"/>
  <c r="AG10" i="206"/>
  <c r="AG9" i="206"/>
  <c r="AC16" i="206"/>
  <c r="AC26" i="206"/>
  <c r="AC30" i="206"/>
  <c r="AB21" i="206"/>
  <c r="AB26" i="206"/>
  <c r="AB27" i="206"/>
  <c r="AC34" i="206"/>
  <c r="AC28" i="206"/>
  <c r="AF26" i="206"/>
  <c r="AF27" i="206"/>
  <c r="AF28" i="206"/>
  <c r="AF30" i="206"/>
  <c r="AF31" i="206"/>
  <c r="AF32" i="206"/>
  <c r="AF33" i="206"/>
  <c r="Z44" i="206"/>
  <c r="AB39" i="206"/>
  <c r="AC21" i="206"/>
  <c r="AC22" i="206"/>
  <c r="AC23" i="206"/>
  <c r="Z46" i="206"/>
  <c r="AA23" i="206"/>
  <c r="AA27" i="206"/>
  <c r="AA35" i="206"/>
  <c r="AA39" i="206"/>
  <c r="AC36" i="206"/>
  <c r="AC42" i="206"/>
  <c r="AC43" i="206"/>
  <c r="AC44" i="206"/>
  <c r="AF34" i="206"/>
  <c r="AF35" i="206"/>
  <c r="AF36" i="206"/>
  <c r="AF37" i="206"/>
  <c r="AF38" i="206"/>
  <c r="AF39" i="206"/>
  <c r="AF40" i="206"/>
  <c r="AF41" i="206"/>
  <c r="AA25" i="206"/>
  <c r="AA33" i="206"/>
  <c r="AA41" i="206"/>
  <c r="AA45" i="206"/>
  <c r="AB23" i="206"/>
  <c r="AB29" i="206"/>
  <c r="AB30" i="206"/>
  <c r="AC14" i="206"/>
  <c r="AD11" i="206"/>
  <c r="AD36" i="206"/>
  <c r="AD38" i="206"/>
  <c r="AD39" i="206"/>
  <c r="AE22" i="206"/>
  <c r="AE23" i="206"/>
  <c r="AE24" i="206"/>
  <c r="AE25" i="206"/>
  <c r="AE26" i="206"/>
  <c r="AE27" i="206"/>
  <c r="AE28" i="206"/>
  <c r="AE29" i="206"/>
  <c r="AE30" i="206"/>
  <c r="AE31" i="206"/>
  <c r="AE32" i="206"/>
  <c r="AE33" i="206"/>
  <c r="AE34" i="206"/>
  <c r="AE35" i="206"/>
  <c r="AI21" i="206"/>
  <c r="AI23" i="206"/>
  <c r="AI32" i="206"/>
  <c r="AI35" i="206"/>
  <c r="AI37" i="206"/>
  <c r="AD32" i="206"/>
  <c r="AE39" i="206"/>
  <c r="AE43" i="206"/>
  <c r="AF45" i="206"/>
  <c r="AD34" i="206"/>
  <c r="AE37" i="206"/>
  <c r="AE45" i="206"/>
  <c r="AF24" i="206"/>
  <c r="AF43" i="206"/>
  <c r="AI42" i="206"/>
  <c r="AI43" i="206"/>
  <c r="AJ29" i="206"/>
  <c r="AJ36" i="206"/>
  <c r="AA42" i="206"/>
  <c r="AA44" i="206"/>
  <c r="AA46" i="206"/>
  <c r="AD31" i="206"/>
  <c r="AD46" i="206"/>
  <c r="AA34" i="206"/>
  <c r="AA36" i="206"/>
  <c r="AA38" i="206"/>
  <c r="AC32" i="206"/>
  <c r="AF25" i="206"/>
  <c r="AB12" i="206"/>
  <c r="AB44" i="206"/>
  <c r="AB45" i="206"/>
  <c r="AC38" i="206"/>
  <c r="AD24" i="206"/>
  <c r="AI40" i="206"/>
  <c r="AB28" i="206"/>
  <c r="AD22" i="206"/>
  <c r="AF17" i="206"/>
  <c r="AF8" i="90" a="1"/>
  <c r="AC27" i="206"/>
  <c r="AC40" i="206"/>
  <c r="Z27" i="206"/>
  <c r="AB36" i="206"/>
  <c r="AB38" i="206"/>
  <c r="AB40" i="206"/>
  <c r="AD29" i="206"/>
  <c r="AD30" i="206"/>
  <c r="AF44" i="206"/>
  <c r="AC18" i="206"/>
  <c r="AE15" i="206"/>
  <c r="AE21" i="206"/>
  <c r="AD23" i="206"/>
  <c r="AD27" i="206"/>
  <c r="AD40" i="206"/>
  <c r="Z39" i="206"/>
  <c r="Z40" i="206"/>
  <c r="Z42" i="206"/>
  <c r="Z43" i="206"/>
  <c r="Z45" i="206"/>
  <c r="AB22" i="206"/>
  <c r="AB24" i="206"/>
  <c r="AE14" i="206"/>
  <c r="Z21" i="206"/>
  <c r="AA22" i="206"/>
  <c r="AA24" i="206"/>
  <c r="AA26" i="206"/>
  <c r="AA28" i="206"/>
  <c r="AA30" i="206"/>
  <c r="AD21" i="206"/>
  <c r="AD33" i="206"/>
  <c r="AF23" i="206"/>
  <c r="AE42" i="206"/>
  <c r="AD45" i="206"/>
  <c r="AD43" i="206"/>
  <c r="AI39" i="206"/>
  <c r="G23" i="186"/>
  <c r="U22" i="186"/>
  <c r="Q14" i="186"/>
  <c r="I44" i="186"/>
  <c r="I14" i="186"/>
  <c r="G22" i="186"/>
  <c r="I30" i="186"/>
  <c r="E22" i="186"/>
  <c r="U11" i="186"/>
  <c r="O15" i="186"/>
  <c r="U36" i="186"/>
  <c r="E16" i="186"/>
  <c r="U29" i="186"/>
  <c r="K20" i="186"/>
  <c r="M39" i="186"/>
  <c r="Q39" i="186"/>
  <c r="I19" i="186"/>
  <c r="E36" i="186"/>
  <c r="G19" i="186"/>
  <c r="G33" i="186"/>
  <c r="E33" i="186"/>
  <c r="K7" i="186"/>
  <c r="K37" i="186"/>
  <c r="K41" i="186"/>
  <c r="U27" i="186"/>
  <c r="G26" i="186"/>
  <c r="Q28" i="186"/>
  <c r="O41" i="186"/>
  <c r="Q33" i="186"/>
  <c r="G7" i="186"/>
  <c r="K38" i="186"/>
  <c r="Q31" i="186"/>
  <c r="G24" i="186"/>
  <c r="E13" i="186"/>
  <c r="U43" i="186"/>
  <c r="U12" i="186"/>
  <c r="O9" i="186"/>
  <c r="E42" i="186"/>
  <c r="O42" i="186"/>
  <c r="Q20" i="186"/>
  <c r="S26" i="186"/>
  <c r="G13" i="186"/>
  <c r="I40" i="186"/>
  <c r="O32" i="186"/>
  <c r="I7" i="186"/>
  <c r="K24" i="186"/>
  <c r="G29" i="186"/>
  <c r="E8" i="186"/>
  <c r="O12" i="186"/>
  <c r="U39" i="186"/>
  <c r="Q36" i="186"/>
  <c r="M18" i="186"/>
  <c r="S38" i="186"/>
  <c r="U18" i="186"/>
  <c r="G16" i="186"/>
  <c r="M10" i="186"/>
  <c r="I10" i="186"/>
  <c r="S36" i="186"/>
  <c r="S43" i="186"/>
  <c r="O35" i="186"/>
  <c r="K12" i="186"/>
  <c r="E41" i="186"/>
  <c r="Q30" i="186"/>
  <c r="I25" i="186"/>
  <c r="M11" i="186"/>
  <c r="U26" i="186"/>
  <c r="K44" i="186"/>
  <c r="S25" i="186"/>
  <c r="E43" i="186"/>
  <c r="O13" i="186"/>
  <c r="U44" i="186"/>
  <c r="I12" i="186"/>
  <c r="E26" i="186"/>
  <c r="O43" i="186"/>
  <c r="G43" i="186"/>
  <c r="M7" i="186"/>
  <c r="U19" i="186"/>
  <c r="O11" i="186"/>
  <c r="Q35" i="186"/>
  <c r="G10" i="186"/>
  <c r="O37" i="186"/>
  <c r="M25" i="186"/>
  <c r="M28" i="186"/>
  <c r="Q7" i="186"/>
  <c r="O39" i="186"/>
  <c r="S10" i="186"/>
  <c r="Q10" i="186"/>
  <c r="G37" i="186"/>
  <c r="E9" i="186"/>
  <c r="S16" i="186"/>
  <c r="G44" i="186"/>
  <c r="K40" i="186"/>
  <c r="E10" i="186"/>
  <c r="M8" i="186"/>
  <c r="M33" i="186"/>
  <c r="U32" i="186"/>
  <c r="I18" i="186"/>
  <c r="E27" i="186"/>
  <c r="S42" i="186"/>
  <c r="Q37" i="186"/>
  <c r="O40" i="186"/>
  <c r="K8" i="186"/>
  <c r="K34" i="186"/>
  <c r="E11" i="186"/>
  <c r="Q11" i="186"/>
  <c r="U21" i="186"/>
  <c r="Q23" i="186"/>
  <c r="G27" i="186"/>
  <c r="I27" i="186"/>
  <c r="Q19" i="186"/>
  <c r="U15" i="186"/>
  <c r="O26" i="186"/>
  <c r="O24" i="186"/>
  <c r="K43" i="186"/>
  <c r="K10" i="186"/>
  <c r="Q44" i="186"/>
  <c r="K30" i="186"/>
  <c r="U38" i="186"/>
  <c r="O44" i="186"/>
  <c r="Q22" i="186"/>
  <c r="S32" i="186"/>
  <c r="I35" i="186"/>
  <c r="Q34" i="186"/>
  <c r="K28" i="186"/>
  <c r="O16" i="186"/>
  <c r="G36" i="186"/>
  <c r="M30" i="186"/>
  <c r="Q13" i="186"/>
  <c r="K19" i="186"/>
  <c r="S44" i="186"/>
  <c r="M22" i="186"/>
  <c r="S41" i="186"/>
  <c r="O33" i="186"/>
  <c r="I22" i="186"/>
  <c r="M12" i="186"/>
  <c r="K16" i="186"/>
  <c r="M16" i="186"/>
  <c r="S40" i="186"/>
  <c r="O8" i="186"/>
  <c r="E30" i="186"/>
  <c r="U14" i="186"/>
  <c r="I39" i="186"/>
  <c r="M23" i="186"/>
  <c r="I28" i="186"/>
  <c r="M20" i="186"/>
  <c r="K32" i="186"/>
  <c r="I24" i="186"/>
  <c r="S22" i="186"/>
  <c r="I11" i="186"/>
  <c r="G31" i="186"/>
  <c r="G38" i="186"/>
  <c r="U9" i="186"/>
  <c r="U31" i="186"/>
  <c r="E14" i="186"/>
  <c r="G28" i="186"/>
  <c r="I41" i="186"/>
  <c r="Q32" i="186"/>
  <c r="I34" i="186"/>
  <c r="Q27" i="186"/>
  <c r="S31" i="186"/>
  <c r="G41" i="186"/>
  <c r="M44" i="186"/>
  <c r="M38" i="186"/>
  <c r="M9" i="186"/>
  <c r="O21" i="186"/>
  <c r="U35" i="186"/>
  <c r="S39" i="186"/>
  <c r="I37" i="186"/>
  <c r="G14" i="186"/>
  <c r="U25" i="186"/>
  <c r="M32" i="186"/>
  <c r="E7" i="186"/>
  <c r="Q38" i="186"/>
  <c r="S27" i="186"/>
  <c r="O18" i="186"/>
  <c r="O14" i="186"/>
  <c r="S37" i="186"/>
  <c r="O23" i="186"/>
  <c r="M29" i="186"/>
  <c r="M21" i="186"/>
  <c r="S28" i="186"/>
  <c r="S34" i="186"/>
  <c r="I32" i="186"/>
  <c r="M40" i="186"/>
  <c r="O19" i="186"/>
  <c r="Q12" i="186"/>
  <c r="I36" i="186"/>
  <c r="Q26" i="186"/>
  <c r="O28" i="186"/>
  <c r="M27" i="186"/>
  <c r="S30" i="186"/>
  <c r="Q41" i="186"/>
  <c r="S9" i="186"/>
  <c r="Q43" i="186"/>
  <c r="E29" i="186"/>
  <c r="K22" i="186"/>
  <c r="K9" i="186"/>
  <c r="G21" i="186"/>
  <c r="S23" i="186"/>
  <c r="K15" i="186"/>
  <c r="M13" i="186"/>
  <c r="U13" i="186"/>
  <c r="I31" i="186"/>
  <c r="O38" i="186"/>
  <c r="G40" i="186"/>
  <c r="E19" i="186"/>
  <c r="E18" i="186"/>
  <c r="U40" i="186"/>
  <c r="Q40" i="186"/>
  <c r="K39" i="186"/>
  <c r="S33" i="186"/>
  <c r="M14" i="186"/>
  <c r="O27" i="186"/>
  <c r="K31" i="186"/>
  <c r="S14" i="186"/>
  <c r="E25" i="186"/>
  <c r="K11" i="186"/>
  <c r="E44" i="186"/>
  <c r="U42" i="186"/>
  <c r="U37" i="186"/>
  <c r="M34" i="186"/>
  <c r="S18" i="186"/>
  <c r="S15" i="186"/>
  <c r="G20" i="186"/>
  <c r="O7" i="186"/>
  <c r="K35" i="186"/>
  <c r="M15" i="186"/>
  <c r="S11" i="186"/>
  <c r="S13" i="186"/>
  <c r="K29" i="186"/>
  <c r="E34" i="186"/>
  <c r="I16" i="186"/>
  <c r="U28" i="186"/>
  <c r="M24" i="186"/>
  <c r="Q24" i="186"/>
  <c r="S35" i="186"/>
  <c r="O36" i="186"/>
  <c r="G42" i="186"/>
  <c r="K26" i="186"/>
  <c r="O29" i="186"/>
  <c r="M36" i="186"/>
  <c r="I20" i="186"/>
  <c r="U23" i="186"/>
  <c r="O10" i="186"/>
  <c r="S12" i="186"/>
  <c r="K21" i="186"/>
  <c r="Q21" i="186"/>
  <c r="U30" i="186"/>
  <c r="E12" i="186"/>
  <c r="S8" i="186"/>
  <c r="G9" i="186"/>
  <c r="Q15" i="186"/>
  <c r="I33" i="186"/>
  <c r="M19" i="186"/>
  <c r="M26" i="186"/>
  <c r="I43" i="186"/>
  <c r="S21" i="186"/>
  <c r="O30" i="186"/>
  <c r="O34" i="186"/>
  <c r="U16" i="186"/>
  <c r="U10" i="186"/>
  <c r="U33" i="186"/>
  <c r="U7" i="186"/>
  <c r="Q29" i="186"/>
  <c r="M37" i="186"/>
  <c r="E15" i="186"/>
  <c r="I26" i="186"/>
  <c r="G11" i="186"/>
  <c r="E32" i="186"/>
  <c r="S19" i="186"/>
  <c r="G30" i="186"/>
  <c r="G35" i="186"/>
  <c r="E39" i="186"/>
  <c r="E20" i="186"/>
  <c r="U24" i="186"/>
  <c r="U34" i="186"/>
  <c r="S7" i="186"/>
  <c r="K33" i="186"/>
  <c r="K25" i="186"/>
  <c r="Q16" i="186"/>
  <c r="U8" i="186"/>
  <c r="G15" i="186"/>
  <c r="Q42" i="186"/>
  <c r="I9" i="186"/>
  <c r="O20" i="186"/>
  <c r="K27" i="186"/>
  <c r="E24" i="186"/>
  <c r="G18" i="186"/>
  <c r="S29" i="186"/>
  <c r="Q9" i="186"/>
  <c r="K13" i="186"/>
  <c r="S24" i="186"/>
  <c r="G25" i="186"/>
  <c r="E21" i="186"/>
  <c r="I29" i="186"/>
  <c r="K36" i="186"/>
  <c r="E40" i="186"/>
  <c r="O31" i="186"/>
  <c r="O22" i="186"/>
  <c r="E28" i="186"/>
  <c r="E37" i="186"/>
  <c r="Q25" i="186"/>
  <c r="I23" i="186"/>
  <c r="E31" i="186"/>
  <c r="K42" i="186"/>
  <c r="M31" i="186"/>
  <c r="G8" i="186"/>
  <c r="I42" i="186"/>
  <c r="I15" i="186"/>
  <c r="M43" i="186"/>
  <c r="G32" i="186"/>
  <c r="I8" i="186"/>
  <c r="Q8" i="186"/>
  <c r="E38" i="186"/>
  <c r="K23" i="186"/>
  <c r="M42" i="186"/>
  <c r="O25" i="186"/>
  <c r="E23" i="186"/>
  <c r="G39" i="186"/>
  <c r="K18" i="186"/>
  <c r="I38" i="186"/>
  <c r="S20" i="186"/>
  <c r="G34" i="186"/>
  <c r="I13" i="186"/>
  <c r="E35" i="186"/>
  <c r="M35" i="186"/>
  <c r="Q18" i="186"/>
  <c r="G12" i="186"/>
  <c r="K14" i="186"/>
  <c r="U20" i="186"/>
  <c r="I21" i="186"/>
  <c r="M41" i="186"/>
  <c r="U41" i="186"/>
  <c r="AB17" i="206"/>
  <c r="AD19" i="206"/>
  <c r="Z16" i="206"/>
  <c r="AB42" i="206"/>
  <c r="AE36" i="206"/>
  <c r="AE46" i="206"/>
  <c r="AH11" i="206"/>
  <c r="AC11" i="206"/>
  <c r="AF21" i="206"/>
  <c r="AB35" i="206"/>
  <c r="E11" i="253"/>
  <c r="E84" i="253" s="1"/>
  <c r="AB19" i="206"/>
  <c r="AF14" i="206"/>
  <c r="AE40" i="206"/>
  <c r="D14" i="253"/>
  <c r="D13" i="253" s="1"/>
  <c r="D11" i="253"/>
  <c r="AV7" i="218"/>
  <c r="G20" i="187"/>
  <c r="G26" i="187"/>
  <c r="G34" i="187"/>
  <c r="G37" i="187"/>
  <c r="G45" i="187"/>
  <c r="AC12" i="206"/>
  <c r="AA10" i="206"/>
  <c r="AE16" i="206"/>
  <c r="AE10" i="206"/>
  <c r="AC10" i="206"/>
  <c r="AC9" i="206"/>
  <c r="AJ16" i="206"/>
  <c r="AG14" i="206"/>
  <c r="AH34" i="206"/>
  <c r="AH44" i="206"/>
  <c r="AH31" i="206"/>
  <c r="X8" i="218"/>
  <c r="X9" i="211" s="1"/>
  <c r="X7" i="218"/>
  <c r="AS9" i="233"/>
  <c r="AS8" i="233"/>
  <c r="F8" i="233" s="1"/>
  <c r="F48" i="233" s="1"/>
  <c r="AA13" i="206"/>
  <c r="AA17" i="206"/>
  <c r="AA31" i="206"/>
  <c r="AA32" i="206"/>
  <c r="AB31" i="206"/>
  <c r="AD42" i="206"/>
  <c r="AA16" i="206"/>
  <c r="AB32" i="206"/>
  <c r="AB33" i="206"/>
  <c r="AC46" i="206"/>
  <c r="AD25" i="206"/>
  <c r="AD26" i="206"/>
  <c r="AD41" i="206"/>
  <c r="AJ9" i="206"/>
  <c r="AJ11" i="206"/>
  <c r="AC19" i="206"/>
  <c r="AC45" i="206"/>
  <c r="AG39" i="206"/>
  <c r="AG41" i="206"/>
  <c r="AH33" i="206"/>
  <c r="AH35" i="206"/>
  <c r="AI17" i="206"/>
  <c r="AI18" i="206"/>
  <c r="AJ39" i="206"/>
  <c r="AJ25" i="206"/>
  <c r="AJ34" i="206"/>
  <c r="AG24" i="206"/>
  <c r="AJ40" i="206"/>
  <c r="AJ41" i="206"/>
  <c r="AE20" i="206"/>
  <c r="AE9" i="206"/>
  <c r="AF18" i="206"/>
  <c r="AE41" i="206"/>
  <c r="AD16" i="206"/>
  <c r="AC41" i="206"/>
  <c r="AB41" i="206"/>
  <c r="AB43" i="206"/>
  <c r="AB20" i="206"/>
  <c r="AA20" i="206"/>
  <c r="AA14" i="206"/>
  <c r="AA11" i="206"/>
  <c r="Z41" i="206"/>
  <c r="Z12" i="206"/>
  <c r="AF16" i="206"/>
  <c r="X47" i="233"/>
  <c r="X48" i="233"/>
  <c r="X8" i="233"/>
  <c r="X7" i="233"/>
  <c r="AC17" i="206"/>
  <c r="AC35" i="206"/>
  <c r="AD37" i="206"/>
  <c r="R48" i="233"/>
  <c r="AT20" i="233"/>
  <c r="AF34" i="233"/>
  <c r="AF48" i="233" s="1"/>
  <c r="AA43" i="206"/>
  <c r="AH41" i="206"/>
  <c r="AE17" i="206"/>
  <c r="AF29" i="206"/>
  <c r="AD12" i="206"/>
  <c r="AF10" i="206"/>
  <c r="AG26" i="206"/>
  <c r="AH13" i="206"/>
  <c r="AH23" i="206"/>
  <c r="AB11" i="206"/>
  <c r="AB15" i="206"/>
  <c r="AC31" i="206"/>
  <c r="AG15" i="206"/>
  <c r="AG22" i="206"/>
  <c r="AG40" i="206"/>
  <c r="AG43" i="206"/>
  <c r="AI19" i="206"/>
  <c r="AJ37" i="206"/>
  <c r="AQ45" i="233"/>
  <c r="AQ48" i="233" s="1"/>
  <c r="AG36" i="206"/>
  <c r="AG37" i="206"/>
  <c r="AG46" i="206"/>
  <c r="AI11" i="206"/>
  <c r="AJ13" i="206"/>
  <c r="AJ17" i="206"/>
  <c r="Z14" i="206"/>
  <c r="Z36" i="206"/>
  <c r="AA37" i="206"/>
  <c r="AI15" i="206"/>
  <c r="AH45" i="206"/>
  <c r="AJ22" i="206"/>
  <c r="Y27" i="233"/>
  <c r="Y48" i="233"/>
  <c r="AJ38" i="233"/>
  <c r="Z23" i="206"/>
  <c r="Z28" i="206"/>
  <c r="AA29" i="206"/>
  <c r="AB37" i="206"/>
  <c r="AC24" i="206"/>
  <c r="AC39" i="206"/>
  <c r="AH8" i="206"/>
  <c r="AF9" i="206"/>
  <c r="AF20" i="206"/>
  <c r="AJ14" i="206"/>
  <c r="Z28" i="233"/>
  <c r="Z48" i="233"/>
  <c r="AT28" i="233"/>
  <c r="AF13" i="206"/>
  <c r="AH37" i="206"/>
  <c r="AH40" i="206"/>
  <c r="AH42" i="206"/>
  <c r="AG18" i="206"/>
  <c r="AJ42" i="206"/>
  <c r="AJ32" i="206"/>
  <c r="AG25" i="206"/>
  <c r="AG42" i="206"/>
  <c r="AH27" i="206"/>
  <c r="AJ23" i="206"/>
  <c r="AJ24" i="206"/>
  <c r="AH29" i="206"/>
  <c r="AG35" i="206"/>
  <c r="AG23" i="206"/>
  <c r="AJ38" i="206"/>
  <c r="AA8" i="206"/>
  <c r="AF8" i="206"/>
  <c r="AJ8" i="206"/>
  <c r="AD10" i="206"/>
  <c r="AD8" i="90" a="1"/>
  <c r="AD40" i="90" s="1"/>
  <c r="AB9" i="206"/>
  <c r="AA9" i="206"/>
  <c r="AF12" i="206"/>
  <c r="AH24" i="206"/>
  <c r="AI12" i="206"/>
  <c r="AI25" i="206"/>
  <c r="AI27" i="206"/>
  <c r="AI45" i="206"/>
  <c r="AI46" i="206"/>
  <c r="AJ31" i="206"/>
  <c r="AE38" i="206"/>
  <c r="AI26" i="206"/>
  <c r="AI29" i="206"/>
  <c r="AG29" i="206"/>
  <c r="AJ27" i="206"/>
  <c r="AI8" i="206"/>
  <c r="AJ45" i="206"/>
  <c r="AH10" i="206"/>
  <c r="AH9" i="206"/>
  <c r="AH18" i="206"/>
  <c r="Z8" i="90" a="1"/>
  <c r="Z22" i="90" s="1"/>
  <c r="AJ20" i="206"/>
  <c r="AC20" i="206"/>
  <c r="Z8" i="206"/>
  <c r="Z10" i="206"/>
  <c r="AH16" i="206"/>
  <c r="AB10" i="206"/>
  <c r="AI31" i="206"/>
  <c r="AI14" i="206"/>
  <c r="AB8" i="206"/>
  <c r="AG38" i="206"/>
  <c r="AH30" i="206"/>
  <c r="AE12" i="206"/>
  <c r="AG12" i="206"/>
  <c r="AG44" i="206"/>
  <c r="AH14" i="206"/>
  <c r="AH46" i="206"/>
  <c r="AE8" i="90" a="1"/>
  <c r="AE15" i="90" s="1"/>
  <c r="Z29" i="206"/>
  <c r="AG19" i="206"/>
  <c r="AG31" i="206"/>
  <c r="AG32" i="206"/>
  <c r="AD13" i="206"/>
  <c r="AG8" i="206"/>
  <c r="AD20" i="206"/>
  <c r="Z9" i="206"/>
  <c r="AA12" i="206"/>
  <c r="AH22" i="206"/>
  <c r="AI30" i="206"/>
  <c r="AC8" i="206"/>
  <c r="AH19" i="206"/>
  <c r="AH36" i="206"/>
  <c r="AH21" i="206"/>
  <c r="AH28" i="206"/>
  <c r="AJ12" i="206"/>
  <c r="AJ28" i="206"/>
  <c r="AG11" i="206"/>
  <c r="AI44" i="206"/>
  <c r="AG21" i="206"/>
  <c r="AI8" i="90" a="1"/>
  <c r="AI15" i="90" s="1"/>
  <c r="AJ8" i="90" a="1"/>
  <c r="AJ17" i="90" s="1"/>
  <c r="AD8" i="206"/>
  <c r="AE8" i="206"/>
  <c r="AG20" i="206"/>
  <c r="Z20" i="206"/>
  <c r="AH20" i="206"/>
  <c r="AD9" i="206"/>
  <c r="AS19" i="233"/>
  <c r="Q19" i="233" s="1"/>
  <c r="AS20" i="211"/>
  <c r="AI20" i="206"/>
  <c r="AI9" i="206"/>
  <c r="AG28" i="206"/>
  <c r="AI28" i="206"/>
  <c r="AJ30" i="206"/>
  <c r="AG45" i="206"/>
  <c r="AJ21" i="206"/>
  <c r="G9" i="233"/>
  <c r="I11" i="218"/>
  <c r="I60" i="218" s="1"/>
  <c r="P18" i="218"/>
  <c r="M15" i="218"/>
  <c r="AW51" i="218"/>
  <c r="BC57" i="218"/>
  <c r="AY53" i="218"/>
  <c r="F20" i="218"/>
  <c r="F59" i="218"/>
  <c r="AB30" i="218"/>
  <c r="AB60" i="218" s="1"/>
  <c r="AC31" i="218"/>
  <c r="AC60" i="218" s="1"/>
  <c r="X26" i="218"/>
  <c r="X60" i="218"/>
  <c r="BF26" i="218" s="1"/>
  <c r="BG26" i="218" s="1"/>
  <c r="Y27" i="218"/>
  <c r="AD32" i="218"/>
  <c r="AD60" i="218" s="1"/>
  <c r="BF32" i="218"/>
  <c r="BG32" i="218" s="1"/>
  <c r="AE33" i="218"/>
  <c r="AE60" i="218" s="1"/>
  <c r="AF34" i="218"/>
  <c r="AG35" i="218"/>
  <c r="AG60" i="218"/>
  <c r="BF35" i="218"/>
  <c r="BG35" i="218" s="1"/>
  <c r="AI37" i="218"/>
  <c r="AI60" i="218"/>
  <c r="BF37" i="218" s="1"/>
  <c r="AK39" i="218"/>
  <c r="AL40" i="218"/>
  <c r="AM41" i="218"/>
  <c r="AM60" i="218" s="1"/>
  <c r="BF41" i="218" s="1"/>
  <c r="BG41" i="218"/>
  <c r="AO43" i="218"/>
  <c r="AP44" i="218"/>
  <c r="AQ45" i="218"/>
  <c r="AQ60" i="218" s="1"/>
  <c r="BF45" i="218"/>
  <c r="BG45" i="218" s="1"/>
  <c r="BE24" i="218"/>
  <c r="E25" i="206" s="1"/>
  <c r="BE22" i="218"/>
  <c r="BE23" i="218"/>
  <c r="BE21" i="218"/>
  <c r="BE22" i="211"/>
  <c r="D22" i="206" s="1"/>
  <c r="E22" i="206"/>
  <c r="AG61" i="256"/>
  <c r="BF36" i="256"/>
  <c r="BG36" i="256" s="1"/>
  <c r="AK61" i="256"/>
  <c r="BF40" i="256" s="1"/>
  <c r="BG40" i="256" s="1"/>
  <c r="BF48" i="256"/>
  <c r="BG48" i="256" s="1"/>
  <c r="BF52" i="256"/>
  <c r="BG52" i="256"/>
  <c r="BF15" i="256"/>
  <c r="BG15" i="256"/>
  <c r="BF19" i="256"/>
  <c r="BG19" i="256" s="1"/>
  <c r="F29" i="260"/>
  <c r="O60" i="260"/>
  <c r="BF17" i="260" s="1"/>
  <c r="F59" i="260"/>
  <c r="AT60" i="259"/>
  <c r="BF48" i="259"/>
  <c r="F29" i="259"/>
  <c r="F59" i="259"/>
  <c r="AA8" i="258"/>
  <c r="E8" i="258"/>
  <c r="AN60" i="258"/>
  <c r="BF42" i="258" s="1"/>
  <c r="BG42" i="258" s="1"/>
  <c r="E20" i="258"/>
  <c r="AS60" i="218"/>
  <c r="BF47" i="218"/>
  <c r="BF41" i="256"/>
  <c r="BG41" i="256"/>
  <c r="AP61" i="256"/>
  <c r="BF45" i="256" s="1"/>
  <c r="BG45" i="256" s="1"/>
  <c r="AX61" i="256"/>
  <c r="BF53" i="256"/>
  <c r="BG53" i="256" s="1"/>
  <c r="BG34" i="256"/>
  <c r="AM61" i="256"/>
  <c r="BF42" i="256"/>
  <c r="BG42" i="256" s="1"/>
  <c r="AQ61" i="256"/>
  <c r="BF46" i="256" s="1"/>
  <c r="BG46" i="256" s="1"/>
  <c r="W61" i="256"/>
  <c r="BF25" i="256" s="1"/>
  <c r="BG25" i="256"/>
  <c r="AN61" i="256"/>
  <c r="BF43" i="256" s="1"/>
  <c r="BG43" i="256" s="1"/>
  <c r="F60" i="256"/>
  <c r="N16" i="218"/>
  <c r="E15" i="206"/>
  <c r="AJ38" i="218"/>
  <c r="AJ60" i="218"/>
  <c r="BF38" i="218" s="1"/>
  <c r="BG38" i="218" s="1"/>
  <c r="M46" i="206"/>
  <c r="AQ60" i="267"/>
  <c r="BF45" i="267" s="1"/>
  <c r="BG45" i="267" s="1"/>
  <c r="BE8" i="259"/>
  <c r="BE8" i="273"/>
  <c r="E29" i="273"/>
  <c r="F59" i="273"/>
  <c r="Q60" i="272"/>
  <c r="BF19" i="272"/>
  <c r="BG19" i="272" s="1"/>
  <c r="E29" i="272"/>
  <c r="F59" i="272"/>
  <c r="BE7" i="272"/>
  <c r="I8" i="206"/>
  <c r="AA8" i="270"/>
  <c r="E29" i="270"/>
  <c r="F59" i="270"/>
  <c r="BE7" i="270"/>
  <c r="J8" i="206"/>
  <c r="F29" i="269"/>
  <c r="E29" i="269"/>
  <c r="F7" i="269"/>
  <c r="AQ60" i="269"/>
  <c r="BF45" i="269" s="1"/>
  <c r="F59" i="269"/>
  <c r="E29" i="268"/>
  <c r="F59" i="268"/>
  <c r="E29" i="267"/>
  <c r="F59" i="267"/>
  <c r="AH60" i="266"/>
  <c r="BF36" i="266"/>
  <c r="BG36" i="266" s="1"/>
  <c r="F7" i="266"/>
  <c r="F59" i="266"/>
  <c r="E8" i="265"/>
  <c r="AA8" i="265"/>
  <c r="AD60" i="265"/>
  <c r="BF32" i="265" s="1"/>
  <c r="BG32" i="265" s="1"/>
  <c r="AP60" i="265"/>
  <c r="BF44" i="265"/>
  <c r="BG44" i="265" s="1"/>
  <c r="F29" i="265"/>
  <c r="E29" i="265"/>
  <c r="F59" i="265"/>
  <c r="AA8" i="264"/>
  <c r="F7" i="264"/>
  <c r="P18" i="264"/>
  <c r="P60" i="264" s="1"/>
  <c r="BF18" i="264" s="1"/>
  <c r="BG18" i="264" s="1"/>
  <c r="F29" i="264"/>
  <c r="F59" i="264"/>
  <c r="E29" i="263"/>
  <c r="F59" i="263"/>
  <c r="E20" i="262"/>
  <c r="F7" i="262"/>
  <c r="F29" i="262"/>
  <c r="E29" i="262"/>
  <c r="F59" i="262"/>
  <c r="E59" i="261"/>
  <c r="AF60" i="261"/>
  <c r="BF34" i="261"/>
  <c r="BG34" i="261"/>
  <c r="F29" i="261"/>
  <c r="F59" i="261"/>
  <c r="G14" i="211"/>
  <c r="D18" i="211"/>
  <c r="G16" i="211"/>
  <c r="D54" i="211"/>
  <c r="E56" i="250" s="1"/>
  <c r="F56" i="250" s="1"/>
  <c r="D61" i="211"/>
  <c r="D50" i="211"/>
  <c r="D41" i="211"/>
  <c r="D41" i="63" s="1"/>
  <c r="D40" i="211"/>
  <c r="E42" i="250" s="1"/>
  <c r="D24" i="211"/>
  <c r="E25" i="250" s="1"/>
  <c r="D42" i="211"/>
  <c r="D42" i="63" s="1"/>
  <c r="D46" i="211"/>
  <c r="E48" i="250" s="1"/>
  <c r="G48" i="250" s="1"/>
  <c r="D56" i="211"/>
  <c r="D56" i="63" s="1"/>
  <c r="D14" i="211"/>
  <c r="D13" i="211"/>
  <c r="E13" i="250" s="1"/>
  <c r="G13" i="250" s="1"/>
  <c r="D60" i="211"/>
  <c r="D15" i="211"/>
  <c r="D15" i="63" s="1"/>
  <c r="D39" i="211"/>
  <c r="D39" i="63" s="1"/>
  <c r="F42" i="275" s="1"/>
  <c r="D51" i="211"/>
  <c r="D51" i="63" s="1"/>
  <c r="D16" i="211"/>
  <c r="D16" i="63" s="1"/>
  <c r="D52" i="211"/>
  <c r="E54" i="250" s="1"/>
  <c r="D44" i="211"/>
  <c r="D44" i="63" s="1"/>
  <c r="D25" i="211"/>
  <c r="D25" i="63" s="1"/>
  <c r="D47" i="211"/>
  <c r="D47" i="63" s="1"/>
  <c r="D43" i="211"/>
  <c r="E45" i="250" s="1"/>
  <c r="F45" i="250" s="1"/>
  <c r="D11" i="211"/>
  <c r="G15" i="211"/>
  <c r="D26" i="211"/>
  <c r="D26" i="63" s="1"/>
  <c r="D25" i="254" s="1"/>
  <c r="D49" i="211"/>
  <c r="E51" i="250" s="1"/>
  <c r="F51" i="250" s="1"/>
  <c r="D17" i="211"/>
  <c r="D17" i="63" s="1"/>
  <c r="D19" i="211"/>
  <c r="D59" i="211"/>
  <c r="D59" i="63" s="1"/>
  <c r="D58" i="254" s="1"/>
  <c r="D55" i="211"/>
  <c r="E57" i="250" s="1"/>
  <c r="D12" i="211"/>
  <c r="D20" i="211"/>
  <c r="E20" i="250" s="1"/>
  <c r="G20" i="250" s="1"/>
  <c r="D48" i="211"/>
  <c r="D48" i="63" s="1"/>
  <c r="D22" i="211"/>
  <c r="D22" i="63" s="1"/>
  <c r="F24" i="275" s="1"/>
  <c r="H24" i="275" s="1"/>
  <c r="D58" i="211"/>
  <c r="D10" i="211"/>
  <c r="D10" i="63" s="1"/>
  <c r="C11" i="279" s="1"/>
  <c r="D45" i="211"/>
  <c r="D45" i="63" s="1"/>
  <c r="D46" i="277" s="1"/>
  <c r="E46" i="277" s="1"/>
  <c r="D53" i="211"/>
  <c r="D53" i="63" s="1"/>
  <c r="D23" i="211"/>
  <c r="E24" i="250" s="1"/>
  <c r="G24" i="250" s="1"/>
  <c r="D57" i="211"/>
  <c r="D57" i="63" s="1"/>
  <c r="F60" i="275" s="1"/>
  <c r="H60" i="275" s="1"/>
  <c r="AF25" i="211"/>
  <c r="AN26" i="211"/>
  <c r="P23" i="211"/>
  <c r="G30" i="211"/>
  <c r="H22" i="211"/>
  <c r="AJ16" i="211"/>
  <c r="L17" i="211"/>
  <c r="AZ14" i="211"/>
  <c r="X22" i="211"/>
  <c r="AV25" i="211"/>
  <c r="BD26" i="211"/>
  <c r="P31" i="211"/>
  <c r="AZ35" i="211"/>
  <c r="AQ34" i="211"/>
  <c r="AF23" i="211"/>
  <c r="AR16" i="211"/>
  <c r="BB11" i="211"/>
  <c r="AL11" i="211"/>
  <c r="AP11" i="211"/>
  <c r="AJ14" i="211"/>
  <c r="AZ16" i="211"/>
  <c r="AN22" i="211"/>
  <c r="AV23" i="211"/>
  <c r="AR27" i="211"/>
  <c r="Y32" i="211"/>
  <c r="O39" i="211"/>
  <c r="H26" i="211"/>
  <c r="BD24" i="211"/>
  <c r="AN24" i="211"/>
  <c r="X24" i="211"/>
  <c r="P21" i="211"/>
  <c r="BD20" i="211"/>
  <c r="AB14" i="211"/>
  <c r="AX11" i="211"/>
  <c r="AH11" i="211"/>
  <c r="G8" i="211"/>
  <c r="AD11" i="211"/>
  <c r="AR14" i="211"/>
  <c r="AB16" i="211"/>
  <c r="BD22" i="211"/>
  <c r="H24" i="211"/>
  <c r="P25" i="211"/>
  <c r="X26" i="211"/>
  <c r="BA28" i="211"/>
  <c r="AH33" i="211"/>
  <c r="AU43" i="211"/>
  <c r="AV19" i="211"/>
  <c r="AF19" i="211"/>
  <c r="T17" i="211"/>
  <c r="T15" i="211"/>
  <c r="Z12" i="211"/>
  <c r="V12" i="211"/>
  <c r="N12" i="211"/>
  <c r="J12" i="211"/>
  <c r="Z10" i="211"/>
  <c r="V10" i="211"/>
  <c r="N10" i="211"/>
  <c r="J10" i="211"/>
  <c r="S9" i="211"/>
  <c r="K10" i="211"/>
  <c r="O10" i="211"/>
  <c r="S10" i="211"/>
  <c r="W10" i="211"/>
  <c r="AE10" i="211"/>
  <c r="AI10" i="211"/>
  <c r="AM10" i="211"/>
  <c r="AQ10" i="211"/>
  <c r="AU10" i="211"/>
  <c r="AY10" i="211"/>
  <c r="BC10" i="211"/>
  <c r="G11" i="211"/>
  <c r="AA11" i="211"/>
  <c r="K12" i="211"/>
  <c r="O12" i="211"/>
  <c r="D27" i="129" s="1"/>
  <c r="S12" i="211"/>
  <c r="W12" i="211"/>
  <c r="AE12" i="211"/>
  <c r="AI12" i="211"/>
  <c r="AM12" i="211"/>
  <c r="AQ12" i="211"/>
  <c r="AU12" i="211"/>
  <c r="AY12" i="211"/>
  <c r="BC12" i="211"/>
  <c r="G13" i="211"/>
  <c r="O14" i="211"/>
  <c r="W14" i="211"/>
  <c r="AE14" i="211"/>
  <c r="AM14" i="211"/>
  <c r="AU14" i="211"/>
  <c r="BC14" i="211"/>
  <c r="O16" i="211"/>
  <c r="W16" i="211"/>
  <c r="AE16" i="211"/>
  <c r="AM16" i="211"/>
  <c r="AU16" i="211"/>
  <c r="BC16" i="211"/>
  <c r="G17" i="211"/>
  <c r="T19" i="211"/>
  <c r="AJ19" i="211"/>
  <c r="AZ19" i="211"/>
  <c r="AR20" i="211"/>
  <c r="AJ21" i="211"/>
  <c r="L22" i="211"/>
  <c r="AB22" i="211"/>
  <c r="AR22" i="211"/>
  <c r="AJ23" i="211"/>
  <c r="AZ23" i="211"/>
  <c r="L24" i="211"/>
  <c r="AB24" i="211"/>
  <c r="AR24" i="211"/>
  <c r="T25" i="211"/>
  <c r="AJ25" i="211"/>
  <c r="AZ25" i="211"/>
  <c r="L26" i="211"/>
  <c r="AB26" i="211"/>
  <c r="AR26" i="211"/>
  <c r="D27" i="211"/>
  <c r="E28" i="250" s="1"/>
  <c r="E28" i="211"/>
  <c r="N29" i="211"/>
  <c r="AF31" i="211"/>
  <c r="AO32" i="211"/>
  <c r="AX33" i="211"/>
  <c r="D35" i="211"/>
  <c r="D35" i="63" s="1"/>
  <c r="O36" i="211"/>
  <c r="W40" i="211"/>
  <c r="BC44" i="211"/>
  <c r="L20" i="211"/>
  <c r="H20" i="211"/>
  <c r="L18" i="211"/>
  <c r="H18" i="211"/>
  <c r="AZ17" i="211"/>
  <c r="AR17" i="211"/>
  <c r="AJ17" i="211"/>
  <c r="AB17" i="211"/>
  <c r="W17" i="211"/>
  <c r="O17" i="211"/>
  <c r="L16" i="211"/>
  <c r="AZ15" i="211"/>
  <c r="AR15" i="211"/>
  <c r="AJ15" i="211"/>
  <c r="AB15" i="211"/>
  <c r="W15" i="211"/>
  <c r="O15" i="211"/>
  <c r="AZ13" i="211"/>
  <c r="AR13" i="211"/>
  <c r="AJ13" i="211"/>
  <c r="AB13" i="211"/>
  <c r="W13" i="211"/>
  <c r="S13" i="211"/>
  <c r="O13" i="211"/>
  <c r="K13" i="211"/>
  <c r="F13" i="211"/>
  <c r="BB12" i="211"/>
  <c r="AX12" i="211"/>
  <c r="AP12" i="211"/>
  <c r="AL12" i="211"/>
  <c r="AH12" i="211"/>
  <c r="AD12" i="211"/>
  <c r="W11" i="211"/>
  <c r="S11" i="211"/>
  <c r="O11" i="211"/>
  <c r="K11" i="211"/>
  <c r="BB10" i="211"/>
  <c r="AX10" i="211"/>
  <c r="AP10" i="211"/>
  <c r="AL10" i="211"/>
  <c r="AH10" i="211"/>
  <c r="AD10" i="211"/>
  <c r="BC9" i="211"/>
  <c r="AX9" i="211"/>
  <c r="AM9" i="211"/>
  <c r="N9" i="211"/>
  <c r="Y8" i="211"/>
  <c r="AG8" i="211"/>
  <c r="AK8" i="211"/>
  <c r="BA8" i="211"/>
  <c r="H9" i="211"/>
  <c r="L9" i="211"/>
  <c r="AJ9" i="211"/>
  <c r="AR9" i="211"/>
  <c r="AV9" i="211"/>
  <c r="BD9" i="211"/>
  <c r="AB10" i="211"/>
  <c r="AF10" i="211"/>
  <c r="AJ10" i="211"/>
  <c r="AN10" i="211"/>
  <c r="AR10" i="211"/>
  <c r="AV10" i="211"/>
  <c r="AZ10" i="211"/>
  <c r="BD10" i="211"/>
  <c r="L11" i="211"/>
  <c r="P11" i="211"/>
  <c r="T11" i="211"/>
  <c r="X11" i="211"/>
  <c r="AB11" i="211"/>
  <c r="AF11" i="211"/>
  <c r="AJ11" i="211"/>
  <c r="AN11" i="211"/>
  <c r="AR11" i="211"/>
  <c r="AV11" i="211"/>
  <c r="AZ11" i="211"/>
  <c r="BD11" i="211"/>
  <c r="H12" i="211"/>
  <c r="AB12" i="211"/>
  <c r="AF12" i="211"/>
  <c r="AJ12" i="211"/>
  <c r="AN12" i="211"/>
  <c r="AR12" i="211"/>
  <c r="AV12" i="211"/>
  <c r="AZ12" i="211"/>
  <c r="BD12" i="211"/>
  <c r="H13" i="211"/>
  <c r="L13" i="211"/>
  <c r="P13" i="211"/>
  <c r="T13" i="211"/>
  <c r="X13" i="211"/>
  <c r="AF13" i="211"/>
  <c r="AN13" i="211"/>
  <c r="AV13" i="211"/>
  <c r="BD13" i="211"/>
  <c r="H14" i="211"/>
  <c r="AF14" i="211"/>
  <c r="AN14" i="211"/>
  <c r="AV14" i="211"/>
  <c r="BD14" i="211"/>
  <c r="H15" i="211"/>
  <c r="P15" i="211"/>
  <c r="X15" i="211"/>
  <c r="AF15" i="211"/>
  <c r="AN15" i="211"/>
  <c r="AV15" i="211"/>
  <c r="BD15" i="211"/>
  <c r="H16" i="211"/>
  <c r="AF16" i="211"/>
  <c r="AN16" i="211"/>
  <c r="AV16" i="211"/>
  <c r="BD16" i="211"/>
  <c r="H17" i="211"/>
  <c r="P17" i="211"/>
  <c r="X17" i="211"/>
  <c r="AF17" i="211"/>
  <c r="AN17" i="211"/>
  <c r="AV17" i="211"/>
  <c r="BD17" i="211"/>
  <c r="H19" i="211"/>
  <c r="X19" i="211"/>
  <c r="AN19" i="211"/>
  <c r="BD19" i="211"/>
  <c r="P20" i="211"/>
  <c r="AV20" i="211"/>
  <c r="H21" i="211"/>
  <c r="X21" i="211"/>
  <c r="P22" i="211"/>
  <c r="AF22" i="211"/>
  <c r="AV22" i="211"/>
  <c r="H23" i="211"/>
  <c r="X23" i="211"/>
  <c r="AN23" i="211"/>
  <c r="BD23" i="211"/>
  <c r="P24" i="211"/>
  <c r="AF24" i="211"/>
  <c r="AV24" i="211"/>
  <c r="H25" i="211"/>
  <c r="X25" i="211"/>
  <c r="AN25" i="211"/>
  <c r="BD25" i="211"/>
  <c r="P26" i="211"/>
  <c r="AF26" i="211"/>
  <c r="AV26" i="211"/>
  <c r="L27" i="211"/>
  <c r="U28" i="211"/>
  <c r="AD29" i="211"/>
  <c r="AV31" i="211"/>
  <c r="K34" i="211"/>
  <c r="T35" i="211"/>
  <c r="AZ36" i="211"/>
  <c r="AE41" i="211"/>
  <c r="G46" i="211"/>
  <c r="AN20" i="211"/>
  <c r="AF20" i="211"/>
  <c r="AB20" i="211"/>
  <c r="X20" i="211"/>
  <c r="BD18" i="211"/>
  <c r="AV18" i="211"/>
  <c r="AR18" i="211"/>
  <c r="AN18" i="211"/>
  <c r="AF18" i="211"/>
  <c r="AB18" i="211"/>
  <c r="X18" i="211"/>
  <c r="P18" i="211"/>
  <c r="BC17" i="211"/>
  <c r="AU17" i="211"/>
  <c r="AM17" i="211"/>
  <c r="AE17" i="211"/>
  <c r="X16" i="211"/>
  <c r="T16" i="211"/>
  <c r="P16" i="211"/>
  <c r="BC15" i="211"/>
  <c r="AU15" i="211"/>
  <c r="AM15" i="211"/>
  <c r="AE15" i="211"/>
  <c r="X14" i="211"/>
  <c r="T14" i="211"/>
  <c r="P14" i="211"/>
  <c r="L14" i="211"/>
  <c r="BC13" i="211"/>
  <c r="AU13" i="211"/>
  <c r="AM13" i="211"/>
  <c r="AE13" i="211"/>
  <c r="V13" i="211"/>
  <c r="N13" i="211"/>
  <c r="X12" i="211"/>
  <c r="T12" i="211"/>
  <c r="P12" i="211"/>
  <c r="D28" i="129" s="1"/>
  <c r="L12" i="211"/>
  <c r="G12" i="211"/>
  <c r="BC11" i="211"/>
  <c r="AY11" i="211"/>
  <c r="AU11" i="211"/>
  <c r="AQ11" i="211"/>
  <c r="AM11" i="211"/>
  <c r="AI11" i="211"/>
  <c r="AE11" i="211"/>
  <c r="Z11" i="211"/>
  <c r="V11" i="211"/>
  <c r="N11" i="211"/>
  <c r="J11" i="211"/>
  <c r="X10" i="211"/>
  <c r="T10" i="211"/>
  <c r="P10" i="211"/>
  <c r="L10" i="211"/>
  <c r="H10" i="211"/>
  <c r="AL9" i="211"/>
  <c r="Z9" i="211"/>
  <c r="G9" i="211"/>
  <c r="AJ8" i="211"/>
  <c r="U8" i="211"/>
  <c r="J8" i="211"/>
  <c r="AL8" i="211"/>
  <c r="AX8" i="211"/>
  <c r="BB8" i="211"/>
  <c r="I10" i="211"/>
  <c r="M10" i="211"/>
  <c r="Q10" i="211"/>
  <c r="U10" i="211"/>
  <c r="Y10" i="211"/>
  <c r="AC10" i="211"/>
  <c r="AG10" i="211"/>
  <c r="AK10" i="211"/>
  <c r="AO10" i="211"/>
  <c r="AS10" i="211"/>
  <c r="AW10" i="211"/>
  <c r="BA10" i="211"/>
  <c r="I11" i="211"/>
  <c r="M11" i="211"/>
  <c r="Q11" i="211"/>
  <c r="U11" i="211"/>
  <c r="Y11" i="211"/>
  <c r="AC11" i="211"/>
  <c r="AG11" i="211"/>
  <c r="AK11" i="211"/>
  <c r="AO11" i="211"/>
  <c r="AW11" i="211"/>
  <c r="BA11" i="211"/>
  <c r="M12" i="211"/>
  <c r="Q12" i="211"/>
  <c r="U12" i="211"/>
  <c r="Y12" i="211"/>
  <c r="AC12" i="211"/>
  <c r="AG12" i="211"/>
  <c r="AK12" i="211"/>
  <c r="AO12" i="211"/>
  <c r="AS12" i="211"/>
  <c r="AW12" i="211"/>
  <c r="BA12" i="211"/>
  <c r="E13" i="211"/>
  <c r="I13" i="211"/>
  <c r="M13" i="211"/>
  <c r="Q13" i="211"/>
  <c r="U13" i="211"/>
  <c r="AI13" i="211"/>
  <c r="AQ13" i="211"/>
  <c r="AY13" i="211"/>
  <c r="S14" i="211"/>
  <c r="AI14" i="211"/>
  <c r="AQ14" i="211"/>
  <c r="AY14" i="211"/>
  <c r="K15" i="211"/>
  <c r="S15" i="211"/>
  <c r="AI15" i="211"/>
  <c r="AQ15" i="211"/>
  <c r="AY15" i="211"/>
  <c r="K16" i="211"/>
  <c r="S16" i="211"/>
  <c r="AI16" i="211"/>
  <c r="AQ16" i="211"/>
  <c r="AY16" i="211"/>
  <c r="K17" i="211"/>
  <c r="S17" i="211"/>
  <c r="AA17" i="211"/>
  <c r="AI17" i="211"/>
  <c r="AQ17" i="211"/>
  <c r="AY17" i="211"/>
  <c r="T18" i="211"/>
  <c r="AJ18" i="211"/>
  <c r="AZ18" i="211"/>
  <c r="L19" i="211"/>
  <c r="AB19" i="211"/>
  <c r="AR19" i="211"/>
  <c r="T20" i="211"/>
  <c r="AJ20" i="211"/>
  <c r="AZ20" i="211"/>
  <c r="AB21" i="211"/>
  <c r="T22" i="211"/>
  <c r="AJ22" i="211"/>
  <c r="AZ22" i="211"/>
  <c r="L23" i="211"/>
  <c r="AB23" i="211"/>
  <c r="AR23" i="211"/>
  <c r="T24" i="211"/>
  <c r="AJ24" i="211"/>
  <c r="AZ24" i="211"/>
  <c r="L25" i="211"/>
  <c r="AB25" i="211"/>
  <c r="AR25" i="211"/>
  <c r="T26" i="211"/>
  <c r="AJ26" i="211"/>
  <c r="AZ26" i="211"/>
  <c r="AB27" i="211"/>
  <c r="AK28" i="211"/>
  <c r="AT29" i="211"/>
  <c r="BC30" i="211"/>
  <c r="I32" i="211"/>
  <c r="R33" i="211"/>
  <c r="AJ35" i="211"/>
  <c r="F38" i="211"/>
  <c r="AD48" i="211"/>
  <c r="Y13" i="211"/>
  <c r="AC13" i="211"/>
  <c r="AG13" i="211"/>
  <c r="AK13" i="211"/>
  <c r="AO13" i="211"/>
  <c r="AW13" i="211"/>
  <c r="BA13" i="211"/>
  <c r="I14" i="211"/>
  <c r="M14" i="211"/>
  <c r="Q14" i="211"/>
  <c r="U14" i="211"/>
  <c r="Y14" i="211"/>
  <c r="AC14" i="211"/>
  <c r="AG14" i="211"/>
  <c r="AK14" i="211"/>
  <c r="AO14" i="211"/>
  <c r="AW14" i="211"/>
  <c r="BA14" i="211"/>
  <c r="E15" i="211"/>
  <c r="I15" i="211"/>
  <c r="M15" i="211"/>
  <c r="Q15" i="211"/>
  <c r="U15" i="211"/>
  <c r="Y15" i="211"/>
  <c r="AC15" i="211"/>
  <c r="AG15" i="211"/>
  <c r="AK15" i="211"/>
  <c r="AO15" i="211"/>
  <c r="AS15" i="211"/>
  <c r="AW15" i="211"/>
  <c r="BA15" i="211"/>
  <c r="BE15" i="211"/>
  <c r="D15" i="206" s="1"/>
  <c r="E16" i="211"/>
  <c r="I16" i="211"/>
  <c r="Q16" i="211"/>
  <c r="U16" i="211"/>
  <c r="Y16" i="211"/>
  <c r="AC16" i="211"/>
  <c r="AG16" i="211"/>
  <c r="AK16" i="211"/>
  <c r="AO16" i="211"/>
  <c r="AS16" i="211"/>
  <c r="AW16" i="211"/>
  <c r="BA16" i="211"/>
  <c r="E17" i="211"/>
  <c r="I17" i="211"/>
  <c r="M17" i="211"/>
  <c r="U17" i="211"/>
  <c r="Y17" i="211"/>
  <c r="AC17" i="211"/>
  <c r="AG17" i="211"/>
  <c r="AK17" i="211"/>
  <c r="AO17" i="211"/>
  <c r="AS17" i="211"/>
  <c r="AW17" i="211"/>
  <c r="BA17" i="211"/>
  <c r="BE17" i="211"/>
  <c r="D17" i="206" s="1"/>
  <c r="B15" i="252" s="1"/>
  <c r="E15" i="252" s="1"/>
  <c r="I18" i="211"/>
  <c r="M18" i="211"/>
  <c r="Q18" i="211"/>
  <c r="U18" i="211"/>
  <c r="Y18" i="211"/>
  <c r="AC18" i="211"/>
  <c r="AG18" i="211"/>
  <c r="AK18" i="211"/>
  <c r="AO18" i="211"/>
  <c r="AS18" i="211"/>
  <c r="AW18" i="211"/>
  <c r="BA18" i="211"/>
  <c r="E19" i="211"/>
  <c r="I19" i="211"/>
  <c r="M19" i="211"/>
  <c r="Q19" i="211"/>
  <c r="U19" i="211"/>
  <c r="Y19" i="211"/>
  <c r="AC19" i="211"/>
  <c r="AG19" i="211"/>
  <c r="AK19" i="211"/>
  <c r="AO19" i="211"/>
  <c r="AW19" i="211"/>
  <c r="BA19" i="211"/>
  <c r="BE19" i="211"/>
  <c r="D19" i="206" s="1"/>
  <c r="E20" i="211"/>
  <c r="I20" i="211"/>
  <c r="M20" i="211"/>
  <c r="U20" i="211"/>
  <c r="Y20" i="211"/>
  <c r="AC20" i="211"/>
  <c r="AG20" i="211"/>
  <c r="AK20" i="211"/>
  <c r="AO20" i="211"/>
  <c r="AW20" i="211"/>
  <c r="BA20" i="211"/>
  <c r="I21" i="211"/>
  <c r="M21" i="211"/>
  <c r="U21" i="211"/>
  <c r="AC21" i="211"/>
  <c r="AK21" i="211"/>
  <c r="AO21" i="211"/>
  <c r="AS21" i="211"/>
  <c r="BA21" i="211"/>
  <c r="E22" i="211"/>
  <c r="I22" i="211"/>
  <c r="M22" i="211"/>
  <c r="Q22" i="211"/>
  <c r="U22" i="211"/>
  <c r="Y22" i="211"/>
  <c r="AC22" i="211"/>
  <c r="AG22" i="211"/>
  <c r="AK22" i="211"/>
  <c r="AO22" i="211"/>
  <c r="AS22" i="211"/>
  <c r="AW22" i="211"/>
  <c r="BA22" i="211"/>
  <c r="E23" i="211"/>
  <c r="I23" i="211"/>
  <c r="M23" i="211"/>
  <c r="Q23" i="211"/>
  <c r="U23" i="211"/>
  <c r="Y23" i="211"/>
  <c r="AC23" i="211"/>
  <c r="AG23" i="211"/>
  <c r="AK23" i="211"/>
  <c r="AO23" i="211"/>
  <c r="AS23" i="211"/>
  <c r="AW23" i="211"/>
  <c r="BA23" i="211"/>
  <c r="E24" i="211"/>
  <c r="I24" i="211"/>
  <c r="M24" i="211"/>
  <c r="Q24" i="211"/>
  <c r="Y24" i="211"/>
  <c r="AC24" i="211"/>
  <c r="AG24" i="211"/>
  <c r="AK24" i="211"/>
  <c r="AO24" i="211"/>
  <c r="AS24" i="211"/>
  <c r="AW24" i="211"/>
  <c r="BA24" i="211"/>
  <c r="I25" i="211"/>
  <c r="M25" i="211"/>
  <c r="Q25" i="211"/>
  <c r="U25" i="211"/>
  <c r="Y25" i="211"/>
  <c r="AC25" i="211"/>
  <c r="AG25" i="211"/>
  <c r="AK25" i="211"/>
  <c r="AO25" i="211"/>
  <c r="AS25" i="211"/>
  <c r="AW25" i="211"/>
  <c r="BA25" i="211"/>
  <c r="BE25" i="211"/>
  <c r="D25" i="206" s="1"/>
  <c r="I26" i="211"/>
  <c r="M26" i="211"/>
  <c r="Q26" i="211"/>
  <c r="U26" i="211"/>
  <c r="Y26" i="211"/>
  <c r="AC26" i="211"/>
  <c r="AG26" i="211"/>
  <c r="AK26" i="211"/>
  <c r="AO26" i="211"/>
  <c r="AS26" i="211"/>
  <c r="AW26" i="211"/>
  <c r="BA26" i="211"/>
  <c r="G27" i="211"/>
  <c r="P27" i="211"/>
  <c r="AF27" i="211"/>
  <c r="AV27" i="211"/>
  <c r="I28" i="211"/>
  <c r="AO28" i="211"/>
  <c r="BE28" i="211"/>
  <c r="D28" i="206" s="1"/>
  <c r="R29" i="211"/>
  <c r="AH29" i="211"/>
  <c r="AX29" i="211"/>
  <c r="AQ30" i="211"/>
  <c r="D31" i="211"/>
  <c r="E33" i="250" s="1"/>
  <c r="F33" i="250" s="1"/>
  <c r="T31" i="211"/>
  <c r="AJ31" i="211"/>
  <c r="AZ31" i="211"/>
  <c r="M32" i="211"/>
  <c r="AS32" i="211"/>
  <c r="F33" i="211"/>
  <c r="V33" i="211"/>
  <c r="AL33" i="211"/>
  <c r="BB33" i="211"/>
  <c r="O34" i="211"/>
  <c r="AU34" i="211"/>
  <c r="H35" i="211"/>
  <c r="X35" i="211"/>
  <c r="AN35" i="211"/>
  <c r="BD35" i="211"/>
  <c r="W36" i="211"/>
  <c r="M37" i="211"/>
  <c r="V38" i="211"/>
  <c r="AE39" i="211"/>
  <c r="AM40" i="211"/>
  <c r="AU41" i="211"/>
  <c r="BC42" i="211"/>
  <c r="G44" i="211"/>
  <c r="O45" i="211"/>
  <c r="W46" i="211"/>
  <c r="Z13" i="211"/>
  <c r="AD13" i="211"/>
  <c r="AH13" i="211"/>
  <c r="AL13" i="211"/>
  <c r="AP13" i="211"/>
  <c r="AX13" i="211"/>
  <c r="BB13" i="211"/>
  <c r="F14" i="211"/>
  <c r="J14" i="211"/>
  <c r="N14" i="211"/>
  <c r="V14" i="211"/>
  <c r="Z14" i="211"/>
  <c r="AD14" i="211"/>
  <c r="AH14" i="211"/>
  <c r="AL14" i="211"/>
  <c r="AP14" i="211"/>
  <c r="AX14" i="211"/>
  <c r="BB14" i="211"/>
  <c r="J15" i="211"/>
  <c r="N15" i="211"/>
  <c r="V15" i="211"/>
  <c r="Z15" i="211"/>
  <c r="AD15" i="211"/>
  <c r="AH15" i="211"/>
  <c r="AL15" i="211"/>
  <c r="AP15" i="211"/>
  <c r="AX15" i="211"/>
  <c r="BB15" i="211"/>
  <c r="F16" i="211"/>
  <c r="J16" i="211"/>
  <c r="N16" i="211"/>
  <c r="V16" i="211"/>
  <c r="Z16" i="211"/>
  <c r="AD16" i="211"/>
  <c r="AH16" i="211"/>
  <c r="AL16" i="211"/>
  <c r="AP16" i="211"/>
  <c r="AX16" i="211"/>
  <c r="BB16" i="211"/>
  <c r="F17" i="211"/>
  <c r="J17" i="211"/>
  <c r="R17" i="211"/>
  <c r="D17" i="129" s="1"/>
  <c r="V17" i="211"/>
  <c r="Z17" i="211"/>
  <c r="AD17" i="211"/>
  <c r="AH17" i="211"/>
  <c r="AL17" i="211"/>
  <c r="AP17" i="211"/>
  <c r="AX17" i="211"/>
  <c r="BB17" i="211"/>
  <c r="J18" i="211"/>
  <c r="N18" i="211"/>
  <c r="V18" i="211"/>
  <c r="Z18" i="211"/>
  <c r="AD18" i="211"/>
  <c r="AH18" i="211"/>
  <c r="AL18" i="211"/>
  <c r="AP18" i="211"/>
  <c r="AX18" i="211"/>
  <c r="BB18" i="211"/>
  <c r="F19" i="211"/>
  <c r="J19" i="211"/>
  <c r="N19" i="211"/>
  <c r="V19" i="211"/>
  <c r="Z19" i="211"/>
  <c r="AD19" i="211"/>
  <c r="AH19" i="211"/>
  <c r="AL19" i="211"/>
  <c r="AP19" i="211"/>
  <c r="AX19" i="211"/>
  <c r="BB19" i="211"/>
  <c r="J20" i="211"/>
  <c r="N20" i="211"/>
  <c r="V20" i="211"/>
  <c r="Z20" i="211"/>
  <c r="AH20" i="211"/>
  <c r="AL20" i="211"/>
  <c r="AX20" i="211"/>
  <c r="BB20" i="211"/>
  <c r="J21" i="211"/>
  <c r="AD21" i="211"/>
  <c r="AH21" i="211"/>
  <c r="AP21" i="211"/>
  <c r="AT21" i="211"/>
  <c r="AX21" i="211"/>
  <c r="BB21" i="211"/>
  <c r="F22" i="211"/>
  <c r="J22" i="211"/>
  <c r="N22" i="211"/>
  <c r="V22" i="211"/>
  <c r="Z22" i="211"/>
  <c r="AD22" i="211"/>
  <c r="AH22" i="211"/>
  <c r="AL22" i="211"/>
  <c r="AP22" i="211"/>
  <c r="AX22" i="211"/>
  <c r="BB22" i="211"/>
  <c r="J23" i="211"/>
  <c r="N23" i="211"/>
  <c r="R23" i="211"/>
  <c r="V23" i="211"/>
  <c r="Z23" i="211"/>
  <c r="AD23" i="211"/>
  <c r="AH23" i="211"/>
  <c r="AL23" i="211"/>
  <c r="AP23" i="211"/>
  <c r="AX23" i="211"/>
  <c r="BB23" i="211"/>
  <c r="F24" i="211"/>
  <c r="J24" i="211"/>
  <c r="N24" i="211"/>
  <c r="R24" i="211"/>
  <c r="V24" i="211"/>
  <c r="Z24" i="211"/>
  <c r="AD24" i="211"/>
  <c r="AH24" i="211"/>
  <c r="AL24" i="211"/>
  <c r="AP24" i="211"/>
  <c r="AX24" i="211"/>
  <c r="BB24" i="211"/>
  <c r="J25" i="211"/>
  <c r="N25" i="211"/>
  <c r="Z25" i="211"/>
  <c r="AD25" i="211"/>
  <c r="AH25" i="211"/>
  <c r="AL25" i="211"/>
  <c r="AP25" i="211"/>
  <c r="AX25" i="211"/>
  <c r="BB25" i="211"/>
  <c r="F26" i="211"/>
  <c r="J26" i="211"/>
  <c r="N26" i="211"/>
  <c r="V26" i="211"/>
  <c r="Z26" i="211"/>
  <c r="AD26" i="211"/>
  <c r="AH26" i="211"/>
  <c r="AL26" i="211"/>
  <c r="AP26" i="211"/>
  <c r="AX26" i="211"/>
  <c r="BB26" i="211"/>
  <c r="H27" i="211"/>
  <c r="T27" i="211"/>
  <c r="AJ27" i="211"/>
  <c r="AZ27" i="211"/>
  <c r="M28" i="211"/>
  <c r="AC28" i="211"/>
  <c r="AS28" i="211"/>
  <c r="V29" i="211"/>
  <c r="AL29" i="211"/>
  <c r="BB29" i="211"/>
  <c r="O30" i="211"/>
  <c r="AE30" i="211"/>
  <c r="H31" i="211"/>
  <c r="X31" i="211"/>
  <c r="AN31" i="211"/>
  <c r="BD31" i="211"/>
  <c r="Q32" i="211"/>
  <c r="AG32" i="211"/>
  <c r="AW32" i="211"/>
  <c r="J33" i="211"/>
  <c r="Z33" i="211"/>
  <c r="AP33" i="211"/>
  <c r="S34" i="211"/>
  <c r="AI34" i="211"/>
  <c r="AY34" i="211"/>
  <c r="L35" i="211"/>
  <c r="AB35" i="211"/>
  <c r="AR35" i="211"/>
  <c r="E36" i="211"/>
  <c r="AE36" i="211"/>
  <c r="AC37" i="211"/>
  <c r="AL38" i="211"/>
  <c r="AU39" i="211"/>
  <c r="BC40" i="211"/>
  <c r="G42" i="211"/>
  <c r="O43" i="211"/>
  <c r="W44" i="211"/>
  <c r="AE45" i="211"/>
  <c r="AM46" i="211"/>
  <c r="AT50" i="211"/>
  <c r="G18" i="211"/>
  <c r="K18" i="211"/>
  <c r="S18" i="211"/>
  <c r="W18" i="211"/>
  <c r="AE18" i="211"/>
  <c r="AI18" i="211"/>
  <c r="AM18" i="211"/>
  <c r="AQ18" i="211"/>
  <c r="AU18" i="211"/>
  <c r="AY18" i="211"/>
  <c r="BC18" i="211"/>
  <c r="G19" i="211"/>
  <c r="K19" i="211"/>
  <c r="O19" i="211"/>
  <c r="S19" i="211"/>
  <c r="W19" i="211"/>
  <c r="AA19" i="211"/>
  <c r="AE19" i="211"/>
  <c r="AI19" i="211"/>
  <c r="AM19" i="211"/>
  <c r="AQ19" i="211"/>
  <c r="AU19" i="211"/>
  <c r="AY19" i="211"/>
  <c r="BC19" i="211"/>
  <c r="G20" i="211"/>
  <c r="K20" i="211"/>
  <c r="O20" i="211"/>
  <c r="S20" i="211"/>
  <c r="W20" i="211"/>
  <c r="AE20" i="211"/>
  <c r="AI20" i="211"/>
  <c r="AM20" i="211"/>
  <c r="AQ20" i="211"/>
  <c r="AU20" i="211"/>
  <c r="AY20" i="211"/>
  <c r="BC20" i="211"/>
  <c r="G21" i="211"/>
  <c r="K21" i="211"/>
  <c r="O21" i="211"/>
  <c r="AQ21" i="211"/>
  <c r="AY21" i="211"/>
  <c r="G22" i="211"/>
  <c r="K22" i="211"/>
  <c r="O22" i="211"/>
  <c r="W22" i="211"/>
  <c r="AA22" i="211"/>
  <c r="AE22" i="211"/>
  <c r="AI22" i="211"/>
  <c r="AM22" i="211"/>
  <c r="AQ22" i="211"/>
  <c r="AU22" i="211"/>
  <c r="AY22" i="211"/>
  <c r="BC22" i="211"/>
  <c r="G23" i="211"/>
  <c r="K23" i="211"/>
  <c r="O23" i="211"/>
  <c r="S23" i="211"/>
  <c r="W23" i="211"/>
  <c r="AE23" i="211"/>
  <c r="AI23" i="211"/>
  <c r="AM23" i="211"/>
  <c r="AQ23" i="211"/>
  <c r="AU23" i="211"/>
  <c r="AY23" i="211"/>
  <c r="BC23" i="211"/>
  <c r="G24" i="211"/>
  <c r="K24" i="211"/>
  <c r="O24" i="211"/>
  <c r="S24" i="211"/>
  <c r="W24" i="211"/>
  <c r="AE24" i="211"/>
  <c r="AI24" i="211"/>
  <c r="AM24" i="211"/>
  <c r="AQ24" i="211"/>
  <c r="AU24" i="211"/>
  <c r="AY24" i="211"/>
  <c r="BC24" i="211"/>
  <c r="G25" i="211"/>
  <c r="K25" i="211"/>
  <c r="O25" i="211"/>
  <c r="S25" i="211"/>
  <c r="W25" i="211"/>
  <c r="AA25" i="211"/>
  <c r="AE25" i="211"/>
  <c r="AI25" i="211"/>
  <c r="AM25" i="211"/>
  <c r="AQ25" i="211"/>
  <c r="AU25" i="211"/>
  <c r="AY25" i="211"/>
  <c r="BC25" i="211"/>
  <c r="G26" i="211"/>
  <c r="K26" i="211"/>
  <c r="O26" i="211"/>
  <c r="S26" i="211"/>
  <c r="AE26" i="211"/>
  <c r="AI26" i="211"/>
  <c r="AM26" i="211"/>
  <c r="AQ26" i="211"/>
  <c r="AU26" i="211"/>
  <c r="AY26" i="211"/>
  <c r="BC26" i="211"/>
  <c r="K27" i="211"/>
  <c r="AN27" i="211"/>
  <c r="BD27" i="211"/>
  <c r="Q28" i="211"/>
  <c r="AG28" i="211"/>
  <c r="AW28" i="211"/>
  <c r="J29" i="211"/>
  <c r="AP29" i="211"/>
  <c r="S30" i="211"/>
  <c r="AI30" i="211"/>
  <c r="L31" i="211"/>
  <c r="AR31" i="211"/>
  <c r="E32" i="211"/>
  <c r="U32" i="211"/>
  <c r="AK32" i="211"/>
  <c r="BA32" i="211"/>
  <c r="N33" i="211"/>
  <c r="G34" i="211"/>
  <c r="W34" i="211"/>
  <c r="AM34" i="211"/>
  <c r="BC34" i="211"/>
  <c r="P35" i="211"/>
  <c r="AV35" i="211"/>
  <c r="I36" i="211"/>
  <c r="AM36" i="211"/>
  <c r="AS37" i="211"/>
  <c r="BB38" i="211"/>
  <c r="G40" i="211"/>
  <c r="O41" i="211"/>
  <c r="W42" i="211"/>
  <c r="AE43" i="211"/>
  <c r="AM44" i="211"/>
  <c r="AU45" i="211"/>
  <c r="V47" i="211"/>
  <c r="I27" i="211"/>
  <c r="M27" i="211"/>
  <c r="Q27" i="211"/>
  <c r="U27" i="211"/>
  <c r="Y27" i="211"/>
  <c r="AC27" i="211"/>
  <c r="AG27" i="211"/>
  <c r="AK27" i="211"/>
  <c r="AO27" i="211"/>
  <c r="AS27" i="211"/>
  <c r="AW27" i="211"/>
  <c r="BA27" i="211"/>
  <c r="BE27" i="211"/>
  <c r="D27" i="206" s="1"/>
  <c r="J28" i="211"/>
  <c r="N28" i="211"/>
  <c r="R28" i="211"/>
  <c r="V28" i="211"/>
  <c r="Z28" i="211"/>
  <c r="AD28" i="211"/>
  <c r="AH28" i="211"/>
  <c r="AL28" i="211"/>
  <c r="AP28" i="211"/>
  <c r="AX28" i="211"/>
  <c r="BB28" i="211"/>
  <c r="G29" i="211"/>
  <c r="K29" i="211"/>
  <c r="O29" i="211"/>
  <c r="S29" i="211"/>
  <c r="W29" i="211"/>
  <c r="AE29" i="211"/>
  <c r="AI29" i="211"/>
  <c r="AM29" i="211"/>
  <c r="AQ29" i="211"/>
  <c r="AU29" i="211"/>
  <c r="AY29" i="211"/>
  <c r="BC29" i="211"/>
  <c r="L30" i="211"/>
  <c r="P30" i="211"/>
  <c r="AF30" i="211"/>
  <c r="AJ30" i="211"/>
  <c r="AR30" i="211"/>
  <c r="BD30" i="211"/>
  <c r="E31" i="211"/>
  <c r="I31" i="211"/>
  <c r="M31" i="211"/>
  <c r="Q31" i="211"/>
  <c r="U31" i="211"/>
  <c r="Y31" i="211"/>
  <c r="AC31" i="211"/>
  <c r="AG31" i="211"/>
  <c r="AK31" i="211"/>
  <c r="AO31" i="211"/>
  <c r="AS31" i="211"/>
  <c r="AW31" i="211"/>
  <c r="BA31" i="211"/>
  <c r="J32" i="211"/>
  <c r="N32" i="211"/>
  <c r="V32" i="211"/>
  <c r="Z32" i="211"/>
  <c r="AD32" i="211"/>
  <c r="AH32" i="211"/>
  <c r="AL32" i="211"/>
  <c r="AP32" i="211"/>
  <c r="AX32" i="211"/>
  <c r="BB32" i="211"/>
  <c r="G33" i="211"/>
  <c r="K33" i="211"/>
  <c r="O33" i="211"/>
  <c r="S33" i="211"/>
  <c r="W33" i="211"/>
  <c r="AA33" i="211"/>
  <c r="AE33" i="211"/>
  <c r="AI33" i="211"/>
  <c r="AM33" i="211"/>
  <c r="AQ33" i="211"/>
  <c r="AU33" i="211"/>
  <c r="AY33" i="211"/>
  <c r="BC33" i="211"/>
  <c r="D34" i="211"/>
  <c r="H34" i="211"/>
  <c r="L34" i="211"/>
  <c r="P34" i="211"/>
  <c r="T34" i="211"/>
  <c r="X34" i="211"/>
  <c r="AB34" i="211"/>
  <c r="AF34" i="211"/>
  <c r="AJ34" i="211"/>
  <c r="AN34" i="211"/>
  <c r="AR34" i="211"/>
  <c r="AV34" i="211"/>
  <c r="AZ34" i="211"/>
  <c r="BD34" i="211"/>
  <c r="I35" i="211"/>
  <c r="M35" i="211"/>
  <c r="Q35" i="211"/>
  <c r="U35" i="211"/>
  <c r="Y35" i="211"/>
  <c r="AC35" i="211"/>
  <c r="AG35" i="211"/>
  <c r="AK35" i="211"/>
  <c r="AO35" i="211"/>
  <c r="AS35" i="211"/>
  <c r="AW35" i="211"/>
  <c r="BA35" i="211"/>
  <c r="BE35" i="211"/>
  <c r="D35" i="206" s="1"/>
  <c r="F36" i="211"/>
  <c r="J36" i="211"/>
  <c r="P36" i="211"/>
  <c r="X36" i="211"/>
  <c r="AN36" i="211"/>
  <c r="BD36" i="211"/>
  <c r="Q37" i="211"/>
  <c r="AG37" i="211"/>
  <c r="AW37" i="211"/>
  <c r="J38" i="211"/>
  <c r="Z38" i="211"/>
  <c r="AP38" i="211"/>
  <c r="S39" i="211"/>
  <c r="AY39" i="211"/>
  <c r="K40" i="211"/>
  <c r="AA40" i="211"/>
  <c r="AQ40" i="211"/>
  <c r="S41" i="211"/>
  <c r="AI41" i="211"/>
  <c r="AY41" i="211"/>
  <c r="K42" i="211"/>
  <c r="AQ42" i="211"/>
  <c r="S43" i="211"/>
  <c r="AI43" i="211"/>
  <c r="AY43" i="211"/>
  <c r="K44" i="211"/>
  <c r="AA44" i="211"/>
  <c r="AQ44" i="211"/>
  <c r="S45" i="211"/>
  <c r="AI45" i="211"/>
  <c r="AY45" i="211"/>
  <c r="K46" i="211"/>
  <c r="AS46" i="211"/>
  <c r="AL47" i="211"/>
  <c r="AT48" i="211"/>
  <c r="BB49" i="211"/>
  <c r="F51" i="211"/>
  <c r="J54" i="211"/>
  <c r="F27" i="211"/>
  <c r="J27" i="211"/>
  <c r="N27" i="211"/>
  <c r="V27" i="211"/>
  <c r="Z27" i="211"/>
  <c r="AD27" i="211"/>
  <c r="AH27" i="211"/>
  <c r="AL27" i="211"/>
  <c r="AP27" i="211"/>
  <c r="AX27" i="211"/>
  <c r="BB27" i="211"/>
  <c r="G28" i="211"/>
  <c r="K28" i="211"/>
  <c r="O28" i="211"/>
  <c r="S28" i="211"/>
  <c r="W28" i="211"/>
  <c r="AA28" i="211"/>
  <c r="AE28" i="211"/>
  <c r="AI28" i="211"/>
  <c r="AM28" i="211"/>
  <c r="AQ28" i="211"/>
  <c r="AU28" i="211"/>
  <c r="AY28" i="211"/>
  <c r="BC28" i="211"/>
  <c r="D29" i="211"/>
  <c r="E30" i="250" s="1"/>
  <c r="G30" i="250" s="1"/>
  <c r="H29" i="211"/>
  <c r="L29" i="211"/>
  <c r="P29" i="211"/>
  <c r="T29" i="211"/>
  <c r="X29" i="211"/>
  <c r="AB29" i="211"/>
  <c r="AF29" i="211"/>
  <c r="AJ29" i="211"/>
  <c r="AN29" i="211"/>
  <c r="AR29" i="211"/>
  <c r="AV29" i="211"/>
  <c r="AZ29" i="211"/>
  <c r="BD29" i="211"/>
  <c r="Y30" i="211"/>
  <c r="AG30" i="211"/>
  <c r="AS30" i="211"/>
  <c r="J31" i="211"/>
  <c r="N31" i="211"/>
  <c r="V31" i="211"/>
  <c r="Z31" i="211"/>
  <c r="AD31" i="211"/>
  <c r="AH31" i="211"/>
  <c r="AL31" i="211"/>
  <c r="AP31" i="211"/>
  <c r="AX31" i="211"/>
  <c r="BB31" i="211"/>
  <c r="G32" i="211"/>
  <c r="K32" i="211"/>
  <c r="O32" i="211"/>
  <c r="S32" i="211"/>
  <c r="W32" i="211"/>
  <c r="AA32" i="211"/>
  <c r="AE32" i="211"/>
  <c r="AI32" i="211"/>
  <c r="AM32" i="211"/>
  <c r="AQ32" i="211"/>
  <c r="AU32" i="211"/>
  <c r="AY32" i="211"/>
  <c r="BC32" i="211"/>
  <c r="D33" i="211"/>
  <c r="E35" i="250" s="1"/>
  <c r="H33" i="211"/>
  <c r="L33" i="211"/>
  <c r="P33" i="211"/>
  <c r="T33" i="211"/>
  <c r="X33" i="211"/>
  <c r="AB33" i="211"/>
  <c r="AF33" i="211"/>
  <c r="AJ33" i="211"/>
  <c r="AN33" i="211"/>
  <c r="AR33" i="211"/>
  <c r="AV33" i="211"/>
  <c r="AZ33" i="211"/>
  <c r="BD33" i="211"/>
  <c r="I34" i="211"/>
  <c r="M34" i="211"/>
  <c r="Q34" i="211"/>
  <c r="U34" i="211"/>
  <c r="Y34" i="211"/>
  <c r="AC34" i="211"/>
  <c r="AG34" i="211"/>
  <c r="AK34" i="211"/>
  <c r="AO34" i="211"/>
  <c r="AS34" i="211"/>
  <c r="AW34" i="211"/>
  <c r="BA34" i="211"/>
  <c r="F35" i="211"/>
  <c r="J35" i="211"/>
  <c r="N35" i="211"/>
  <c r="V35" i="211"/>
  <c r="Z35" i="211"/>
  <c r="AD35" i="211"/>
  <c r="AH35" i="211"/>
  <c r="AL35" i="211"/>
  <c r="AP35" i="211"/>
  <c r="AX35" i="211"/>
  <c r="BB35" i="211"/>
  <c r="G36" i="211"/>
  <c r="K36" i="211"/>
  <c r="S36" i="211"/>
  <c r="AI36" i="211"/>
  <c r="AR36" i="211"/>
  <c r="U37" i="211"/>
  <c r="AK37" i="211"/>
  <c r="BA37" i="211"/>
  <c r="N38" i="211"/>
  <c r="AD38" i="211"/>
  <c r="G39" i="211"/>
  <c r="W39" i="211"/>
  <c r="AM39" i="211"/>
  <c r="BC39" i="211"/>
  <c r="O40" i="211"/>
  <c r="AE40" i="211"/>
  <c r="AU40" i="211"/>
  <c r="G41" i="211"/>
  <c r="W41" i="211"/>
  <c r="AM41" i="211"/>
  <c r="BC41" i="211"/>
  <c r="O42" i="211"/>
  <c r="AE42" i="211"/>
  <c r="AU42" i="211"/>
  <c r="G43" i="211"/>
  <c r="W43" i="211"/>
  <c r="AM43" i="211"/>
  <c r="BC43" i="211"/>
  <c r="O44" i="211"/>
  <c r="AE44" i="211"/>
  <c r="AU44" i="211"/>
  <c r="G45" i="211"/>
  <c r="W45" i="211"/>
  <c r="AM45" i="211"/>
  <c r="BC45" i="211"/>
  <c r="O46" i="211"/>
  <c r="AE46" i="211"/>
  <c r="BA46" i="211"/>
  <c r="BB47" i="211"/>
  <c r="N50" i="211"/>
  <c r="V51" i="211"/>
  <c r="O27" i="211"/>
  <c r="S27" i="211"/>
  <c r="W27" i="211"/>
  <c r="AE27" i="211"/>
  <c r="AI27" i="211"/>
  <c r="AM27" i="211"/>
  <c r="AQ27" i="211"/>
  <c r="AU27" i="211"/>
  <c r="AY27" i="211"/>
  <c r="BC27" i="211"/>
  <c r="D28" i="211"/>
  <c r="E29" i="250" s="1"/>
  <c r="G29" i="250" s="1"/>
  <c r="H28" i="211"/>
  <c r="L28" i="211"/>
  <c r="P28" i="211"/>
  <c r="T28" i="211"/>
  <c r="X28" i="211"/>
  <c r="AB28" i="211"/>
  <c r="AF28" i="211"/>
  <c r="AJ28" i="211"/>
  <c r="AN28" i="211"/>
  <c r="AR28" i="211"/>
  <c r="AV28" i="211"/>
  <c r="AZ28" i="211"/>
  <c r="BD28" i="211"/>
  <c r="I29" i="211"/>
  <c r="M29" i="211"/>
  <c r="Q29" i="211"/>
  <c r="U29" i="211"/>
  <c r="Y29" i="211"/>
  <c r="AC29" i="211"/>
  <c r="AG29" i="211"/>
  <c r="AK29" i="211"/>
  <c r="AO29" i="211"/>
  <c r="AS29" i="211"/>
  <c r="AW29" i="211"/>
  <c r="BA29" i="211"/>
  <c r="BE29" i="211"/>
  <c r="D29" i="206" s="1"/>
  <c r="J30" i="211"/>
  <c r="AL30" i="211"/>
  <c r="AP30" i="211"/>
  <c r="AX30" i="211"/>
  <c r="BB30" i="211"/>
  <c r="G31" i="211"/>
  <c r="K31" i="211"/>
  <c r="O31" i="211"/>
  <c r="S31" i="211"/>
  <c r="W31" i="211"/>
  <c r="AA31" i="211"/>
  <c r="AE31" i="211"/>
  <c r="AI31" i="211"/>
  <c r="AM31" i="211"/>
  <c r="AQ31" i="211"/>
  <c r="AU31" i="211"/>
  <c r="AY31" i="211"/>
  <c r="BC31" i="211"/>
  <c r="D32" i="211"/>
  <c r="D32" i="63" s="1"/>
  <c r="H32" i="211"/>
  <c r="L32" i="211"/>
  <c r="P32" i="211"/>
  <c r="T32" i="211"/>
  <c r="X32" i="211"/>
  <c r="AF32" i="211"/>
  <c r="AJ32" i="211"/>
  <c r="AN32" i="211"/>
  <c r="AR32" i="211"/>
  <c r="AV32" i="211"/>
  <c r="AZ32" i="211"/>
  <c r="BD32" i="211"/>
  <c r="I33" i="211"/>
  <c r="M33" i="211"/>
  <c r="Q33" i="211"/>
  <c r="U33" i="211"/>
  <c r="Y33" i="211"/>
  <c r="AC33" i="211"/>
  <c r="AG33" i="211"/>
  <c r="AK33" i="211"/>
  <c r="AO33" i="211"/>
  <c r="AS33" i="211"/>
  <c r="AW33" i="211"/>
  <c r="BA33" i="211"/>
  <c r="BE33" i="211"/>
  <c r="D33" i="206" s="1"/>
  <c r="J34" i="211"/>
  <c r="N34" i="211"/>
  <c r="V34" i="211"/>
  <c r="Z34" i="211"/>
  <c r="AH34" i="211"/>
  <c r="AL34" i="211"/>
  <c r="AP34" i="211"/>
  <c r="AX34" i="211"/>
  <c r="BB34" i="211"/>
  <c r="G35" i="211"/>
  <c r="K35" i="211"/>
  <c r="O35" i="211"/>
  <c r="S35" i="211"/>
  <c r="W35" i="211"/>
  <c r="AE35" i="211"/>
  <c r="AI35" i="211"/>
  <c r="AM35" i="211"/>
  <c r="AQ35" i="211"/>
  <c r="AU35" i="211"/>
  <c r="AY35" i="211"/>
  <c r="BC35" i="211"/>
  <c r="D36" i="211"/>
  <c r="E38" i="250" s="1"/>
  <c r="H36" i="211"/>
  <c r="L36" i="211"/>
  <c r="T36" i="211"/>
  <c r="AB36" i="211"/>
  <c r="AJ36" i="211"/>
  <c r="AV36" i="211"/>
  <c r="I37" i="211"/>
  <c r="Y37" i="211"/>
  <c r="AO37" i="211"/>
  <c r="R38" i="211"/>
  <c r="AX38" i="211"/>
  <c r="K39" i="211"/>
  <c r="AQ39" i="211"/>
  <c r="S40" i="211"/>
  <c r="AI40" i="211"/>
  <c r="AY40" i="211"/>
  <c r="K41" i="211"/>
  <c r="AA41" i="211"/>
  <c r="AQ41" i="211"/>
  <c r="S42" i="211"/>
  <c r="AI42" i="211"/>
  <c r="AY42" i="211"/>
  <c r="K43" i="211"/>
  <c r="AA43" i="211"/>
  <c r="AQ43" i="211"/>
  <c r="S44" i="211"/>
  <c r="AI44" i="211"/>
  <c r="AY44" i="211"/>
  <c r="K45" i="211"/>
  <c r="AQ45" i="211"/>
  <c r="S46" i="211"/>
  <c r="AI46" i="211"/>
  <c r="N48" i="211"/>
  <c r="AD50" i="211"/>
  <c r="AX51" i="211"/>
  <c r="AE57" i="211"/>
  <c r="M36" i="211"/>
  <c r="Q36" i="211"/>
  <c r="U36" i="211"/>
  <c r="Y36" i="211"/>
  <c r="AC36" i="211"/>
  <c r="AK36" i="211"/>
  <c r="AO36" i="211"/>
  <c r="AS36" i="211"/>
  <c r="AW36" i="211"/>
  <c r="BA36" i="211"/>
  <c r="F37" i="211"/>
  <c r="J37" i="211"/>
  <c r="N37" i="211"/>
  <c r="V37" i="211"/>
  <c r="Z37" i="211"/>
  <c r="AD37" i="211"/>
  <c r="AL37" i="211"/>
  <c r="AP37" i="211"/>
  <c r="AX37" i="211"/>
  <c r="BB37" i="211"/>
  <c r="G38" i="211"/>
  <c r="K38" i="211"/>
  <c r="O38" i="211"/>
  <c r="S38" i="211"/>
  <c r="W38" i="211"/>
  <c r="AA38" i="211"/>
  <c r="AE38" i="211"/>
  <c r="AM38" i="211"/>
  <c r="AQ38" i="211"/>
  <c r="AU38" i="211"/>
  <c r="AY38" i="211"/>
  <c r="BC38" i="211"/>
  <c r="H39" i="211"/>
  <c r="L39" i="211"/>
  <c r="P39" i="211"/>
  <c r="T39" i="211"/>
  <c r="X39" i="211"/>
  <c r="AB39" i="211"/>
  <c r="AF39" i="211"/>
  <c r="AN39" i="211"/>
  <c r="AR39" i="211"/>
  <c r="AV39" i="211"/>
  <c r="AZ39" i="211"/>
  <c r="BD39" i="211"/>
  <c r="H40" i="211"/>
  <c r="L40" i="211"/>
  <c r="P40" i="211"/>
  <c r="T40" i="211"/>
  <c r="X40" i="211"/>
  <c r="AB40" i="211"/>
  <c r="AF40" i="211"/>
  <c r="AJ40" i="211"/>
  <c r="AN40" i="211"/>
  <c r="AR40" i="211"/>
  <c r="AV40" i="211"/>
  <c r="AZ40" i="211"/>
  <c r="BD40" i="211"/>
  <c r="H41" i="211"/>
  <c r="L41" i="211"/>
  <c r="P41" i="211"/>
  <c r="T41" i="211"/>
  <c r="X41" i="211"/>
  <c r="AB41" i="211"/>
  <c r="AF41" i="211"/>
  <c r="AJ41" i="211"/>
  <c r="AN41" i="211"/>
  <c r="AR41" i="211"/>
  <c r="AV41" i="211"/>
  <c r="AZ41" i="211"/>
  <c r="BD41" i="211"/>
  <c r="H42" i="211"/>
  <c r="L42" i="211"/>
  <c r="P42" i="211"/>
  <c r="T42" i="211"/>
  <c r="X42" i="211"/>
  <c r="AB42" i="211"/>
  <c r="AF42" i="211"/>
  <c r="AJ42" i="211"/>
  <c r="AN42" i="211"/>
  <c r="AR42" i="211"/>
  <c r="AV42" i="211"/>
  <c r="AZ42" i="211"/>
  <c r="BD42" i="211"/>
  <c r="H43" i="211"/>
  <c r="L43" i="211"/>
  <c r="P43" i="211"/>
  <c r="T43" i="211"/>
  <c r="X43" i="211"/>
  <c r="AB43" i="211"/>
  <c r="AF43" i="211"/>
  <c r="AJ43" i="211"/>
  <c r="AR43" i="211"/>
  <c r="AV43" i="211"/>
  <c r="AZ43" i="211"/>
  <c r="BD43" i="211"/>
  <c r="H44" i="211"/>
  <c r="L44" i="211"/>
  <c r="P44" i="211"/>
  <c r="T44" i="211"/>
  <c r="X44" i="211"/>
  <c r="AB44" i="211"/>
  <c r="AF44" i="211"/>
  <c r="AJ44" i="211"/>
  <c r="AN44" i="211"/>
  <c r="AR44" i="211"/>
  <c r="AV44" i="211"/>
  <c r="AZ44" i="211"/>
  <c r="BD44" i="211"/>
  <c r="H45" i="211"/>
  <c r="L45" i="211"/>
  <c r="P45" i="211"/>
  <c r="T45" i="211"/>
  <c r="X45" i="211"/>
  <c r="AB45" i="211"/>
  <c r="AF45" i="211"/>
  <c r="AJ45" i="211"/>
  <c r="AN45" i="211"/>
  <c r="AR45" i="211"/>
  <c r="AV45" i="211"/>
  <c r="AZ45" i="211"/>
  <c r="BD45" i="211"/>
  <c r="H46" i="211"/>
  <c r="L46" i="211"/>
  <c r="P46" i="211"/>
  <c r="T46" i="211"/>
  <c r="X46" i="211"/>
  <c r="AB46" i="211"/>
  <c r="AF46" i="211"/>
  <c r="AJ46" i="211"/>
  <c r="AN46" i="211"/>
  <c r="BB46" i="211"/>
  <c r="J47" i="211"/>
  <c r="Z47" i="211"/>
  <c r="AP47" i="211"/>
  <c r="AH48" i="211"/>
  <c r="AX48" i="211"/>
  <c r="Z49" i="211"/>
  <c r="AH50" i="211"/>
  <c r="AX50" i="211"/>
  <c r="J51" i="211"/>
  <c r="Z51" i="211"/>
  <c r="J52" i="211"/>
  <c r="R53" i="211"/>
  <c r="Z54" i="211"/>
  <c r="AH55" i="211"/>
  <c r="AM58" i="211"/>
  <c r="N36" i="211"/>
  <c r="R36" i="211"/>
  <c r="V36" i="211"/>
  <c r="Z36" i="211"/>
  <c r="AD36" i="211"/>
  <c r="AH36" i="211"/>
  <c r="AL36" i="211"/>
  <c r="AP36" i="211"/>
  <c r="AX36" i="211"/>
  <c r="BB36" i="211"/>
  <c r="G37" i="211"/>
  <c r="K37" i="211"/>
  <c r="O37" i="211"/>
  <c r="S37" i="211"/>
  <c r="W37" i="211"/>
  <c r="AA37" i="211"/>
  <c r="AE37" i="211"/>
  <c r="AI37" i="211"/>
  <c r="AM37" i="211"/>
  <c r="AQ37" i="211"/>
  <c r="AU37" i="211"/>
  <c r="AY37" i="211"/>
  <c r="BC37" i="211"/>
  <c r="D38" i="211"/>
  <c r="H38" i="211"/>
  <c r="L38" i="211"/>
  <c r="P38" i="211"/>
  <c r="T38" i="211"/>
  <c r="X38" i="211"/>
  <c r="AB38" i="211"/>
  <c r="AF38" i="211"/>
  <c r="AJ38" i="211"/>
  <c r="AN38" i="211"/>
  <c r="AR38" i="211"/>
  <c r="AV38" i="211"/>
  <c r="AZ38" i="211"/>
  <c r="BD38" i="211"/>
  <c r="I39" i="211"/>
  <c r="M39" i="211"/>
  <c r="Q39" i="211"/>
  <c r="U39" i="211"/>
  <c r="Y39" i="211"/>
  <c r="AC39" i="211"/>
  <c r="AG39" i="211"/>
  <c r="AK39" i="211"/>
  <c r="AO39" i="211"/>
  <c r="AS39" i="211"/>
  <c r="AW39" i="211"/>
  <c r="BA39" i="211"/>
  <c r="E40" i="211"/>
  <c r="I40" i="211"/>
  <c r="M40" i="211"/>
  <c r="Q40" i="211"/>
  <c r="U40" i="211"/>
  <c r="Y40" i="211"/>
  <c r="AC40" i="211"/>
  <c r="AG40" i="211"/>
  <c r="AO40" i="211"/>
  <c r="AS40" i="211"/>
  <c r="AW40" i="211"/>
  <c r="BA40" i="211"/>
  <c r="BE40" i="211"/>
  <c r="D40" i="206" s="1"/>
  <c r="I41" i="211"/>
  <c r="M41" i="211"/>
  <c r="Q41" i="211"/>
  <c r="U41" i="211"/>
  <c r="Y41" i="211"/>
  <c r="AC41" i="211"/>
  <c r="AG41" i="211"/>
  <c r="AK41" i="211"/>
  <c r="AO41" i="211"/>
  <c r="AS41" i="211"/>
  <c r="AW41" i="211"/>
  <c r="BA41" i="211"/>
  <c r="E42" i="211"/>
  <c r="I42" i="211"/>
  <c r="M42" i="211"/>
  <c r="U42" i="211"/>
  <c r="Y42" i="211"/>
  <c r="AC42" i="211"/>
  <c r="AG42" i="211"/>
  <c r="AK42" i="211"/>
  <c r="AO42" i="211"/>
  <c r="AS42" i="211"/>
  <c r="AW42" i="211"/>
  <c r="BA42" i="211"/>
  <c r="I43" i="211"/>
  <c r="M43" i="211"/>
  <c r="Q43" i="211"/>
  <c r="U43" i="211"/>
  <c r="Y43" i="211"/>
  <c r="AC43" i="211"/>
  <c r="AG43" i="211"/>
  <c r="AK43" i="211"/>
  <c r="AO43" i="211"/>
  <c r="AS43" i="211"/>
  <c r="AW43" i="211"/>
  <c r="BA43" i="211"/>
  <c r="I44" i="211"/>
  <c r="M44" i="211"/>
  <c r="Q44" i="211"/>
  <c r="U44" i="211"/>
  <c r="Y44" i="211"/>
  <c r="AC44" i="211"/>
  <c r="AG44" i="211"/>
  <c r="AK44" i="211"/>
  <c r="AS44" i="211"/>
  <c r="AW44" i="211"/>
  <c r="BA44" i="211"/>
  <c r="BE44" i="211"/>
  <c r="D44" i="206" s="1"/>
  <c r="I45" i="211"/>
  <c r="M45" i="211"/>
  <c r="Q45" i="211"/>
  <c r="U45" i="211"/>
  <c r="Y45" i="211"/>
  <c r="AC45" i="211"/>
  <c r="AG45" i="211"/>
  <c r="AK45" i="211"/>
  <c r="AO45" i="211"/>
  <c r="AS45" i="211"/>
  <c r="AW45" i="211"/>
  <c r="BA45" i="211"/>
  <c r="BE45" i="211"/>
  <c r="D45" i="206" s="1"/>
  <c r="E46" i="211"/>
  <c r="I46" i="211"/>
  <c r="M46" i="211"/>
  <c r="Q46" i="211"/>
  <c r="U46" i="211"/>
  <c r="Y46" i="211"/>
  <c r="AC46" i="211"/>
  <c r="AG46" i="211"/>
  <c r="AK46" i="211"/>
  <c r="AO46" i="211"/>
  <c r="AW46" i="211"/>
  <c r="BE46" i="211"/>
  <c r="D46" i="206" s="1"/>
  <c r="N47" i="211"/>
  <c r="AD47" i="211"/>
  <c r="V48" i="211"/>
  <c r="AL48" i="211"/>
  <c r="BB48" i="211"/>
  <c r="V50" i="211"/>
  <c r="AL50" i="211"/>
  <c r="BB50" i="211"/>
  <c r="N51" i="211"/>
  <c r="AG51" i="211"/>
  <c r="Z52" i="211"/>
  <c r="AH53" i="211"/>
  <c r="AP54" i="211"/>
  <c r="AX55" i="211"/>
  <c r="AU59" i="211"/>
  <c r="AQ36" i="211"/>
  <c r="AU36" i="211"/>
  <c r="AY36" i="211"/>
  <c r="BC36" i="211"/>
  <c r="D37" i="211"/>
  <c r="D37" i="63" s="1"/>
  <c r="H37" i="211"/>
  <c r="L37" i="211"/>
  <c r="P37" i="211"/>
  <c r="T37" i="211"/>
  <c r="X37" i="211"/>
  <c r="AB37" i="211"/>
  <c r="AF37" i="211"/>
  <c r="AJ37" i="211"/>
  <c r="AN37" i="211"/>
  <c r="AR37" i="211"/>
  <c r="AV37" i="211"/>
  <c r="AZ37" i="211"/>
  <c r="BD37" i="211"/>
  <c r="E38" i="211"/>
  <c r="I38" i="211"/>
  <c r="M38" i="211"/>
  <c r="Q38" i="211"/>
  <c r="U38" i="211"/>
  <c r="Y38" i="211"/>
  <c r="AC38" i="211"/>
  <c r="AG38" i="211"/>
  <c r="AK38" i="211"/>
  <c r="AO38" i="211"/>
  <c r="AS38" i="211"/>
  <c r="AW38" i="211"/>
  <c r="BA38" i="211"/>
  <c r="BE38" i="211"/>
  <c r="D38" i="206" s="1"/>
  <c r="F39" i="211"/>
  <c r="J39" i="211"/>
  <c r="N39" i="211"/>
  <c r="R39" i="211"/>
  <c r="V39" i="211"/>
  <c r="Z39" i="211"/>
  <c r="AD39" i="211"/>
  <c r="AH39" i="211"/>
  <c r="AL39" i="211"/>
  <c r="AP39" i="211"/>
  <c r="AX39" i="211"/>
  <c r="BB39" i="211"/>
  <c r="F40" i="211"/>
  <c r="J40" i="211"/>
  <c r="N40" i="211"/>
  <c r="V40" i="211"/>
  <c r="Z40" i="211"/>
  <c r="AD40" i="211"/>
  <c r="AH40" i="211"/>
  <c r="AL40" i="211"/>
  <c r="AP40" i="211"/>
  <c r="AX40" i="211"/>
  <c r="BB40" i="211"/>
  <c r="F41" i="211"/>
  <c r="J41" i="211"/>
  <c r="N41" i="211"/>
  <c r="R41" i="211"/>
  <c r="V41" i="211"/>
  <c r="Z41" i="211"/>
  <c r="AD41" i="211"/>
  <c r="AH41" i="211"/>
  <c r="AP41" i="211"/>
  <c r="AX41" i="211"/>
  <c r="BB41" i="211"/>
  <c r="J42" i="211"/>
  <c r="N42" i="211"/>
  <c r="R42" i="211"/>
  <c r="V42" i="211"/>
  <c r="Z42" i="211"/>
  <c r="AD42" i="211"/>
  <c r="AH42" i="211"/>
  <c r="AL42" i="211"/>
  <c r="AP42" i="211"/>
  <c r="AX42" i="211"/>
  <c r="BB42" i="211"/>
  <c r="F43" i="211"/>
  <c r="J43" i="211"/>
  <c r="N43" i="211"/>
  <c r="V43" i="211"/>
  <c r="Z43" i="211"/>
  <c r="AD43" i="211"/>
  <c r="AH43" i="211"/>
  <c r="AL43" i="211"/>
  <c r="AP43" i="211"/>
  <c r="AX43" i="211"/>
  <c r="BB43" i="211"/>
  <c r="F44" i="211"/>
  <c r="J44" i="211"/>
  <c r="N44" i="211"/>
  <c r="R44" i="211"/>
  <c r="V44" i="211"/>
  <c r="Z44" i="211"/>
  <c r="AD44" i="211"/>
  <c r="AH44" i="211"/>
  <c r="AL44" i="211"/>
  <c r="AP44" i="211"/>
  <c r="AX44" i="211"/>
  <c r="BB44" i="211"/>
  <c r="F45" i="211"/>
  <c r="J45" i="211"/>
  <c r="N45" i="211"/>
  <c r="V45" i="211"/>
  <c r="Z45" i="211"/>
  <c r="AD45" i="211"/>
  <c r="AH45" i="211"/>
  <c r="AL45" i="211"/>
  <c r="AX45" i="211"/>
  <c r="BB45" i="211"/>
  <c r="F46" i="211"/>
  <c r="J46" i="211"/>
  <c r="N46" i="211"/>
  <c r="V46" i="211"/>
  <c r="Z46" i="211"/>
  <c r="AD46" i="211"/>
  <c r="AH46" i="211"/>
  <c r="AL46" i="211"/>
  <c r="AP46" i="211"/>
  <c r="AX46" i="211"/>
  <c r="R47" i="211"/>
  <c r="AH47" i="211"/>
  <c r="AX47" i="211"/>
  <c r="J48" i="211"/>
  <c r="Z48" i="211"/>
  <c r="AX49" i="211"/>
  <c r="J50" i="211"/>
  <c r="Z50" i="211"/>
  <c r="AP50" i="211"/>
  <c r="AO51" i="211"/>
  <c r="AP52" i="211"/>
  <c r="W56" i="211"/>
  <c r="BC60" i="211"/>
  <c r="AU46" i="211"/>
  <c r="AY46" i="211"/>
  <c r="BC46" i="211"/>
  <c r="G47" i="211"/>
  <c r="K47" i="211"/>
  <c r="O47" i="211"/>
  <c r="S47" i="211"/>
  <c r="W47" i="211"/>
  <c r="AE47" i="211"/>
  <c r="AI47" i="211"/>
  <c r="AM47" i="211"/>
  <c r="AQ47" i="211"/>
  <c r="AU47" i="211"/>
  <c r="AY47" i="211"/>
  <c r="BC47" i="211"/>
  <c r="G48" i="211"/>
  <c r="K48" i="211"/>
  <c r="S48" i="211"/>
  <c r="W48" i="211"/>
  <c r="AI48" i="211"/>
  <c r="AM48" i="211"/>
  <c r="AQ48" i="211"/>
  <c r="AU48" i="211"/>
  <c r="AY48" i="211"/>
  <c r="BC48" i="211"/>
  <c r="AU49" i="211"/>
  <c r="AY49" i="211"/>
  <c r="BC49" i="211"/>
  <c r="G50" i="211"/>
  <c r="K50" i="211"/>
  <c r="O50" i="211"/>
  <c r="S50" i="211"/>
  <c r="W50" i="211"/>
  <c r="AE50" i="211"/>
  <c r="AI50" i="211"/>
  <c r="AM50" i="211"/>
  <c r="AQ50" i="211"/>
  <c r="AY50" i="211"/>
  <c r="BC50" i="211"/>
  <c r="G51" i="211"/>
  <c r="K51" i="211"/>
  <c r="O51" i="211"/>
  <c r="S51" i="211"/>
  <c r="W51" i="211"/>
  <c r="AB51" i="211"/>
  <c r="AH51" i="211"/>
  <c r="AP51" i="211"/>
  <c r="BB51" i="211"/>
  <c r="N52" i="211"/>
  <c r="AD52" i="211"/>
  <c r="AT52" i="211"/>
  <c r="F53" i="211"/>
  <c r="V53" i="211"/>
  <c r="AL53" i="211"/>
  <c r="BB53" i="211"/>
  <c r="N54" i="211"/>
  <c r="AD54" i="211"/>
  <c r="AT54" i="211"/>
  <c r="V55" i="211"/>
  <c r="AL55" i="211"/>
  <c r="BB55" i="211"/>
  <c r="AM56" i="211"/>
  <c r="AU57" i="211"/>
  <c r="G60" i="211"/>
  <c r="AR46" i="211"/>
  <c r="AV46" i="211"/>
  <c r="AZ46" i="211"/>
  <c r="BD46" i="211"/>
  <c r="H47" i="211"/>
  <c r="L47" i="211"/>
  <c r="P47" i="211"/>
  <c r="T47" i="211"/>
  <c r="X47" i="211"/>
  <c r="AB47" i="211"/>
  <c r="AF47" i="211"/>
  <c r="AJ47" i="211"/>
  <c r="AN47" i="211"/>
  <c r="AV47" i="211"/>
  <c r="AZ47" i="211"/>
  <c r="BD47" i="211"/>
  <c r="H48" i="211"/>
  <c r="L48" i="211"/>
  <c r="P48" i="211"/>
  <c r="T48" i="211"/>
  <c r="X48" i="211"/>
  <c r="AB48" i="211"/>
  <c r="AF48" i="211"/>
  <c r="AJ48" i="211"/>
  <c r="AN48" i="211"/>
  <c r="AR48" i="211"/>
  <c r="AV48" i="211"/>
  <c r="AZ48" i="211"/>
  <c r="BD48" i="211"/>
  <c r="AV49" i="211"/>
  <c r="AZ49" i="211"/>
  <c r="BD49" i="211"/>
  <c r="H50" i="211"/>
  <c r="L50" i="211"/>
  <c r="P50" i="211"/>
  <c r="T50" i="211"/>
  <c r="X50" i="211"/>
  <c r="AB50" i="211"/>
  <c r="AF50" i="211"/>
  <c r="AJ50" i="211"/>
  <c r="AN50" i="211"/>
  <c r="AR50" i="211"/>
  <c r="AV50" i="211"/>
  <c r="AZ50" i="211"/>
  <c r="BD50" i="211"/>
  <c r="H51" i="211"/>
  <c r="L51" i="211"/>
  <c r="P51" i="211"/>
  <c r="T51" i="211"/>
  <c r="X51" i="211"/>
  <c r="AC51" i="211"/>
  <c r="AK51" i="211"/>
  <c r="AS51" i="211"/>
  <c r="AH52" i="211"/>
  <c r="AX52" i="211"/>
  <c r="J53" i="211"/>
  <c r="Z53" i="211"/>
  <c r="AP53" i="211"/>
  <c r="R54" i="211"/>
  <c r="AH54" i="211"/>
  <c r="J55" i="211"/>
  <c r="Z55" i="211"/>
  <c r="AP55" i="211"/>
  <c r="BC56" i="211"/>
  <c r="G58" i="211"/>
  <c r="O59" i="211"/>
  <c r="E47" i="211"/>
  <c r="I47" i="211"/>
  <c r="M47" i="211"/>
  <c r="Q47" i="211"/>
  <c r="U47" i="211"/>
  <c r="Y47" i="211"/>
  <c r="AC47" i="211"/>
  <c r="AG47" i="211"/>
  <c r="AK47" i="211"/>
  <c r="AO47" i="211"/>
  <c r="AS47" i="211"/>
  <c r="AW47" i="211"/>
  <c r="BA47" i="211"/>
  <c r="BE47" i="211"/>
  <c r="D47" i="206" s="1"/>
  <c r="I48" i="211"/>
  <c r="M48" i="211"/>
  <c r="U48" i="211"/>
  <c r="Y48" i="211"/>
  <c r="AC48" i="211"/>
  <c r="AG48" i="211"/>
  <c r="AK48" i="211"/>
  <c r="AO48" i="211"/>
  <c r="AW48" i="211"/>
  <c r="BA48" i="211"/>
  <c r="AK49" i="211"/>
  <c r="AO49" i="211"/>
  <c r="AS49" i="211"/>
  <c r="AW49" i="211"/>
  <c r="BA49" i="211"/>
  <c r="BE49" i="211"/>
  <c r="D49" i="206" s="1"/>
  <c r="I50" i="211"/>
  <c r="M50" i="211"/>
  <c r="Q50" i="211"/>
  <c r="U50" i="211"/>
  <c r="Y50" i="211"/>
  <c r="AC50" i="211"/>
  <c r="AG50" i="211"/>
  <c r="AK50" i="211"/>
  <c r="AO50" i="211"/>
  <c r="AS50" i="211"/>
  <c r="AW50" i="211"/>
  <c r="BA50" i="211"/>
  <c r="I51" i="211"/>
  <c r="M51" i="211"/>
  <c r="Q51" i="211"/>
  <c r="U51" i="211"/>
  <c r="Y51" i="211"/>
  <c r="AD51" i="211"/>
  <c r="AL51" i="211"/>
  <c r="AT51" i="211"/>
  <c r="F52" i="211"/>
  <c r="V52" i="211"/>
  <c r="AL52" i="211"/>
  <c r="BB52" i="211"/>
  <c r="N53" i="211"/>
  <c r="AD53" i="211"/>
  <c r="AT53" i="211"/>
  <c r="F54" i="211"/>
  <c r="V54" i="211"/>
  <c r="AL54" i="211"/>
  <c r="BB54" i="211"/>
  <c r="N55" i="211"/>
  <c r="AD55" i="211"/>
  <c r="AT55" i="211"/>
  <c r="J56" i="211"/>
  <c r="O57" i="211"/>
  <c r="W58" i="211"/>
  <c r="AE59" i="211"/>
  <c r="AM60" i="211"/>
  <c r="AE51" i="211"/>
  <c r="AI51" i="211"/>
  <c r="AM51" i="211"/>
  <c r="AQ51" i="211"/>
  <c r="AY51" i="211"/>
  <c r="BC51" i="211"/>
  <c r="G52" i="211"/>
  <c r="K52" i="211"/>
  <c r="O52" i="211"/>
  <c r="S52" i="211"/>
  <c r="W52" i="211"/>
  <c r="AE52" i="211"/>
  <c r="AI52" i="211"/>
  <c r="AM52" i="211"/>
  <c r="AQ52" i="211"/>
  <c r="AU52" i="211"/>
  <c r="AY52" i="211"/>
  <c r="BC52" i="211"/>
  <c r="G53" i="211"/>
  <c r="K53" i="211"/>
  <c r="O53" i="211"/>
  <c r="S53" i="211"/>
  <c r="W53" i="211"/>
  <c r="AE53" i="211"/>
  <c r="AI53" i="211"/>
  <c r="AM53" i="211"/>
  <c r="AQ53" i="211"/>
  <c r="AU53" i="211"/>
  <c r="AY53" i="211"/>
  <c r="BC53" i="211"/>
  <c r="G54" i="211"/>
  <c r="K54" i="211"/>
  <c r="O54" i="211"/>
  <c r="S54" i="211"/>
  <c r="W54" i="211"/>
  <c r="AA54" i="211"/>
  <c r="AE54" i="211"/>
  <c r="AI54" i="211"/>
  <c r="AM54" i="211"/>
  <c r="AQ54" i="211"/>
  <c r="AU54" i="211"/>
  <c r="BC54" i="211"/>
  <c r="G55" i="211"/>
  <c r="K55" i="211"/>
  <c r="O55" i="211"/>
  <c r="S55" i="211"/>
  <c r="W55" i="211"/>
  <c r="AE55" i="211"/>
  <c r="AI55" i="211"/>
  <c r="AM55" i="211"/>
  <c r="AQ55" i="211"/>
  <c r="AU55" i="211"/>
  <c r="AY55" i="211"/>
  <c r="BC55" i="211"/>
  <c r="K56" i="211"/>
  <c r="AA56" i="211"/>
  <c r="AQ56" i="211"/>
  <c r="S57" i="211"/>
  <c r="AI57" i="211"/>
  <c r="AY57" i="211"/>
  <c r="K58" i="211"/>
  <c r="AA58" i="211"/>
  <c r="AQ58" i="211"/>
  <c r="S59" i="211"/>
  <c r="AI59" i="211"/>
  <c r="AY59" i="211"/>
  <c r="K60" i="211"/>
  <c r="AQ60" i="211"/>
  <c r="AF51" i="211"/>
  <c r="AJ51" i="211"/>
  <c r="AN51" i="211"/>
  <c r="AR51" i="211"/>
  <c r="AZ51" i="211"/>
  <c r="BD51" i="211"/>
  <c r="H52" i="211"/>
  <c r="L52" i="211"/>
  <c r="P52" i="211"/>
  <c r="T52" i="211"/>
  <c r="X52" i="211"/>
  <c r="AB52" i="211"/>
  <c r="AF52" i="211"/>
  <c r="AJ52" i="211"/>
  <c r="AN52" i="211"/>
  <c r="AR52" i="211"/>
  <c r="AZ52" i="211"/>
  <c r="BD52" i="211"/>
  <c r="H53" i="211"/>
  <c r="L53" i="211"/>
  <c r="P53" i="211"/>
  <c r="T53" i="211"/>
  <c r="X53" i="211"/>
  <c r="AB53" i="211"/>
  <c r="AF53" i="211"/>
  <c r="AJ53" i="211"/>
  <c r="AN53" i="211"/>
  <c r="AR53" i="211"/>
  <c r="AV53" i="211"/>
  <c r="AZ53" i="211"/>
  <c r="BD53" i="211"/>
  <c r="H54" i="211"/>
  <c r="L54" i="211"/>
  <c r="P54" i="211"/>
  <c r="T54" i="211"/>
  <c r="X54" i="211"/>
  <c r="AB54" i="211"/>
  <c r="AF54" i="211"/>
  <c r="AJ54" i="211"/>
  <c r="AN54" i="211"/>
  <c r="AR54" i="211"/>
  <c r="AV54" i="211"/>
  <c r="AZ54" i="211"/>
  <c r="BD54" i="211"/>
  <c r="H55" i="211"/>
  <c r="L55" i="211"/>
  <c r="P55" i="211"/>
  <c r="T55" i="211"/>
  <c r="X55" i="211"/>
  <c r="AB55" i="211"/>
  <c r="AF55" i="211"/>
  <c r="AJ55" i="211"/>
  <c r="AN55" i="211"/>
  <c r="AR55" i="211"/>
  <c r="AV55" i="211"/>
  <c r="BD55" i="211"/>
  <c r="F56" i="211"/>
  <c r="O56" i="211"/>
  <c r="AE56" i="211"/>
  <c r="AU56" i="211"/>
  <c r="G57" i="211"/>
  <c r="W57" i="211"/>
  <c r="AM57" i="211"/>
  <c r="BC57" i="211"/>
  <c r="O58" i="211"/>
  <c r="AE58" i="211"/>
  <c r="AU58" i="211"/>
  <c r="G59" i="211"/>
  <c r="W59" i="211"/>
  <c r="AM59" i="211"/>
  <c r="O60" i="211"/>
  <c r="AW51" i="211"/>
  <c r="BA51" i="211"/>
  <c r="BE51" i="211"/>
  <c r="D51" i="206" s="1"/>
  <c r="E52" i="211"/>
  <c r="I52" i="211"/>
  <c r="M52" i="211"/>
  <c r="Q52" i="211"/>
  <c r="U52" i="211"/>
  <c r="Y52" i="211"/>
  <c r="AC52" i="211"/>
  <c r="AG52" i="211"/>
  <c r="AK52" i="211"/>
  <c r="AO52" i="211"/>
  <c r="AS52" i="211"/>
  <c r="BA52" i="211"/>
  <c r="E53" i="211"/>
  <c r="I53" i="211"/>
  <c r="M53" i="211"/>
  <c r="Q53" i="211"/>
  <c r="U53" i="211"/>
  <c r="Y53" i="211"/>
  <c r="AC53" i="211"/>
  <c r="AG53" i="211"/>
  <c r="AK53" i="211"/>
  <c r="AO53" i="211"/>
  <c r="AS53" i="211"/>
  <c r="AW53" i="211"/>
  <c r="BA53" i="211"/>
  <c r="E54" i="211"/>
  <c r="I54" i="211"/>
  <c r="M54" i="211"/>
  <c r="Q54" i="211"/>
  <c r="U54" i="211"/>
  <c r="Y54" i="211"/>
  <c r="AC54" i="211"/>
  <c r="AG54" i="211"/>
  <c r="AK54" i="211"/>
  <c r="AO54" i="211"/>
  <c r="AS54" i="211"/>
  <c r="AW54" i="211"/>
  <c r="BA54" i="211"/>
  <c r="I55" i="211"/>
  <c r="M55" i="211"/>
  <c r="Q55" i="211"/>
  <c r="U55" i="211"/>
  <c r="Y55" i="211"/>
  <c r="AC55" i="211"/>
  <c r="AG55" i="211"/>
  <c r="AK55" i="211"/>
  <c r="AO55" i="211"/>
  <c r="AS55" i="211"/>
  <c r="AW55" i="211"/>
  <c r="BA55" i="211"/>
  <c r="G56" i="211"/>
  <c r="S56" i="211"/>
  <c r="AI56" i="211"/>
  <c r="AY56" i="211"/>
  <c r="K57" i="211"/>
  <c r="AQ57" i="211"/>
  <c r="S58" i="211"/>
  <c r="AI58" i="211"/>
  <c r="AY58" i="211"/>
  <c r="K59" i="211"/>
  <c r="AQ59" i="211"/>
  <c r="AY60" i="211"/>
  <c r="H56" i="211"/>
  <c r="L56" i="211"/>
  <c r="P56" i="211"/>
  <c r="T56" i="211"/>
  <c r="X56" i="211"/>
  <c r="AB56" i="211"/>
  <c r="AF56" i="211"/>
  <c r="AJ56" i="211"/>
  <c r="AN56" i="211"/>
  <c r="AR56" i="211"/>
  <c r="AV56" i="211"/>
  <c r="AZ56" i="211"/>
  <c r="BD56" i="211"/>
  <c r="H57" i="211"/>
  <c r="L57" i="211"/>
  <c r="P57" i="211"/>
  <c r="T57" i="211"/>
  <c r="X57" i="211"/>
  <c r="AB57" i="211"/>
  <c r="AF57" i="211"/>
  <c r="AJ57" i="211"/>
  <c r="AN57" i="211"/>
  <c r="AR57" i="211"/>
  <c r="AV57" i="211"/>
  <c r="AZ57" i="211"/>
  <c r="BD57" i="211"/>
  <c r="H58" i="211"/>
  <c r="L58" i="211"/>
  <c r="P58" i="211"/>
  <c r="T58" i="211"/>
  <c r="X58" i="211"/>
  <c r="AB58" i="211"/>
  <c r="AF58" i="211"/>
  <c r="AJ58" i="211"/>
  <c r="AN58" i="211"/>
  <c r="AR58" i="211"/>
  <c r="AV58" i="211"/>
  <c r="AZ58" i="211"/>
  <c r="BD58" i="211"/>
  <c r="H59" i="211"/>
  <c r="L59" i="211"/>
  <c r="P59" i="211"/>
  <c r="T59" i="211"/>
  <c r="X59" i="211"/>
  <c r="AB59" i="211"/>
  <c r="AF59" i="211"/>
  <c r="AJ59" i="211"/>
  <c r="AN59" i="211"/>
  <c r="AR59" i="211"/>
  <c r="AV59" i="211"/>
  <c r="AZ59" i="211"/>
  <c r="H60" i="211"/>
  <c r="L60" i="211"/>
  <c r="AJ60" i="211"/>
  <c r="AR60" i="211"/>
  <c r="AV60" i="211"/>
  <c r="AZ60" i="211"/>
  <c r="E56" i="211"/>
  <c r="I56" i="211"/>
  <c r="M56" i="211"/>
  <c r="Q56" i="211"/>
  <c r="U56" i="211"/>
  <c r="Y56" i="211"/>
  <c r="AC56" i="211"/>
  <c r="AG56" i="211"/>
  <c r="AK56" i="211"/>
  <c r="AO56" i="211"/>
  <c r="AS56" i="211"/>
  <c r="AW56" i="211"/>
  <c r="I57" i="211"/>
  <c r="M57" i="211"/>
  <c r="Q57" i="211"/>
  <c r="U57" i="211"/>
  <c r="Y57" i="211"/>
  <c r="AC57" i="211"/>
  <c r="AG57" i="211"/>
  <c r="AK57" i="211"/>
  <c r="AO57" i="211"/>
  <c r="AS57" i="211"/>
  <c r="AW57" i="211"/>
  <c r="I58" i="211"/>
  <c r="M58" i="211"/>
  <c r="Q58" i="211"/>
  <c r="U58" i="211"/>
  <c r="Y58" i="211"/>
  <c r="AC58" i="211"/>
  <c r="AG58" i="211"/>
  <c r="AK58" i="211"/>
  <c r="AO58" i="211"/>
  <c r="AS58" i="211"/>
  <c r="AW58" i="211"/>
  <c r="BA58" i="211"/>
  <c r="BE58" i="211"/>
  <c r="D58" i="206" s="1"/>
  <c r="E59" i="211"/>
  <c r="I59" i="211"/>
  <c r="M59" i="211"/>
  <c r="Q59" i="211"/>
  <c r="U59" i="211"/>
  <c r="Y59" i="211"/>
  <c r="AC59" i="211"/>
  <c r="AG59" i="211"/>
  <c r="AK59" i="211"/>
  <c r="AO59" i="211"/>
  <c r="AS59" i="211"/>
  <c r="AW59" i="211"/>
  <c r="BA59" i="211"/>
  <c r="I60" i="211"/>
  <c r="Y60" i="211"/>
  <c r="AG60" i="211"/>
  <c r="AK60" i="211"/>
  <c r="AO60" i="211"/>
  <c r="AS60" i="211"/>
  <c r="AW60" i="211"/>
  <c r="BA60" i="211"/>
  <c r="BE60" i="211"/>
  <c r="BE61" i="211"/>
  <c r="N56" i="211"/>
  <c r="V56" i="211"/>
  <c r="Z56" i="211"/>
  <c r="AD56" i="211"/>
  <c r="AH56" i="211"/>
  <c r="AL56" i="211"/>
  <c r="AP56" i="211"/>
  <c r="AT56" i="211"/>
  <c r="AX56" i="211"/>
  <c r="BB56" i="211"/>
  <c r="F57" i="211"/>
  <c r="J57" i="211"/>
  <c r="N57" i="211"/>
  <c r="V57" i="211"/>
  <c r="Z57" i="211"/>
  <c r="AD57" i="211"/>
  <c r="AH57" i="211"/>
  <c r="AL57" i="211"/>
  <c r="AP57" i="211"/>
  <c r="AT57" i="211"/>
  <c r="AX57" i="211"/>
  <c r="F58" i="211"/>
  <c r="J58" i="211"/>
  <c r="N58" i="211"/>
  <c r="R58" i="211"/>
  <c r="V58" i="211"/>
  <c r="Z58" i="211"/>
  <c r="AD58" i="211"/>
  <c r="AH58" i="211"/>
  <c r="AL58" i="211"/>
  <c r="AP58" i="211"/>
  <c r="AT58" i="211"/>
  <c r="AX58" i="211"/>
  <c r="BB58" i="211"/>
  <c r="F59" i="211"/>
  <c r="J59" i="211"/>
  <c r="N59" i="211"/>
  <c r="V59" i="211"/>
  <c r="Z59" i="211"/>
  <c r="AD59" i="211"/>
  <c r="AH59" i="211"/>
  <c r="AL59" i="211"/>
  <c r="AP59" i="211"/>
  <c r="AT59" i="211"/>
  <c r="AX59" i="211"/>
  <c r="BB59" i="211"/>
  <c r="N60" i="211"/>
  <c r="AD60" i="211"/>
  <c r="B5" i="252" s="1"/>
  <c r="E5" i="252" s="1"/>
  <c r="AP60" i="211"/>
  <c r="AX60" i="211"/>
  <c r="BB60" i="211"/>
  <c r="BG61" i="211"/>
  <c r="AB28" i="90"/>
  <c r="AF29" i="90"/>
  <c r="AF22" i="90"/>
  <c r="AF33" i="90"/>
  <c r="AC45" i="90"/>
  <c r="AF44" i="90"/>
  <c r="AB29" i="90"/>
  <c r="AB35" i="90"/>
  <c r="AB27" i="90"/>
  <c r="AH35" i="90"/>
  <c r="AH22" i="90"/>
  <c r="AH31" i="90"/>
  <c r="AF26" i="90"/>
  <c r="AF41" i="90"/>
  <c r="AF19" i="90"/>
  <c r="AF40" i="90"/>
  <c r="AF20" i="90"/>
  <c r="AF36" i="90"/>
  <c r="AF10" i="90"/>
  <c r="AF16" i="90"/>
  <c r="AC21" i="90"/>
  <c r="AC29" i="90"/>
  <c r="AC10" i="90"/>
  <c r="AC24" i="90"/>
  <c r="AC15" i="90"/>
  <c r="AC16" i="90"/>
  <c r="AC14" i="90"/>
  <c r="AF37" i="90"/>
  <c r="AY53" i="273"/>
  <c r="AY60" i="273"/>
  <c r="BE20" i="273"/>
  <c r="T21" i="206"/>
  <c r="E11" i="275"/>
  <c r="E15" i="275"/>
  <c r="E22" i="275"/>
  <c r="E27" i="275"/>
  <c r="E31" i="275"/>
  <c r="E37" i="275"/>
  <c r="E41" i="275"/>
  <c r="E45" i="275"/>
  <c r="E49" i="275"/>
  <c r="E53" i="275"/>
  <c r="E61" i="275"/>
  <c r="E14" i="275"/>
  <c r="E18" i="275"/>
  <c r="E26" i="275"/>
  <c r="E30" i="275"/>
  <c r="E36" i="275"/>
  <c r="E40" i="275"/>
  <c r="E44" i="275"/>
  <c r="E52" i="275"/>
  <c r="E56" i="275"/>
  <c r="E60" i="275"/>
  <c r="E13" i="275"/>
  <c r="E17" i="275"/>
  <c r="E25" i="275"/>
  <c r="E29" i="275"/>
  <c r="E35" i="275"/>
  <c r="E39" i="275"/>
  <c r="E43" i="275"/>
  <c r="E51" i="275"/>
  <c r="E55" i="275"/>
  <c r="AH46" i="90"/>
  <c r="BF35" i="259"/>
  <c r="AO60" i="218"/>
  <c r="BF43" i="218" s="1"/>
  <c r="BG43" i="218" s="1"/>
  <c r="AP60" i="218"/>
  <c r="BF44" i="218"/>
  <c r="AV60" i="218"/>
  <c r="BF50" i="218"/>
  <c r="BG50" i="218"/>
  <c r="BG13" i="218"/>
  <c r="I18" i="206"/>
  <c r="Q34" i="206"/>
  <c r="P11" i="129"/>
  <c r="O12" i="206"/>
  <c r="T60" i="211"/>
  <c r="R29" i="269"/>
  <c r="T21" i="211"/>
  <c r="H52" i="206"/>
  <c r="BE52" i="211"/>
  <c r="D52" i="206" s="1"/>
  <c r="AW51" i="260"/>
  <c r="AW60" i="260"/>
  <c r="BF51" i="260"/>
  <c r="BG51" i="260" s="1"/>
  <c r="F34" i="206"/>
  <c r="P10" i="129"/>
  <c r="R8" i="266"/>
  <c r="N10" i="129"/>
  <c r="AA8" i="266"/>
  <c r="BE7" i="266"/>
  <c r="N8" i="206"/>
  <c r="BE8" i="266"/>
  <c r="N9" i="206"/>
  <c r="N10" i="206"/>
  <c r="BE8" i="263"/>
  <c r="F8" i="263" s="1"/>
  <c r="F60" i="263" s="1"/>
  <c r="BF8" i="263" s="1"/>
  <c r="BG8" i="263" s="1"/>
  <c r="H10" i="263"/>
  <c r="H60" i="263" s="1"/>
  <c r="BF10" i="263" s="1"/>
  <c r="BG10" i="263" s="1"/>
  <c r="AF9" i="211"/>
  <c r="AA7" i="263"/>
  <c r="AF8" i="211"/>
  <c r="AA59" i="267"/>
  <c r="AA7" i="265"/>
  <c r="AF60" i="259"/>
  <c r="BF34" i="259"/>
  <c r="BG34" i="259" s="1"/>
  <c r="AF60" i="211"/>
  <c r="AA8" i="260"/>
  <c r="K8" i="90" a="1"/>
  <c r="K20" i="90"/>
  <c r="K13" i="90"/>
  <c r="L50" i="206"/>
  <c r="AA59" i="272"/>
  <c r="AI21" i="211"/>
  <c r="O17" i="263"/>
  <c r="O60" i="263" s="1"/>
  <c r="BF17" i="263" s="1"/>
  <c r="BG17" i="263" s="1"/>
  <c r="BE36" i="211"/>
  <c r="D36" i="206" s="1"/>
  <c r="R59" i="270"/>
  <c r="BE29" i="270"/>
  <c r="J36" i="206"/>
  <c r="R8" i="261"/>
  <c r="S10" i="129" s="1"/>
  <c r="J12" i="269"/>
  <c r="J60" i="269" s="1"/>
  <c r="BF40" i="258"/>
  <c r="BG40" i="258" s="1"/>
  <c r="Y60" i="218"/>
  <c r="BF27" i="218"/>
  <c r="BG27" i="218" s="1"/>
  <c r="N60" i="218"/>
  <c r="AK60" i="218"/>
  <c r="BF39" i="218"/>
  <c r="BG39" i="218" s="1"/>
  <c r="AY60" i="218"/>
  <c r="BF53" i="218"/>
  <c r="BG53" i="218" s="1"/>
  <c r="BF16" i="218"/>
  <c r="AH8" i="211"/>
  <c r="AA8" i="259"/>
  <c r="AH60" i="211"/>
  <c r="G11" i="129"/>
  <c r="BB56" i="263"/>
  <c r="BB60" i="263"/>
  <c r="BF56" i="263" s="1"/>
  <c r="BG56" i="263" s="1"/>
  <c r="AT60" i="211"/>
  <c r="BE20" i="263"/>
  <c r="Q21" i="206"/>
  <c r="BE29" i="263"/>
  <c r="Q30" i="206" s="1"/>
  <c r="AB30" i="263"/>
  <c r="AB60" i="263" s="1"/>
  <c r="BF30" i="263"/>
  <c r="BG30" i="263" s="1"/>
  <c r="BE20" i="266"/>
  <c r="N21" i="206"/>
  <c r="BE29" i="266"/>
  <c r="AA29" i="266" s="1"/>
  <c r="AE33" i="266"/>
  <c r="AE60" i="266" s="1"/>
  <c r="BF33" i="266" s="1"/>
  <c r="BG33" i="266" s="1"/>
  <c r="AA7" i="266"/>
  <c r="M8" i="90" a="1"/>
  <c r="M12" i="206"/>
  <c r="S10" i="206"/>
  <c r="BE8" i="261"/>
  <c r="F8" i="261"/>
  <c r="F60" i="261" s="1"/>
  <c r="BF8" i="261" s="1"/>
  <c r="BG8" i="261" s="1"/>
  <c r="I11" i="262"/>
  <c r="I60" i="262" s="1"/>
  <c r="BF11" i="262" s="1"/>
  <c r="BG11" i="262" s="1"/>
  <c r="J12" i="262"/>
  <c r="J60" i="262" s="1"/>
  <c r="BF12" i="262"/>
  <c r="BG12" i="262" s="1"/>
  <c r="G13" i="206"/>
  <c r="R8" i="262"/>
  <c r="R10" i="129" s="1"/>
  <c r="J12" i="258"/>
  <c r="AA7" i="258"/>
  <c r="Q19" i="258"/>
  <c r="Q60" i="258"/>
  <c r="AA20" i="211"/>
  <c r="BE20" i="211"/>
  <c r="D20" i="206" s="1"/>
  <c r="Q19" i="264"/>
  <c r="Q60" i="264" s="1"/>
  <c r="BF19" i="264" s="1"/>
  <c r="BG19" i="264" s="1"/>
  <c r="AU49" i="264"/>
  <c r="AU60" i="264"/>
  <c r="J12" i="264"/>
  <c r="AA7" i="264"/>
  <c r="O17" i="270"/>
  <c r="O60" i="270" s="1"/>
  <c r="BF17" i="270" s="1"/>
  <c r="BG17" i="270" s="1"/>
  <c r="M13" i="206"/>
  <c r="F8" i="90" a="1"/>
  <c r="F13" i="129"/>
  <c r="F13" i="206"/>
  <c r="Q16" i="129"/>
  <c r="R8" i="259"/>
  <c r="F10" i="129" s="1"/>
  <c r="G9" i="259"/>
  <c r="G60" i="259"/>
  <c r="AF34" i="267"/>
  <c r="AF60" i="267"/>
  <c r="BF34" i="267" s="1"/>
  <c r="BG34" i="267" s="1"/>
  <c r="H10" i="265"/>
  <c r="H60" i="265"/>
  <c r="BF10" i="265" s="1"/>
  <c r="BG10" i="265" s="1"/>
  <c r="AE33" i="268"/>
  <c r="AE60" i="268" s="1"/>
  <c r="BF33" i="268" s="1"/>
  <c r="BG33" i="268" s="1"/>
  <c r="R29" i="268"/>
  <c r="AA7" i="267"/>
  <c r="R8" i="270"/>
  <c r="J10" i="129"/>
  <c r="R59" i="260"/>
  <c r="M15" i="260"/>
  <c r="M60" i="260" s="1"/>
  <c r="BG35" i="259"/>
  <c r="F8" i="266"/>
  <c r="F60" i="266"/>
  <c r="BF8" i="266" s="1"/>
  <c r="BG8" i="266" s="1"/>
  <c r="F53" i="206"/>
  <c r="AX52" i="259"/>
  <c r="AX60" i="259"/>
  <c r="BF52" i="259" s="1"/>
  <c r="BG52" i="259" s="1"/>
  <c r="S53" i="206"/>
  <c r="AX52" i="261"/>
  <c r="AX60" i="261"/>
  <c r="BF52" i="261" s="1"/>
  <c r="BG52" i="261" s="1"/>
  <c r="E24" i="206"/>
  <c r="U23" i="218"/>
  <c r="S21" i="218"/>
  <c r="S60" i="218" s="1"/>
  <c r="BF21" i="218"/>
  <c r="BG21" i="218" s="1"/>
  <c r="E23" i="206"/>
  <c r="T22" i="218"/>
  <c r="AJ48" i="233"/>
  <c r="AT38" i="233" s="1"/>
  <c r="AJ49" i="211"/>
  <c r="AT39" i="211"/>
  <c r="E15" i="129"/>
  <c r="E14" i="129"/>
  <c r="AB31" i="256"/>
  <c r="H10" i="258"/>
  <c r="O17" i="258"/>
  <c r="H33" i="129"/>
  <c r="S21" i="258"/>
  <c r="S60" i="258"/>
  <c r="BF21" i="258" s="1"/>
  <c r="X26" i="258"/>
  <c r="X60" i="258" s="1"/>
  <c r="BF26" i="258" s="1"/>
  <c r="BG26" i="258" s="1"/>
  <c r="F29" i="258"/>
  <c r="AE33" i="258"/>
  <c r="AG35" i="258"/>
  <c r="AG60" i="258" s="1"/>
  <c r="BF35" i="258" s="1"/>
  <c r="BG35" i="258" s="1"/>
  <c r="AI37" i="258"/>
  <c r="AI60" i="258" s="1"/>
  <c r="AQ45" i="258"/>
  <c r="AQ60" i="258"/>
  <c r="AU49" i="258"/>
  <c r="AU60" i="258" s="1"/>
  <c r="AZ54" i="258"/>
  <c r="AZ60" i="258" s="1"/>
  <c r="BC57" i="258"/>
  <c r="BC60" i="258"/>
  <c r="BF57" i="258" s="1"/>
  <c r="BG57" i="258"/>
  <c r="P18" i="259"/>
  <c r="P60" i="259" s="1"/>
  <c r="BF18" i="259" s="1"/>
  <c r="U23" i="259"/>
  <c r="U60" i="259"/>
  <c r="V24" i="259"/>
  <c r="V60" i="259" s="1"/>
  <c r="BF24" i="259" s="1"/>
  <c r="BG24" i="259" s="1"/>
  <c r="AH36" i="259"/>
  <c r="AH60" i="259"/>
  <c r="AJ38" i="259"/>
  <c r="AM41" i="259"/>
  <c r="AQ45" i="259"/>
  <c r="AS47" i="259"/>
  <c r="AS60" i="259"/>
  <c r="BF47" i="259" s="1"/>
  <c r="BG47" i="259" s="1"/>
  <c r="AU49" i="259"/>
  <c r="AU60" i="259"/>
  <c r="BF49" i="259"/>
  <c r="BG49" i="259" s="1"/>
  <c r="AY53" i="259"/>
  <c r="AY60" i="259" s="1"/>
  <c r="BF53" i="259" s="1"/>
  <c r="K13" i="260"/>
  <c r="G15" i="129"/>
  <c r="G14" i="129"/>
  <c r="G33" i="129"/>
  <c r="S21" i="260"/>
  <c r="S60" i="260"/>
  <c r="U23" i="260"/>
  <c r="U60" i="260" s="1"/>
  <c r="BF23" i="260" s="1"/>
  <c r="BG23" i="260" s="1"/>
  <c r="W25" i="260"/>
  <c r="W60" i="260"/>
  <c r="AF34" i="260"/>
  <c r="AN42" i="260"/>
  <c r="AR46" i="260"/>
  <c r="AV50" i="260"/>
  <c r="AY53" i="260"/>
  <c r="AY60" i="260"/>
  <c r="BF53" i="260" s="1"/>
  <c r="BB56" i="260"/>
  <c r="G8" i="90" a="1"/>
  <c r="K13" i="261"/>
  <c r="K60" i="261"/>
  <c r="P18" i="261"/>
  <c r="P60" i="261"/>
  <c r="BF18" i="261"/>
  <c r="BG18" i="261" s="1"/>
  <c r="V24" i="261"/>
  <c r="V60" i="261" s="1"/>
  <c r="BF24" i="261" s="1"/>
  <c r="BG24" i="261" s="1"/>
  <c r="BE29" i="261"/>
  <c r="AB30" i="261"/>
  <c r="AB60" i="261" s="1"/>
  <c r="BF30" i="261" s="1"/>
  <c r="BG30" i="261" s="1"/>
  <c r="AI37" i="261"/>
  <c r="AI60" i="261"/>
  <c r="BF37" i="261" s="1"/>
  <c r="BG37" i="261" s="1"/>
  <c r="AM41" i="261"/>
  <c r="AM60" i="261" s="1"/>
  <c r="BF41" i="261" s="1"/>
  <c r="BG41" i="261" s="1"/>
  <c r="AQ45" i="261"/>
  <c r="AQ60" i="261" s="1"/>
  <c r="BF45" i="261" s="1"/>
  <c r="BG45" i="261" s="1"/>
  <c r="AT48" i="261"/>
  <c r="AT60" i="261"/>
  <c r="BF48" i="261" s="1"/>
  <c r="BG48" i="261"/>
  <c r="AW51" i="261"/>
  <c r="AW60" i="261" s="1"/>
  <c r="BF51" i="261" s="1"/>
  <c r="BG51" i="261" s="1"/>
  <c r="AZ54" i="261"/>
  <c r="AZ60" i="261" s="1"/>
  <c r="BF54" i="261" s="1"/>
  <c r="BG54" i="261" s="1"/>
  <c r="BC57" i="261"/>
  <c r="BC60" i="261"/>
  <c r="BF57" i="261" s="1"/>
  <c r="BG57" i="261" s="1"/>
  <c r="R24" i="129"/>
  <c r="R14" i="206"/>
  <c r="K13" i="262"/>
  <c r="K60" i="262"/>
  <c r="BF13" i="262"/>
  <c r="BG13" i="262" s="1"/>
  <c r="R24" i="206"/>
  <c r="U23" i="262"/>
  <c r="U60" i="262"/>
  <c r="BF23" i="262"/>
  <c r="BG23" i="262" s="1"/>
  <c r="R29" i="206"/>
  <c r="Z28" i="262"/>
  <c r="Z60" i="262" s="1"/>
  <c r="BF28" i="262" s="1"/>
  <c r="O53" i="206"/>
  <c r="AX52" i="265"/>
  <c r="AX60" i="265" s="1"/>
  <c r="BF52" i="265" s="1"/>
  <c r="BG52" i="265" s="1"/>
  <c r="L14" i="258"/>
  <c r="T22" i="258"/>
  <c r="T60" i="258" s="1"/>
  <c r="BF22" i="258"/>
  <c r="BG22" i="258" s="1"/>
  <c r="E8" i="218"/>
  <c r="E24" i="129"/>
  <c r="H15" i="129"/>
  <c r="H14" i="129"/>
  <c r="E8" i="259"/>
  <c r="E8" i="260"/>
  <c r="E8" i="262"/>
  <c r="R28" i="206"/>
  <c r="Y27" i="262"/>
  <c r="Y60" i="262"/>
  <c r="BF27" i="262"/>
  <c r="BG27" i="262" s="1"/>
  <c r="BE7" i="256"/>
  <c r="E7" i="256"/>
  <c r="H24" i="129"/>
  <c r="W25" i="258"/>
  <c r="F15" i="129"/>
  <c r="F14" i="129"/>
  <c r="W25" i="259"/>
  <c r="W60" i="259"/>
  <c r="Y27" i="259"/>
  <c r="Z28" i="259"/>
  <c r="Z60" i="259"/>
  <c r="BA55" i="259"/>
  <c r="BC57" i="259"/>
  <c r="BC60" i="259"/>
  <c r="V24" i="260"/>
  <c r="V60" i="260" s="1"/>
  <c r="BF24" i="260"/>
  <c r="AD32" i="260"/>
  <c r="AK39" i="260"/>
  <c r="AQ45" i="260"/>
  <c r="AQ60" i="260" s="1"/>
  <c r="BF45" i="260" s="1"/>
  <c r="AX52" i="260"/>
  <c r="AX60" i="260"/>
  <c r="BF52" i="260" s="1"/>
  <c r="J12" i="261"/>
  <c r="J60" i="261"/>
  <c r="BF12" i="261" s="1"/>
  <c r="BG12" i="261"/>
  <c r="O17" i="261"/>
  <c r="O60" i="261"/>
  <c r="BF17" i="261"/>
  <c r="BG17" i="261" s="1"/>
  <c r="U23" i="261"/>
  <c r="U60" i="261"/>
  <c r="BF23" i="261" s="1"/>
  <c r="BG23" i="261" s="1"/>
  <c r="Y27" i="261"/>
  <c r="Y60" i="261" s="1"/>
  <c r="BF27" i="261" s="1"/>
  <c r="BG27" i="261" s="1"/>
  <c r="Z28" i="261"/>
  <c r="Z60" i="261"/>
  <c r="BF28" i="261"/>
  <c r="AE33" i="261"/>
  <c r="AH36" i="261"/>
  <c r="AH60" i="261"/>
  <c r="BF36" i="261" s="1"/>
  <c r="BG36" i="261" s="1"/>
  <c r="AL40" i="261"/>
  <c r="AL60" i="261" s="1"/>
  <c r="BF40" i="261" s="1"/>
  <c r="BG40" i="261" s="1"/>
  <c r="AP44" i="261"/>
  <c r="AP60" i="261"/>
  <c r="BF44" i="261"/>
  <c r="BG44" i="261" s="1"/>
  <c r="AV50" i="261"/>
  <c r="AV60" i="261"/>
  <c r="BF50" i="261" s="1"/>
  <c r="BG50" i="261" s="1"/>
  <c r="AY53" i="261"/>
  <c r="AY60" i="261"/>
  <c r="BF53" i="261" s="1"/>
  <c r="BG53" i="261" s="1"/>
  <c r="BB56" i="261"/>
  <c r="BB60" i="261"/>
  <c r="BF56" i="261"/>
  <c r="BG56" i="261" s="1"/>
  <c r="R19" i="206"/>
  <c r="P18" i="262"/>
  <c r="P60" i="262"/>
  <c r="BF18" i="262" s="1"/>
  <c r="BG18" i="262" s="1"/>
  <c r="F20" i="262"/>
  <c r="Q14" i="129"/>
  <c r="P41" i="206"/>
  <c r="AL40" i="264"/>
  <c r="AL60" i="264"/>
  <c r="BF40" i="264"/>
  <c r="BG40" i="264" s="1"/>
  <c r="R8" i="265"/>
  <c r="O10" i="129" s="1"/>
  <c r="R7" i="265"/>
  <c r="O8" i="129" s="1"/>
  <c r="O15" i="129"/>
  <c r="O14" i="129"/>
  <c r="O29" i="206"/>
  <c r="Z28" i="265"/>
  <c r="Z60" i="265" s="1"/>
  <c r="BF28" i="265" s="1"/>
  <c r="O44" i="206"/>
  <c r="AO43" i="265"/>
  <c r="AO60" i="265"/>
  <c r="BF43" i="265" s="1"/>
  <c r="BG43" i="265"/>
  <c r="O51" i="206"/>
  <c r="AV50" i="265"/>
  <c r="AV60" i="265" s="1"/>
  <c r="AZ60" i="265"/>
  <c r="BF54" i="265"/>
  <c r="BG54" i="265" s="1"/>
  <c r="N46" i="206"/>
  <c r="AQ45" i="266"/>
  <c r="AQ60" i="266" s="1"/>
  <c r="BF45" i="266" s="1"/>
  <c r="AC60" i="266"/>
  <c r="BF31" i="266"/>
  <c r="BG31" i="266" s="1"/>
  <c r="AO60" i="266"/>
  <c r="BF43" i="266"/>
  <c r="BG43" i="266" s="1"/>
  <c r="M37" i="206"/>
  <c r="AH36" i="267"/>
  <c r="AH60" i="267"/>
  <c r="BF36" i="267"/>
  <c r="BG36" i="267" s="1"/>
  <c r="M55" i="206"/>
  <c r="AZ54" i="267"/>
  <c r="AZ60" i="267"/>
  <c r="BF54" i="267" s="1"/>
  <c r="BG54" i="267" s="1"/>
  <c r="M58" i="206"/>
  <c r="BC57" i="267"/>
  <c r="BC60" i="267"/>
  <c r="U60" i="267"/>
  <c r="BF23" i="267"/>
  <c r="BG23" i="267"/>
  <c r="Y60" i="267"/>
  <c r="BF27" i="267"/>
  <c r="BG27" i="267"/>
  <c r="L20" i="206"/>
  <c r="Q19" i="268"/>
  <c r="Q60" i="268"/>
  <c r="BF19" i="268" s="1"/>
  <c r="L24" i="206"/>
  <c r="U23" i="268"/>
  <c r="U60" i="268" s="1"/>
  <c r="L33" i="206"/>
  <c r="AD32" i="268"/>
  <c r="AD60" i="268" s="1"/>
  <c r="L43" i="206"/>
  <c r="AN42" i="268"/>
  <c r="AN60" i="268"/>
  <c r="BF42" i="268" s="1"/>
  <c r="BG42" i="268"/>
  <c r="L47" i="206"/>
  <c r="AR46" i="268"/>
  <c r="AR60" i="268"/>
  <c r="K40" i="206"/>
  <c r="AK39" i="269"/>
  <c r="AK60" i="269"/>
  <c r="BF39" i="269" s="1"/>
  <c r="BG39" i="269"/>
  <c r="O17" i="262"/>
  <c r="O60" i="262" s="1"/>
  <c r="BF17" i="262" s="1"/>
  <c r="BG17" i="262" s="1"/>
  <c r="X26" i="262"/>
  <c r="X60" i="262" s="1"/>
  <c r="BF26" i="262"/>
  <c r="BG26" i="262" s="1"/>
  <c r="AC31" i="262"/>
  <c r="AC60" i="262"/>
  <c r="BF31" i="262" s="1"/>
  <c r="BG31" i="262" s="1"/>
  <c r="AI37" i="262"/>
  <c r="AO43" i="262"/>
  <c r="AO60" i="262" s="1"/>
  <c r="BF43" i="262" s="1"/>
  <c r="BG43" i="262"/>
  <c r="AS47" i="262"/>
  <c r="AS60" i="262"/>
  <c r="BF47" i="262" s="1"/>
  <c r="BG47" i="262" s="1"/>
  <c r="AW51" i="262"/>
  <c r="AW60" i="262" s="1"/>
  <c r="BF51" i="262"/>
  <c r="BG51" i="262"/>
  <c r="AZ54" i="262"/>
  <c r="AZ60" i="262" s="1"/>
  <c r="BF54" i="262"/>
  <c r="BG54" i="262" s="1"/>
  <c r="T22" i="263"/>
  <c r="T60" i="263"/>
  <c r="X26" i="263"/>
  <c r="X60" i="263"/>
  <c r="BF26" i="263"/>
  <c r="BG26" i="263" s="1"/>
  <c r="P24" i="129"/>
  <c r="S21" i="264"/>
  <c r="S60" i="264"/>
  <c r="BF21" i="264" s="1"/>
  <c r="BG21" i="264"/>
  <c r="U23" i="264"/>
  <c r="W25" i="264"/>
  <c r="W60" i="264"/>
  <c r="Y27" i="264"/>
  <c r="P8" i="90" a="1"/>
  <c r="P51" i="90"/>
  <c r="O15" i="206"/>
  <c r="L14" i="265"/>
  <c r="L60" i="265" s="1"/>
  <c r="BF14" i="265" s="1"/>
  <c r="BG14" i="265" s="1"/>
  <c r="BE20" i="265"/>
  <c r="O24" i="206"/>
  <c r="U23" i="265"/>
  <c r="U60" i="265"/>
  <c r="BF23" i="265" s="1"/>
  <c r="BG23" i="265" s="1"/>
  <c r="O28" i="206"/>
  <c r="Y27" i="265"/>
  <c r="Y60" i="265"/>
  <c r="BF27" i="265" s="1"/>
  <c r="BG27" i="265" s="1"/>
  <c r="O49" i="206"/>
  <c r="AT48" i="265"/>
  <c r="AT60" i="265" s="1"/>
  <c r="O54" i="206"/>
  <c r="AY53" i="265"/>
  <c r="AY60" i="265" s="1"/>
  <c r="BF53" i="265" s="1"/>
  <c r="BG53" i="265" s="1"/>
  <c r="H10" i="266"/>
  <c r="H60" i="266" s="1"/>
  <c r="BF10" i="266"/>
  <c r="BG10" i="266" s="1"/>
  <c r="N15" i="129"/>
  <c r="N14" i="129"/>
  <c r="N51" i="206"/>
  <c r="AV50" i="266"/>
  <c r="AV60" i="266"/>
  <c r="BF50" i="266" s="1"/>
  <c r="BG50" i="266"/>
  <c r="E8" i="267"/>
  <c r="H10" i="267"/>
  <c r="H60" i="267" s="1"/>
  <c r="K13" i="267"/>
  <c r="K60" i="267" s="1"/>
  <c r="BF13" i="267" s="1"/>
  <c r="BG13" i="267" s="1"/>
  <c r="M15" i="129"/>
  <c r="M14" i="129"/>
  <c r="M19" i="206"/>
  <c r="P18" i="267"/>
  <c r="P60" i="267"/>
  <c r="M41" i="206"/>
  <c r="AL40" i="267"/>
  <c r="AL60" i="267" s="1"/>
  <c r="BF40" i="267" s="1"/>
  <c r="BG40" i="267" s="1"/>
  <c r="M44" i="206"/>
  <c r="AO43" i="267"/>
  <c r="AO60" i="267" s="1"/>
  <c r="BF43" i="267" s="1"/>
  <c r="BG43" i="267"/>
  <c r="L15" i="206"/>
  <c r="L14" i="268"/>
  <c r="L60" i="268" s="1"/>
  <c r="BF14" i="268" s="1"/>
  <c r="BG14" i="268" s="1"/>
  <c r="K23" i="129"/>
  <c r="E8" i="269"/>
  <c r="K27" i="206"/>
  <c r="X26" i="269"/>
  <c r="K33" i="206"/>
  <c r="AD32" i="269"/>
  <c r="AD60" i="269"/>
  <c r="K43" i="206"/>
  <c r="AN42" i="269"/>
  <c r="AN60" i="269"/>
  <c r="R15" i="129"/>
  <c r="R14" i="129"/>
  <c r="R33" i="129"/>
  <c r="AD32" i="262"/>
  <c r="AD60" i="262" s="1"/>
  <c r="BF32" i="262"/>
  <c r="BG32" i="262" s="1"/>
  <c r="AG35" i="262"/>
  <c r="AG60" i="262"/>
  <c r="BF35" i="262" s="1"/>
  <c r="BG35" i="262" s="1"/>
  <c r="AL40" i="262"/>
  <c r="AL60" i="262"/>
  <c r="BF40" i="262" s="1"/>
  <c r="BG40" i="262" s="1"/>
  <c r="AP44" i="262"/>
  <c r="AP60" i="262" s="1"/>
  <c r="BF44" i="262" s="1"/>
  <c r="BG44" i="262" s="1"/>
  <c r="AT48" i="262"/>
  <c r="AT60" i="262"/>
  <c r="BF48" i="262" s="1"/>
  <c r="BG48" i="262"/>
  <c r="AX52" i="262"/>
  <c r="AX60" i="262" s="1"/>
  <c r="BF52" i="262" s="1"/>
  <c r="BG52" i="262"/>
  <c r="BA55" i="262"/>
  <c r="BA60" i="262" s="1"/>
  <c r="BF55" i="262" s="1"/>
  <c r="BG55" i="262" s="1"/>
  <c r="Q24" i="129"/>
  <c r="U23" i="263"/>
  <c r="U60" i="263" s="1"/>
  <c r="BF23" i="263"/>
  <c r="BG23" i="263" s="1"/>
  <c r="AH36" i="263"/>
  <c r="AH60" i="263" s="1"/>
  <c r="BF36" i="263" s="1"/>
  <c r="BG36" i="263" s="1"/>
  <c r="AL40" i="263"/>
  <c r="AL60" i="263"/>
  <c r="BF40" i="263" s="1"/>
  <c r="BG40" i="263" s="1"/>
  <c r="AP44" i="263"/>
  <c r="AP60" i="263" s="1"/>
  <c r="BF44" i="263" s="1"/>
  <c r="BG44" i="263" s="1"/>
  <c r="AT48" i="263"/>
  <c r="AT60" i="263" s="1"/>
  <c r="BF48" i="263" s="1"/>
  <c r="BG48" i="263"/>
  <c r="AX52" i="263"/>
  <c r="AX60" i="263"/>
  <c r="BF52" i="263" s="1"/>
  <c r="BG52" i="263" s="1"/>
  <c r="BA55" i="263"/>
  <c r="BA60" i="263" s="1"/>
  <c r="BF55" i="263"/>
  <c r="BG55" i="263"/>
  <c r="BC57" i="263"/>
  <c r="BC60" i="263" s="1"/>
  <c r="H10" i="264"/>
  <c r="H60" i="264" s="1"/>
  <c r="BF10" i="264" s="1"/>
  <c r="BG10" i="264" s="1"/>
  <c r="AF34" i="264"/>
  <c r="AF60" i="264"/>
  <c r="BF34" i="264"/>
  <c r="BG34" i="264" s="1"/>
  <c r="AG35" i="264"/>
  <c r="AG60" i="264" s="1"/>
  <c r="BF35" i="264" s="1"/>
  <c r="BG35" i="264" s="1"/>
  <c r="AJ38" i="264"/>
  <c r="AJ60" i="264"/>
  <c r="BF38" i="264" s="1"/>
  <c r="BG38" i="264" s="1"/>
  <c r="AK39" i="264"/>
  <c r="AK60" i="264"/>
  <c r="BF39" i="264" s="1"/>
  <c r="BG39" i="264" s="1"/>
  <c r="P44" i="206"/>
  <c r="AO43" i="264"/>
  <c r="AO60" i="264"/>
  <c r="BF43" i="264" s="1"/>
  <c r="BG43" i="264"/>
  <c r="AS47" i="264"/>
  <c r="AS60" i="264"/>
  <c r="BF47" i="264" s="1"/>
  <c r="BG47" i="264" s="1"/>
  <c r="O24" i="129"/>
  <c r="O11" i="129"/>
  <c r="O19" i="206"/>
  <c r="P18" i="265"/>
  <c r="P60" i="265" s="1"/>
  <c r="BF18" i="265" s="1"/>
  <c r="BG18" i="265" s="1"/>
  <c r="BE29" i="265"/>
  <c r="O30" i="206" s="1"/>
  <c r="O39" i="206"/>
  <c r="AJ38" i="265"/>
  <c r="AJ60" i="265" s="1"/>
  <c r="BF38" i="265" s="1"/>
  <c r="BG38" i="265" s="1"/>
  <c r="AU49" i="265"/>
  <c r="AU60" i="265"/>
  <c r="BF49" i="265" s="1"/>
  <c r="BG49" i="265"/>
  <c r="BC57" i="265"/>
  <c r="BC60" i="265" s="1"/>
  <c r="BF57" i="265" s="1"/>
  <c r="BG57" i="265"/>
  <c r="N15" i="206"/>
  <c r="L14" i="266"/>
  <c r="L60" i="266"/>
  <c r="BF14" i="266" s="1"/>
  <c r="BG14" i="266" s="1"/>
  <c r="N19" i="206"/>
  <c r="P18" i="266"/>
  <c r="P60" i="266"/>
  <c r="BF18" i="266" s="1"/>
  <c r="BG18" i="266" s="1"/>
  <c r="N24" i="206"/>
  <c r="U23" i="266"/>
  <c r="U60" i="266" s="1"/>
  <c r="BF23" i="266" s="1"/>
  <c r="BG23" i="266" s="1"/>
  <c r="N31" i="206"/>
  <c r="AB30" i="266"/>
  <c r="AB60" i="266"/>
  <c r="BF30" i="266" s="1"/>
  <c r="BG30" i="266" s="1"/>
  <c r="AG35" i="266"/>
  <c r="AG60" i="266" s="1"/>
  <c r="AI37" i="266"/>
  <c r="AI60" i="266"/>
  <c r="BF37" i="266"/>
  <c r="AJ38" i="266"/>
  <c r="AJ60" i="266"/>
  <c r="BF38" i="266" s="1"/>
  <c r="BG38" i="266" s="1"/>
  <c r="N43" i="206"/>
  <c r="AN42" i="266"/>
  <c r="AN60" i="266"/>
  <c r="BF42" i="266"/>
  <c r="BG42" i="266" s="1"/>
  <c r="AX52" i="266"/>
  <c r="AX60" i="266"/>
  <c r="N54" i="206"/>
  <c r="AY53" i="266"/>
  <c r="AY60" i="266"/>
  <c r="BF53" i="266" s="1"/>
  <c r="BG53" i="266" s="1"/>
  <c r="M17" i="206"/>
  <c r="N16" i="267"/>
  <c r="N60" i="267"/>
  <c r="BF16" i="267" s="1"/>
  <c r="Q19" i="267"/>
  <c r="Q60" i="267" s="1"/>
  <c r="M22" i="206"/>
  <c r="M23" i="206"/>
  <c r="T22" i="267"/>
  <c r="T60" i="267"/>
  <c r="BF22" i="267" s="1"/>
  <c r="BG22" i="267" s="1"/>
  <c r="M27" i="206"/>
  <c r="X26" i="267"/>
  <c r="X60" i="267"/>
  <c r="M47" i="206"/>
  <c r="AR46" i="267"/>
  <c r="AR60" i="267" s="1"/>
  <c r="BF46" i="267"/>
  <c r="BG46" i="267" s="1"/>
  <c r="AE60" i="267"/>
  <c r="BF33" i="267"/>
  <c r="BG33" i="267" s="1"/>
  <c r="AA20" i="268"/>
  <c r="L29" i="206"/>
  <c r="Z28" i="268"/>
  <c r="Z60" i="268"/>
  <c r="L54" i="206"/>
  <c r="AY53" i="268"/>
  <c r="AY60" i="268" s="1"/>
  <c r="BF53" i="268"/>
  <c r="BG53" i="268" s="1"/>
  <c r="L58" i="206"/>
  <c r="BC57" i="268"/>
  <c r="BC60" i="268" s="1"/>
  <c r="BF57" i="268" s="1"/>
  <c r="BG57" i="268" s="1"/>
  <c r="K14" i="206"/>
  <c r="K13" i="269"/>
  <c r="K60" i="269"/>
  <c r="BF13" i="269" s="1"/>
  <c r="AA20" i="269"/>
  <c r="J15" i="129"/>
  <c r="J14" i="129"/>
  <c r="AA20" i="270"/>
  <c r="J26" i="206"/>
  <c r="W25" i="270"/>
  <c r="W60" i="270" s="1"/>
  <c r="J37" i="206"/>
  <c r="AH36" i="270"/>
  <c r="AH60" i="270" s="1"/>
  <c r="BF36" i="270" s="1"/>
  <c r="BG36" i="270" s="1"/>
  <c r="BE29" i="262"/>
  <c r="AA29" i="262" s="1"/>
  <c r="AE33" i="262"/>
  <c r="AE60" i="262"/>
  <c r="BF33" i="262" s="1"/>
  <c r="BG33" i="262" s="1"/>
  <c r="AJ38" i="262"/>
  <c r="AJ60" i="262" s="1"/>
  <c r="BF38" i="262" s="1"/>
  <c r="BG38" i="262"/>
  <c r="AM41" i="262"/>
  <c r="AM60" i="262"/>
  <c r="BF41" i="262"/>
  <c r="BG41" i="262" s="1"/>
  <c r="AQ45" i="262"/>
  <c r="AQ60" i="262"/>
  <c r="BF45" i="262" s="1"/>
  <c r="BG45" i="262" s="1"/>
  <c r="AU49" i="262"/>
  <c r="AU60" i="262" s="1"/>
  <c r="BF49" i="262" s="1"/>
  <c r="BG49" i="262" s="1"/>
  <c r="AY53" i="262"/>
  <c r="AY60" i="262"/>
  <c r="BF53" i="262"/>
  <c r="BG53" i="262"/>
  <c r="BB56" i="262"/>
  <c r="BB60" i="262"/>
  <c r="BF56" i="262" s="1"/>
  <c r="BG56" i="262" s="1"/>
  <c r="J12" i="263"/>
  <c r="J60" i="263" s="1"/>
  <c r="BF12" i="263" s="1"/>
  <c r="BG12" i="263"/>
  <c r="M15" i="263"/>
  <c r="M60" i="263"/>
  <c r="BF15" i="263" s="1"/>
  <c r="BG15" i="263" s="1"/>
  <c r="N16" i="263"/>
  <c r="N60" i="263"/>
  <c r="BF16" i="263"/>
  <c r="AC31" i="263"/>
  <c r="AC60" i="263"/>
  <c r="BF31" i="263" s="1"/>
  <c r="BG31" i="263" s="1"/>
  <c r="AF34" i="263"/>
  <c r="AF60" i="263" s="1"/>
  <c r="BF34" i="263" s="1"/>
  <c r="BG34" i="263" s="1"/>
  <c r="AI37" i="263"/>
  <c r="AI60" i="263" s="1"/>
  <c r="BF37" i="263"/>
  <c r="BG37" i="263" s="1"/>
  <c r="AM41" i="263"/>
  <c r="AM60" i="263"/>
  <c r="BF41" i="263" s="1"/>
  <c r="BG41" i="263" s="1"/>
  <c r="AQ45" i="263"/>
  <c r="AQ60" i="263" s="1"/>
  <c r="BF45" i="263"/>
  <c r="BG45" i="263" s="1"/>
  <c r="AU49" i="263"/>
  <c r="AU60" i="263" s="1"/>
  <c r="BF49" i="263" s="1"/>
  <c r="BG49" i="263" s="1"/>
  <c r="AY53" i="263"/>
  <c r="AY60" i="263"/>
  <c r="BF53" i="263" s="1"/>
  <c r="BG53" i="263" s="1"/>
  <c r="I11" i="264"/>
  <c r="I60" i="264" s="1"/>
  <c r="BF11" i="264" s="1"/>
  <c r="BG11" i="264" s="1"/>
  <c r="K13" i="264"/>
  <c r="K60" i="264" s="1"/>
  <c r="P15" i="129"/>
  <c r="P14" i="129"/>
  <c r="P23" i="206"/>
  <c r="T22" i="264"/>
  <c r="T60" i="264" s="1"/>
  <c r="BF22" i="264" s="1"/>
  <c r="BG22" i="264" s="1"/>
  <c r="P27" i="206"/>
  <c r="X26" i="264"/>
  <c r="X60" i="264" s="1"/>
  <c r="BF26" i="264"/>
  <c r="BG26" i="264" s="1"/>
  <c r="P32" i="206"/>
  <c r="AC31" i="264"/>
  <c r="AC60" i="264" s="1"/>
  <c r="BF31" i="264"/>
  <c r="BG31" i="264" s="1"/>
  <c r="P38" i="206"/>
  <c r="AI37" i="264"/>
  <c r="AI60" i="264" s="1"/>
  <c r="BF37" i="264" s="1"/>
  <c r="BG37" i="264"/>
  <c r="AM41" i="264"/>
  <c r="AM60" i="264" s="1"/>
  <c r="BF41" i="264" s="1"/>
  <c r="BG41" i="264" s="1"/>
  <c r="P47" i="206"/>
  <c r="AR46" i="264"/>
  <c r="AR60" i="264" s="1"/>
  <c r="BF46" i="264" s="1"/>
  <c r="BG46" i="264" s="1"/>
  <c r="BA55" i="264"/>
  <c r="BA60" i="264"/>
  <c r="Y60" i="264"/>
  <c r="BF27" i="264"/>
  <c r="BG27" i="264" s="1"/>
  <c r="N16" i="265"/>
  <c r="N60" i="265"/>
  <c r="BF16" i="265" s="1"/>
  <c r="F20" i="265"/>
  <c r="O33" i="129"/>
  <c r="AB30" i="265"/>
  <c r="AB60" i="265"/>
  <c r="O37" i="206"/>
  <c r="AH36" i="265"/>
  <c r="AH60" i="265"/>
  <c r="BF36" i="265"/>
  <c r="BG36" i="265"/>
  <c r="AR46" i="265"/>
  <c r="AR60" i="265"/>
  <c r="BF46" i="265"/>
  <c r="BG46" i="265" s="1"/>
  <c r="AS47" i="265"/>
  <c r="AS60" i="265" s="1"/>
  <c r="AW51" i="265"/>
  <c r="AW60" i="265"/>
  <c r="BF51" i="265" s="1"/>
  <c r="BG51" i="265" s="1"/>
  <c r="Q60" i="265"/>
  <c r="BF19" i="265" s="1"/>
  <c r="V24" i="266"/>
  <c r="V60" i="266"/>
  <c r="BF24" i="266"/>
  <c r="BG24" i="266" s="1"/>
  <c r="N35" i="206"/>
  <c r="AF34" i="266"/>
  <c r="AF60" i="266"/>
  <c r="BF34" i="266"/>
  <c r="BG34" i="266" s="1"/>
  <c r="AT48" i="266"/>
  <c r="AT60" i="266"/>
  <c r="BF48" i="266" s="1"/>
  <c r="AU49" i="266"/>
  <c r="AU60" i="266"/>
  <c r="BF49" i="266" s="1"/>
  <c r="BG49" i="266" s="1"/>
  <c r="AZ54" i="266"/>
  <c r="AZ60" i="266" s="1"/>
  <c r="BF54" i="266" s="1"/>
  <c r="M16" i="206"/>
  <c r="M15" i="267"/>
  <c r="M60" i="267"/>
  <c r="BF15" i="267"/>
  <c r="BG15" i="267" s="1"/>
  <c r="O17" i="267"/>
  <c r="O60" i="267"/>
  <c r="BF17" i="267" s="1"/>
  <c r="BG17" i="267" s="1"/>
  <c r="AB30" i="267"/>
  <c r="AB60" i="267" s="1"/>
  <c r="BF30" i="267" s="1"/>
  <c r="BG30" i="267" s="1"/>
  <c r="M40" i="206"/>
  <c r="AK39" i="267"/>
  <c r="AK60" i="267"/>
  <c r="BF39" i="267"/>
  <c r="BG39" i="267" s="1"/>
  <c r="M45" i="206"/>
  <c r="AP44" i="267"/>
  <c r="AP60" i="267" s="1"/>
  <c r="BF44" i="267" s="1"/>
  <c r="BG44" i="267" s="1"/>
  <c r="M51" i="206"/>
  <c r="AV50" i="267"/>
  <c r="AV60" i="267" s="1"/>
  <c r="BF50" i="267" s="1"/>
  <c r="L23" i="129"/>
  <c r="E8" i="268"/>
  <c r="BE29" i="268"/>
  <c r="L39" i="206"/>
  <c r="AJ38" i="268"/>
  <c r="AJ60" i="268" s="1"/>
  <c r="BF38" i="268"/>
  <c r="BG38" i="268" s="1"/>
  <c r="K52" i="206"/>
  <c r="AW51" i="269"/>
  <c r="AW60" i="269" s="1"/>
  <c r="J40" i="206"/>
  <c r="AK39" i="270"/>
  <c r="AK60" i="270"/>
  <c r="BF39" i="270" s="1"/>
  <c r="J50" i="206"/>
  <c r="AU49" i="270"/>
  <c r="AU60" i="270" s="1"/>
  <c r="T52" i="206"/>
  <c r="AW51" i="273"/>
  <c r="AW60" i="273"/>
  <c r="BF51" i="273"/>
  <c r="BG51" i="273" s="1"/>
  <c r="T53" i="206"/>
  <c r="AX52" i="273"/>
  <c r="T58" i="206"/>
  <c r="BC57" i="273"/>
  <c r="BC60" i="273"/>
  <c r="BF57" i="273"/>
  <c r="BG57" i="273" s="1"/>
  <c r="W60" i="268"/>
  <c r="BF25" i="268" s="1"/>
  <c r="BG25" i="268" s="1"/>
  <c r="K17" i="206"/>
  <c r="N16" i="269"/>
  <c r="N60" i="269"/>
  <c r="BF16" i="269"/>
  <c r="E20" i="269"/>
  <c r="F20" i="269"/>
  <c r="K23" i="206"/>
  <c r="T22" i="269"/>
  <c r="T60" i="269" s="1"/>
  <c r="BF22" i="269" s="1"/>
  <c r="K35" i="206"/>
  <c r="AF34" i="269"/>
  <c r="AF60" i="269"/>
  <c r="K48" i="206"/>
  <c r="AS47" i="269"/>
  <c r="AS60" i="269" s="1"/>
  <c r="K55" i="206"/>
  <c r="AZ54" i="269"/>
  <c r="AZ60" i="269"/>
  <c r="J13" i="206"/>
  <c r="J12" i="270"/>
  <c r="J60" i="270"/>
  <c r="BF12" i="270" s="1"/>
  <c r="E20" i="270"/>
  <c r="F20" i="270"/>
  <c r="J22" i="206"/>
  <c r="S21" i="270"/>
  <c r="S60" i="270" s="1"/>
  <c r="BF21" i="270" s="1"/>
  <c r="BG21" i="270" s="1"/>
  <c r="AA59" i="270"/>
  <c r="J46" i="206"/>
  <c r="AQ45" i="270"/>
  <c r="T36" i="206"/>
  <c r="AG35" i="273"/>
  <c r="AG60" i="273"/>
  <c r="N24" i="129"/>
  <c r="N33" i="129"/>
  <c r="M53" i="206"/>
  <c r="AX52" i="267"/>
  <c r="AX60" i="267"/>
  <c r="BF52" i="267" s="1"/>
  <c r="BG52" i="267" s="1"/>
  <c r="L12" i="206"/>
  <c r="I11" i="268"/>
  <c r="I60" i="268"/>
  <c r="BF11" i="268" s="1"/>
  <c r="BG11" i="268" s="1"/>
  <c r="L28" i="206"/>
  <c r="Y27" i="268"/>
  <c r="Y60" i="268"/>
  <c r="BF27" i="268" s="1"/>
  <c r="BG27" i="268"/>
  <c r="L36" i="206"/>
  <c r="AG35" i="268"/>
  <c r="AG60" i="268" s="1"/>
  <c r="BF35" i="268" s="1"/>
  <c r="BG35" i="268" s="1"/>
  <c r="AK60" i="268"/>
  <c r="BF39" i="268"/>
  <c r="K50" i="206"/>
  <c r="AU49" i="269"/>
  <c r="AU60" i="269"/>
  <c r="BF49" i="269" s="1"/>
  <c r="K57" i="206"/>
  <c r="BB56" i="269"/>
  <c r="BB60" i="269"/>
  <c r="AA7" i="270"/>
  <c r="J20" i="206"/>
  <c r="Q19" i="270"/>
  <c r="Q60" i="270" s="1"/>
  <c r="BF19" i="270" s="1"/>
  <c r="BG19" i="270" s="1"/>
  <c r="J33" i="206"/>
  <c r="AD32" i="270"/>
  <c r="AD60" i="270" s="1"/>
  <c r="I25" i="206"/>
  <c r="V24" i="272"/>
  <c r="K24" i="129"/>
  <c r="AC31" i="269"/>
  <c r="AC60" i="269" s="1"/>
  <c r="AG35" i="269"/>
  <c r="AG60" i="269" s="1"/>
  <c r="AJ38" i="269"/>
  <c r="AJ60" i="269" s="1"/>
  <c r="BF38" i="269" s="1"/>
  <c r="BG38" i="269" s="1"/>
  <c r="AO43" i="269"/>
  <c r="AO60" i="269"/>
  <c r="AR46" i="269"/>
  <c r="AR60" i="269" s="1"/>
  <c r="AT48" i="269"/>
  <c r="BA55" i="269"/>
  <c r="BA60" i="269" s="1"/>
  <c r="BF55" i="269" s="1"/>
  <c r="BC57" i="269"/>
  <c r="BC60" i="269" s="1"/>
  <c r="BF57" i="269" s="1"/>
  <c r="BG57" i="269" s="1"/>
  <c r="L14" i="270"/>
  <c r="L60" i="270"/>
  <c r="BF14" i="270"/>
  <c r="BG14" i="270" s="1"/>
  <c r="AB30" i="270"/>
  <c r="AB60" i="270" s="1"/>
  <c r="AF34" i="270"/>
  <c r="AF60" i="270" s="1"/>
  <c r="BF34" i="270"/>
  <c r="BG34" i="270"/>
  <c r="AI37" i="270"/>
  <c r="AI60" i="270"/>
  <c r="BF37" i="270" s="1"/>
  <c r="BG37" i="270" s="1"/>
  <c r="AM41" i="270"/>
  <c r="AM60" i="270" s="1"/>
  <c r="J44" i="206"/>
  <c r="AO43" i="270"/>
  <c r="AO60" i="270"/>
  <c r="BF43" i="270" s="1"/>
  <c r="BG43" i="270"/>
  <c r="J53" i="206"/>
  <c r="AX52" i="270"/>
  <c r="AX60" i="270"/>
  <c r="E8" i="272"/>
  <c r="I11" i="129"/>
  <c r="R8" i="272"/>
  <c r="I10" i="129" s="1"/>
  <c r="R29" i="272"/>
  <c r="E59" i="272"/>
  <c r="T10" i="206"/>
  <c r="T32" i="206"/>
  <c r="AC31" i="273"/>
  <c r="AC60" i="273"/>
  <c r="T48" i="206"/>
  <c r="AS47" i="273"/>
  <c r="AS60" i="273" s="1"/>
  <c r="AJ38" i="267"/>
  <c r="AN42" i="267"/>
  <c r="AN60" i="267" s="1"/>
  <c r="BF42" i="267"/>
  <c r="BG42" i="267" s="1"/>
  <c r="AU49" i="267"/>
  <c r="AU60" i="267" s="1"/>
  <c r="L24" i="129"/>
  <c r="K13" i="268"/>
  <c r="K60" i="268" s="1"/>
  <c r="BF13" i="268"/>
  <c r="BG13" i="268" s="1"/>
  <c r="L14" i="129"/>
  <c r="L15" i="129"/>
  <c r="N16" i="268"/>
  <c r="N60" i="268"/>
  <c r="BF16" i="268"/>
  <c r="P18" i="268"/>
  <c r="P60" i="268" s="1"/>
  <c r="BF18" i="268"/>
  <c r="BG18" i="268" s="1"/>
  <c r="L33" i="129"/>
  <c r="AC31" i="268"/>
  <c r="AC60" i="268" s="1"/>
  <c r="AF34" i="268"/>
  <c r="AF60" i="268"/>
  <c r="AI37" i="268"/>
  <c r="AI60" i="268"/>
  <c r="BF37" i="268"/>
  <c r="BG37" i="268" s="1"/>
  <c r="AM41" i="268"/>
  <c r="AM60" i="268"/>
  <c r="BF41" i="268"/>
  <c r="BG41" i="268" s="1"/>
  <c r="AQ45" i="268"/>
  <c r="AQ60" i="268" s="1"/>
  <c r="BF45" i="268"/>
  <c r="BG45" i="268" s="1"/>
  <c r="AT48" i="268"/>
  <c r="AT60" i="268"/>
  <c r="BF48" i="268" s="1"/>
  <c r="BG48" i="268" s="1"/>
  <c r="AX52" i="268"/>
  <c r="AX60" i="268"/>
  <c r="BF52" i="268"/>
  <c r="BG52" i="268" s="1"/>
  <c r="BB56" i="268"/>
  <c r="BB60" i="268" s="1"/>
  <c r="BF56" i="268"/>
  <c r="BG56" i="268" s="1"/>
  <c r="J48" i="206"/>
  <c r="AS47" i="270"/>
  <c r="AS60" i="270"/>
  <c r="BF47" i="270"/>
  <c r="BG47" i="270" s="1"/>
  <c r="J57" i="206"/>
  <c r="BB56" i="270"/>
  <c r="BB60" i="270" s="1"/>
  <c r="BF56" i="270" s="1"/>
  <c r="BG56" i="270" s="1"/>
  <c r="AA8" i="272"/>
  <c r="F7" i="272"/>
  <c r="I11" i="272"/>
  <c r="I60" i="272"/>
  <c r="BF11" i="272" s="1"/>
  <c r="BG11" i="272" s="1"/>
  <c r="I16" i="206"/>
  <c r="M15" i="272"/>
  <c r="M60" i="272"/>
  <c r="BF15" i="272" s="1"/>
  <c r="BG15" i="272"/>
  <c r="E20" i="272"/>
  <c r="F20" i="272"/>
  <c r="I35" i="206"/>
  <c r="AF34" i="272"/>
  <c r="AF60" i="272"/>
  <c r="BF34" i="272"/>
  <c r="T44" i="206"/>
  <c r="AO43" i="273"/>
  <c r="AO60" i="273"/>
  <c r="BF43" i="273"/>
  <c r="BG43" i="273" s="1"/>
  <c r="V24" i="268"/>
  <c r="V60" i="268" s="1"/>
  <c r="K15" i="129"/>
  <c r="K14" i="129"/>
  <c r="K33" i="129"/>
  <c r="U23" i="269"/>
  <c r="U60" i="269"/>
  <c r="BF23" i="269"/>
  <c r="BG23" i="269" s="1"/>
  <c r="Y27" i="269"/>
  <c r="Y60" i="269" s="1"/>
  <c r="BF27" i="269" s="1"/>
  <c r="BG27" i="269" s="1"/>
  <c r="Z28" i="269"/>
  <c r="Z60" i="269"/>
  <c r="BF28" i="269"/>
  <c r="BE29" i="269"/>
  <c r="J24" i="129"/>
  <c r="T22" i="270"/>
  <c r="T60" i="270" s="1"/>
  <c r="BF22" i="270" s="1"/>
  <c r="X26" i="270"/>
  <c r="X60" i="270"/>
  <c r="BF26" i="270"/>
  <c r="BG26" i="270" s="1"/>
  <c r="J55" i="206"/>
  <c r="AZ54" i="270"/>
  <c r="AZ60" i="270" s="1"/>
  <c r="BF54" i="270" s="1"/>
  <c r="I24" i="129"/>
  <c r="N16" i="272"/>
  <c r="N60" i="272"/>
  <c r="BF16" i="272" s="1"/>
  <c r="I17" i="206"/>
  <c r="I31" i="206"/>
  <c r="AB30" i="272"/>
  <c r="BE29" i="272"/>
  <c r="I30" i="206" s="1"/>
  <c r="T17" i="206"/>
  <c r="N16" i="273"/>
  <c r="T25" i="206"/>
  <c r="V24" i="273"/>
  <c r="V60" i="273"/>
  <c r="BF24" i="273" s="1"/>
  <c r="BG24" i="273"/>
  <c r="T40" i="206"/>
  <c r="AK39" i="273"/>
  <c r="AK60" i="273" s="1"/>
  <c r="AK39" i="272"/>
  <c r="AK60" i="272" s="1"/>
  <c r="I40" i="206"/>
  <c r="AO43" i="272"/>
  <c r="I44" i="206"/>
  <c r="AS47" i="272"/>
  <c r="AS60" i="272" s="1"/>
  <c r="BF47" i="272" s="1"/>
  <c r="BG47" i="272" s="1"/>
  <c r="I48" i="206"/>
  <c r="I53" i="206"/>
  <c r="AX52" i="272"/>
  <c r="AX60" i="272" s="1"/>
  <c r="BF52" i="272" s="1"/>
  <c r="BG52" i="272" s="1"/>
  <c r="I57" i="206"/>
  <c r="BB56" i="272"/>
  <c r="BB60" i="272" s="1"/>
  <c r="BF56" i="272" s="1"/>
  <c r="BG56" i="272" s="1"/>
  <c r="AA8" i="273"/>
  <c r="F7" i="273"/>
  <c r="T19" i="206"/>
  <c r="P18" i="273"/>
  <c r="P60" i="273" s="1"/>
  <c r="X60" i="273"/>
  <c r="BF26" i="273" s="1"/>
  <c r="BG26" i="273" s="1"/>
  <c r="AB60" i="273"/>
  <c r="BF30" i="273" s="1"/>
  <c r="BG30" i="273" s="1"/>
  <c r="AF60" i="273"/>
  <c r="BF34" i="273" s="1"/>
  <c r="AJ60" i="273"/>
  <c r="BF38" i="273"/>
  <c r="BG38" i="273" s="1"/>
  <c r="AR60" i="273"/>
  <c r="BF46" i="273" s="1"/>
  <c r="BG46" i="273"/>
  <c r="AV60" i="273"/>
  <c r="BF50" i="273" s="1"/>
  <c r="BG50" i="273" s="1"/>
  <c r="AA20" i="272"/>
  <c r="AD32" i="272"/>
  <c r="AD60" i="272"/>
  <c r="BF32" i="272"/>
  <c r="BG32" i="272"/>
  <c r="I33" i="206"/>
  <c r="AH36" i="272"/>
  <c r="AH60" i="272" s="1"/>
  <c r="BF36" i="272" s="1"/>
  <c r="BG36" i="272"/>
  <c r="I37" i="206"/>
  <c r="M15" i="273"/>
  <c r="M60" i="273" s="1"/>
  <c r="BF15" i="273" s="1"/>
  <c r="BG15" i="273" s="1"/>
  <c r="T16" i="206"/>
  <c r="E20" i="273"/>
  <c r="T34" i="206"/>
  <c r="AE33" i="273"/>
  <c r="AE60" i="273" s="1"/>
  <c r="T38" i="206"/>
  <c r="AI37" i="273"/>
  <c r="AI60" i="273" s="1"/>
  <c r="BF37" i="273" s="1"/>
  <c r="BG37" i="273" s="1"/>
  <c r="T42" i="206"/>
  <c r="AM41" i="273"/>
  <c r="AM60" i="273"/>
  <c r="BF41" i="273"/>
  <c r="T46" i="206"/>
  <c r="AQ45" i="273"/>
  <c r="AQ60" i="273" s="1"/>
  <c r="BF45" i="273" s="1"/>
  <c r="T50" i="206"/>
  <c r="AU49" i="273"/>
  <c r="AU60" i="273"/>
  <c r="BF49" i="273" s="1"/>
  <c r="BG49" i="273" s="1"/>
  <c r="T56" i="206"/>
  <c r="BA55" i="273"/>
  <c r="BA60" i="273"/>
  <c r="BF55" i="273" s="1"/>
  <c r="BG55" i="273" s="1"/>
  <c r="I14" i="206"/>
  <c r="K13" i="272"/>
  <c r="I38" i="206"/>
  <c r="AI37" i="272"/>
  <c r="AI60" i="272" s="1"/>
  <c r="BF37" i="272" s="1"/>
  <c r="BG37" i="272" s="1"/>
  <c r="I42" i="206"/>
  <c r="AM41" i="272"/>
  <c r="AM60" i="272"/>
  <c r="BF41" i="272"/>
  <c r="BG41" i="272"/>
  <c r="I46" i="206"/>
  <c r="AQ45" i="272"/>
  <c r="AQ60" i="272" s="1"/>
  <c r="BF45" i="272" s="1"/>
  <c r="BG45" i="272" s="1"/>
  <c r="I50" i="206"/>
  <c r="AU49" i="272"/>
  <c r="AU60" i="272"/>
  <c r="BF49" i="272" s="1"/>
  <c r="BG49" i="272" s="1"/>
  <c r="I55" i="206"/>
  <c r="AZ54" i="272"/>
  <c r="AZ60" i="272" s="1"/>
  <c r="BF54" i="272"/>
  <c r="BG54" i="272" s="1"/>
  <c r="T14" i="206"/>
  <c r="K13" i="273"/>
  <c r="T22" i="273"/>
  <c r="T60" i="273"/>
  <c r="BF22" i="273" s="1"/>
  <c r="BG22" i="273" s="1"/>
  <c r="AD60" i="273"/>
  <c r="BF32" i="273"/>
  <c r="BG32" i="273"/>
  <c r="AL60" i="273"/>
  <c r="BF40" i="273"/>
  <c r="AT60" i="273"/>
  <c r="BF48" i="273"/>
  <c r="BG48" i="273"/>
  <c r="AX60" i="273"/>
  <c r="BF52" i="273"/>
  <c r="BG52" i="273" s="1"/>
  <c r="I15" i="129"/>
  <c r="I14" i="129"/>
  <c r="S21" i="272"/>
  <c r="S60" i="272"/>
  <c r="BF21" i="272"/>
  <c r="BG21" i="272" s="1"/>
  <c r="W25" i="272"/>
  <c r="W60" i="272" s="1"/>
  <c r="BF25" i="272" s="1"/>
  <c r="BG25" i="272" s="1"/>
  <c r="S21" i="273"/>
  <c r="S60" i="273"/>
  <c r="BF21" i="273" s="1"/>
  <c r="BG21" i="273" s="1"/>
  <c r="W25" i="273"/>
  <c r="W60" i="273" s="1"/>
  <c r="BF25" i="273" s="1"/>
  <c r="BG25" i="273" s="1"/>
  <c r="BE29" i="273"/>
  <c r="I28" i="206"/>
  <c r="U23" i="272"/>
  <c r="U60" i="272"/>
  <c r="BF23" i="272"/>
  <c r="BG23" i="272"/>
  <c r="Z28" i="272"/>
  <c r="Z60" i="272"/>
  <c r="BF28" i="272" s="1"/>
  <c r="E12" i="275"/>
  <c r="E34" i="275"/>
  <c r="E42" i="275"/>
  <c r="E50" i="275"/>
  <c r="E62" i="275"/>
  <c r="E24" i="275"/>
  <c r="E32" i="275"/>
  <c r="E16" i="275"/>
  <c r="E23" i="275"/>
  <c r="E38" i="275"/>
  <c r="E54" i="275"/>
  <c r="AO60" i="272"/>
  <c r="BF43" i="272"/>
  <c r="AK60" i="260"/>
  <c r="BF39" i="260" s="1"/>
  <c r="BG39" i="260" s="1"/>
  <c r="L60" i="258"/>
  <c r="BF14" i="258"/>
  <c r="BG14" i="258" s="1"/>
  <c r="AV60" i="260"/>
  <c r="BF50" i="260"/>
  <c r="BG50" i="260" s="1"/>
  <c r="AM60" i="259"/>
  <c r="BF37" i="258"/>
  <c r="BG37" i="258" s="1"/>
  <c r="O60" i="258"/>
  <c r="BF17" i="258" s="1"/>
  <c r="BG17" i="258" s="1"/>
  <c r="AA29" i="268"/>
  <c r="L30" i="206"/>
  <c r="O21" i="206"/>
  <c r="AR60" i="260"/>
  <c r="BF46" i="260"/>
  <c r="BG46" i="260"/>
  <c r="AJ60" i="259"/>
  <c r="BF38" i="259"/>
  <c r="BG38" i="259" s="1"/>
  <c r="H60" i="258"/>
  <c r="BF10" i="258" s="1"/>
  <c r="BG10" i="258" s="1"/>
  <c r="U60" i="218"/>
  <c r="BF23" i="218"/>
  <c r="BG23" i="218"/>
  <c r="AA29" i="272"/>
  <c r="Y60" i="259"/>
  <c r="BB60" i="260"/>
  <c r="BF56" i="260"/>
  <c r="AN60" i="260"/>
  <c r="AE60" i="258"/>
  <c r="BF33" i="258"/>
  <c r="BG33" i="258" s="1"/>
  <c r="T60" i="218"/>
  <c r="AT60" i="269"/>
  <c r="AA29" i="265"/>
  <c r="AF60" i="260"/>
  <c r="BF34" i="260"/>
  <c r="K60" i="260"/>
  <c r="BF13" i="260"/>
  <c r="AQ60" i="259"/>
  <c r="BF45" i="259" s="1"/>
  <c r="BG45" i="259" s="1"/>
  <c r="AB61" i="256"/>
  <c r="BF31" i="256" s="1"/>
  <c r="BG31" i="256" s="1"/>
  <c r="AB32" i="211"/>
  <c r="BG18" i="259"/>
  <c r="BF42" i="260"/>
  <c r="BG42" i="260"/>
  <c r="BF48" i="269"/>
  <c r="BG48" i="269" s="1"/>
  <c r="BF22" i="218"/>
  <c r="BG22" i="218" s="1"/>
  <c r="BG53" i="259"/>
  <c r="BE20" i="264"/>
  <c r="P21" i="206"/>
  <c r="AU30" i="211"/>
  <c r="R8" i="258"/>
  <c r="H10" i="129"/>
  <c r="J12" i="272"/>
  <c r="J60" i="272" s="1"/>
  <c r="BF12" i="272" s="1"/>
  <c r="BG12" i="272" s="1"/>
  <c r="AE60" i="272"/>
  <c r="BF33" i="272"/>
  <c r="BG33" i="272"/>
  <c r="I10" i="206"/>
  <c r="AS47" i="267"/>
  <c r="AS60" i="267" s="1"/>
  <c r="BF47" i="267" s="1"/>
  <c r="BG47" i="267" s="1"/>
  <c r="AU9" i="211"/>
  <c r="AB30" i="268"/>
  <c r="AB60" i="268"/>
  <c r="BF30" i="268" s="1"/>
  <c r="BG30" i="268" s="1"/>
  <c r="L11" i="206"/>
  <c r="AS47" i="261"/>
  <c r="AS60" i="261" s="1"/>
  <c r="BF47" i="261"/>
  <c r="BG47" i="261" s="1"/>
  <c r="BE20" i="218"/>
  <c r="R20" i="218"/>
  <c r="R29" i="218"/>
  <c r="E31" i="206"/>
  <c r="BB56" i="264"/>
  <c r="BB60" i="264" s="1"/>
  <c r="BF56" i="264" s="1"/>
  <c r="BG56" i="264" s="1"/>
  <c r="BE57" i="211"/>
  <c r="D57" i="206" s="1"/>
  <c r="Q21" i="211"/>
  <c r="P57" i="206"/>
  <c r="E59" i="267"/>
  <c r="E59" i="268"/>
  <c r="AA59" i="266"/>
  <c r="R59" i="266"/>
  <c r="K13" i="266"/>
  <c r="K60" i="266" s="1"/>
  <c r="BF13" i="266" s="1"/>
  <c r="BG13" i="266" s="1"/>
  <c r="R7" i="266"/>
  <c r="N8" i="129" s="1"/>
  <c r="M29" i="206"/>
  <c r="AA20" i="267"/>
  <c r="BE20" i="267"/>
  <c r="M21" i="206"/>
  <c r="M32" i="206"/>
  <c r="J10" i="206"/>
  <c r="BE8" i="270"/>
  <c r="F22" i="90"/>
  <c r="E57" i="211"/>
  <c r="E12" i="211"/>
  <c r="I11" i="266"/>
  <c r="I60" i="266" s="1"/>
  <c r="BF11" i="266" s="1"/>
  <c r="BG11" i="266" s="1"/>
  <c r="AI60" i="262"/>
  <c r="BF37" i="262"/>
  <c r="BG37" i="262" s="1"/>
  <c r="R59" i="262"/>
  <c r="BE8" i="262"/>
  <c r="R10" i="206"/>
  <c r="H10" i="262"/>
  <c r="H60" i="262"/>
  <c r="BF10" i="262"/>
  <c r="BG10" i="262" s="1"/>
  <c r="AA7" i="262"/>
  <c r="AA8" i="262"/>
  <c r="Q60" i="263"/>
  <c r="BF19" i="263"/>
  <c r="BG19" i="263"/>
  <c r="Z60" i="267"/>
  <c r="BF28" i="267" s="1"/>
  <c r="O8" i="90" a="1"/>
  <c r="O9" i="90" s="1"/>
  <c r="L8" i="90" a="1"/>
  <c r="L52" i="90" s="1"/>
  <c r="L36" i="90"/>
  <c r="M15" i="261"/>
  <c r="M60" i="261"/>
  <c r="Q60" i="259"/>
  <c r="BF19" i="259"/>
  <c r="BG19" i="259"/>
  <c r="E59" i="266"/>
  <c r="R29" i="265"/>
  <c r="O35" i="206"/>
  <c r="M10" i="206"/>
  <c r="BE8" i="267"/>
  <c r="M9" i="206"/>
  <c r="F8" i="267"/>
  <c r="F11" i="90"/>
  <c r="AA7" i="260"/>
  <c r="K26" i="90"/>
  <c r="AA59" i="260"/>
  <c r="I11" i="260"/>
  <c r="I60" i="260"/>
  <c r="BF11" i="260" s="1"/>
  <c r="F30" i="90"/>
  <c r="F46" i="90"/>
  <c r="F24" i="90"/>
  <c r="F21" i="90"/>
  <c r="O17" i="259"/>
  <c r="O60" i="259" s="1"/>
  <c r="BF17" i="259"/>
  <c r="BG17" i="259" s="1"/>
  <c r="AA7" i="259"/>
  <c r="R7" i="270"/>
  <c r="J8" i="129"/>
  <c r="BE8" i="272"/>
  <c r="F8" i="272" s="1"/>
  <c r="F60" i="272" s="1"/>
  <c r="BA55" i="265"/>
  <c r="BA60" i="265" s="1"/>
  <c r="BF55" i="265" s="1"/>
  <c r="BG55" i="265"/>
  <c r="O17" i="265"/>
  <c r="O60" i="265"/>
  <c r="J12" i="265"/>
  <c r="J60" i="265"/>
  <c r="BF12" i="265"/>
  <c r="BG12" i="265" s="1"/>
  <c r="J12" i="268"/>
  <c r="J60" i="268" s="1"/>
  <c r="F23" i="90"/>
  <c r="F32" i="90"/>
  <c r="F49" i="90"/>
  <c r="F18" i="90"/>
  <c r="F15" i="90"/>
  <c r="F35" i="90"/>
  <c r="AA7" i="218"/>
  <c r="G9" i="218"/>
  <c r="G60" i="218"/>
  <c r="BB56" i="267"/>
  <c r="BB60" i="267" s="1"/>
  <c r="BF56" i="267" s="1"/>
  <c r="BG56" i="267" s="1"/>
  <c r="K28" i="90"/>
  <c r="K47" i="90"/>
  <c r="K45" i="90"/>
  <c r="K38" i="90"/>
  <c r="K37" i="90"/>
  <c r="K22" i="90"/>
  <c r="K21" i="90"/>
  <c r="AB9" i="211"/>
  <c r="AA10" i="211"/>
  <c r="AA8" i="269"/>
  <c r="AA7" i="269"/>
  <c r="AA59" i="269"/>
  <c r="BE7" i="269"/>
  <c r="K8" i="206" s="1"/>
  <c r="K11" i="129"/>
  <c r="AB7" i="269"/>
  <c r="AB8" i="211" s="1"/>
  <c r="R7" i="269"/>
  <c r="K8" i="129"/>
  <c r="BE32" i="211"/>
  <c r="D32" i="206" s="1"/>
  <c r="H32" i="206"/>
  <c r="AW9" i="211"/>
  <c r="BE8" i="218"/>
  <c r="BE8" i="265"/>
  <c r="O9" i="206"/>
  <c r="AW60" i="218"/>
  <c r="BF51" i="218" s="1"/>
  <c r="BG51" i="218" s="1"/>
  <c r="J12" i="266"/>
  <c r="J60" i="266" s="1"/>
  <c r="BF12" i="266" s="1"/>
  <c r="BG12" i="266" s="1"/>
  <c r="E8" i="90" a="1"/>
  <c r="E56" i="90" s="1"/>
  <c r="AA59" i="268"/>
  <c r="AA60" i="268" s="1"/>
  <c r="BF29" i="268" s="1"/>
  <c r="BG29" i="268" s="1"/>
  <c r="R59" i="268"/>
  <c r="R7" i="264"/>
  <c r="P8" i="129" s="1"/>
  <c r="H57" i="206"/>
  <c r="W9" i="211"/>
  <c r="R7" i="263"/>
  <c r="Q8" i="129"/>
  <c r="M11" i="129"/>
  <c r="G9" i="265"/>
  <c r="G60" i="265"/>
  <c r="BF9" i="265" s="1"/>
  <c r="BG9" i="265" s="1"/>
  <c r="W60" i="265"/>
  <c r="BF25" i="265" s="1"/>
  <c r="BE7" i="265"/>
  <c r="O8" i="206"/>
  <c r="R59" i="261"/>
  <c r="W8" i="211"/>
  <c r="R7" i="259"/>
  <c r="F8" i="129"/>
  <c r="R59" i="259"/>
  <c r="K10" i="206"/>
  <c r="BE8" i="269"/>
  <c r="F8" i="269"/>
  <c r="F60" i="269"/>
  <c r="BF8" i="269" s="1"/>
  <c r="BG8" i="269" s="1"/>
  <c r="BE20" i="270"/>
  <c r="J52" i="206"/>
  <c r="BA55" i="218"/>
  <c r="BA60" i="218" s="1"/>
  <c r="BF55" i="218"/>
  <c r="BG55" i="218" s="1"/>
  <c r="I56" i="206"/>
  <c r="R7" i="272"/>
  <c r="I8" i="129"/>
  <c r="Q12" i="206"/>
  <c r="R59" i="273"/>
  <c r="T13" i="206"/>
  <c r="R56" i="211"/>
  <c r="R7" i="267"/>
  <c r="M8" i="129"/>
  <c r="Z21" i="211"/>
  <c r="J12" i="206"/>
  <c r="L8" i="90"/>
  <c r="BE20" i="268"/>
  <c r="L21" i="206" s="1"/>
  <c r="BE7" i="268"/>
  <c r="L8" i="206" s="1"/>
  <c r="BE8" i="268"/>
  <c r="R7" i="268"/>
  <c r="L8" i="129" s="1"/>
  <c r="G9" i="268"/>
  <c r="G60" i="268"/>
  <c r="L11" i="129"/>
  <c r="Z60" i="211"/>
  <c r="R7" i="261"/>
  <c r="S8" i="129" s="1"/>
  <c r="R28" i="90"/>
  <c r="R9" i="90"/>
  <c r="R25" i="90"/>
  <c r="BE7" i="262"/>
  <c r="R8" i="206"/>
  <c r="M15" i="262"/>
  <c r="M60" i="262"/>
  <c r="R29" i="267"/>
  <c r="BE7" i="267"/>
  <c r="M8" i="206"/>
  <c r="M58" i="90"/>
  <c r="M10" i="90"/>
  <c r="M26" i="90"/>
  <c r="M47" i="90"/>
  <c r="BE29" i="267"/>
  <c r="R18" i="211"/>
  <c r="D18" i="129" s="1"/>
  <c r="R7" i="258"/>
  <c r="H8" i="129"/>
  <c r="V8" i="211"/>
  <c r="I11" i="258"/>
  <c r="I60" i="258"/>
  <c r="BF11" i="258"/>
  <c r="BG11" i="258" s="1"/>
  <c r="G9" i="258"/>
  <c r="G60" i="258"/>
  <c r="BF9" i="258"/>
  <c r="BG9" i="258" s="1"/>
  <c r="BE8" i="258"/>
  <c r="BE7" i="258"/>
  <c r="BE7" i="260"/>
  <c r="E7" i="260" s="1"/>
  <c r="G9" i="260"/>
  <c r="G60" i="260"/>
  <c r="G10" i="206"/>
  <c r="BE7" i="261"/>
  <c r="S8" i="206" s="1"/>
  <c r="X8" i="211"/>
  <c r="I11" i="261"/>
  <c r="I60" i="261" s="1"/>
  <c r="R7" i="262"/>
  <c r="R8" i="129" s="1"/>
  <c r="BE7" i="259"/>
  <c r="F8" i="206"/>
  <c r="F12" i="206"/>
  <c r="BE8" i="264"/>
  <c r="P9" i="206" s="1"/>
  <c r="G9" i="264"/>
  <c r="G60" i="264"/>
  <c r="BF9" i="264" s="1"/>
  <c r="BG9" i="264"/>
  <c r="R59" i="211"/>
  <c r="BE59" i="211"/>
  <c r="K17" i="90"/>
  <c r="K34" i="90"/>
  <c r="K50" i="90"/>
  <c r="K23" i="90"/>
  <c r="K51" i="90"/>
  <c r="K40" i="90"/>
  <c r="K41" i="90"/>
  <c r="K29" i="90"/>
  <c r="K58" i="90"/>
  <c r="X60" i="211"/>
  <c r="B6" i="252" s="1"/>
  <c r="E6" i="252" s="1"/>
  <c r="K30" i="90"/>
  <c r="K11" i="90"/>
  <c r="K32" i="90"/>
  <c r="K46" i="90"/>
  <c r="K12" i="90"/>
  <c r="K8" i="90"/>
  <c r="K53" i="90"/>
  <c r="K54" i="90"/>
  <c r="K52" i="90"/>
  <c r="K14" i="90"/>
  <c r="K31" i="90"/>
  <c r="X60" i="269"/>
  <c r="BF26" i="269" s="1"/>
  <c r="BG26" i="269" s="1"/>
  <c r="K48" i="90"/>
  <c r="K15" i="90"/>
  <c r="K9" i="90"/>
  <c r="K10" i="90"/>
  <c r="K24" i="90"/>
  <c r="K25" i="90"/>
  <c r="K16" i="90"/>
  <c r="K18" i="90"/>
  <c r="K27" i="90"/>
  <c r="K57" i="90"/>
  <c r="K44" i="90"/>
  <c r="E37" i="90"/>
  <c r="K9" i="206"/>
  <c r="J21" i="206"/>
  <c r="BF15" i="262"/>
  <c r="BG15" i="262"/>
  <c r="E7" i="259"/>
  <c r="AV21" i="211"/>
  <c r="E58" i="275"/>
  <c r="E28" i="275"/>
  <c r="E46" i="275"/>
  <c r="R59" i="267"/>
  <c r="AF12" i="90"/>
  <c r="AF39" i="90"/>
  <c r="AF43" i="90"/>
  <c r="AF24" i="90"/>
  <c r="AF27" i="90"/>
  <c r="AF21" i="90"/>
  <c r="AF32" i="90"/>
  <c r="AF30" i="90"/>
  <c r="AF31" i="90"/>
  <c r="AF28" i="90"/>
  <c r="AA8" i="90"/>
  <c r="AA11" i="90"/>
  <c r="E59" i="270"/>
  <c r="O17" i="264"/>
  <c r="O60" i="264"/>
  <c r="BF17" i="264"/>
  <c r="BG17" i="264" s="1"/>
  <c r="P18" i="206"/>
  <c r="BE7" i="264"/>
  <c r="BE18" i="211"/>
  <c r="D18" i="206" s="1"/>
  <c r="D20" i="63"/>
  <c r="D52" i="63"/>
  <c r="C54" i="279" s="1"/>
  <c r="BF12" i="268"/>
  <c r="BG12" i="268" s="1"/>
  <c r="AJ60" i="267"/>
  <c r="BF38" i="267"/>
  <c r="BG38" i="267" s="1"/>
  <c r="AQ60" i="270"/>
  <c r="BF45" i="270"/>
  <c r="BG45" i="270" s="1"/>
  <c r="AD60" i="260"/>
  <c r="BF32" i="260"/>
  <c r="BG32" i="260"/>
  <c r="BF39" i="272"/>
  <c r="V60" i="272"/>
  <c r="BF24" i="272"/>
  <c r="BG24" i="272" s="1"/>
  <c r="BF27" i="259"/>
  <c r="BF41" i="259"/>
  <c r="R30" i="206"/>
  <c r="F8" i="90"/>
  <c r="F48" i="90"/>
  <c r="F10" i="90"/>
  <c r="F52" i="90"/>
  <c r="F33" i="90"/>
  <c r="F54" i="90"/>
  <c r="F26" i="90"/>
  <c r="F55" i="90"/>
  <c r="F9" i="90"/>
  <c r="F16" i="90"/>
  <c r="F47" i="90"/>
  <c r="F19" i="90"/>
  <c r="F25" i="90"/>
  <c r="BF48" i="218"/>
  <c r="E13" i="90"/>
  <c r="E34" i="90"/>
  <c r="E50" i="90"/>
  <c r="E10" i="90"/>
  <c r="E8" i="90"/>
  <c r="E26" i="90"/>
  <c r="E36" i="90"/>
  <c r="E27" i="90"/>
  <c r="E47" i="90"/>
  <c r="E57" i="90"/>
  <c r="E16" i="90"/>
  <c r="O53" i="90"/>
  <c r="O20" i="90"/>
  <c r="G57" i="90"/>
  <c r="K30" i="206"/>
  <c r="G9" i="90"/>
  <c r="G21" i="90"/>
  <c r="Q9" i="206"/>
  <c r="O39" i="90"/>
  <c r="O51" i="90"/>
  <c r="O26" i="90"/>
  <c r="O11" i="90"/>
  <c r="O54" i="90"/>
  <c r="O12" i="90"/>
  <c r="P54" i="90"/>
  <c r="P23" i="90"/>
  <c r="P58" i="90"/>
  <c r="P24" i="90"/>
  <c r="P13" i="90"/>
  <c r="P19" i="90"/>
  <c r="P55" i="90"/>
  <c r="P26" i="90"/>
  <c r="P16" i="90"/>
  <c r="P47" i="90"/>
  <c r="P39" i="90"/>
  <c r="P10" i="90"/>
  <c r="P21" i="90"/>
  <c r="P32" i="90"/>
  <c r="BA60" i="259"/>
  <c r="BF55" i="259" s="1"/>
  <c r="BG55" i="259" s="1"/>
  <c r="G84" i="253"/>
  <c r="E47" i="206"/>
  <c r="AR46" i="218"/>
  <c r="AR60" i="218"/>
  <c r="AF34" i="258"/>
  <c r="AF60" i="258" s="1"/>
  <c r="H35" i="206"/>
  <c r="AV50" i="258"/>
  <c r="AV60" i="258" s="1"/>
  <c r="BF50" i="258" s="1"/>
  <c r="BG50" i="258" s="1"/>
  <c r="H51" i="206"/>
  <c r="K13" i="259"/>
  <c r="F14" i="206"/>
  <c r="AN42" i="259"/>
  <c r="AN60" i="259"/>
  <c r="F43" i="206"/>
  <c r="AZ54" i="259"/>
  <c r="F55" i="206"/>
  <c r="AC31" i="260"/>
  <c r="AC60" i="260" s="1"/>
  <c r="BF31" i="260" s="1"/>
  <c r="G32" i="206"/>
  <c r="AH36" i="260"/>
  <c r="AH60" i="260"/>
  <c r="BF36" i="260" s="1"/>
  <c r="G37" i="206"/>
  <c r="AS47" i="260"/>
  <c r="AS60" i="260"/>
  <c r="BF47" i="260" s="1"/>
  <c r="G48" i="206"/>
  <c r="X26" i="261"/>
  <c r="X60" i="261"/>
  <c r="BF26" i="261"/>
  <c r="BG26" i="261" s="1"/>
  <c r="S27" i="206"/>
  <c r="L14" i="262"/>
  <c r="L60" i="262" s="1"/>
  <c r="BF14" i="262"/>
  <c r="BG14" i="262"/>
  <c r="R15" i="206"/>
  <c r="S21" i="262"/>
  <c r="S60" i="262" s="1"/>
  <c r="BF21" i="262" s="1"/>
  <c r="BG21" i="262"/>
  <c r="R22" i="206"/>
  <c r="AF34" i="262"/>
  <c r="AF60" i="262" s="1"/>
  <c r="BF34" i="262" s="1"/>
  <c r="BG34" i="262" s="1"/>
  <c r="R35" i="206"/>
  <c r="AC23" i="90"/>
  <c r="BE29" i="218"/>
  <c r="E30" i="206"/>
  <c r="AN42" i="218"/>
  <c r="Z28" i="218"/>
  <c r="AI48" i="233"/>
  <c r="AM48" i="233"/>
  <c r="Q8" i="233"/>
  <c r="E11" i="206"/>
  <c r="H10" i="218"/>
  <c r="H60" i="218" s="1"/>
  <c r="BF10" i="218" s="1"/>
  <c r="BG10" i="218" s="1"/>
  <c r="N61" i="256"/>
  <c r="BF16" i="256"/>
  <c r="AT61" i="256"/>
  <c r="BF49" i="256"/>
  <c r="BG49" i="256"/>
  <c r="R29" i="259"/>
  <c r="E20" i="260"/>
  <c r="R29" i="260"/>
  <c r="AU60" i="260"/>
  <c r="BF49" i="260" s="1"/>
  <c r="BG49" i="260" s="1"/>
  <c r="AD32" i="261"/>
  <c r="AD60" i="261" s="1"/>
  <c r="BF32" i="261"/>
  <c r="S33" i="206"/>
  <c r="E59" i="262"/>
  <c r="S60" i="263"/>
  <c r="BF21" i="263"/>
  <c r="BG21" i="263"/>
  <c r="BE20" i="256"/>
  <c r="R20" i="256" s="1"/>
  <c r="AX52" i="218"/>
  <c r="AD48" i="233"/>
  <c r="AD49" i="211" s="1"/>
  <c r="P48" i="233"/>
  <c r="P49" i="211"/>
  <c r="R8" i="218"/>
  <c r="J61" i="256"/>
  <c r="BF12" i="256" s="1"/>
  <c r="BG12" i="256"/>
  <c r="F20" i="256"/>
  <c r="E20" i="256"/>
  <c r="BE29" i="256"/>
  <c r="AA29" i="256" s="1"/>
  <c r="AK60" i="259"/>
  <c r="BF39" i="259"/>
  <c r="AR60" i="259"/>
  <c r="BF46" i="259" s="1"/>
  <c r="BG46" i="259"/>
  <c r="L14" i="260"/>
  <c r="L60" i="260" s="1"/>
  <c r="G15" i="206"/>
  <c r="Y27" i="260"/>
  <c r="Y60" i="260"/>
  <c r="G28" i="206"/>
  <c r="AL40" i="260"/>
  <c r="AL60" i="260"/>
  <c r="BF40" i="260" s="1"/>
  <c r="BG40" i="260" s="1"/>
  <c r="G41" i="206"/>
  <c r="AO43" i="260"/>
  <c r="AO60" i="260"/>
  <c r="BF43" i="260"/>
  <c r="BG43" i="260" s="1"/>
  <c r="G44" i="206"/>
  <c r="L14" i="261"/>
  <c r="L60" i="261"/>
  <c r="BF14" i="261" s="1"/>
  <c r="BG14" i="261" s="1"/>
  <c r="S15" i="206"/>
  <c r="W25" i="262"/>
  <c r="W60" i="262"/>
  <c r="BF25" i="262" s="1"/>
  <c r="BG25" i="262" s="1"/>
  <c r="R26" i="206"/>
  <c r="BC57" i="262"/>
  <c r="R58" i="206"/>
  <c r="F7" i="263"/>
  <c r="K13" i="263"/>
  <c r="K60" i="263"/>
  <c r="BF13" i="263" s="1"/>
  <c r="BG13" i="263" s="1"/>
  <c r="Q14" i="206"/>
  <c r="E20" i="263"/>
  <c r="F20" i="263"/>
  <c r="AJ60" i="263"/>
  <c r="BF38" i="263"/>
  <c r="BG38" i="263" s="1"/>
  <c r="P53" i="206"/>
  <c r="AX52" i="264"/>
  <c r="AX60" i="264" s="1"/>
  <c r="BF52" i="264" s="1"/>
  <c r="BG52" i="264"/>
  <c r="Q47" i="233"/>
  <c r="Q19" i="218"/>
  <c r="Q60" i="218"/>
  <c r="BF19" i="218" s="1"/>
  <c r="BG19" i="218" s="1"/>
  <c r="S61" i="256"/>
  <c r="BF21" i="256"/>
  <c r="BG21" i="256" s="1"/>
  <c r="U23" i="258"/>
  <c r="U60" i="258" s="1"/>
  <c r="BF23" i="258" s="1"/>
  <c r="BG23" i="258"/>
  <c r="H24" i="206"/>
  <c r="AH36" i="258"/>
  <c r="AH60" i="258"/>
  <c r="H37" i="206"/>
  <c r="AM41" i="258"/>
  <c r="AM60" i="258"/>
  <c r="BF41" i="258" s="1"/>
  <c r="BG41" i="258"/>
  <c r="H42" i="206"/>
  <c r="BA55" i="258"/>
  <c r="H56" i="206"/>
  <c r="AA20" i="259"/>
  <c r="AC31" i="259"/>
  <c r="AC60" i="259" s="1"/>
  <c r="BF31" i="259"/>
  <c r="BG31" i="259" s="1"/>
  <c r="F32" i="206"/>
  <c r="AI37" i="259"/>
  <c r="AI60" i="259"/>
  <c r="F38" i="206"/>
  <c r="BB56" i="259"/>
  <c r="F57" i="206"/>
  <c r="S60" i="259"/>
  <c r="BF21" i="259"/>
  <c r="BG21" i="259" s="1"/>
  <c r="G31" i="206"/>
  <c r="AB30" i="260"/>
  <c r="AB60" i="260" s="1"/>
  <c r="AM41" i="260"/>
  <c r="AM60" i="260" s="1"/>
  <c r="G42" i="206"/>
  <c r="BG32" i="261"/>
  <c r="AB30" i="262"/>
  <c r="AB60" i="262" s="1"/>
  <c r="BF30" i="262" s="1"/>
  <c r="BG30" i="262" s="1"/>
  <c r="R31" i="206"/>
  <c r="E8" i="263"/>
  <c r="AE60" i="211"/>
  <c r="B4" i="252" s="1"/>
  <c r="E4" i="252" s="1"/>
  <c r="Z28" i="258"/>
  <c r="Z60" i="258" s="1"/>
  <c r="BF28" i="258" s="1"/>
  <c r="T22" i="260"/>
  <c r="T60" i="260" s="1"/>
  <c r="X26" i="260"/>
  <c r="W25" i="261"/>
  <c r="W60" i="261"/>
  <c r="BF25" i="261" s="1"/>
  <c r="BG25" i="261" s="1"/>
  <c r="T22" i="262"/>
  <c r="T60" i="262"/>
  <c r="BF22" i="262" s="1"/>
  <c r="BG22" i="262"/>
  <c r="V24" i="262"/>
  <c r="V60" i="262"/>
  <c r="BF24" i="262"/>
  <c r="BG24" i="262" s="1"/>
  <c r="V24" i="263"/>
  <c r="V60" i="263" s="1"/>
  <c r="BF24" i="263" s="1"/>
  <c r="BG24" i="263" s="1"/>
  <c r="Q52" i="206"/>
  <c r="P16" i="206"/>
  <c r="V24" i="264"/>
  <c r="V60" i="264"/>
  <c r="BF24" i="264" s="1"/>
  <c r="BG24" i="264" s="1"/>
  <c r="Z28" i="264"/>
  <c r="Z60" i="264"/>
  <c r="BF28" i="264" s="1"/>
  <c r="P45" i="206"/>
  <c r="P54" i="206"/>
  <c r="AZ54" i="264"/>
  <c r="AZ60" i="264"/>
  <c r="BF54" i="264" s="1"/>
  <c r="BG54" i="264" s="1"/>
  <c r="P58" i="206"/>
  <c r="AY60" i="264"/>
  <c r="BF53" i="264"/>
  <c r="O14" i="206"/>
  <c r="E8" i="266"/>
  <c r="AL40" i="266"/>
  <c r="AL60" i="266" s="1"/>
  <c r="BF40" i="266" s="1"/>
  <c r="BG40" i="266" s="1"/>
  <c r="N41" i="206"/>
  <c r="AW51" i="266"/>
  <c r="AW60" i="266" s="1"/>
  <c r="N52" i="206"/>
  <c r="W60" i="266"/>
  <c r="BF25" i="266"/>
  <c r="BG25" i="266"/>
  <c r="AG35" i="267"/>
  <c r="AG60" i="267"/>
  <c r="BF35" i="267" s="1"/>
  <c r="BG35" i="267" s="1"/>
  <c r="M36" i="206"/>
  <c r="AS47" i="268"/>
  <c r="AS60" i="268" s="1"/>
  <c r="BF47" i="268" s="1"/>
  <c r="BG47" i="268" s="1"/>
  <c r="L48" i="206"/>
  <c r="AW51" i="268"/>
  <c r="L52" i="206"/>
  <c r="E59" i="269"/>
  <c r="AT48" i="272"/>
  <c r="AT60" i="272" s="1"/>
  <c r="BF48" i="272" s="1"/>
  <c r="BG48" i="272" s="1"/>
  <c r="I49" i="206"/>
  <c r="AP44" i="273"/>
  <c r="AP60" i="273"/>
  <c r="BF44" i="273" s="1"/>
  <c r="BG44" i="273" s="1"/>
  <c r="T45" i="206"/>
  <c r="Q19" i="266"/>
  <c r="N20" i="206"/>
  <c r="X26" i="266"/>
  <c r="X60" i="266" s="1"/>
  <c r="BF26" i="266" s="1"/>
  <c r="BG26" i="266" s="1"/>
  <c r="N27" i="206"/>
  <c r="V24" i="267"/>
  <c r="V60" i="267"/>
  <c r="BF24" i="267" s="1"/>
  <c r="M25" i="206"/>
  <c r="BA55" i="267"/>
  <c r="BA60" i="267"/>
  <c r="BF55" i="267"/>
  <c r="BG55" i="267" s="1"/>
  <c r="M56" i="206"/>
  <c r="L14" i="269"/>
  <c r="L60" i="269"/>
  <c r="BF14" i="269" s="1"/>
  <c r="BG14" i="269" s="1"/>
  <c r="K15" i="206"/>
  <c r="P18" i="269"/>
  <c r="P60" i="269"/>
  <c r="K19" i="206"/>
  <c r="W25" i="269"/>
  <c r="K26" i="206"/>
  <c r="L14" i="272"/>
  <c r="L60" i="272" s="1"/>
  <c r="BF14" i="272" s="1"/>
  <c r="BG14" i="272" s="1"/>
  <c r="I15" i="206"/>
  <c r="I36" i="206"/>
  <c r="AG35" i="272"/>
  <c r="AG60" i="272" s="1"/>
  <c r="BF35" i="272" s="1"/>
  <c r="BG35" i="272" s="1"/>
  <c r="AM8" i="211"/>
  <c r="AA14" i="211"/>
  <c r="AN21" i="211"/>
  <c r="R43" i="211"/>
  <c r="AA20" i="264"/>
  <c r="BF25" i="264"/>
  <c r="BG25" i="264"/>
  <c r="AA20" i="265"/>
  <c r="X26" i="265"/>
  <c r="X60" i="265" s="1"/>
  <c r="BF26" i="265" s="1"/>
  <c r="BG26" i="265"/>
  <c r="O27" i="206"/>
  <c r="AQ45" i="265"/>
  <c r="AQ60" i="265" s="1"/>
  <c r="BF45" i="265" s="1"/>
  <c r="BG45" i="265" s="1"/>
  <c r="O46" i="206"/>
  <c r="AA20" i="266"/>
  <c r="R29" i="266"/>
  <c r="AI37" i="267"/>
  <c r="AI60" i="267" s="1"/>
  <c r="BF37" i="267" s="1"/>
  <c r="BG37" i="267" s="1"/>
  <c r="M38" i="206"/>
  <c r="S60" i="267"/>
  <c r="BF21" i="267"/>
  <c r="BG21" i="267"/>
  <c r="L16" i="206"/>
  <c r="AO43" i="268"/>
  <c r="AO60" i="268" s="1"/>
  <c r="L44" i="206"/>
  <c r="AZ60" i="268"/>
  <c r="BF54" i="268"/>
  <c r="BG54" i="268" s="1"/>
  <c r="Q19" i="269"/>
  <c r="Q60" i="269" s="1"/>
  <c r="BF19" i="269" s="1"/>
  <c r="BG19" i="269"/>
  <c r="K20" i="206"/>
  <c r="AB30" i="269"/>
  <c r="AB60" i="269"/>
  <c r="BF30" i="269" s="1"/>
  <c r="BG30" i="269" s="1"/>
  <c r="K31" i="206"/>
  <c r="J8" i="90" a="1"/>
  <c r="J54" i="90" s="1"/>
  <c r="I27" i="206"/>
  <c r="X26" i="272"/>
  <c r="X60" i="272" s="1"/>
  <c r="BF26" i="272"/>
  <c r="BG26" i="272" s="1"/>
  <c r="H10" i="273"/>
  <c r="H60" i="273"/>
  <c r="BF10" i="273" s="1"/>
  <c r="BG10" i="273" s="1"/>
  <c r="T11" i="206"/>
  <c r="AH36" i="273"/>
  <c r="AH60" i="273" s="1"/>
  <c r="BF36" i="273" s="1"/>
  <c r="BG36" i="273" s="1"/>
  <c r="T37" i="206"/>
  <c r="BE29" i="264"/>
  <c r="P34" i="206"/>
  <c r="AL40" i="265"/>
  <c r="AL60" i="265"/>
  <c r="O41" i="206"/>
  <c r="R59" i="265"/>
  <c r="T22" i="266"/>
  <c r="T60" i="266"/>
  <c r="BF22" i="266"/>
  <c r="BG22" i="266" s="1"/>
  <c r="N23" i="206"/>
  <c r="Q60" i="266"/>
  <c r="BF19" i="266" s="1"/>
  <c r="BG19" i="266" s="1"/>
  <c r="AD32" i="267"/>
  <c r="AD60" i="267" s="1"/>
  <c r="BF32" i="267" s="1"/>
  <c r="BG32" i="267" s="1"/>
  <c r="M33" i="206"/>
  <c r="AW51" i="267"/>
  <c r="AW60" i="267"/>
  <c r="BF51" i="267" s="1"/>
  <c r="BG51" i="267" s="1"/>
  <c r="M52" i="206"/>
  <c r="AA7" i="268"/>
  <c r="AA8" i="268"/>
  <c r="AH60" i="268"/>
  <c r="BF36" i="268"/>
  <c r="BG36" i="268" s="1"/>
  <c r="J56" i="206"/>
  <c r="BA55" i="270"/>
  <c r="BA60" i="270"/>
  <c r="T57" i="206"/>
  <c r="BB56" i="273"/>
  <c r="BB60" i="273" s="1"/>
  <c r="F7" i="270"/>
  <c r="T22" i="272"/>
  <c r="T60" i="272" s="1"/>
  <c r="BF22" i="272" s="1"/>
  <c r="BG22" i="272" s="1"/>
  <c r="AN60" i="272"/>
  <c r="BF42" i="272"/>
  <c r="BG42" i="272" s="1"/>
  <c r="Z60" i="273"/>
  <c r="BF28" i="273"/>
  <c r="R29" i="270"/>
  <c r="BE11" i="273"/>
  <c r="T12" i="206" s="1"/>
  <c r="AB7" i="273"/>
  <c r="AA11" i="273"/>
  <c r="K13" i="270"/>
  <c r="K60" i="270"/>
  <c r="BF13" i="270" s="1"/>
  <c r="BG13" i="270" s="1"/>
  <c r="J16" i="206"/>
  <c r="AE33" i="270"/>
  <c r="AE60" i="270"/>
  <c r="BF33" i="270" s="1"/>
  <c r="BG33" i="270" s="1"/>
  <c r="AP44" i="270"/>
  <c r="AP60" i="270" s="1"/>
  <c r="BF44" i="270" s="1"/>
  <c r="BG44" i="270" s="1"/>
  <c r="J58" i="206"/>
  <c r="I41" i="206"/>
  <c r="AY53" i="272"/>
  <c r="I8" i="90" a="1"/>
  <c r="I14" i="90" s="1"/>
  <c r="E8" i="273"/>
  <c r="T15" i="206"/>
  <c r="L14" i="273"/>
  <c r="L60" i="273"/>
  <c r="BF14" i="273" s="1"/>
  <c r="BG14" i="273" s="1"/>
  <c r="T18" i="206"/>
  <c r="O17" i="273"/>
  <c r="O60" i="273" s="1"/>
  <c r="T31" i="206"/>
  <c r="T39" i="206"/>
  <c r="T47" i="206"/>
  <c r="T55" i="206"/>
  <c r="AZ54" i="273"/>
  <c r="AZ60" i="273" s="1"/>
  <c r="BF54" i="273" s="1"/>
  <c r="BG54" i="273" s="1"/>
  <c r="BB60" i="259"/>
  <c r="BF56" i="259" s="1"/>
  <c r="BG56" i="259" s="1"/>
  <c r="AY60" i="272"/>
  <c r="AW60" i="268"/>
  <c r="BF51" i="268"/>
  <c r="BG51" i="268" s="1"/>
  <c r="BF22" i="260"/>
  <c r="BG36" i="260"/>
  <c r="AZ60" i="259"/>
  <c r="K60" i="259"/>
  <c r="BF41" i="260"/>
  <c r="BG41" i="260"/>
  <c r="BC60" i="262"/>
  <c r="BF57" i="262"/>
  <c r="BG57" i="262" s="1"/>
  <c r="AX60" i="218"/>
  <c r="Z60" i="218"/>
  <c r="BF28" i="218" s="1"/>
  <c r="BA60" i="258"/>
  <c r="BF55" i="258"/>
  <c r="AA29" i="218"/>
  <c r="BG27" i="259"/>
  <c r="AN60" i="218"/>
  <c r="BF42" i="218" s="1"/>
  <c r="BG48" i="218"/>
  <c r="BG41" i="259"/>
  <c r="BF54" i="259"/>
  <c r="BG54" i="259" s="1"/>
  <c r="BF53" i="272"/>
  <c r="BG53" i="272"/>
  <c r="BG39" i="259"/>
  <c r="BF52" i="218"/>
  <c r="BG52" i="218" s="1"/>
  <c r="BF13" i="259"/>
  <c r="BG13" i="259" s="1"/>
  <c r="R59" i="258"/>
  <c r="L37" i="90"/>
  <c r="L18" i="90"/>
  <c r="L48" i="90"/>
  <c r="L31" i="90"/>
  <c r="L47" i="90"/>
  <c r="L53" i="90"/>
  <c r="L56" i="90"/>
  <c r="L11" i="90"/>
  <c r="L40" i="90"/>
  <c r="L57" i="90"/>
  <c r="L38" i="90"/>
  <c r="L9" i="90"/>
  <c r="L30" i="90"/>
  <c r="L19" i="90"/>
  <c r="L24" i="90"/>
  <c r="L14" i="90"/>
  <c r="L51" i="90"/>
  <c r="L15" i="90"/>
  <c r="E48" i="90"/>
  <c r="E20" i="90"/>
  <c r="E12" i="90"/>
  <c r="E53" i="90"/>
  <c r="E54" i="90"/>
  <c r="E52" i="90"/>
  <c r="E38" i="90"/>
  <c r="E23" i="90"/>
  <c r="E14" i="90"/>
  <c r="E22" i="90"/>
  <c r="E45" i="90"/>
  <c r="E24" i="90"/>
  <c r="E43" i="90"/>
  <c r="E11" i="90"/>
  <c r="E33" i="90"/>
  <c r="E17" i="90"/>
  <c r="E10" i="129"/>
  <c r="AJ38" i="90"/>
  <c r="AJ35" i="90"/>
  <c r="AJ25" i="90"/>
  <c r="E19" i="250"/>
  <c r="G19" i="250" s="1"/>
  <c r="AF42" i="90"/>
  <c r="AF46" i="90"/>
  <c r="AF9" i="90"/>
  <c r="AF17" i="90"/>
  <c r="AF35" i="90"/>
  <c r="AF13" i="90"/>
  <c r="AF11" i="90"/>
  <c r="AF38" i="90"/>
  <c r="AF34" i="90"/>
  <c r="AF14" i="90"/>
  <c r="AF25" i="90"/>
  <c r="AF15" i="90"/>
  <c r="AF8" i="90"/>
  <c r="AF18" i="90"/>
  <c r="AF23" i="90"/>
  <c r="AF45" i="90"/>
  <c r="AC8" i="90"/>
  <c r="AC37" i="90"/>
  <c r="AC19" i="90"/>
  <c r="AC11" i="90"/>
  <c r="AC38" i="90"/>
  <c r="AC41" i="90"/>
  <c r="AC40" i="90"/>
  <c r="AC43" i="90"/>
  <c r="AC9" i="90"/>
  <c r="AC26" i="90"/>
  <c r="AC22" i="90"/>
  <c r="AC46" i="90"/>
  <c r="AC13" i="90"/>
  <c r="AC32" i="90"/>
  <c r="AC39" i="90"/>
  <c r="AC44" i="90"/>
  <c r="AC20" i="90"/>
  <c r="AC28" i="90"/>
  <c r="AC17" i="90"/>
  <c r="AC30" i="90"/>
  <c r="AC42" i="90"/>
  <c r="AC25" i="90"/>
  <c r="AC27" i="90"/>
  <c r="AC12" i="90"/>
  <c r="AC34" i="90"/>
  <c r="AC33" i="90"/>
  <c r="AC36" i="90"/>
  <c r="AC31" i="90"/>
  <c r="AC35" i="90"/>
  <c r="AC18" i="90"/>
  <c r="AA37" i="90"/>
  <c r="AA15" i="90"/>
  <c r="AA42" i="90"/>
  <c r="AA21" i="90"/>
  <c r="AA16" i="90"/>
  <c r="AA25" i="90"/>
  <c r="D49" i="63"/>
  <c r="C51" i="279" s="1"/>
  <c r="D50" i="63"/>
  <c r="D51" i="277" s="1"/>
  <c r="E51" i="277" s="1"/>
  <c r="I11" i="269"/>
  <c r="I60" i="269"/>
  <c r="AL42" i="206"/>
  <c r="J19" i="90"/>
  <c r="E28" i="90"/>
  <c r="E31" i="90"/>
  <c r="E9" i="90"/>
  <c r="E40" i="90"/>
  <c r="E21" i="90"/>
  <c r="E35" i="90"/>
  <c r="E15" i="90"/>
  <c r="E30" i="90"/>
  <c r="E42" i="90"/>
  <c r="E32" i="90"/>
  <c r="E51" i="90"/>
  <c r="E41" i="90"/>
  <c r="P18" i="90"/>
  <c r="P42" i="90"/>
  <c r="P28" i="90"/>
  <c r="P53" i="90"/>
  <c r="P52" i="90"/>
  <c r="P25" i="90"/>
  <c r="P50" i="90"/>
  <c r="P49" i="90"/>
  <c r="P22" i="90"/>
  <c r="P11" i="90"/>
  <c r="P34" i="90"/>
  <c r="P20" i="90"/>
  <c r="P35" i="90"/>
  <c r="P27" i="90"/>
  <c r="F40" i="90"/>
  <c r="F28" i="90"/>
  <c r="F20" i="90"/>
  <c r="F41" i="90"/>
  <c r="F38" i="90"/>
  <c r="F14" i="90"/>
  <c r="F37" i="90"/>
  <c r="F12" i="90"/>
  <c r="F13" i="90"/>
  <c r="F58" i="90"/>
  <c r="F39" i="90"/>
  <c r="F44" i="90"/>
  <c r="F27" i="90"/>
  <c r="F34" i="90"/>
  <c r="F57" i="90"/>
  <c r="F53" i="90"/>
  <c r="F45" i="90"/>
  <c r="F51" i="90"/>
  <c r="F31" i="90"/>
  <c r="F43" i="90"/>
  <c r="F56" i="90"/>
  <c r="F36" i="90"/>
  <c r="F17" i="90"/>
  <c r="F50" i="90"/>
  <c r="F29" i="90"/>
  <c r="F42" i="90"/>
  <c r="R42" i="90"/>
  <c r="R55" i="90"/>
  <c r="R13" i="90"/>
  <c r="R14" i="90"/>
  <c r="R57" i="90"/>
  <c r="R53" i="90"/>
  <c r="R36" i="90"/>
  <c r="R26" i="90"/>
  <c r="R18" i="90"/>
  <c r="R20" i="90"/>
  <c r="R35" i="90"/>
  <c r="R39" i="90"/>
  <c r="R45" i="90"/>
  <c r="R24" i="90"/>
  <c r="R33" i="90"/>
  <c r="R54" i="90"/>
  <c r="R17" i="90"/>
  <c r="J8" i="90"/>
  <c r="E49" i="90"/>
  <c r="E18" i="90"/>
  <c r="L45" i="90"/>
  <c r="L34" i="90"/>
  <c r="L29" i="90"/>
  <c r="P44" i="90"/>
  <c r="P46" i="90"/>
  <c r="P36" i="90"/>
  <c r="P12" i="90"/>
  <c r="P40" i="90"/>
  <c r="P8" i="90"/>
  <c r="J16" i="90"/>
  <c r="J33" i="90"/>
  <c r="E46" i="90"/>
  <c r="E29" i="90"/>
  <c r="E58" i="90"/>
  <c r="E39" i="90"/>
  <c r="E25" i="90"/>
  <c r="E44" i="90"/>
  <c r="E55" i="90"/>
  <c r="E19" i="90"/>
  <c r="Z8" i="211"/>
  <c r="Y9" i="211"/>
  <c r="F11" i="206"/>
  <c r="AC8" i="211"/>
  <c r="F15" i="206"/>
  <c r="AL15" i="206" s="1"/>
  <c r="F16" i="206"/>
  <c r="AA18" i="211"/>
  <c r="V60" i="258"/>
  <c r="BF24" i="258"/>
  <c r="BG24" i="258" s="1"/>
  <c r="H53" i="206"/>
  <c r="AX52" i="258"/>
  <c r="AX60" i="258" s="1"/>
  <c r="BF52" i="258" s="1"/>
  <c r="R50" i="211"/>
  <c r="K13" i="258"/>
  <c r="K60" i="258"/>
  <c r="AS9" i="211"/>
  <c r="M15" i="258"/>
  <c r="M60" i="258" s="1"/>
  <c r="BF15" i="258" s="1"/>
  <c r="BG15" i="258" s="1"/>
  <c r="P60" i="258"/>
  <c r="BF18" i="258"/>
  <c r="BG18" i="258" s="1"/>
  <c r="H19" i="206"/>
  <c r="R15" i="211"/>
  <c r="D14" i="129" s="1"/>
  <c r="V9" i="211"/>
  <c r="V60" i="211"/>
  <c r="B8" i="252" s="1"/>
  <c r="E8" i="252" s="1"/>
  <c r="R31" i="211"/>
  <c r="BE29" i="258"/>
  <c r="BE20" i="258"/>
  <c r="O8" i="211"/>
  <c r="AV60" i="272"/>
  <c r="BF50" i="272" s="1"/>
  <c r="BG50" i="272" s="1"/>
  <c r="I11" i="206"/>
  <c r="AN60" i="270"/>
  <c r="BF42" i="270" s="1"/>
  <c r="BG42" i="270" s="1"/>
  <c r="AC60" i="270"/>
  <c r="BF31" i="270" s="1"/>
  <c r="BG31" i="270" s="1"/>
  <c r="J25" i="90"/>
  <c r="J57" i="90"/>
  <c r="J27" i="90"/>
  <c r="J14" i="90"/>
  <c r="J31" i="90"/>
  <c r="J9" i="90"/>
  <c r="J23" i="90"/>
  <c r="AY60" i="270"/>
  <c r="BF53" i="270"/>
  <c r="AW60" i="270"/>
  <c r="BF51" i="270"/>
  <c r="J48" i="90"/>
  <c r="J29" i="90"/>
  <c r="J53" i="90"/>
  <c r="J20" i="90"/>
  <c r="J43" i="90"/>
  <c r="J34" i="90"/>
  <c r="J10" i="90"/>
  <c r="J49" i="90"/>
  <c r="AL51" i="206"/>
  <c r="J58" i="90"/>
  <c r="J36" i="90"/>
  <c r="J46" i="90"/>
  <c r="J30" i="90"/>
  <c r="J44" i="90"/>
  <c r="J47" i="90"/>
  <c r="J26" i="90"/>
  <c r="J17" i="90"/>
  <c r="W60" i="269"/>
  <c r="BF25" i="269" s="1"/>
  <c r="BG25" i="269"/>
  <c r="R11" i="211"/>
  <c r="H10" i="269"/>
  <c r="H60" i="269"/>
  <c r="BF10" i="269" s="1"/>
  <c r="BG10" i="269" s="1"/>
  <c r="K53" i="206"/>
  <c r="BE20" i="269"/>
  <c r="K21" i="206" s="1"/>
  <c r="BE53" i="211"/>
  <c r="D53" i="206" s="1"/>
  <c r="AX52" i="269"/>
  <c r="L43" i="90"/>
  <c r="L12" i="90"/>
  <c r="AU60" i="268"/>
  <c r="BF49" i="268" s="1"/>
  <c r="L42" i="90"/>
  <c r="L44" i="90"/>
  <c r="L32" i="90"/>
  <c r="L20" i="90"/>
  <c r="AC60" i="267"/>
  <c r="BF31" i="267"/>
  <c r="AD60" i="266"/>
  <c r="BF32" i="266" s="1"/>
  <c r="BG32" i="266" s="1"/>
  <c r="N16" i="206"/>
  <c r="N18" i="206"/>
  <c r="N16" i="266"/>
  <c r="N60" i="266" s="1"/>
  <c r="BF16" i="266" s="1"/>
  <c r="BA60" i="266"/>
  <c r="BF55" i="266" s="1"/>
  <c r="BG55" i="266" s="1"/>
  <c r="O60" i="266"/>
  <c r="BF17" i="266" s="1"/>
  <c r="BG17" i="266" s="1"/>
  <c r="BF48" i="265"/>
  <c r="BG48" i="265" s="1"/>
  <c r="K60" i="265"/>
  <c r="BF13" i="265"/>
  <c r="BG13" i="265" s="1"/>
  <c r="AF60" i="265"/>
  <c r="BF34" i="265"/>
  <c r="BG34" i="265" s="1"/>
  <c r="AC60" i="265"/>
  <c r="BF31" i="265"/>
  <c r="BG31" i="265" s="1"/>
  <c r="O10" i="90"/>
  <c r="O52" i="90"/>
  <c r="O34" i="90"/>
  <c r="O16" i="90"/>
  <c r="O50" i="90"/>
  <c r="O35" i="90"/>
  <c r="O42" i="90"/>
  <c r="O25" i="90"/>
  <c r="O23" i="90"/>
  <c r="O30" i="90"/>
  <c r="O41" i="90"/>
  <c r="O14" i="90"/>
  <c r="O8" i="90"/>
  <c r="O28" i="90"/>
  <c r="O32" i="90"/>
  <c r="O15" i="90"/>
  <c r="F8" i="265"/>
  <c r="F60" i="265"/>
  <c r="BF8" i="265" s="1"/>
  <c r="BG8" i="265" s="1"/>
  <c r="U60" i="264"/>
  <c r="BF23" i="264"/>
  <c r="BG23" i="264" s="1"/>
  <c r="E55" i="250"/>
  <c r="F55" i="250" s="1"/>
  <c r="D40" i="63"/>
  <c r="F43" i="275" s="1"/>
  <c r="N16" i="264"/>
  <c r="N60" i="264" s="1"/>
  <c r="BF16" i="264" s="1"/>
  <c r="P15" i="206"/>
  <c r="W60" i="263"/>
  <c r="BF25" i="263"/>
  <c r="BG25" i="263" s="1"/>
  <c r="Y60" i="263"/>
  <c r="BF27" i="263" s="1"/>
  <c r="BG27" i="263" s="1"/>
  <c r="AV60" i="263"/>
  <c r="BF50" i="263" s="1"/>
  <c r="BG50" i="263"/>
  <c r="L14" i="263"/>
  <c r="L60" i="263" s="1"/>
  <c r="BF14" i="263" s="1"/>
  <c r="BG14" i="263" s="1"/>
  <c r="BF57" i="263"/>
  <c r="BG57" i="263" s="1"/>
  <c r="Q15" i="129"/>
  <c r="R8" i="263"/>
  <c r="Q10" i="129"/>
  <c r="Z28" i="263"/>
  <c r="Z60" i="263" s="1"/>
  <c r="BF28" i="263" s="1"/>
  <c r="AE60" i="263"/>
  <c r="BF33" i="263"/>
  <c r="BG33" i="263" s="1"/>
  <c r="BE48" i="211"/>
  <c r="D48" i="206" s="1"/>
  <c r="BF18" i="273"/>
  <c r="BG18" i="273"/>
  <c r="BF53" i="273"/>
  <c r="BG53" i="273" s="1"/>
  <c r="T26" i="90"/>
  <c r="T43" i="90"/>
  <c r="T9" i="90"/>
  <c r="T46" i="90"/>
  <c r="T44" i="90"/>
  <c r="T29" i="90"/>
  <c r="T50" i="90"/>
  <c r="T32" i="90"/>
  <c r="T17" i="90"/>
  <c r="T56" i="90"/>
  <c r="T47" i="90"/>
  <c r="T58" i="90"/>
  <c r="T28" i="90"/>
  <c r="T14" i="90"/>
  <c r="T12" i="90"/>
  <c r="T48" i="90"/>
  <c r="T52" i="90"/>
  <c r="T55" i="90"/>
  <c r="T35" i="90"/>
  <c r="T37" i="90"/>
  <c r="T51" i="90"/>
  <c r="T15" i="90"/>
  <c r="T31" i="90"/>
  <c r="T22" i="90"/>
  <c r="T57" i="90"/>
  <c r="T27" i="90"/>
  <c r="T25" i="90"/>
  <c r="T10" i="90"/>
  <c r="T8" i="90"/>
  <c r="T45" i="90"/>
  <c r="T30" i="90"/>
  <c r="T40" i="90"/>
  <c r="T33" i="90"/>
  <c r="T23" i="90"/>
  <c r="T16" i="90"/>
  <c r="T38" i="90"/>
  <c r="T41" i="90"/>
  <c r="T11" i="90"/>
  <c r="T39" i="90"/>
  <c r="T13" i="90"/>
  <c r="T49" i="90"/>
  <c r="T18" i="90"/>
  <c r="T19" i="90"/>
  <c r="T36" i="90"/>
  <c r="T21" i="90"/>
  <c r="T20" i="90"/>
  <c r="T34" i="90"/>
  <c r="T54" i="90"/>
  <c r="T53" i="90"/>
  <c r="T24" i="90"/>
  <c r="T42" i="90"/>
  <c r="N60" i="273"/>
  <c r="BF16" i="273"/>
  <c r="AA29" i="258"/>
  <c r="H30" i="206"/>
  <c r="H21" i="206"/>
  <c r="R20" i="258"/>
  <c r="R60" i="258" s="1"/>
  <c r="BF20" i="258" s="1"/>
  <c r="BG20" i="258" s="1"/>
  <c r="AX60" i="269"/>
  <c r="BF52" i="269" s="1"/>
  <c r="BG52" i="269" s="1"/>
  <c r="AX54" i="211"/>
  <c r="I25" i="90"/>
  <c r="J12" i="90"/>
  <c r="BB60" i="299"/>
  <c r="BF56" i="299" s="1"/>
  <c r="BG56" i="299" s="1"/>
  <c r="T60" i="300"/>
  <c r="BF22" i="300"/>
  <c r="BG22" i="300" s="1"/>
  <c r="V60" i="300"/>
  <c r="BF24" i="300"/>
  <c r="BG24" i="300"/>
  <c r="X60" i="300"/>
  <c r="BF26" i="300" s="1"/>
  <c r="BG26" i="300" s="1"/>
  <c r="Z60" i="300"/>
  <c r="BF28" i="300" s="1"/>
  <c r="AQ60" i="300"/>
  <c r="BF45" i="300"/>
  <c r="BG45" i="300"/>
  <c r="AS60" i="300"/>
  <c r="BF47" i="300" s="1"/>
  <c r="BG47" i="300" s="1"/>
  <c r="AU60" i="300"/>
  <c r="BF49" i="300" s="1"/>
  <c r="BG49" i="300" s="1"/>
  <c r="AW60" i="300"/>
  <c r="BF51" i="300"/>
  <c r="BG51" i="300" s="1"/>
  <c r="BA60" i="300"/>
  <c r="BF55" i="300" s="1"/>
  <c r="BG55" i="300"/>
  <c r="BC60" i="300"/>
  <c r="BF57" i="300" s="1"/>
  <c r="BG57" i="300" s="1"/>
  <c r="AT60" i="300"/>
  <c r="BF48" i="300"/>
  <c r="BG48" i="300" s="1"/>
  <c r="AV60" i="300"/>
  <c r="BF50" i="300"/>
  <c r="BG50" i="300"/>
  <c r="AZ60" i="300"/>
  <c r="BF54" i="300" s="1"/>
  <c r="BG54" i="300"/>
  <c r="BB60" i="300"/>
  <c r="BF56" i="300" s="1"/>
  <c r="BG56" i="300" s="1"/>
  <c r="BD60" i="300"/>
  <c r="BF58" i="300"/>
  <c r="BG58" i="300" s="1"/>
  <c r="U60" i="301"/>
  <c r="BF23" i="301"/>
  <c r="Y60" i="301"/>
  <c r="BF27" i="301"/>
  <c r="BG27" i="301" s="1"/>
  <c r="AP60" i="301"/>
  <c r="BF44" i="301"/>
  <c r="BG44" i="301"/>
  <c r="AR60" i="301"/>
  <c r="BF46" i="301" s="1"/>
  <c r="BG46" i="301" s="1"/>
  <c r="AT60" i="301"/>
  <c r="BF48" i="301" s="1"/>
  <c r="BG48" i="301" s="1"/>
  <c r="AV60" i="301"/>
  <c r="BF50" i="301"/>
  <c r="BG50" i="301" s="1"/>
  <c r="T60" i="301"/>
  <c r="BF22" i="301"/>
  <c r="BG22" i="301"/>
  <c r="X60" i="301"/>
  <c r="BF26" i="301" s="1"/>
  <c r="BG26" i="301" s="1"/>
  <c r="Z60" i="301"/>
  <c r="BF28" i="301" s="1"/>
  <c r="X60" i="260"/>
  <c r="BF26" i="260" s="1"/>
  <c r="AE60" i="261"/>
  <c r="BF33" i="261"/>
  <c r="BG33" i="261" s="1"/>
  <c r="U60" i="302"/>
  <c r="BF23" i="302"/>
  <c r="BG23" i="302"/>
  <c r="Q60" i="302"/>
  <c r="BF19" i="302" s="1"/>
  <c r="BG19" i="302" s="1"/>
  <c r="T60" i="302"/>
  <c r="BF22" i="302" s="1"/>
  <c r="BG22" i="302" s="1"/>
  <c r="V60" i="302"/>
  <c r="BF24" i="302"/>
  <c r="BG24" i="302" s="1"/>
  <c r="AO60" i="302"/>
  <c r="BF43" i="302"/>
  <c r="AS60" i="302"/>
  <c r="BF47" i="302" s="1"/>
  <c r="AW60" i="302"/>
  <c r="BF51" i="302"/>
  <c r="AX52" i="302"/>
  <c r="AX60" i="302" s="1"/>
  <c r="BF52" i="302" s="1"/>
  <c r="BG52" i="302" s="1"/>
  <c r="E59" i="302"/>
  <c r="AA59" i="302"/>
  <c r="AP60" i="302"/>
  <c r="BF44" i="302" s="1"/>
  <c r="BG44" i="302" s="1"/>
  <c r="AR60" i="302"/>
  <c r="BF46" i="302" s="1"/>
  <c r="BG46" i="302" s="1"/>
  <c r="BB60" i="302"/>
  <c r="BF56" i="302"/>
  <c r="S60" i="302"/>
  <c r="BF21" i="302" s="1"/>
  <c r="AJ19" i="90"/>
  <c r="AJ26" i="90"/>
  <c r="J60" i="301"/>
  <c r="BF12" i="301" s="1"/>
  <c r="BG12" i="301" s="1"/>
  <c r="N60" i="301"/>
  <c r="BF16" i="301" s="1"/>
  <c r="BE20" i="301"/>
  <c r="R20" i="301"/>
  <c r="AX52" i="301"/>
  <c r="AX60" i="301" s="1"/>
  <c r="BF52" i="301" s="1"/>
  <c r="BG52" i="301" s="1"/>
  <c r="Q60" i="301"/>
  <c r="BF19" i="301" s="1"/>
  <c r="BG19" i="301" s="1"/>
  <c r="AG60" i="301"/>
  <c r="BF35" i="301"/>
  <c r="BG35" i="301" s="1"/>
  <c r="E20" i="301"/>
  <c r="P60" i="301"/>
  <c r="BF18" i="301"/>
  <c r="BG18" i="301" s="1"/>
  <c r="AB60" i="301"/>
  <c r="BF30" i="301"/>
  <c r="BG30" i="301" s="1"/>
  <c r="AD60" i="301"/>
  <c r="BF32" i="301" s="1"/>
  <c r="BG32" i="301" s="1"/>
  <c r="AN60" i="301"/>
  <c r="BF42" i="301" s="1"/>
  <c r="BG42" i="301" s="1"/>
  <c r="S60" i="301"/>
  <c r="BF21" i="301"/>
  <c r="BG21" i="301" s="1"/>
  <c r="BE20" i="300"/>
  <c r="W21" i="206"/>
  <c r="AX52" i="300"/>
  <c r="AK60" i="300"/>
  <c r="BF39" i="300" s="1"/>
  <c r="BG39" i="300" s="1"/>
  <c r="AB60" i="300"/>
  <c r="BF30" i="300"/>
  <c r="BG30" i="300" s="1"/>
  <c r="AH60" i="300"/>
  <c r="BF36" i="300" s="1"/>
  <c r="BG36" i="300" s="1"/>
  <c r="AJ60" i="300"/>
  <c r="BF38" i="300" s="1"/>
  <c r="BG38" i="300" s="1"/>
  <c r="AL60" i="300"/>
  <c r="BF40" i="300"/>
  <c r="BG40" i="300" s="1"/>
  <c r="AN60" i="300"/>
  <c r="BF42" i="300"/>
  <c r="BG42" i="300" s="1"/>
  <c r="P60" i="299"/>
  <c r="BF18" i="299"/>
  <c r="BG18" i="299" s="1"/>
  <c r="T60" i="299"/>
  <c r="BF22" i="299"/>
  <c r="BG22" i="299"/>
  <c r="V60" i="299"/>
  <c r="BF24" i="299" s="1"/>
  <c r="BG24" i="299"/>
  <c r="X60" i="299"/>
  <c r="BF26" i="299" s="1"/>
  <c r="BG26" i="299" s="1"/>
  <c r="Z60" i="299"/>
  <c r="BF28" i="299" s="1"/>
  <c r="AE60" i="299"/>
  <c r="BF33" i="299" s="1"/>
  <c r="BG33" i="299" s="1"/>
  <c r="AO60" i="299"/>
  <c r="BF43" i="299" s="1"/>
  <c r="BG43" i="299" s="1"/>
  <c r="AQ60" i="299"/>
  <c r="BF45" i="299" s="1"/>
  <c r="BG45" i="299" s="1"/>
  <c r="BA60" i="299"/>
  <c r="BF55" i="299" s="1"/>
  <c r="BG55" i="299" s="1"/>
  <c r="O60" i="299"/>
  <c r="BF17" i="299" s="1"/>
  <c r="BG17" i="299" s="1"/>
  <c r="S60" i="299"/>
  <c r="BF21" i="299"/>
  <c r="BG21" i="299"/>
  <c r="Y60" i="299"/>
  <c r="BF27" i="299" s="1"/>
  <c r="BG27" i="299" s="1"/>
  <c r="AD60" i="299"/>
  <c r="BF32" i="299" s="1"/>
  <c r="BG32" i="299" s="1"/>
  <c r="T60" i="298"/>
  <c r="BF22" i="298" s="1"/>
  <c r="BG22" i="298"/>
  <c r="X60" i="298"/>
  <c r="BF26" i="298" s="1"/>
  <c r="BG26" i="298" s="1"/>
  <c r="AG60" i="298"/>
  <c r="BF35" i="298" s="1"/>
  <c r="AW60" i="298"/>
  <c r="BF51" i="298"/>
  <c r="BG51" i="298" s="1"/>
  <c r="AA59" i="298"/>
  <c r="Q60" i="298"/>
  <c r="BF19" i="298" s="1"/>
  <c r="BG19" i="298" s="1"/>
  <c r="U60" i="298"/>
  <c r="AD60" i="298"/>
  <c r="AT60" i="298"/>
  <c r="BF48" i="298"/>
  <c r="BG48" i="298" s="1"/>
  <c r="D33" i="63"/>
  <c r="C35" i="279" s="1"/>
  <c r="BG60" i="211"/>
  <c r="BH60" i="211" s="1"/>
  <c r="BF32" i="298"/>
  <c r="BG32" i="298"/>
  <c r="BF23" i="298"/>
  <c r="BG23" i="298" s="1"/>
  <c r="BF30" i="298"/>
  <c r="BG30" i="298"/>
  <c r="BF28" i="298"/>
  <c r="BG39" i="272"/>
  <c r="BG43" i="272"/>
  <c r="J21" i="63"/>
  <c r="C225" i="276"/>
  <c r="J8" i="63"/>
  <c r="E7" i="272"/>
  <c r="E60" i="272" s="1"/>
  <c r="BF7" i="272" s="1"/>
  <c r="BG7" i="272" s="1"/>
  <c r="BF8" i="272"/>
  <c r="BG8" i="272" s="1"/>
  <c r="BF54" i="258"/>
  <c r="BG54" i="258"/>
  <c r="BF45" i="258"/>
  <c r="BG45" i="258" s="1"/>
  <c r="BF36" i="258"/>
  <c r="BF34" i="258"/>
  <c r="BG34" i="258"/>
  <c r="BF30" i="260"/>
  <c r="BG30" i="260"/>
  <c r="BG52" i="260"/>
  <c r="BG24" i="260"/>
  <c r="BF25" i="260"/>
  <c r="BG25" i="260" s="1"/>
  <c r="BF21" i="260"/>
  <c r="BG21" i="260"/>
  <c r="BF27" i="260"/>
  <c r="BG34" i="260"/>
  <c r="BG56" i="260"/>
  <c r="BG53" i="260"/>
  <c r="BG17" i="260"/>
  <c r="BF57" i="259"/>
  <c r="BG57" i="259" s="1"/>
  <c r="BF9" i="259"/>
  <c r="BF42" i="259"/>
  <c r="BG42" i="259" s="1"/>
  <c r="BF23" i="259"/>
  <c r="BF10" i="259"/>
  <c r="BG10" i="259" s="1"/>
  <c r="BF14" i="259"/>
  <c r="BG14" i="259" s="1"/>
  <c r="BG36" i="258"/>
  <c r="BG27" i="260"/>
  <c r="BG23" i="259"/>
  <c r="BG9" i="259"/>
  <c r="BF43" i="269"/>
  <c r="BF46" i="269"/>
  <c r="BG46" i="269"/>
  <c r="BF31" i="269"/>
  <c r="BG31" i="269"/>
  <c r="BF18" i="269"/>
  <c r="BG18" i="269" s="1"/>
  <c r="BF41" i="270"/>
  <c r="BF55" i="270"/>
  <c r="BF52" i="270"/>
  <c r="BG52" i="270"/>
  <c r="BF32" i="270"/>
  <c r="BG32" i="270" s="1"/>
  <c r="BF49" i="270"/>
  <c r="BG49" i="270" s="1"/>
  <c r="BF25" i="270"/>
  <c r="BG25" i="270" s="1"/>
  <c r="E26" i="250"/>
  <c r="F26" i="250" s="1"/>
  <c r="BG22" i="270"/>
  <c r="BG43" i="269"/>
  <c r="BG41" i="270"/>
  <c r="BG55" i="270"/>
  <c r="BF10" i="260"/>
  <c r="BG10" i="260"/>
  <c r="T8" i="63"/>
  <c r="T21" i="63"/>
  <c r="C235" i="276" s="1"/>
  <c r="S8" i="63"/>
  <c r="C18" i="276" s="1"/>
  <c r="E7" i="262"/>
  <c r="E60" i="262"/>
  <c r="AA29" i="263"/>
  <c r="AA60" i="263"/>
  <c r="BF29" i="263" s="1"/>
  <c r="BG29" i="263" s="1"/>
  <c r="R9" i="63"/>
  <c r="C44" i="276"/>
  <c r="BF22" i="263"/>
  <c r="BG22" i="263" s="1"/>
  <c r="R8" i="63"/>
  <c r="C17" i="276" s="1"/>
  <c r="R21" i="63"/>
  <c r="C233" i="276"/>
  <c r="R20" i="263"/>
  <c r="BG53" i="264"/>
  <c r="BF49" i="264"/>
  <c r="BG49" i="264" s="1"/>
  <c r="BF48" i="264"/>
  <c r="BG48" i="264" s="1"/>
  <c r="BF14" i="264"/>
  <c r="D18" i="63"/>
  <c r="F20" i="275" s="1"/>
  <c r="H20" i="275" s="1"/>
  <c r="F8" i="264"/>
  <c r="F60" i="264"/>
  <c r="BF8" i="264" s="1"/>
  <c r="BG8" i="264" s="1"/>
  <c r="Q9" i="63"/>
  <c r="C43" i="276" s="1"/>
  <c r="Q8" i="63"/>
  <c r="C16" i="276"/>
  <c r="Q21" i="63"/>
  <c r="C232" i="276"/>
  <c r="R20" i="264"/>
  <c r="BG19" i="265"/>
  <c r="BF40" i="265"/>
  <c r="BG40" i="265" s="1"/>
  <c r="BF50" i="265"/>
  <c r="BG50" i="265" s="1"/>
  <c r="P8" i="63"/>
  <c r="C15" i="276" s="1"/>
  <c r="E7" i="265"/>
  <c r="BF52" i="266"/>
  <c r="BG52" i="266"/>
  <c r="O8" i="63"/>
  <c r="C14" i="276" s="1"/>
  <c r="BF57" i="267"/>
  <c r="BF18" i="267"/>
  <c r="N8" i="63"/>
  <c r="N61" i="63" s="1"/>
  <c r="E7" i="267"/>
  <c r="E60" i="267" s="1"/>
  <c r="N21" i="63"/>
  <c r="R20" i="267"/>
  <c r="R60" i="267"/>
  <c r="BF20" i="267"/>
  <c r="BG20" i="267" s="1"/>
  <c r="D30" i="211"/>
  <c r="D30" i="63" s="1"/>
  <c r="M30" i="63"/>
  <c r="I201" i="276"/>
  <c r="BF31" i="268"/>
  <c r="BG31" i="268" s="1"/>
  <c r="BF43" i="268"/>
  <c r="BG43" i="268"/>
  <c r="BF34" i="268"/>
  <c r="BG34" i="268" s="1"/>
  <c r="BG39" i="268"/>
  <c r="BF46" i="268"/>
  <c r="BG46" i="268" s="1"/>
  <c r="M21" i="63"/>
  <c r="C228" i="276" s="1"/>
  <c r="R20" i="268"/>
  <c r="BF24" i="268"/>
  <c r="BG24" i="268"/>
  <c r="BF23" i="268"/>
  <c r="BF28" i="268"/>
  <c r="E7" i="268"/>
  <c r="E60" i="268" s="1"/>
  <c r="BF7" i="268" s="1"/>
  <c r="BG7" i="268" s="1"/>
  <c r="M8" i="63"/>
  <c r="C12" i="276" s="1"/>
  <c r="BF9" i="268"/>
  <c r="BG9" i="268"/>
  <c r="BG55" i="269"/>
  <c r="BF42" i="269"/>
  <c r="BF54" i="269"/>
  <c r="BG54" i="269" s="1"/>
  <c r="BG45" i="269"/>
  <c r="BF37" i="269"/>
  <c r="BG37" i="269" s="1"/>
  <c r="AA29" i="269"/>
  <c r="AA60" i="269"/>
  <c r="BF35" i="269"/>
  <c r="BF32" i="269"/>
  <c r="L21" i="63"/>
  <c r="C227" i="276"/>
  <c r="BG49" i="269"/>
  <c r="BF51" i="269"/>
  <c r="BG51" i="269" s="1"/>
  <c r="BG13" i="269"/>
  <c r="E7" i="269"/>
  <c r="E60" i="269" s="1"/>
  <c r="L8" i="63"/>
  <c r="L61" i="63" s="1"/>
  <c r="C11" i="276"/>
  <c r="BF9" i="269"/>
  <c r="BG9" i="269" s="1"/>
  <c r="BF16" i="259"/>
  <c r="BG16" i="259"/>
  <c r="BG14" i="264"/>
  <c r="BG57" i="267"/>
  <c r="BG18" i="267"/>
  <c r="BG23" i="268"/>
  <c r="BG42" i="269"/>
  <c r="BG35" i="269"/>
  <c r="BG32" i="269"/>
  <c r="C106" i="303"/>
  <c r="C104" i="303"/>
  <c r="C102" i="303"/>
  <c r="C100" i="303"/>
  <c r="C96" i="303"/>
  <c r="C94" i="303"/>
  <c r="C88" i="303"/>
  <c r="AA15" i="303"/>
  <c r="AA151" i="276"/>
  <c r="AA148" i="276"/>
  <c r="BF13" i="264"/>
  <c r="BG13" i="264"/>
  <c r="BF19" i="267"/>
  <c r="BG19" i="267" s="1"/>
  <c r="Z30" i="63"/>
  <c r="I194" i="303" a="1"/>
  <c r="D9" i="211"/>
  <c r="D9" i="63" s="1"/>
  <c r="E12" i="250"/>
  <c r="G12" i="250" s="1"/>
  <c r="Z8" i="63"/>
  <c r="C25" i="276"/>
  <c r="Y8" i="63"/>
  <c r="C24" i="276" s="1"/>
  <c r="Y21" i="63"/>
  <c r="X21" i="63"/>
  <c r="BF10" i="300"/>
  <c r="BG10" i="300"/>
  <c r="W30" i="63"/>
  <c r="BF16" i="298"/>
  <c r="E40" i="250"/>
  <c r="G40" i="250" s="1"/>
  <c r="D38" i="63"/>
  <c r="D37" i="254" s="1"/>
  <c r="D28" i="63"/>
  <c r="D28" i="277" s="1"/>
  <c r="E28" i="277" s="1"/>
  <c r="AU60" i="298"/>
  <c r="BF49" i="298" s="1"/>
  <c r="BG49" i="298" s="1"/>
  <c r="AV60" i="298"/>
  <c r="AY60" i="298"/>
  <c r="BG23" i="301"/>
  <c r="V8" i="63"/>
  <c r="V21" i="63"/>
  <c r="V61" i="63"/>
  <c r="BF56" i="273"/>
  <c r="BG56" i="273" s="1"/>
  <c r="BG41" i="273"/>
  <c r="BG40" i="273"/>
  <c r="BG45" i="273"/>
  <c r="BF47" i="273"/>
  <c r="BG47" i="273" s="1"/>
  <c r="BF39" i="273"/>
  <c r="BG39" i="273" s="1"/>
  <c r="BF31" i="273"/>
  <c r="BG31" i="273" s="1"/>
  <c r="BF35" i="273"/>
  <c r="BG34" i="273"/>
  <c r="BF33" i="273"/>
  <c r="BF17" i="273"/>
  <c r="BG17" i="273" s="1"/>
  <c r="K60" i="273"/>
  <c r="BF13" i="273" s="1"/>
  <c r="D14" i="63"/>
  <c r="C14" i="279" s="1"/>
  <c r="E14" i="250"/>
  <c r="F14" i="250" s="1"/>
  <c r="BF53" i="298"/>
  <c r="BG53" i="298" s="1"/>
  <c r="BF50" i="298"/>
  <c r="BG35" i="273"/>
  <c r="BG33" i="273"/>
  <c r="BG13" i="273"/>
  <c r="BG50" i="298"/>
  <c r="C90" i="276"/>
  <c r="C86" i="303"/>
  <c r="C89" i="303"/>
  <c r="C93" i="303"/>
  <c r="C101" i="303"/>
  <c r="C105" i="303"/>
  <c r="C95" i="303"/>
  <c r="C99" i="303"/>
  <c r="C103" i="303"/>
  <c r="AW60" i="259"/>
  <c r="BF51" i="259" s="1"/>
  <c r="BG51" i="259" s="1"/>
  <c r="F52" i="206"/>
  <c r="AL52" i="206" s="1"/>
  <c r="J60" i="259"/>
  <c r="BF12" i="259" s="1"/>
  <c r="BG12" i="259" s="1"/>
  <c r="BG48" i="259"/>
  <c r="I60" i="259"/>
  <c r="BF11" i="259"/>
  <c r="BG11" i="259"/>
  <c r="BG44" i="218"/>
  <c r="BG47" i="218"/>
  <c r="BF30" i="218"/>
  <c r="BG30" i="218"/>
  <c r="R59" i="218"/>
  <c r="R60" i="218" s="1"/>
  <c r="BF20" i="218" s="1"/>
  <c r="BG20" i="218" s="1"/>
  <c r="R7" i="218"/>
  <c r="AL60" i="218"/>
  <c r="BF40" i="218" s="1"/>
  <c r="BF31" i="218"/>
  <c r="BG31" i="218" s="1"/>
  <c r="BD60" i="218"/>
  <c r="BF58" i="218"/>
  <c r="BG58" i="218" s="1"/>
  <c r="E21" i="206"/>
  <c r="BF17" i="218"/>
  <c r="AA59" i="218"/>
  <c r="AA60" i="218" s="1"/>
  <c r="BF29" i="218"/>
  <c r="BG29" i="218" s="1"/>
  <c r="BG34" i="218"/>
  <c r="AA20" i="218"/>
  <c r="BG37" i="218"/>
  <c r="BF11" i="218"/>
  <c r="BG11" i="218" s="1"/>
  <c r="BF9" i="218"/>
  <c r="BG9" i="218" s="1"/>
  <c r="BG17" i="218"/>
  <c r="BG51" i="270"/>
  <c r="BG54" i="270"/>
  <c r="BG39" i="270"/>
  <c r="G60" i="270"/>
  <c r="BF9" i="270" s="1"/>
  <c r="I60" i="270"/>
  <c r="BF11" i="270" s="1"/>
  <c r="BG11" i="270" s="1"/>
  <c r="AA60" i="272"/>
  <c r="BF29" i="272" s="1"/>
  <c r="BG29" i="272" s="1"/>
  <c r="BE20" i="272"/>
  <c r="I21" i="206" s="1"/>
  <c r="BG17" i="272"/>
  <c r="I13" i="90"/>
  <c r="I39" i="90"/>
  <c r="I34" i="90"/>
  <c r="AA7" i="272"/>
  <c r="R59" i="272"/>
  <c r="AA16" i="211"/>
  <c r="BG57" i="272"/>
  <c r="I37" i="90"/>
  <c r="I18" i="90"/>
  <c r="BG34" i="272"/>
  <c r="BF19" i="258"/>
  <c r="BF49" i="258"/>
  <c r="BG49" i="258"/>
  <c r="H17" i="90"/>
  <c r="H25" i="90"/>
  <c r="H49" i="90"/>
  <c r="H50" i="90"/>
  <c r="H10" i="90"/>
  <c r="H14" i="90"/>
  <c r="H24" i="90"/>
  <c r="H18" i="90"/>
  <c r="H48" i="90"/>
  <c r="H22" i="90"/>
  <c r="H47" i="90"/>
  <c r="H54" i="90"/>
  <c r="H46" i="90"/>
  <c r="H57" i="90"/>
  <c r="H16" i="90"/>
  <c r="H34" i="90"/>
  <c r="H26" i="90"/>
  <c r="H15" i="90"/>
  <c r="H12" i="90"/>
  <c r="H36" i="90"/>
  <c r="H30" i="90"/>
  <c r="H41" i="90"/>
  <c r="H39" i="90"/>
  <c r="H40" i="90"/>
  <c r="H8" i="90"/>
  <c r="H31" i="90"/>
  <c r="H55" i="90"/>
  <c r="H28" i="90"/>
  <c r="H51" i="90"/>
  <c r="H35" i="90"/>
  <c r="H44" i="90"/>
  <c r="H33" i="90"/>
  <c r="H42" i="90"/>
  <c r="H13" i="90"/>
  <c r="H43" i="90"/>
  <c r="H11" i="90"/>
  <c r="H52" i="90"/>
  <c r="H32" i="90"/>
  <c r="H56" i="90"/>
  <c r="H27" i="90"/>
  <c r="H37" i="90"/>
  <c r="H21" i="90"/>
  <c r="H45" i="90"/>
  <c r="H53" i="90"/>
  <c r="H58" i="90"/>
  <c r="H9" i="90"/>
  <c r="H29" i="90"/>
  <c r="H20" i="90"/>
  <c r="H19" i="90"/>
  <c r="H23" i="90"/>
  <c r="H38" i="90"/>
  <c r="BB60" i="258"/>
  <c r="BF56" i="258"/>
  <c r="BG56" i="258" s="1"/>
  <c r="H8" i="206"/>
  <c r="S60" i="211"/>
  <c r="BG11" i="260"/>
  <c r="BG26" i="260"/>
  <c r="G8" i="206"/>
  <c r="BD60" i="260"/>
  <c r="BF58" i="260"/>
  <c r="BG58" i="260"/>
  <c r="BG31" i="260"/>
  <c r="F8" i="260"/>
  <c r="F60" i="260" s="1"/>
  <c r="BF8" i="260"/>
  <c r="G9" i="206"/>
  <c r="BG45" i="260"/>
  <c r="BF15" i="260"/>
  <c r="BG13" i="260"/>
  <c r="R7" i="260"/>
  <c r="G8" i="129"/>
  <c r="BF9" i="260"/>
  <c r="BG22" i="260"/>
  <c r="J60" i="260"/>
  <c r="BF12" i="260" s="1"/>
  <c r="BG12" i="260" s="1"/>
  <c r="BG19" i="258"/>
  <c r="BG47" i="260"/>
  <c r="BG15" i="260"/>
  <c r="BG9" i="260"/>
  <c r="BG8" i="260"/>
  <c r="AF34" i="299"/>
  <c r="AF60" i="299" s="1"/>
  <c r="BF34" i="299" s="1"/>
  <c r="E59" i="299"/>
  <c r="Q60" i="211"/>
  <c r="AA7" i="299"/>
  <c r="AA20" i="299"/>
  <c r="AA13" i="211"/>
  <c r="J12" i="299"/>
  <c r="J60" i="299"/>
  <c r="BF12" i="299" s="1"/>
  <c r="BG12" i="299" s="1"/>
  <c r="BE7" i="299"/>
  <c r="X8" i="206"/>
  <c r="G9" i="299"/>
  <c r="G60" i="299" s="1"/>
  <c r="BF9" i="299" s="1"/>
  <c r="BG9" i="299" s="1"/>
  <c r="AS60" i="299"/>
  <c r="BF47" i="299" s="1"/>
  <c r="BG47" i="299" s="1"/>
  <c r="R7" i="299"/>
  <c r="AA12" i="211"/>
  <c r="I11" i="299"/>
  <c r="I60" i="299" s="1"/>
  <c r="BF11" i="299" s="1"/>
  <c r="X48" i="206"/>
  <c r="AA59" i="299"/>
  <c r="BE20" i="299"/>
  <c r="X21" i="206"/>
  <c r="R59" i="299"/>
  <c r="X9" i="90"/>
  <c r="X13" i="90"/>
  <c r="X17" i="90"/>
  <c r="X21" i="90"/>
  <c r="X25" i="90"/>
  <c r="X29" i="90"/>
  <c r="X33" i="90"/>
  <c r="X37" i="90"/>
  <c r="X41" i="90"/>
  <c r="X45" i="90"/>
  <c r="X49" i="90"/>
  <c r="X53" i="90"/>
  <c r="X57" i="90"/>
  <c r="X56" i="90"/>
  <c r="X52" i="90"/>
  <c r="X48" i="90"/>
  <c r="X44" i="90"/>
  <c r="X40" i="90"/>
  <c r="X36" i="90"/>
  <c r="X32" i="90"/>
  <c r="X28" i="90"/>
  <c r="X24" i="90"/>
  <c r="X20" i="90"/>
  <c r="X16" i="90"/>
  <c r="X12" i="90"/>
  <c r="X58" i="90"/>
  <c r="X54" i="90"/>
  <c r="X50" i="90"/>
  <c r="X46" i="90"/>
  <c r="X42" i="90"/>
  <c r="X38" i="90"/>
  <c r="X34" i="90"/>
  <c r="X30" i="90"/>
  <c r="X26" i="90"/>
  <c r="X22" i="90"/>
  <c r="X18" i="90"/>
  <c r="X14" i="90"/>
  <c r="X10" i="90"/>
  <c r="X8" i="90"/>
  <c r="X11" i="90"/>
  <c r="X15" i="90"/>
  <c r="X19" i="90"/>
  <c r="X23" i="90"/>
  <c r="X27" i="90"/>
  <c r="X31" i="90"/>
  <c r="X35" i="90"/>
  <c r="X39" i="90"/>
  <c r="X43" i="90"/>
  <c r="X47" i="90"/>
  <c r="X51" i="90"/>
  <c r="X55" i="90"/>
  <c r="X16" i="206"/>
  <c r="BG11" i="299"/>
  <c r="R8" i="300"/>
  <c r="W10" i="129" s="1"/>
  <c r="BE8" i="300"/>
  <c r="W9" i="206"/>
  <c r="F8" i="300"/>
  <c r="F60" i="300" s="1"/>
  <c r="BF8" i="300" s="1"/>
  <c r="BG8" i="300" s="1"/>
  <c r="G9" i="300"/>
  <c r="G60" i="300" s="1"/>
  <c r="BF9" i="300" s="1"/>
  <c r="BG9" i="300" s="1"/>
  <c r="E59" i="300"/>
  <c r="R7" i="300"/>
  <c r="W8" i="129" s="1"/>
  <c r="AA59" i="300"/>
  <c r="AA60" i="300" s="1"/>
  <c r="BF29" i="300" s="1"/>
  <c r="BG29" i="300" s="1"/>
  <c r="AC60" i="211"/>
  <c r="R59" i="300"/>
  <c r="R20" i="300"/>
  <c r="R60" i="300" s="1"/>
  <c r="BF20" i="300" s="1"/>
  <c r="BG20" i="300" s="1"/>
  <c r="BE29" i="300"/>
  <c r="J12" i="300"/>
  <c r="J60" i="300" s="1"/>
  <c r="BF12" i="300"/>
  <c r="BG12" i="300" s="1"/>
  <c r="AF34" i="300"/>
  <c r="AF60" i="300" s="1"/>
  <c r="BF34" i="300" s="1"/>
  <c r="BG34" i="300" s="1"/>
  <c r="BE7" i="300"/>
  <c r="W8" i="206" s="1"/>
  <c r="M15" i="300"/>
  <c r="M60" i="300" s="1"/>
  <c r="BF15" i="300" s="1"/>
  <c r="BG15" i="300" s="1"/>
  <c r="M15" i="298"/>
  <c r="M60" i="298"/>
  <c r="BF15" i="298" s="1"/>
  <c r="BG15" i="298" s="1"/>
  <c r="BB60" i="298"/>
  <c r="BF56" i="298" s="1"/>
  <c r="BG56" i="298" s="1"/>
  <c r="V57" i="206"/>
  <c r="BE20" i="298"/>
  <c r="V8" i="90" a="1"/>
  <c r="V14" i="90" s="1"/>
  <c r="BE8" i="298"/>
  <c r="AS47" i="298"/>
  <c r="AS60" i="298" s="1"/>
  <c r="BF47" i="298" s="1"/>
  <c r="BG47" i="298"/>
  <c r="G9" i="298"/>
  <c r="G60" i="298" s="1"/>
  <c r="BF9" i="298" s="1"/>
  <c r="BG9" i="298" s="1"/>
  <c r="R59" i="298"/>
  <c r="R7" i="298"/>
  <c r="V8" i="129" s="1"/>
  <c r="I11" i="298"/>
  <c r="I60" i="298"/>
  <c r="BF11" i="298" s="1"/>
  <c r="BG11" i="298" s="1"/>
  <c r="AA7" i="298"/>
  <c r="BE29" i="298"/>
  <c r="AF34" i="298"/>
  <c r="AF60" i="298"/>
  <c r="BF34" i="298" s="1"/>
  <c r="V15" i="90"/>
  <c r="V31" i="90"/>
  <c r="V22" i="90"/>
  <c r="V49" i="90"/>
  <c r="V44" i="90"/>
  <c r="V36" i="90"/>
  <c r="V12" i="90"/>
  <c r="BE7" i="298"/>
  <c r="J12" i="298"/>
  <c r="J60" i="298" s="1"/>
  <c r="BF12" i="298"/>
  <c r="BG12" i="298"/>
  <c r="BG34" i="298"/>
  <c r="C21" i="276"/>
  <c r="AS47" i="301"/>
  <c r="AS60" i="301" s="1"/>
  <c r="BF47" i="301" s="1"/>
  <c r="BG47" i="301"/>
  <c r="E59" i="301"/>
  <c r="BE29" i="301"/>
  <c r="R59" i="301"/>
  <c r="R60" i="301"/>
  <c r="BF20" i="301" s="1"/>
  <c r="BG20" i="301" s="1"/>
  <c r="AU60" i="301"/>
  <c r="BF49" i="301"/>
  <c r="BG49" i="301" s="1"/>
  <c r="U50" i="206"/>
  <c r="AA59" i="301"/>
  <c r="BE50" i="211"/>
  <c r="D50" i="206" s="1"/>
  <c r="R7" i="301"/>
  <c r="U8" i="129" s="1"/>
  <c r="R8" i="301"/>
  <c r="U10" i="129"/>
  <c r="I11" i="301"/>
  <c r="I60" i="301" s="1"/>
  <c r="BF11" i="301" s="1"/>
  <c r="BG11" i="301" s="1"/>
  <c r="AF34" i="301"/>
  <c r="BE7" i="273"/>
  <c r="E7" i="273" s="1"/>
  <c r="E60" i="273" s="1"/>
  <c r="R10" i="211"/>
  <c r="D11" i="129" s="1"/>
  <c r="R8" i="273"/>
  <c r="T10" i="129"/>
  <c r="R7" i="273"/>
  <c r="T8" i="129" s="1"/>
  <c r="E59" i="273"/>
  <c r="AA7" i="273"/>
  <c r="AA59" i="273"/>
  <c r="BE12" i="211"/>
  <c r="D12" i="206" s="1"/>
  <c r="B11" i="252" s="1"/>
  <c r="E11" i="252" s="1"/>
  <c r="I11" i="273"/>
  <c r="I60" i="273" s="1"/>
  <c r="BF11" i="273" s="1"/>
  <c r="BG11" i="273" s="1"/>
  <c r="S35" i="90"/>
  <c r="S40" i="90"/>
  <c r="S51" i="90"/>
  <c r="S27" i="90"/>
  <c r="S47" i="90"/>
  <c r="S21" i="90"/>
  <c r="S25" i="90"/>
  <c r="S13" i="90"/>
  <c r="S31" i="90"/>
  <c r="S37" i="90"/>
  <c r="S19" i="90"/>
  <c r="S28" i="90"/>
  <c r="S36" i="90"/>
  <c r="S9" i="90"/>
  <c r="S17" i="90"/>
  <c r="S50" i="90"/>
  <c r="S16" i="90"/>
  <c r="S41" i="90"/>
  <c r="S49" i="90"/>
  <c r="S33" i="90"/>
  <c r="S42" i="90"/>
  <c r="S57" i="90"/>
  <c r="S14" i="90"/>
  <c r="S46" i="90"/>
  <c r="S15" i="90"/>
  <c r="S39" i="90"/>
  <c r="BG42" i="261"/>
  <c r="AA7" i="261"/>
  <c r="AC60" i="261"/>
  <c r="BF31" i="261" s="1"/>
  <c r="BG31" i="261" s="1"/>
  <c r="AA59" i="261"/>
  <c r="S32" i="90"/>
  <c r="S38" i="90"/>
  <c r="S43" i="90"/>
  <c r="S34" i="90"/>
  <c r="S54" i="90"/>
  <c r="S18" i="90"/>
  <c r="S58" i="90"/>
  <c r="S10" i="90"/>
  <c r="S8" i="90"/>
  <c r="S20" i="90"/>
  <c r="S30" i="90"/>
  <c r="S53" i="90"/>
  <c r="S22" i="90"/>
  <c r="S56" i="90"/>
  <c r="S26" i="90"/>
  <c r="S29" i="90"/>
  <c r="S23" i="90"/>
  <c r="S45" i="90"/>
  <c r="S12" i="90"/>
  <c r="S52" i="90"/>
  <c r="S24" i="90"/>
  <c r="S44" i="90"/>
  <c r="S48" i="90"/>
  <c r="S11" i="90"/>
  <c r="S55" i="90"/>
  <c r="AA59" i="211"/>
  <c r="AA48" i="211"/>
  <c r="E7" i="261"/>
  <c r="E60" i="261" s="1"/>
  <c r="BF13" i="261"/>
  <c r="BG13" i="261" s="1"/>
  <c r="S9" i="206"/>
  <c r="AU60" i="211"/>
  <c r="AC9" i="211"/>
  <c r="AA59" i="262"/>
  <c r="AA60" i="262" s="1"/>
  <c r="BF29" i="262" s="1"/>
  <c r="BG29" i="262" s="1"/>
  <c r="BE20" i="262"/>
  <c r="R21" i="206" s="1"/>
  <c r="AA20" i="262"/>
  <c r="AA20" i="263"/>
  <c r="R59" i="263"/>
  <c r="R60" i="263" s="1"/>
  <c r="Q15" i="90"/>
  <c r="Q51" i="90"/>
  <c r="Q39" i="90"/>
  <c r="Q16" i="90"/>
  <c r="Q20" i="90"/>
  <c r="Q35" i="90"/>
  <c r="Q23" i="90"/>
  <c r="Q32" i="90"/>
  <c r="Q36" i="90"/>
  <c r="Q19" i="90"/>
  <c r="Q8" i="90"/>
  <c r="Q48" i="90"/>
  <c r="Q52" i="90"/>
  <c r="Q24" i="90"/>
  <c r="Q22" i="90"/>
  <c r="Q13" i="90"/>
  <c r="Q17" i="90"/>
  <c r="Q40" i="90"/>
  <c r="Q9" i="90"/>
  <c r="Q29" i="90"/>
  <c r="Q33" i="90"/>
  <c r="Q56" i="90"/>
  <c r="Q25" i="90"/>
  <c r="Q45" i="90"/>
  <c r="Q49" i="90"/>
  <c r="Q21" i="90"/>
  <c r="Q12" i="90"/>
  <c r="Q10" i="90"/>
  <c r="Q14" i="90"/>
  <c r="Q37" i="90"/>
  <c r="Q57" i="90"/>
  <c r="Q26" i="90"/>
  <c r="Q30" i="90"/>
  <c r="Q53" i="90"/>
  <c r="Q44" i="90"/>
  <c r="Q42" i="90"/>
  <c r="Q46" i="90"/>
  <c r="Q18" i="90"/>
  <c r="Q54" i="90"/>
  <c r="Q58" i="90"/>
  <c r="Q43" i="90"/>
  <c r="Q34" i="90"/>
  <c r="Q41" i="90"/>
  <c r="Q47" i="90"/>
  <c r="Q27" i="90"/>
  <c r="Q50" i="90"/>
  <c r="Q28" i="90"/>
  <c r="Q31" i="90"/>
  <c r="Q11" i="90"/>
  <c r="Q55" i="90"/>
  <c r="Q38" i="90"/>
  <c r="E59" i="263"/>
  <c r="BE10" i="211"/>
  <c r="D10" i="206" s="1"/>
  <c r="BE7" i="263"/>
  <c r="G9" i="263"/>
  <c r="G60" i="263" s="1"/>
  <c r="R13" i="211"/>
  <c r="D13" i="129" s="1"/>
  <c r="Q61" i="63"/>
  <c r="P45" i="90"/>
  <c r="C70" i="276"/>
  <c r="C124" i="276"/>
  <c r="I70" i="276"/>
  <c r="I97" i="276"/>
  <c r="I151" i="276"/>
  <c r="I161" i="276" s="1"/>
  <c r="I178" i="276"/>
  <c r="I205" i="276"/>
  <c r="I232" i="276"/>
  <c r="O16" i="276"/>
  <c r="O43" i="276"/>
  <c r="O70" i="276"/>
  <c r="O97" i="276"/>
  <c r="O124" i="276"/>
  <c r="U70" i="276"/>
  <c r="U97" i="276"/>
  <c r="AA70" i="276"/>
  <c r="AA97" i="276"/>
  <c r="AA124" i="276"/>
  <c r="O126" i="303"/>
  <c r="C178" i="276"/>
  <c r="BF55" i="264"/>
  <c r="P33" i="90"/>
  <c r="P37" i="90"/>
  <c r="AA59" i="264"/>
  <c r="AA60" i="264" s="1"/>
  <c r="BF29" i="264" s="1"/>
  <c r="BG29" i="264" s="1"/>
  <c r="AW60" i="264"/>
  <c r="BF51" i="264" s="1"/>
  <c r="BG51" i="264" s="1"/>
  <c r="J60" i="264"/>
  <c r="BF12" i="264"/>
  <c r="BG12" i="264" s="1"/>
  <c r="AL10" i="206"/>
  <c r="O18" i="90"/>
  <c r="O21" i="90"/>
  <c r="O47" i="90"/>
  <c r="O13" i="90"/>
  <c r="O19" i="90"/>
  <c r="O56" i="90"/>
  <c r="O45" i="90"/>
  <c r="O36" i="90"/>
  <c r="O27" i="90"/>
  <c r="O57" i="90"/>
  <c r="O48" i="90"/>
  <c r="O31" i="90"/>
  <c r="O44" i="90"/>
  <c r="O24" i="90"/>
  <c r="O17" i="90"/>
  <c r="O55" i="90"/>
  <c r="O33" i="90"/>
  <c r="O38" i="90"/>
  <c r="O40" i="90"/>
  <c r="O49" i="90"/>
  <c r="O58" i="90"/>
  <c r="O22" i="90"/>
  <c r="O37" i="90"/>
  <c r="O46" i="90"/>
  <c r="O29" i="90"/>
  <c r="O43" i="90"/>
  <c r="BF17" i="265"/>
  <c r="BG54" i="266"/>
  <c r="E7" i="266"/>
  <c r="E60" i="266"/>
  <c r="BF7" i="266"/>
  <c r="BG7" i="266" s="1"/>
  <c r="N30" i="206"/>
  <c r="BF51" i="266"/>
  <c r="BG51" i="266" s="1"/>
  <c r="BG48" i="266"/>
  <c r="BF35" i="266"/>
  <c r="BG35" i="266"/>
  <c r="AA60" i="266"/>
  <c r="BF29" i="266" s="1"/>
  <c r="BG29" i="266" s="1"/>
  <c r="BG45" i="266"/>
  <c r="BG24" i="267"/>
  <c r="W25" i="267"/>
  <c r="W60" i="267"/>
  <c r="BF25" i="267" s="1"/>
  <c r="BG25" i="267" s="1"/>
  <c r="BF49" i="267"/>
  <c r="BF10" i="267"/>
  <c r="F60" i="267"/>
  <c r="BG50" i="267"/>
  <c r="BG31" i="267"/>
  <c r="J60" i="267"/>
  <c r="BF12" i="267" s="1"/>
  <c r="BG12" i="267" s="1"/>
  <c r="G60" i="267"/>
  <c r="G61" i="211" s="1"/>
  <c r="BG49" i="268"/>
  <c r="BG19" i="268"/>
  <c r="BF32" i="268"/>
  <c r="BG32" i="268" s="1"/>
  <c r="R60" i="268"/>
  <c r="BF20" i="268" s="1"/>
  <c r="BG20" i="268" s="1"/>
  <c r="BF21" i="268"/>
  <c r="BG21" i="268"/>
  <c r="R16" i="211"/>
  <c r="D16" i="129" s="1"/>
  <c r="BF56" i="269"/>
  <c r="BD60" i="269"/>
  <c r="BF58" i="269" s="1"/>
  <c r="BG58" i="269" s="1"/>
  <c r="BF47" i="269"/>
  <c r="BG47" i="269"/>
  <c r="R20" i="269"/>
  <c r="R59" i="269"/>
  <c r="R60" i="269"/>
  <c r="BF20" i="269" s="1"/>
  <c r="BG20" i="269" s="1"/>
  <c r="M15" i="269"/>
  <c r="M60" i="269" s="1"/>
  <c r="BF15" i="269" s="1"/>
  <c r="BG15" i="269" s="1"/>
  <c r="BF11" i="269"/>
  <c r="BG11" i="269" s="1"/>
  <c r="BF12" i="269"/>
  <c r="BG12" i="269"/>
  <c r="BF29" i="269"/>
  <c r="BG29" i="269"/>
  <c r="BF34" i="269"/>
  <c r="BG22" i="269"/>
  <c r="E7" i="299"/>
  <c r="E60" i="299" s="1"/>
  <c r="R20" i="299"/>
  <c r="W30" i="206"/>
  <c r="AA29" i="300"/>
  <c r="V16" i="90"/>
  <c r="V24" i="90"/>
  <c r="V32" i="90"/>
  <c r="V40" i="90"/>
  <c r="V48" i="90"/>
  <c r="V56" i="90"/>
  <c r="V53" i="90"/>
  <c r="V45" i="90"/>
  <c r="V37" i="90"/>
  <c r="V29" i="90"/>
  <c r="V21" i="90"/>
  <c r="V13" i="90"/>
  <c r="V10" i="90"/>
  <c r="V18" i="90"/>
  <c r="V30" i="90"/>
  <c r="V46" i="90"/>
  <c r="V55" i="90"/>
  <c r="V39" i="90"/>
  <c r="V23" i="90"/>
  <c r="V8" i="90"/>
  <c r="V21" i="206"/>
  <c r="V26" i="90"/>
  <c r="V34" i="90"/>
  <c r="V42" i="90"/>
  <c r="V50" i="90"/>
  <c r="V58" i="90"/>
  <c r="V51" i="90"/>
  <c r="V43" i="90"/>
  <c r="V35" i="90"/>
  <c r="V27" i="90"/>
  <c r="V19" i="90"/>
  <c r="V9" i="206"/>
  <c r="F8" i="298"/>
  <c r="V30" i="206"/>
  <c r="AA29" i="298"/>
  <c r="AA60" i="298" s="1"/>
  <c r="BF29" i="298" s="1"/>
  <c r="BG29" i="298" s="1"/>
  <c r="U30" i="206"/>
  <c r="AA29" i="301"/>
  <c r="AA60" i="301" s="1"/>
  <c r="BF29" i="301" s="1"/>
  <c r="BG29" i="301" s="1"/>
  <c r="AF60" i="301"/>
  <c r="Q8" i="206"/>
  <c r="E7" i="263"/>
  <c r="BG55" i="264"/>
  <c r="BG17" i="265"/>
  <c r="BG10" i="267"/>
  <c r="BF9" i="267"/>
  <c r="BG56" i="269"/>
  <c r="BG34" i="269"/>
  <c r="BF34" i="301"/>
  <c r="E60" i="263"/>
  <c r="BG34" i="301"/>
  <c r="BF7" i="263"/>
  <c r="BG7" i="263" s="1"/>
  <c r="R29" i="302"/>
  <c r="O17" i="302"/>
  <c r="M15" i="302"/>
  <c r="M60" i="302" s="1"/>
  <c r="BF15" i="302" s="1"/>
  <c r="BG15" i="302" s="1"/>
  <c r="R7" i="302"/>
  <c r="AB60" i="302"/>
  <c r="Y31" i="206"/>
  <c r="AG35" i="302"/>
  <c r="BF41" i="302"/>
  <c r="BG41" i="302" s="1"/>
  <c r="AN42" i="302"/>
  <c r="AN60" i="302" s="1"/>
  <c r="BG56" i="302"/>
  <c r="AF34" i="302"/>
  <c r="BE29" i="302"/>
  <c r="AE33" i="302"/>
  <c r="BG47" i="302"/>
  <c r="BG51" i="302"/>
  <c r="BE20" i="302"/>
  <c r="AV50" i="302"/>
  <c r="AV60" i="302"/>
  <c r="BF50" i="302"/>
  <c r="BG50" i="302" s="1"/>
  <c r="I11" i="302"/>
  <c r="I60" i="302"/>
  <c r="BF11" i="302" s="1"/>
  <c r="BG11" i="302" s="1"/>
  <c r="Y10" i="129"/>
  <c r="Y11" i="129"/>
  <c r="BE8" i="302"/>
  <c r="Y9" i="206"/>
  <c r="G9" i="302"/>
  <c r="G60" i="302" s="1"/>
  <c r="BF9" i="302" s="1"/>
  <c r="BG9" i="302" s="1"/>
  <c r="BE7" i="302"/>
  <c r="J12" i="302"/>
  <c r="J60" i="302"/>
  <c r="BF12" i="302"/>
  <c r="BG12" i="302" s="1"/>
  <c r="R59" i="302"/>
  <c r="BG21" i="302"/>
  <c r="Y8" i="90"/>
  <c r="Y11" i="90"/>
  <c r="Y15" i="90"/>
  <c r="Y19" i="90"/>
  <c r="Y23" i="90"/>
  <c r="Y27" i="90"/>
  <c r="Y31" i="90"/>
  <c r="Y35" i="90"/>
  <c r="Y39" i="90"/>
  <c r="Y43" i="90"/>
  <c r="Y47" i="90"/>
  <c r="Y51" i="90"/>
  <c r="Y55" i="90"/>
  <c r="Y58" i="90"/>
  <c r="Y54" i="90"/>
  <c r="Y50" i="90"/>
  <c r="Y46" i="90"/>
  <c r="Y42" i="90"/>
  <c r="Y38" i="90"/>
  <c r="Y34" i="90"/>
  <c r="Y30" i="90"/>
  <c r="Y26" i="90"/>
  <c r="Y22" i="90"/>
  <c r="Y18" i="90"/>
  <c r="Y14" i="90"/>
  <c r="Y10" i="90"/>
  <c r="Y9" i="90"/>
  <c r="Y13" i="90"/>
  <c r="Y17" i="90"/>
  <c r="Y21" i="90"/>
  <c r="Y25" i="90"/>
  <c r="Y29" i="90"/>
  <c r="Y33" i="90"/>
  <c r="Y37" i="90"/>
  <c r="Y41" i="90"/>
  <c r="Y45" i="90"/>
  <c r="Y49" i="90"/>
  <c r="Y53" i="90"/>
  <c r="Y57" i="90"/>
  <c r="Y56" i="90"/>
  <c r="Y52" i="90"/>
  <c r="Y48" i="90"/>
  <c r="Y44" i="90"/>
  <c r="Y40" i="90"/>
  <c r="Y36" i="90"/>
  <c r="Y32" i="90"/>
  <c r="Y28" i="90"/>
  <c r="Y24" i="90"/>
  <c r="Y20" i="90"/>
  <c r="Y16" i="90"/>
  <c r="Y12" i="90"/>
  <c r="BD59" i="211"/>
  <c r="BD60" i="302"/>
  <c r="BF58" i="302" s="1"/>
  <c r="BG58" i="302" s="1"/>
  <c r="O60" i="302"/>
  <c r="Y8" i="129"/>
  <c r="BF30" i="302"/>
  <c r="BG30" i="302" s="1"/>
  <c r="AG60" i="302"/>
  <c r="BF35" i="302" s="1"/>
  <c r="BG35" i="302" s="1"/>
  <c r="Y30" i="206"/>
  <c r="AA29" i="302"/>
  <c r="AA60" i="302" s="1"/>
  <c r="BF29" i="302" s="1"/>
  <c r="BG29" i="302" s="1"/>
  <c r="AE60" i="302"/>
  <c r="Y21" i="206"/>
  <c r="F8" i="302"/>
  <c r="F60" i="302"/>
  <c r="BF8" i="302" s="1"/>
  <c r="BG8" i="302" s="1"/>
  <c r="Y8" i="206"/>
  <c r="E7" i="302"/>
  <c r="E60" i="302" s="1"/>
  <c r="BF7" i="302" s="1"/>
  <c r="BG7" i="302" s="1"/>
  <c r="BF17" i="302"/>
  <c r="BG17" i="302"/>
  <c r="BF33" i="302"/>
  <c r="BG33" i="302" s="1"/>
  <c r="BF58" i="301"/>
  <c r="BG58" i="301" s="1"/>
  <c r="AA145" i="276"/>
  <c r="AA142" i="276"/>
  <c r="U37" i="303"/>
  <c r="BG42" i="218"/>
  <c r="BF58" i="259"/>
  <c r="BG58" i="259"/>
  <c r="G61" i="63"/>
  <c r="BG55" i="258"/>
  <c r="BG43" i="302"/>
  <c r="Z21" i="63"/>
  <c r="Z61" i="63"/>
  <c r="R20" i="302"/>
  <c r="R60" i="302"/>
  <c r="BF20" i="302" s="1"/>
  <c r="BG20" i="302" s="1"/>
  <c r="BF36" i="259"/>
  <c r="BG36" i="259" s="1"/>
  <c r="BG37" i="266"/>
  <c r="O176" i="276"/>
  <c r="BG36" i="218"/>
  <c r="BG35" i="298"/>
  <c r="W21" i="63"/>
  <c r="W61" i="63"/>
  <c r="R20" i="298"/>
  <c r="R60" i="298"/>
  <c r="BF20" i="298" s="1"/>
  <c r="BG20" i="298" s="1"/>
  <c r="BF33" i="218"/>
  <c r="BG33" i="218" s="1"/>
  <c r="S21" i="63"/>
  <c r="C234" i="276" s="1"/>
  <c r="R20" i="262"/>
  <c r="R60" i="262"/>
  <c r="BF20" i="262"/>
  <c r="BG20" i="262"/>
  <c r="BF30" i="270"/>
  <c r="BG30" i="270" s="1"/>
  <c r="K21" i="63"/>
  <c r="R20" i="270"/>
  <c r="R60" i="270"/>
  <c r="BF20" i="270" s="1"/>
  <c r="BG20" i="270" s="1"/>
  <c r="BF25" i="259"/>
  <c r="BG25" i="259"/>
  <c r="BG25" i="265"/>
  <c r="I86" i="303" a="1"/>
  <c r="C229" i="276"/>
  <c r="BF26" i="267"/>
  <c r="BG26" i="267"/>
  <c r="BG26" i="259"/>
  <c r="I113" i="303" a="1"/>
  <c r="I118" i="303"/>
  <c r="BF15" i="261"/>
  <c r="BG15" i="261"/>
  <c r="BF7" i="262"/>
  <c r="BG7" i="262"/>
  <c r="BF20" i="263"/>
  <c r="BG20" i="263" s="1"/>
  <c r="BF47" i="265"/>
  <c r="BG47" i="265" s="1"/>
  <c r="I60" i="267"/>
  <c r="I12" i="211"/>
  <c r="BG49" i="267"/>
  <c r="BF7" i="267"/>
  <c r="BG7" i="267" s="1"/>
  <c r="R12" i="211"/>
  <c r="D12" i="129" s="1"/>
  <c r="BE16" i="211"/>
  <c r="D16" i="206" s="1"/>
  <c r="B14" i="252" s="1"/>
  <c r="E14" i="252" s="1"/>
  <c r="M60" i="270"/>
  <c r="BG12" i="270"/>
  <c r="BF13" i="258"/>
  <c r="BG13" i="258" s="1"/>
  <c r="BG21" i="258"/>
  <c r="BF14" i="260"/>
  <c r="BG14" i="260" s="1"/>
  <c r="C226" i="276"/>
  <c r="I131" i="303"/>
  <c r="I116" i="303"/>
  <c r="BF11" i="267"/>
  <c r="BF15" i="270"/>
  <c r="BG15" i="270"/>
  <c r="D64" i="134"/>
  <c r="BG11" i="267"/>
  <c r="D69" i="134"/>
  <c r="X8" i="129"/>
  <c r="R60" i="299"/>
  <c r="BF20" i="299"/>
  <c r="BG20" i="299" s="1"/>
  <c r="M60" i="259"/>
  <c r="BF15" i="259"/>
  <c r="O21" i="63"/>
  <c r="R20" i="266"/>
  <c r="R60" i="266" s="1"/>
  <c r="BF20" i="266" s="1"/>
  <c r="BG20" i="266" s="1"/>
  <c r="BF30" i="265"/>
  <c r="P21" i="63"/>
  <c r="C231" i="276"/>
  <c r="R20" i="265"/>
  <c r="R60" i="265" s="1"/>
  <c r="BF20" i="265" s="1"/>
  <c r="BG20" i="265" s="1"/>
  <c r="AA140" i="303" a="1"/>
  <c r="AA153" i="303" s="1"/>
  <c r="O61" i="63"/>
  <c r="C230" i="276"/>
  <c r="P61" i="63"/>
  <c r="BG30" i="265"/>
  <c r="AA150" i="303"/>
  <c r="AA157" i="303"/>
  <c r="E60" i="250"/>
  <c r="G60" i="250" s="1"/>
  <c r="E10" i="250"/>
  <c r="F10" i="250" s="1"/>
  <c r="BG15" i="259"/>
  <c r="AA159" i="303"/>
  <c r="AA141" i="303"/>
  <c r="E7" i="270"/>
  <c r="K8" i="63"/>
  <c r="AF60" i="302"/>
  <c r="AF35" i="211"/>
  <c r="BF9" i="263"/>
  <c r="BG9" i="263" s="1"/>
  <c r="BG9" i="267"/>
  <c r="BF8" i="267"/>
  <c r="BG8" i="267" s="1"/>
  <c r="T8" i="206"/>
  <c r="BF37" i="259"/>
  <c r="BF46" i="218"/>
  <c r="I115" i="303"/>
  <c r="V8" i="206"/>
  <c r="E7" i="298"/>
  <c r="BF28" i="259"/>
  <c r="I123" i="303"/>
  <c r="C13" i="276"/>
  <c r="AA29" i="264"/>
  <c r="P30" i="206"/>
  <c r="BG52" i="258"/>
  <c r="BG40" i="218"/>
  <c r="C10" i="279"/>
  <c r="V54" i="90"/>
  <c r="T61" i="63"/>
  <c r="C19" i="276"/>
  <c r="K60" i="272"/>
  <c r="V33" i="90"/>
  <c r="U21" i="206"/>
  <c r="AX60" i="300"/>
  <c r="BG53" i="270"/>
  <c r="AA53" i="211"/>
  <c r="AA60" i="256"/>
  <c r="AA61" i="256"/>
  <c r="BF29" i="256"/>
  <c r="BG29" i="256" s="1"/>
  <c r="J9" i="206"/>
  <c r="F8" i="270"/>
  <c r="R61" i="63"/>
  <c r="I47" i="90"/>
  <c r="AM49" i="211"/>
  <c r="AT41" i="233"/>
  <c r="AT42" i="211" s="1"/>
  <c r="J30" i="206"/>
  <c r="AA29" i="270"/>
  <c r="AT34" i="233"/>
  <c r="AT35" i="211"/>
  <c r="AF49" i="211"/>
  <c r="AT23" i="233"/>
  <c r="AT24" i="211"/>
  <c r="U49" i="211"/>
  <c r="O48" i="233"/>
  <c r="O48" i="211"/>
  <c r="E47" i="233"/>
  <c r="AE48" i="233"/>
  <c r="AE48" i="211"/>
  <c r="AQ49" i="211"/>
  <c r="AT45" i="233"/>
  <c r="AT46" i="211"/>
  <c r="AD34" i="211"/>
  <c r="AD61" i="256"/>
  <c r="BF33" i="256"/>
  <c r="BG33" i="256"/>
  <c r="AU51" i="211"/>
  <c r="AU61" i="256"/>
  <c r="BF50" i="256" s="1"/>
  <c r="BG50" i="256" s="1"/>
  <c r="E29" i="261"/>
  <c r="M30" i="211"/>
  <c r="I52" i="90"/>
  <c r="I11" i="90"/>
  <c r="AI49" i="211"/>
  <c r="AT37" i="233"/>
  <c r="AT38" i="211"/>
  <c r="Y61" i="63"/>
  <c r="I50" i="90"/>
  <c r="I30" i="90"/>
  <c r="I23" i="90"/>
  <c r="I15" i="90"/>
  <c r="I35" i="90"/>
  <c r="M61" i="63"/>
  <c r="I36" i="90"/>
  <c r="I48" i="90"/>
  <c r="I17" i="90"/>
  <c r="I19" i="90"/>
  <c r="I10" i="90"/>
  <c r="I41" i="90"/>
  <c r="I21" i="90"/>
  <c r="I56" i="90"/>
  <c r="I22" i="90"/>
  <c r="I44" i="90"/>
  <c r="I54" i="90"/>
  <c r="I51" i="90"/>
  <c r="Q48" i="211"/>
  <c r="Q48" i="233"/>
  <c r="E7" i="264"/>
  <c r="E60" i="264" s="1"/>
  <c r="P8" i="206"/>
  <c r="M28" i="90"/>
  <c r="M9" i="90"/>
  <c r="M44" i="90"/>
  <c r="M48" i="90"/>
  <c r="M42" i="90"/>
  <c r="M14" i="90"/>
  <c r="M16" i="90"/>
  <c r="M8" i="90"/>
  <c r="M11" i="90"/>
  <c r="M57" i="90"/>
  <c r="M18" i="90"/>
  <c r="M53" i="90"/>
  <c r="M24" i="90"/>
  <c r="M50" i="90"/>
  <c r="M36" i="90"/>
  <c r="M32" i="90"/>
  <c r="M17" i="90"/>
  <c r="M34" i="90"/>
  <c r="M51" i="90"/>
  <c r="M56" i="90"/>
  <c r="M20" i="90"/>
  <c r="M15" i="90"/>
  <c r="M52" i="90"/>
  <c r="M37" i="90"/>
  <c r="M55" i="90"/>
  <c r="M27" i="90"/>
  <c r="M23" i="90"/>
  <c r="M12" i="90"/>
  <c r="M38" i="90"/>
  <c r="M39" i="90"/>
  <c r="M40" i="90"/>
  <c r="M21" i="90"/>
  <c r="M13" i="90"/>
  <c r="M35" i="90"/>
  <c r="M41" i="90"/>
  <c r="M45" i="90"/>
  <c r="M29" i="90"/>
  <c r="M30" i="90"/>
  <c r="M22" i="90"/>
  <c r="M31" i="90"/>
  <c r="M43" i="90"/>
  <c r="M49" i="90"/>
  <c r="M19" i="90"/>
  <c r="M25" i="90"/>
  <c r="M54" i="90"/>
  <c r="M46" i="90"/>
  <c r="M33" i="90"/>
  <c r="J60" i="211"/>
  <c r="E59" i="258"/>
  <c r="J60" i="258"/>
  <c r="R58" i="90"/>
  <c r="R40" i="90"/>
  <c r="R38" i="90"/>
  <c r="R19" i="90"/>
  <c r="R16" i="90"/>
  <c r="R10" i="90"/>
  <c r="R15" i="90"/>
  <c r="R50" i="90"/>
  <c r="R37" i="90"/>
  <c r="R30" i="90"/>
  <c r="R52" i="90"/>
  <c r="R43" i="90"/>
  <c r="R46" i="211"/>
  <c r="R29" i="273"/>
  <c r="BD60" i="273"/>
  <c r="BF58" i="273"/>
  <c r="BG58" i="273"/>
  <c r="R48" i="90"/>
  <c r="R49" i="90"/>
  <c r="F8" i="262"/>
  <c r="F60" i="262"/>
  <c r="R9" i="206"/>
  <c r="P15" i="90"/>
  <c r="P9" i="90"/>
  <c r="P57" i="90"/>
  <c r="P29" i="90"/>
  <c r="P48" i="90"/>
  <c r="P41" i="90"/>
  <c r="P31" i="90"/>
  <c r="P43" i="90"/>
  <c r="E55" i="206"/>
  <c r="AZ54" i="218"/>
  <c r="BE55" i="211"/>
  <c r="D55" i="206" s="1"/>
  <c r="AH61" i="256"/>
  <c r="BF37" i="256"/>
  <c r="BG37" i="256" s="1"/>
  <c r="AH38" i="211"/>
  <c r="R22" i="90"/>
  <c r="AL12" i="206"/>
  <c r="BA57" i="211"/>
  <c r="R29" i="90"/>
  <c r="R41" i="90"/>
  <c r="L13" i="90"/>
  <c r="R34" i="90"/>
  <c r="R32" i="90"/>
  <c r="R51" i="90"/>
  <c r="L54" i="90"/>
  <c r="L28" i="90"/>
  <c r="L25" i="90"/>
  <c r="AT18" i="233"/>
  <c r="AT19" i="211"/>
  <c r="P38" i="90"/>
  <c r="P30" i="90"/>
  <c r="R21" i="90"/>
  <c r="W60" i="258"/>
  <c r="L16" i="90"/>
  <c r="R27" i="90"/>
  <c r="R11" i="90"/>
  <c r="L46" i="90"/>
  <c r="L10" i="90"/>
  <c r="L49" i="90"/>
  <c r="P14" i="90"/>
  <c r="R12" i="90"/>
  <c r="R56" i="90"/>
  <c r="R47" i="90"/>
  <c r="L27" i="90"/>
  <c r="L17" i="90"/>
  <c r="L26" i="90"/>
  <c r="AT32" i="233"/>
  <c r="AT33" i="211"/>
  <c r="P17" i="90"/>
  <c r="R44" i="90"/>
  <c r="F8" i="268"/>
  <c r="F60" i="268"/>
  <c r="L9" i="206"/>
  <c r="G46" i="90"/>
  <c r="G11" i="90"/>
  <c r="G54" i="90"/>
  <c r="G38" i="90"/>
  <c r="G35" i="90"/>
  <c r="G40" i="90"/>
  <c r="G16" i="90"/>
  <c r="G51" i="90"/>
  <c r="G44" i="90"/>
  <c r="G37" i="90"/>
  <c r="G20" i="90"/>
  <c r="G47" i="90"/>
  <c r="G31" i="90"/>
  <c r="L41" i="90"/>
  <c r="R31" i="90"/>
  <c r="R46" i="90"/>
  <c r="L21" i="90"/>
  <c r="L50" i="90"/>
  <c r="P56" i="90"/>
  <c r="R8" i="90"/>
  <c r="R23" i="90"/>
  <c r="N49" i="211"/>
  <c r="AT16" i="233"/>
  <c r="AT17" i="211"/>
  <c r="AC48" i="233"/>
  <c r="AP48" i="233"/>
  <c r="AP48" i="211"/>
  <c r="AJ38" i="258"/>
  <c r="H39" i="206"/>
  <c r="BE39" i="211"/>
  <c r="D39" i="206" s="1"/>
  <c r="Q9" i="211"/>
  <c r="K43" i="90"/>
  <c r="K56" i="90"/>
  <c r="K42" i="90"/>
  <c r="K33" i="90"/>
  <c r="AT40" i="233"/>
  <c r="AT41" i="211" s="1"/>
  <c r="AL49" i="211"/>
  <c r="S48" i="233"/>
  <c r="AH49" i="211"/>
  <c r="AT36" i="233"/>
  <c r="AT37" i="211" s="1"/>
  <c r="K49" i="90"/>
  <c r="K39" i="90"/>
  <c r="AT27" i="233"/>
  <c r="AT28" i="211" s="1"/>
  <c r="Y49" i="211"/>
  <c r="D49" i="253"/>
  <c r="D47" i="253" s="1"/>
  <c r="D84" i="253" s="1"/>
  <c r="M49" i="211"/>
  <c r="AT15" i="233"/>
  <c r="AT16" i="211"/>
  <c r="K19" i="90"/>
  <c r="K55" i="90"/>
  <c r="S30" i="206"/>
  <c r="AA29" i="261"/>
  <c r="AA60" i="261" s="1"/>
  <c r="BF29" i="261" s="1"/>
  <c r="AT8" i="233"/>
  <c r="AT9" i="211"/>
  <c r="F49" i="211"/>
  <c r="K36" i="90"/>
  <c r="K35" i="90"/>
  <c r="AT26" i="233"/>
  <c r="AT27" i="211"/>
  <c r="X49" i="211"/>
  <c r="BE20" i="260"/>
  <c r="BD60" i="211"/>
  <c r="F13" i="253"/>
  <c r="F11" i="253" s="1"/>
  <c r="E26" i="129"/>
  <c r="P9" i="211"/>
  <c r="D26" i="129" s="1"/>
  <c r="J12" i="233"/>
  <c r="J48" i="233" s="1"/>
  <c r="AT12" i="233" s="1"/>
  <c r="AT13" i="211" s="1"/>
  <c r="AS13" i="211"/>
  <c r="E8" i="256"/>
  <c r="AF36" i="211"/>
  <c r="AF61" i="256"/>
  <c r="BF35" i="256" s="1"/>
  <c r="BG35" i="256" s="1"/>
  <c r="Q24" i="206"/>
  <c r="BE24" i="211"/>
  <c r="D24" i="206" s="1"/>
  <c r="E29" i="211"/>
  <c r="AT35" i="233"/>
  <c r="AT36" i="211" s="1"/>
  <c r="AG49" i="211"/>
  <c r="AL32" i="206"/>
  <c r="F31" i="211"/>
  <c r="F29" i="266"/>
  <c r="H30" i="211"/>
  <c r="E29" i="266"/>
  <c r="U30" i="211"/>
  <c r="H10" i="233"/>
  <c r="H48" i="233" s="1"/>
  <c r="AT10" i="233" s="1"/>
  <c r="AS7" i="233"/>
  <c r="AS11" i="211"/>
  <c r="V49" i="211"/>
  <c r="AT24" i="233"/>
  <c r="AT25" i="211" s="1"/>
  <c r="F20" i="211"/>
  <c r="E43" i="211"/>
  <c r="R45" i="211"/>
  <c r="E8" i="233"/>
  <c r="O9" i="211"/>
  <c r="D25" i="129" s="1"/>
  <c r="AB49" i="211"/>
  <c r="AT30" i="233"/>
  <c r="AT31" i="211" s="1"/>
  <c r="P60" i="211"/>
  <c r="P60" i="218"/>
  <c r="E20" i="261"/>
  <c r="L21" i="211"/>
  <c r="O43" i="206"/>
  <c r="AN42" i="265"/>
  <c r="BE43" i="211"/>
  <c r="D43" i="206" s="1"/>
  <c r="E29" i="218"/>
  <c r="R40" i="211"/>
  <c r="P26" i="206"/>
  <c r="BE26" i="211"/>
  <c r="D26" i="206" s="1"/>
  <c r="F29" i="211"/>
  <c r="E29" i="264"/>
  <c r="N30" i="211"/>
  <c r="R32" i="211"/>
  <c r="R29" i="264"/>
  <c r="AT22" i="233"/>
  <c r="AT23" i="211" s="1"/>
  <c r="T49" i="211"/>
  <c r="AO9" i="211"/>
  <c r="AA20" i="256"/>
  <c r="F29" i="256"/>
  <c r="E29" i="256"/>
  <c r="AA59" i="265"/>
  <c r="AA60" i="265" s="1"/>
  <c r="BF29" i="265" s="1"/>
  <c r="BG29" i="265" s="1"/>
  <c r="I49" i="211"/>
  <c r="AT11" i="233"/>
  <c r="AT12" i="211" s="1"/>
  <c r="AT25" i="233"/>
  <c r="AT26" i="211"/>
  <c r="W49" i="211"/>
  <c r="AA48" i="233"/>
  <c r="AR8" i="211"/>
  <c r="N21" i="211"/>
  <c r="BB60" i="218"/>
  <c r="F31" i="206"/>
  <c r="AB30" i="259"/>
  <c r="AB60" i="259" s="1"/>
  <c r="E44" i="211"/>
  <c r="E59" i="218"/>
  <c r="AT14" i="233"/>
  <c r="AT15" i="211" s="1"/>
  <c r="L49" i="211"/>
  <c r="BC60" i="218"/>
  <c r="R57" i="211"/>
  <c r="Q48" i="206"/>
  <c r="AL48" i="206"/>
  <c r="AS47" i="263"/>
  <c r="AS60" i="263" s="1"/>
  <c r="O23" i="206"/>
  <c r="T22" i="265"/>
  <c r="BE23" i="211"/>
  <c r="D23" i="206" s="1"/>
  <c r="H45" i="206"/>
  <c r="AP44" i="258"/>
  <c r="AP60" i="258"/>
  <c r="BF44" i="258" s="1"/>
  <c r="BG44" i="258" s="1"/>
  <c r="C198" i="276"/>
  <c r="X52" i="206"/>
  <c r="AW51" i="299"/>
  <c r="AW60" i="299" s="1"/>
  <c r="BF51" i="299" s="1"/>
  <c r="BG51" i="299" s="1"/>
  <c r="F20" i="300"/>
  <c r="E20" i="300"/>
  <c r="AU49" i="218"/>
  <c r="F29" i="218"/>
  <c r="R27" i="211"/>
  <c r="Y27" i="258"/>
  <c r="Y60" i="258" s="1"/>
  <c r="AO60" i="259"/>
  <c r="S24" i="129"/>
  <c r="E8" i="261"/>
  <c r="N44" i="206"/>
  <c r="AP44" i="299"/>
  <c r="AP60" i="299" s="1"/>
  <c r="BF44" i="299" s="1"/>
  <c r="BG44" i="299" s="1"/>
  <c r="X45" i="206"/>
  <c r="W26" i="206"/>
  <c r="W25" i="300"/>
  <c r="W60" i="300"/>
  <c r="BF25" i="300" s="1"/>
  <c r="BG25" i="300" s="1"/>
  <c r="AI37" i="260"/>
  <c r="AI60" i="260" s="1"/>
  <c r="BF37" i="260" s="1"/>
  <c r="G38" i="206"/>
  <c r="AL38" i="206"/>
  <c r="AA20" i="258"/>
  <c r="AA20" i="260"/>
  <c r="S44" i="206"/>
  <c r="AO43" i="261"/>
  <c r="AV60" i="262"/>
  <c r="BF50" i="262" s="1"/>
  <c r="BG50" i="262" s="1"/>
  <c r="G9" i="256"/>
  <c r="AC60" i="258"/>
  <c r="G36" i="206"/>
  <c r="AL36" i="206"/>
  <c r="AG35" i="260"/>
  <c r="AG60" i="260" s="1"/>
  <c r="BF35" i="260" s="1"/>
  <c r="AZ60" i="260"/>
  <c r="BF54" i="260"/>
  <c r="BG54" i="260" s="1"/>
  <c r="AK60" i="262"/>
  <c r="BF39" i="262" s="1"/>
  <c r="BG39" i="262" s="1"/>
  <c r="BD60" i="265"/>
  <c r="BF58" i="265" s="1"/>
  <c r="BG58" i="265" s="1"/>
  <c r="N22" i="206"/>
  <c r="S21" i="266"/>
  <c r="BD60" i="268"/>
  <c r="BF58" i="268"/>
  <c r="BG58" i="268" s="1"/>
  <c r="C59" i="303" a="1"/>
  <c r="C65" i="303" s="1"/>
  <c r="E60" i="256"/>
  <c r="E61" i="256"/>
  <c r="BF7" i="256" s="1"/>
  <c r="BG7" i="256" s="1"/>
  <c r="BB61" i="256"/>
  <c r="BF57" i="256" s="1"/>
  <c r="BG57" i="256" s="1"/>
  <c r="E59" i="259"/>
  <c r="E60" i="259" s="1"/>
  <c r="AN42" i="263"/>
  <c r="AN60" i="263"/>
  <c r="BF42" i="263" s="1"/>
  <c r="BG42" i="263" s="1"/>
  <c r="Q55" i="206"/>
  <c r="AZ54" i="263"/>
  <c r="AZ60" i="263" s="1"/>
  <c r="BF54" i="263" s="1"/>
  <c r="BG54" i="263" s="1"/>
  <c r="F7" i="265"/>
  <c r="E59" i="265"/>
  <c r="E60" i="265" s="1"/>
  <c r="O17" i="268"/>
  <c r="O60" i="268" s="1"/>
  <c r="BF17" i="268" s="1"/>
  <c r="BG17" i="268" s="1"/>
  <c r="L18" i="206"/>
  <c r="AL18" i="206" s="1"/>
  <c r="AY8" i="211"/>
  <c r="P33" i="206"/>
  <c r="AD32" i="264"/>
  <c r="AD60" i="264" s="1"/>
  <c r="BF32" i="264" s="1"/>
  <c r="BG32" i="264" s="1"/>
  <c r="E20" i="266"/>
  <c r="F7" i="267"/>
  <c r="K37" i="206"/>
  <c r="AH36" i="269"/>
  <c r="AB60" i="272"/>
  <c r="BF30" i="272" s="1"/>
  <c r="BG30" i="272" s="1"/>
  <c r="V24" i="218"/>
  <c r="G48" i="233"/>
  <c r="F47" i="206"/>
  <c r="G29" i="206"/>
  <c r="Z28" i="260"/>
  <c r="Z60" i="260" s="1"/>
  <c r="BF28" i="260" s="1"/>
  <c r="R37" i="206"/>
  <c r="AB60" i="211"/>
  <c r="F35" i="206"/>
  <c r="AL35" i="206" s="1"/>
  <c r="S15" i="129"/>
  <c r="S14" i="129"/>
  <c r="S35" i="206"/>
  <c r="E20" i="264"/>
  <c r="P31" i="206"/>
  <c r="AB30" i="264"/>
  <c r="AB60" i="264" s="1"/>
  <c r="BF30" i="264" s="1"/>
  <c r="BG30" i="264" s="1"/>
  <c r="V24" i="265"/>
  <c r="V60" i="265" s="1"/>
  <c r="BF24" i="265" s="1"/>
  <c r="BG24" i="265" s="1"/>
  <c r="AK60" i="266"/>
  <c r="T8" i="211"/>
  <c r="F33" i="206"/>
  <c r="AL33" i="206"/>
  <c r="AD32" i="259"/>
  <c r="N16" i="262"/>
  <c r="N60" i="262" s="1"/>
  <c r="R17" i="206"/>
  <c r="AK60" i="263"/>
  <c r="BF39" i="263"/>
  <c r="BG39" i="263" s="1"/>
  <c r="Y60" i="266"/>
  <c r="BF27" i="266"/>
  <c r="BG27" i="266" s="1"/>
  <c r="J9" i="211"/>
  <c r="D23" i="129" s="1"/>
  <c r="R48" i="211"/>
  <c r="E29" i="258"/>
  <c r="AT60" i="258"/>
  <c r="G24" i="129"/>
  <c r="H47" i="206"/>
  <c r="O34" i="206"/>
  <c r="AJ60" i="270"/>
  <c r="BF38" i="270" s="1"/>
  <c r="BG38" i="270" s="1"/>
  <c r="S39" i="206"/>
  <c r="I45" i="206"/>
  <c r="AP44" i="272"/>
  <c r="AP60" i="272"/>
  <c r="BF44" i="272" s="1"/>
  <c r="BG44" i="272" s="1"/>
  <c r="V15" i="206"/>
  <c r="L14" i="298"/>
  <c r="H41" i="206"/>
  <c r="H43" i="206"/>
  <c r="F20" i="206"/>
  <c r="S17" i="206"/>
  <c r="AN42" i="264"/>
  <c r="AN60" i="264"/>
  <c r="BF42" i="264"/>
  <c r="BG42" i="264" s="1"/>
  <c r="AQ45" i="264"/>
  <c r="AQ60" i="264"/>
  <c r="X60" i="268"/>
  <c r="K46" i="206"/>
  <c r="AL46" i="206"/>
  <c r="V60" i="269"/>
  <c r="BF24" i="269" s="1"/>
  <c r="BG24" i="269" s="1"/>
  <c r="O59" i="303" a="1"/>
  <c r="O76" i="303"/>
  <c r="U194" i="303" a="1"/>
  <c r="O86" i="303" a="1"/>
  <c r="O104" i="303"/>
  <c r="U117" i="276"/>
  <c r="U113" i="303" a="1"/>
  <c r="U118" i="303" s="1"/>
  <c r="F17" i="206"/>
  <c r="AL17" i="206"/>
  <c r="R40" i="206"/>
  <c r="F20" i="264"/>
  <c r="F21" i="211" s="1"/>
  <c r="T20" i="206"/>
  <c r="Q19" i="273"/>
  <c r="Q60" i="273"/>
  <c r="F41" i="206"/>
  <c r="AP44" i="260"/>
  <c r="AP60" i="260" s="1"/>
  <c r="BC57" i="260"/>
  <c r="Q19" i="262"/>
  <c r="Q60" i="262" s="1"/>
  <c r="BF19" i="262" s="1"/>
  <c r="BG19" i="262" s="1"/>
  <c r="AN42" i="262"/>
  <c r="AN60" i="262"/>
  <c r="BF42" i="262" s="1"/>
  <c r="BG42" i="262" s="1"/>
  <c r="P18" i="263"/>
  <c r="P60" i="263"/>
  <c r="BF18" i="263"/>
  <c r="BG18" i="263" s="1"/>
  <c r="I226" i="276"/>
  <c r="O194" i="276"/>
  <c r="O194" i="303" a="1"/>
  <c r="E20" i="259"/>
  <c r="M33" i="129"/>
  <c r="F29" i="268"/>
  <c r="P60" i="270"/>
  <c r="BF18" i="270" s="1"/>
  <c r="BG18" i="270" s="1"/>
  <c r="Y27" i="273"/>
  <c r="Y60" i="273"/>
  <c r="BF27" i="273" s="1"/>
  <c r="BG27" i="273" s="1"/>
  <c r="T28" i="206"/>
  <c r="AA117" i="276"/>
  <c r="AA134" i="276"/>
  <c r="AA113" i="303" a="1"/>
  <c r="AA128" i="303"/>
  <c r="X26" i="268"/>
  <c r="L27" i="206"/>
  <c r="AL27" i="206"/>
  <c r="BC60" i="270"/>
  <c r="BF57" i="270" s="1"/>
  <c r="BG57" i="270" s="1"/>
  <c r="BD60" i="272"/>
  <c r="I171" i="276"/>
  <c r="I188" i="276"/>
  <c r="I167" i="303" a="1"/>
  <c r="I185" i="303"/>
  <c r="I140" i="303" a="1"/>
  <c r="R8" i="267"/>
  <c r="M15" i="301"/>
  <c r="U16" i="206"/>
  <c r="N57" i="206"/>
  <c r="AL57" i="206" s="1"/>
  <c r="BB56" i="266"/>
  <c r="BB60" i="266" s="1"/>
  <c r="BF56" i="266" s="1"/>
  <c r="AM60" i="266"/>
  <c r="BF41" i="266" s="1"/>
  <c r="BG41" i="266" s="1"/>
  <c r="F7" i="268"/>
  <c r="U14" i="206"/>
  <c r="K13" i="301"/>
  <c r="K60" i="301" s="1"/>
  <c r="BF13" i="301" s="1"/>
  <c r="BG13" i="301" s="1"/>
  <c r="L37" i="206"/>
  <c r="K25" i="206"/>
  <c r="AL25" i="206"/>
  <c r="AL40" i="269"/>
  <c r="J39" i="206"/>
  <c r="U36" i="276"/>
  <c r="V11" i="206"/>
  <c r="H10" i="298"/>
  <c r="H60" i="298" s="1"/>
  <c r="V41" i="206"/>
  <c r="AL40" i="298"/>
  <c r="AL60" i="298"/>
  <c r="BF40" i="298" s="1"/>
  <c r="BG40" i="298" s="1"/>
  <c r="AL40" i="268"/>
  <c r="AL60" i="268" s="1"/>
  <c r="BF40" i="268" s="1"/>
  <c r="BG40" i="268" s="1"/>
  <c r="L55" i="206"/>
  <c r="AL55" i="206" s="1"/>
  <c r="AE33" i="269"/>
  <c r="AE60" i="269" s="1"/>
  <c r="AY53" i="269"/>
  <c r="U23" i="270"/>
  <c r="U60" i="270" s="1"/>
  <c r="Z28" i="270"/>
  <c r="Z60" i="270" s="1"/>
  <c r="BF28" i="270" s="1"/>
  <c r="J54" i="206"/>
  <c r="AL54" i="206" s="1"/>
  <c r="I63" i="276"/>
  <c r="AN42" i="299"/>
  <c r="AN60" i="299" s="1"/>
  <c r="BF42" i="299" s="1"/>
  <c r="BG42" i="299" s="1"/>
  <c r="X43" i="206"/>
  <c r="W24" i="206"/>
  <c r="U23" i="300"/>
  <c r="U60" i="300"/>
  <c r="BF23" i="300" s="1"/>
  <c r="BG23" i="300" s="1"/>
  <c r="AA20" i="301"/>
  <c r="L60" i="302"/>
  <c r="BF14" i="302"/>
  <c r="BG14" i="302" s="1"/>
  <c r="N58" i="206"/>
  <c r="AL58" i="206" s="1"/>
  <c r="AM41" i="267"/>
  <c r="AM60" i="267"/>
  <c r="BF41" i="267" s="1"/>
  <c r="BG41" i="267" s="1"/>
  <c r="AV50" i="268"/>
  <c r="AV60" i="268" s="1"/>
  <c r="BF50" i="268" s="1"/>
  <c r="BG50" i="268" s="1"/>
  <c r="AP44" i="269"/>
  <c r="AP60" i="269" s="1"/>
  <c r="BF44" i="269" s="1"/>
  <c r="BG44" i="269" s="1"/>
  <c r="AC31" i="272"/>
  <c r="I34" i="206"/>
  <c r="C117" i="276"/>
  <c r="AA32" i="303" a="1"/>
  <c r="AJ38" i="298"/>
  <c r="AJ60" i="298"/>
  <c r="BF38" i="298"/>
  <c r="BG38" i="298" s="1"/>
  <c r="V39" i="206"/>
  <c r="AX52" i="299"/>
  <c r="AX60" i="299" s="1"/>
  <c r="BF52" i="299"/>
  <c r="BG52" i="299" s="1"/>
  <c r="X53" i="206"/>
  <c r="AA7" i="300"/>
  <c r="AA8" i="300"/>
  <c r="U52" i="206"/>
  <c r="AW51" i="301"/>
  <c r="AW60" i="301" s="1"/>
  <c r="BF51" i="301" s="1"/>
  <c r="BG51" i="301" s="1"/>
  <c r="BB56" i="301"/>
  <c r="BB60" i="301" s="1"/>
  <c r="BF56" i="301" s="1"/>
  <c r="BG56" i="301" s="1"/>
  <c r="U57" i="206"/>
  <c r="P18" i="302"/>
  <c r="P60" i="302"/>
  <c r="BF18" i="302"/>
  <c r="BG18" i="302" s="1"/>
  <c r="Y19" i="206"/>
  <c r="AP44" i="268"/>
  <c r="AP60" i="268" s="1"/>
  <c r="BF44" i="268"/>
  <c r="BG44" i="268" s="1"/>
  <c r="P18" i="272"/>
  <c r="T29" i="206"/>
  <c r="O9" i="276"/>
  <c r="O171" i="276"/>
  <c r="U63" i="276"/>
  <c r="E8" i="298"/>
  <c r="AZ60" i="298"/>
  <c r="BF54" i="298" s="1"/>
  <c r="BG54" i="298" s="1"/>
  <c r="F7" i="299"/>
  <c r="E29" i="299"/>
  <c r="AL40" i="299"/>
  <c r="AL60" i="299"/>
  <c r="BF40" i="299"/>
  <c r="BG40" i="299" s="1"/>
  <c r="X41" i="206"/>
  <c r="N60" i="300"/>
  <c r="BF16" i="300"/>
  <c r="W22" i="206"/>
  <c r="S21" i="300"/>
  <c r="S60" i="300" s="1"/>
  <c r="BF21" i="300" s="1"/>
  <c r="BG21" i="300" s="1"/>
  <c r="Y11" i="206"/>
  <c r="H10" i="302"/>
  <c r="H60" i="302"/>
  <c r="BF10" i="302" s="1"/>
  <c r="BG10" i="302" s="1"/>
  <c r="T15" i="129"/>
  <c r="T14" i="129"/>
  <c r="T24" i="206"/>
  <c r="C167" i="303" a="1"/>
  <c r="U199" i="276"/>
  <c r="V24" i="298"/>
  <c r="V60" i="298"/>
  <c r="BF24" i="298" s="1"/>
  <c r="BG24" i="298" s="1"/>
  <c r="V25" i="206"/>
  <c r="AH36" i="298"/>
  <c r="AH60" i="298" s="1"/>
  <c r="BF36" i="298" s="1"/>
  <c r="BG36" i="298"/>
  <c r="V37" i="206"/>
  <c r="R29" i="301"/>
  <c r="AZ54" i="301"/>
  <c r="AZ60" i="301" s="1"/>
  <c r="BF54" i="301"/>
  <c r="BG54" i="301" s="1"/>
  <c r="U55" i="206"/>
  <c r="AL40" i="302"/>
  <c r="AL60" i="302" s="1"/>
  <c r="BF40" i="302" s="1"/>
  <c r="BG40" i="302" s="1"/>
  <c r="Y41" i="206"/>
  <c r="N6" i="304"/>
  <c r="V42" i="206"/>
  <c r="AM41" i="298"/>
  <c r="AM60" i="298" s="1"/>
  <c r="BF41" i="298" s="1"/>
  <c r="BG41" i="298" s="1"/>
  <c r="AJ38" i="299"/>
  <c r="AJ60" i="299"/>
  <c r="BF38" i="299" s="1"/>
  <c r="BG38" i="299" s="1"/>
  <c r="X39" i="206"/>
  <c r="AV50" i="299"/>
  <c r="AV60" i="299" s="1"/>
  <c r="BF50" i="299" s="1"/>
  <c r="BG50" i="299" s="1"/>
  <c r="X51" i="206"/>
  <c r="Z28" i="302"/>
  <c r="Z60" i="302" s="1"/>
  <c r="BF28" i="302" s="1"/>
  <c r="Y29" i="206"/>
  <c r="J28" i="206"/>
  <c r="AL28" i="206" s="1"/>
  <c r="AR46" i="270"/>
  <c r="AT48" i="270"/>
  <c r="AA86" i="303" a="1"/>
  <c r="AA106" i="303" s="1"/>
  <c r="F20" i="298"/>
  <c r="E20" i="298"/>
  <c r="E29" i="298"/>
  <c r="E8" i="300"/>
  <c r="L14" i="300"/>
  <c r="L60" i="300"/>
  <c r="W15" i="206"/>
  <c r="R29" i="300"/>
  <c r="AJ38" i="302"/>
  <c r="AJ60" i="302"/>
  <c r="BF38" i="302"/>
  <c r="BG38" i="302"/>
  <c r="Y39" i="206"/>
  <c r="O17" i="269"/>
  <c r="AM41" i="269"/>
  <c r="N16" i="270"/>
  <c r="AV50" i="270"/>
  <c r="I43" i="206"/>
  <c r="AW51" i="272"/>
  <c r="T41" i="206"/>
  <c r="T43" i="206"/>
  <c r="AH36" i="299"/>
  <c r="AH60" i="299" s="1"/>
  <c r="BF36" i="299"/>
  <c r="BG36" i="299" s="1"/>
  <c r="X37" i="206"/>
  <c r="X49" i="206"/>
  <c r="AT48" i="299"/>
  <c r="AT60" i="299" s="1"/>
  <c r="BF48" i="299" s="1"/>
  <c r="BG48" i="299"/>
  <c r="E8" i="302"/>
  <c r="Y27" i="206"/>
  <c r="X26" i="302"/>
  <c r="X60" i="302" s="1"/>
  <c r="BF26" i="302" s="1"/>
  <c r="BG26" i="302" s="1"/>
  <c r="E29" i="302"/>
  <c r="T24" i="129"/>
  <c r="V28" i="206"/>
  <c r="Y27" i="298"/>
  <c r="Y60" i="298"/>
  <c r="BF27" i="298"/>
  <c r="BG27" i="298" s="1"/>
  <c r="X54" i="206"/>
  <c r="AY53" i="299"/>
  <c r="AY60" i="299" s="1"/>
  <c r="BF53" i="299"/>
  <c r="BG53" i="299" s="1"/>
  <c r="Y24" i="129"/>
  <c r="Y37" i="206"/>
  <c r="AH36" i="302"/>
  <c r="AH60" i="302" s="1"/>
  <c r="BF36" i="302" s="1"/>
  <c r="BG36" i="302" s="1"/>
  <c r="U142" i="276"/>
  <c r="U140" i="303" a="1"/>
  <c r="U142" i="303" s="1"/>
  <c r="V26" i="206"/>
  <c r="W25" i="298"/>
  <c r="X47" i="206"/>
  <c r="AR46" i="299"/>
  <c r="AR60" i="299"/>
  <c r="BF46" i="299"/>
  <c r="BG46" i="299" s="1"/>
  <c r="Y27" i="300"/>
  <c r="Y60" i="300"/>
  <c r="BF27" i="300"/>
  <c r="BG27" i="300" s="1"/>
  <c r="W28" i="206"/>
  <c r="V11" i="129"/>
  <c r="AN42" i="298"/>
  <c r="AN60" i="298"/>
  <c r="BF42" i="298" s="1"/>
  <c r="BG42" i="298" s="1"/>
  <c r="BC57" i="298"/>
  <c r="BC60" i="298" s="1"/>
  <c r="BF57" i="298" s="1"/>
  <c r="BG57" i="298" s="1"/>
  <c r="AC31" i="301"/>
  <c r="AC60" i="301"/>
  <c r="BF31" i="301"/>
  <c r="BG31" i="301" s="1"/>
  <c r="U49" i="206"/>
  <c r="U36" i="206"/>
  <c r="U20" i="206"/>
  <c r="W57" i="206"/>
  <c r="W31" i="206"/>
  <c r="X46" i="206"/>
  <c r="X18" i="206"/>
  <c r="Y47" i="206"/>
  <c r="U172" i="276"/>
  <c r="O17" i="298"/>
  <c r="O60" i="298"/>
  <c r="BF17" i="298" s="1"/>
  <c r="BG17" i="298" s="1"/>
  <c r="AP44" i="298"/>
  <c r="AP60" i="298" s="1"/>
  <c r="BF44" i="298" s="1"/>
  <c r="BG44" i="298"/>
  <c r="P18" i="300"/>
  <c r="P60" i="300" s="1"/>
  <c r="BF18" i="300" s="1"/>
  <c r="BG18" i="300" s="1"/>
  <c r="AC31" i="300"/>
  <c r="AC60" i="300" s="1"/>
  <c r="BF31" i="300" s="1"/>
  <c r="BG31" i="300" s="1"/>
  <c r="AE33" i="300"/>
  <c r="AE60" i="300" s="1"/>
  <c r="BF33" i="300" s="1"/>
  <c r="BG33" i="300" s="1"/>
  <c r="BE8" i="301"/>
  <c r="AE33" i="301"/>
  <c r="AE60" i="301"/>
  <c r="BF33" i="301"/>
  <c r="BG33" i="301"/>
  <c r="AI37" i="301"/>
  <c r="AI60" i="301" s="1"/>
  <c r="BF37" i="301" s="1"/>
  <c r="BG37" i="301" s="1"/>
  <c r="AK39" i="301"/>
  <c r="AK60" i="301"/>
  <c r="BF39" i="301"/>
  <c r="BG39" i="301" s="1"/>
  <c r="AM41" i="301"/>
  <c r="AM60" i="301"/>
  <c r="BF41" i="301"/>
  <c r="BG41" i="301"/>
  <c r="AO43" i="301"/>
  <c r="AO60" i="301" s="1"/>
  <c r="BF43" i="301" s="1"/>
  <c r="BG43" i="301" s="1"/>
  <c r="AQ45" i="301"/>
  <c r="AQ60" i="301"/>
  <c r="BF45" i="301" s="1"/>
  <c r="X23" i="129"/>
  <c r="U47" i="206"/>
  <c r="V38" i="206"/>
  <c r="W43" i="206"/>
  <c r="W29" i="206"/>
  <c r="AG35" i="300"/>
  <c r="AG60" i="300" s="1"/>
  <c r="BF35" i="300"/>
  <c r="BG35" i="300" s="1"/>
  <c r="AI37" i="300"/>
  <c r="AI60" i="300" s="1"/>
  <c r="BF37" i="300" s="1"/>
  <c r="BG37" i="300" s="1"/>
  <c r="W25" i="302"/>
  <c r="W60" i="302"/>
  <c r="BF25" i="302" s="1"/>
  <c r="BG25" i="302" s="1"/>
  <c r="AC31" i="302"/>
  <c r="AC60" i="302" s="1"/>
  <c r="BF31" i="302"/>
  <c r="BG31" i="302" s="1"/>
  <c r="U33" i="206"/>
  <c r="V50" i="206"/>
  <c r="V23" i="206"/>
  <c r="W55" i="206"/>
  <c r="X44" i="206"/>
  <c r="X15" i="206"/>
  <c r="AC31" i="298"/>
  <c r="AE33" i="298"/>
  <c r="AE60" i="298" s="1"/>
  <c r="BF33" i="298"/>
  <c r="BG33" i="298" s="1"/>
  <c r="AR46" i="298"/>
  <c r="AR60" i="298" s="1"/>
  <c r="BF46" i="298" s="1"/>
  <c r="BG46" i="298" s="1"/>
  <c r="O17" i="301"/>
  <c r="O60" i="301" s="1"/>
  <c r="BF17" i="301" s="1"/>
  <c r="BG17" i="301" s="1"/>
  <c r="Y27" i="302"/>
  <c r="Y60" i="302" s="1"/>
  <c r="BF27" i="302"/>
  <c r="BG27" i="302" s="1"/>
  <c r="AT48" i="302"/>
  <c r="AT60" i="302" s="1"/>
  <c r="BF48" i="302" s="1"/>
  <c r="BG48" i="302" s="1"/>
  <c r="BA55" i="302"/>
  <c r="BA60" i="302"/>
  <c r="BF55" i="302" s="1"/>
  <c r="BG55" i="302" s="1"/>
  <c r="W14" i="129"/>
  <c r="U45" i="206"/>
  <c r="V36" i="206"/>
  <c r="W41" i="206"/>
  <c r="W27" i="206"/>
  <c r="Y20" i="206"/>
  <c r="AK39" i="298"/>
  <c r="AK60" i="298"/>
  <c r="BF39" i="298"/>
  <c r="BG39" i="298" s="1"/>
  <c r="AZ54" i="298"/>
  <c r="AI37" i="299"/>
  <c r="AI60" i="299"/>
  <c r="BF37" i="299" s="1"/>
  <c r="BG37" i="299"/>
  <c r="AK39" i="299"/>
  <c r="AK60" i="299" s="1"/>
  <c r="BF39" i="299" s="1"/>
  <c r="BG39" i="299" s="1"/>
  <c r="AM41" i="299"/>
  <c r="AM60" i="299" s="1"/>
  <c r="BF41" i="299" s="1"/>
  <c r="BG41" i="299" s="1"/>
  <c r="AU49" i="299"/>
  <c r="AU60" i="299"/>
  <c r="BF49" i="299" s="1"/>
  <c r="BG49" i="299"/>
  <c r="AY53" i="301"/>
  <c r="BA55" i="301"/>
  <c r="BC57" i="301"/>
  <c r="BC60" i="301" s="1"/>
  <c r="AI37" i="302"/>
  <c r="AI60" i="302" s="1"/>
  <c r="BF37" i="302" s="1"/>
  <c r="BG37" i="302" s="1"/>
  <c r="AK39" i="302"/>
  <c r="AK60" i="302"/>
  <c r="BF39" i="302" s="1"/>
  <c r="BG39" i="302" s="1"/>
  <c r="Y23" i="129"/>
  <c r="X11" i="206"/>
  <c r="BE7" i="301"/>
  <c r="U43" i="206"/>
  <c r="V46" i="206"/>
  <c r="W51" i="206"/>
  <c r="W39" i="206"/>
  <c r="W25" i="206"/>
  <c r="Y17" i="206"/>
  <c r="Y58" i="206"/>
  <c r="K13" i="298"/>
  <c r="K60" i="298" s="1"/>
  <c r="BF13" i="298" s="1"/>
  <c r="BG13" i="298"/>
  <c r="O17" i="300"/>
  <c r="O60" i="300"/>
  <c r="BF17" i="300" s="1"/>
  <c r="BG17" i="300" s="1"/>
  <c r="Q19" i="300"/>
  <c r="Q60" i="300" s="1"/>
  <c r="BF19" i="300" s="1"/>
  <c r="BG19" i="300" s="1"/>
  <c r="AD32" i="300"/>
  <c r="AD60" i="300" s="1"/>
  <c r="BF32" i="300" s="1"/>
  <c r="BG32" i="300" s="1"/>
  <c r="AH36" i="301"/>
  <c r="AH37" i="211" s="1"/>
  <c r="AJ38" i="301"/>
  <c r="AJ60" i="301" s="1"/>
  <c r="BF38" i="301" s="1"/>
  <c r="BG38" i="301" s="1"/>
  <c r="AL40" i="301"/>
  <c r="AL60" i="301" s="1"/>
  <c r="BF40" i="301" s="1"/>
  <c r="BG40" i="301"/>
  <c r="K13" i="302"/>
  <c r="K60" i="302" s="1"/>
  <c r="AQ45" i="302"/>
  <c r="AQ60" i="302" s="1"/>
  <c r="BF45" i="302"/>
  <c r="BG45" i="302" s="1"/>
  <c r="U14" i="129"/>
  <c r="X14" i="129"/>
  <c r="W49" i="206"/>
  <c r="W37" i="206"/>
  <c r="W23" i="206"/>
  <c r="AP44" i="300"/>
  <c r="AP60" i="300" s="1"/>
  <c r="BF44" i="300" s="1"/>
  <c r="BG44" i="300"/>
  <c r="AR46" i="300"/>
  <c r="AR60" i="300"/>
  <c r="BF46" i="300" s="1"/>
  <c r="BG46" i="300" s="1"/>
  <c r="Q19" i="299"/>
  <c r="Q60" i="299"/>
  <c r="BF44" i="260"/>
  <c r="BF30" i="259"/>
  <c r="BG29" i="261"/>
  <c r="BA60" i="301"/>
  <c r="BF55" i="301" s="1"/>
  <c r="BG55" i="301" s="1"/>
  <c r="AR60" i="270"/>
  <c r="U133" i="303"/>
  <c r="U132" i="303"/>
  <c r="U117" i="303"/>
  <c r="U129" i="303"/>
  <c r="U116" i="303"/>
  <c r="U122" i="303"/>
  <c r="U128" i="303"/>
  <c r="U120" i="303"/>
  <c r="Y28" i="211"/>
  <c r="J49" i="211"/>
  <c r="BF8" i="268"/>
  <c r="BG8" i="268"/>
  <c r="AT17" i="233"/>
  <c r="AT18" i="211" s="1"/>
  <c r="O49" i="211"/>
  <c r="BG46" i="218"/>
  <c r="BF43" i="259"/>
  <c r="AC60" i="272"/>
  <c r="BF31" i="272" s="1"/>
  <c r="BG31" i="272" s="1"/>
  <c r="M60" i="301"/>
  <c r="AD60" i="259"/>
  <c r="BF47" i="263"/>
  <c r="BF7" i="264"/>
  <c r="BG7" i="264" s="1"/>
  <c r="F60" i="270"/>
  <c r="C10" i="276"/>
  <c r="K61" i="63"/>
  <c r="AA123" i="303"/>
  <c r="S60" i="266"/>
  <c r="M10" i="129"/>
  <c r="O105" i="303"/>
  <c r="O106" i="303"/>
  <c r="O88" i="303"/>
  <c r="O89" i="303"/>
  <c r="O90" i="303"/>
  <c r="O91" i="303"/>
  <c r="O92" i="303"/>
  <c r="O93" i="303"/>
  <c r="O98" i="303"/>
  <c r="O99" i="303"/>
  <c r="O100" i="303"/>
  <c r="O102" i="303"/>
  <c r="O95" i="303"/>
  <c r="O97" i="303"/>
  <c r="O103" i="303"/>
  <c r="O94" i="303"/>
  <c r="O101" i="303"/>
  <c r="L60" i="298"/>
  <c r="AL60" i="269"/>
  <c r="AL41" i="211"/>
  <c r="I147" i="303"/>
  <c r="BC60" i="260"/>
  <c r="BF57" i="260" s="1"/>
  <c r="BG57" i="260"/>
  <c r="U214" i="303"/>
  <c r="U212" i="303"/>
  <c r="U210" i="303"/>
  <c r="U208" i="303"/>
  <c r="U206" i="303"/>
  <c r="U204" i="303"/>
  <c r="U202" i="303"/>
  <c r="U198" i="303"/>
  <c r="U209" i="303"/>
  <c r="U213" i="303"/>
  <c r="U199" i="303"/>
  <c r="U203" i="303"/>
  <c r="U200" i="303"/>
  <c r="U207" i="303"/>
  <c r="U196" i="303"/>
  <c r="U211" i="303"/>
  <c r="U197" i="303"/>
  <c r="U194" i="303"/>
  <c r="U201" i="303"/>
  <c r="U205" i="303"/>
  <c r="U195" i="303"/>
  <c r="U215" i="303" s="1"/>
  <c r="AU60" i="218"/>
  <c r="T60" i="265"/>
  <c r="AL31" i="206"/>
  <c r="E7" i="233"/>
  <c r="AS8" i="211"/>
  <c r="BF8" i="262"/>
  <c r="BG8" i="262" s="1"/>
  <c r="AQ46" i="211"/>
  <c r="BF13" i="272"/>
  <c r="BG37" i="259"/>
  <c r="BF14" i="300"/>
  <c r="BG14" i="300" s="1"/>
  <c r="AY60" i="269"/>
  <c r="I171" i="303"/>
  <c r="I169" i="303"/>
  <c r="I183" i="303"/>
  <c r="I179" i="303"/>
  <c r="I177" i="303"/>
  <c r="I174" i="303"/>
  <c r="I178" i="303"/>
  <c r="I172" i="303"/>
  <c r="I180" i="303"/>
  <c r="I184" i="303"/>
  <c r="I181" i="303"/>
  <c r="I168" i="303"/>
  <c r="O64" i="303"/>
  <c r="BF48" i="258"/>
  <c r="BF39" i="266"/>
  <c r="BF56" i="218"/>
  <c r="BB61" i="211"/>
  <c r="H49" i="211"/>
  <c r="AT11" i="211"/>
  <c r="AZ60" i="218"/>
  <c r="Q49" i="211"/>
  <c r="AT19" i="233"/>
  <c r="AT20" i="211"/>
  <c r="E60" i="270"/>
  <c r="W60" i="298"/>
  <c r="BF25" i="298" s="1"/>
  <c r="BG25" i="298" s="1"/>
  <c r="AW60" i="272"/>
  <c r="AW52" i="211"/>
  <c r="BF7" i="259"/>
  <c r="BG7" i="259"/>
  <c r="R20" i="260"/>
  <c r="G21" i="206"/>
  <c r="AA60" i="270"/>
  <c r="BF34" i="302"/>
  <c r="AF61" i="211"/>
  <c r="BF19" i="299"/>
  <c r="BG19" i="299" s="1"/>
  <c r="U8" i="206"/>
  <c r="E7" i="301"/>
  <c r="E60" i="301" s="1"/>
  <c r="F8" i="301"/>
  <c r="F60" i="301" s="1"/>
  <c r="BF8" i="301" s="1"/>
  <c r="BG8" i="301" s="1"/>
  <c r="U9" i="206"/>
  <c r="P60" i="272"/>
  <c r="BF18" i="272" s="1"/>
  <c r="BG18" i="272" s="1"/>
  <c r="AL29" i="206"/>
  <c r="BF31" i="258"/>
  <c r="AT21" i="233"/>
  <c r="AT22" i="211" s="1"/>
  <c r="S49" i="211"/>
  <c r="AJ60" i="258"/>
  <c r="BF58" i="272"/>
  <c r="O210" i="303"/>
  <c r="O208" i="303"/>
  <c r="O206" i="303"/>
  <c r="O204" i="303"/>
  <c r="O202" i="303"/>
  <c r="O200" i="303"/>
  <c r="O198" i="303"/>
  <c r="O209" i="303"/>
  <c r="O213" i="303"/>
  <c r="O199" i="303"/>
  <c r="O203" i="303"/>
  <c r="O207" i="303"/>
  <c r="O211" i="303"/>
  <c r="O196" i="303"/>
  <c r="O197" i="303"/>
  <c r="O201" i="303"/>
  <c r="O195" i="303"/>
  <c r="O214" i="303"/>
  <c r="O212" i="303"/>
  <c r="O194" i="303"/>
  <c r="O205" i="303"/>
  <c r="BF19" i="273"/>
  <c r="BG19" i="273" s="1"/>
  <c r="BF26" i="268"/>
  <c r="X61" i="211"/>
  <c r="AH60" i="269"/>
  <c r="G61" i="256"/>
  <c r="BF9" i="256"/>
  <c r="G10" i="211"/>
  <c r="AT29" i="233"/>
  <c r="AT30" i="211"/>
  <c r="AA49" i="211"/>
  <c r="AN60" i="265"/>
  <c r="AN43" i="211"/>
  <c r="AL24" i="206"/>
  <c r="BF25" i="258"/>
  <c r="N60" i="270"/>
  <c r="N17" i="211"/>
  <c r="BF45" i="264"/>
  <c r="AT9" i="233"/>
  <c r="AT10" i="211" s="1"/>
  <c r="G49" i="211"/>
  <c r="BF57" i="218"/>
  <c r="BF52" i="300"/>
  <c r="AT60" i="270"/>
  <c r="BF48" i="270"/>
  <c r="BG48" i="270" s="1"/>
  <c r="BF7" i="265"/>
  <c r="BG7" i="265" s="1"/>
  <c r="BF18" i="218"/>
  <c r="AM60" i="269"/>
  <c r="V60" i="218"/>
  <c r="C71" i="303"/>
  <c r="C69" i="303"/>
  <c r="C79" i="303"/>
  <c r="C70" i="303"/>
  <c r="C74" i="303"/>
  <c r="C75" i="303"/>
  <c r="C68" i="303"/>
  <c r="C59" i="303"/>
  <c r="C78" i="303"/>
  <c r="AO60" i="261"/>
  <c r="BF43" i="261" s="1"/>
  <c r="BG43" i="261" s="1"/>
  <c r="AP49" i="211"/>
  <c r="AT44" i="233"/>
  <c r="AT45" i="211"/>
  <c r="AT33" i="233"/>
  <c r="AT34" i="211"/>
  <c r="AE49" i="211"/>
  <c r="O60" i="269"/>
  <c r="O18" i="211"/>
  <c r="AA103" i="303"/>
  <c r="AA105" i="303"/>
  <c r="AA94" i="303"/>
  <c r="AA87" i="303"/>
  <c r="AA89" i="303"/>
  <c r="AA102" i="303"/>
  <c r="AA91" i="303"/>
  <c r="AA97" i="303"/>
  <c r="AA96" i="303"/>
  <c r="AA92" i="303"/>
  <c r="AA104" i="303"/>
  <c r="AA95" i="303"/>
  <c r="AA101" i="303"/>
  <c r="AA99" i="303"/>
  <c r="AA88" i="303"/>
  <c r="AA100" i="303"/>
  <c r="C173" i="303"/>
  <c r="C174" i="303"/>
  <c r="C175" i="303"/>
  <c r="C176" i="303"/>
  <c r="C179" i="303"/>
  <c r="C181" i="303"/>
  <c r="C182" i="303"/>
  <c r="C184" i="303"/>
  <c r="C185" i="303"/>
  <c r="C186" i="303"/>
  <c r="C168" i="303"/>
  <c r="C187" i="303"/>
  <c r="C170" i="303"/>
  <c r="C172" i="303"/>
  <c r="C178" i="303"/>
  <c r="C171" i="303"/>
  <c r="C177" i="303"/>
  <c r="AA42" i="303"/>
  <c r="AA40" i="303"/>
  <c r="AA38" i="303"/>
  <c r="AA36" i="303"/>
  <c r="AA34" i="303"/>
  <c r="AA52" i="303"/>
  <c r="AA50" i="303"/>
  <c r="AA48" i="303"/>
  <c r="AA45" i="303"/>
  <c r="AA46" i="303"/>
  <c r="AA44" i="303"/>
  <c r="AA35" i="303"/>
  <c r="AA39" i="303"/>
  <c r="AA51" i="303"/>
  <c r="AA47" i="303"/>
  <c r="AA33" i="303"/>
  <c r="AA37" i="303"/>
  <c r="AA49" i="303"/>
  <c r="BF10" i="298"/>
  <c r="BG10" i="298" s="1"/>
  <c r="BB57" i="211"/>
  <c r="X27" i="211"/>
  <c r="AV60" i="270"/>
  <c r="AT31" i="233"/>
  <c r="AT32" i="211"/>
  <c r="AC49" i="211"/>
  <c r="BF12" i="258"/>
  <c r="E48" i="211"/>
  <c r="E48" i="233"/>
  <c r="Z29" i="211"/>
  <c r="Z61" i="211"/>
  <c r="BG45" i="264"/>
  <c r="BF14" i="298"/>
  <c r="BF32" i="259"/>
  <c r="BG12" i="258"/>
  <c r="BF50" i="270"/>
  <c r="BF42" i="265"/>
  <c r="BF33" i="269"/>
  <c r="BG56" i="218"/>
  <c r="BF24" i="218"/>
  <c r="BF16" i="270"/>
  <c r="BF29" i="270"/>
  <c r="BG39" i="266"/>
  <c r="BF15" i="301"/>
  <c r="BG52" i="300"/>
  <c r="BF51" i="272"/>
  <c r="BF21" i="266"/>
  <c r="BF38" i="258"/>
  <c r="BG48" i="258"/>
  <c r="BG35" i="260"/>
  <c r="BG9" i="256"/>
  <c r="BF8" i="270"/>
  <c r="BF41" i="269"/>
  <c r="BG43" i="259"/>
  <c r="BF17" i="269"/>
  <c r="O61" i="211"/>
  <c r="BG57" i="218"/>
  <c r="BF36" i="269"/>
  <c r="R60" i="260"/>
  <c r="BF54" i="218"/>
  <c r="BF22" i="265"/>
  <c r="BG18" i="218"/>
  <c r="BG31" i="258"/>
  <c r="BF40" i="269"/>
  <c r="BG30" i="259"/>
  <c r="BG26" i="268"/>
  <c r="BG27" i="211"/>
  <c r="BF7" i="270"/>
  <c r="BG7" i="270" s="1"/>
  <c r="BF53" i="269"/>
  <c r="BF49" i="218"/>
  <c r="BF27" i="258"/>
  <c r="E49" i="211"/>
  <c r="AT7" i="233"/>
  <c r="AT8" i="211"/>
  <c r="BG25" i="258"/>
  <c r="BG58" i="272"/>
  <c r="BG34" i="302"/>
  <c r="BG13" i="272"/>
  <c r="BG47" i="263"/>
  <c r="BF46" i="270"/>
  <c r="BG44" i="260"/>
  <c r="BF20" i="260"/>
  <c r="BG21" i="266"/>
  <c r="BG24" i="218"/>
  <c r="BG32" i="259"/>
  <c r="BG8" i="270"/>
  <c r="BG49" i="218"/>
  <c r="BG54" i="218"/>
  <c r="BG36" i="269"/>
  <c r="BG33" i="269"/>
  <c r="BG14" i="298"/>
  <c r="BG53" i="269"/>
  <c r="BG38" i="258"/>
  <c r="BG46" i="270"/>
  <c r="BG41" i="269"/>
  <c r="BG51" i="272"/>
  <c r="BG15" i="301"/>
  <c r="BG42" i="265"/>
  <c r="BG27" i="258"/>
  <c r="BG40" i="269"/>
  <c r="BG22" i="265"/>
  <c r="BG17" i="269"/>
  <c r="BG18" i="211"/>
  <c r="BH18" i="211" s="1"/>
  <c r="BG29" i="270"/>
  <c r="BG50" i="270"/>
  <c r="BG20" i="260"/>
  <c r="I206" i="303"/>
  <c r="I195" i="303"/>
  <c r="I194" i="303"/>
  <c r="I214" i="303"/>
  <c r="I199" i="303"/>
  <c r="I213" i="303"/>
  <c r="I208" i="303"/>
  <c r="I212" i="303"/>
  <c r="I211" i="303"/>
  <c r="I204" i="303"/>
  <c r="I205" i="303"/>
  <c r="I210" i="303"/>
  <c r="I201" i="303"/>
  <c r="I197" i="303"/>
  <c r="I207" i="303"/>
  <c r="I200" i="303"/>
  <c r="O72" i="303"/>
  <c r="I176" i="303"/>
  <c r="I187" i="303"/>
  <c r="AA126" i="303"/>
  <c r="U124" i="303"/>
  <c r="I124" i="303"/>
  <c r="AA146" i="303"/>
  <c r="I127" i="303"/>
  <c r="O167" i="303" a="1"/>
  <c r="O176" i="303" s="1"/>
  <c r="O168" i="276"/>
  <c r="U167" i="303" a="1"/>
  <c r="U175" i="303" s="1"/>
  <c r="U170" i="276"/>
  <c r="O60" i="303"/>
  <c r="AA118" i="303"/>
  <c r="I128" i="303"/>
  <c r="O129" i="303"/>
  <c r="O133" i="303"/>
  <c r="O131" i="303"/>
  <c r="O127" i="303"/>
  <c r="O125" i="303"/>
  <c r="O116" i="303"/>
  <c r="O119" i="303"/>
  <c r="O120" i="303"/>
  <c r="O117" i="303"/>
  <c r="O132" i="303"/>
  <c r="O115" i="303"/>
  <c r="O114" i="303"/>
  <c r="O118" i="303"/>
  <c r="O122" i="303"/>
  <c r="O130" i="303"/>
  <c r="O6" i="276"/>
  <c r="O5" i="303" a="1"/>
  <c r="O63" i="303"/>
  <c r="AA115" i="303"/>
  <c r="I120" i="303"/>
  <c r="O67" i="303"/>
  <c r="O215" i="276"/>
  <c r="I117" i="303"/>
  <c r="C80" i="276"/>
  <c r="O69" i="303"/>
  <c r="I173" i="303"/>
  <c r="U126" i="303"/>
  <c r="U119" i="303"/>
  <c r="I121" i="303"/>
  <c r="U86" i="303" a="1"/>
  <c r="U99" i="276"/>
  <c r="I32" i="276"/>
  <c r="I32" i="303" a="1"/>
  <c r="I186" i="303"/>
  <c r="I167" i="303"/>
  <c r="U121" i="303"/>
  <c r="U123" i="303"/>
  <c r="AA145" i="303"/>
  <c r="I129" i="303"/>
  <c r="I182" i="303"/>
  <c r="I175" i="303"/>
  <c r="AA113" i="303"/>
  <c r="U127" i="303"/>
  <c r="U161" i="276"/>
  <c r="AA151" i="303"/>
  <c r="I114" i="303"/>
  <c r="U59" i="303" a="1"/>
  <c r="U60" i="276"/>
  <c r="O32" i="303" a="1"/>
  <c r="O45" i="276"/>
  <c r="O221" i="303" a="1"/>
  <c r="O223" i="276"/>
  <c r="AA132" i="303"/>
  <c r="U188" i="276"/>
  <c r="I221" i="303" a="1"/>
  <c r="I130" i="303"/>
  <c r="U5" i="303" a="1"/>
  <c r="AA13" i="303"/>
  <c r="AA9" i="303"/>
  <c r="AA8" i="303"/>
  <c r="AA12" i="303"/>
  <c r="AA16" i="303"/>
  <c r="AA20" i="303"/>
  <c r="AA24" i="303"/>
  <c r="AA25" i="303"/>
  <c r="AA10" i="303"/>
  <c r="AA23" i="303"/>
  <c r="AA14" i="303"/>
  <c r="AA21" i="303"/>
  <c r="AA19" i="303"/>
  <c r="AA17" i="303"/>
  <c r="AA11" i="303"/>
  <c r="AA5" i="303"/>
  <c r="O140" i="303" a="1"/>
  <c r="O152" i="303" s="1"/>
  <c r="O140" i="276"/>
  <c r="U107" i="276"/>
  <c r="C140" i="303" a="1"/>
  <c r="C141" i="276"/>
  <c r="O78" i="303"/>
  <c r="AA116" i="303"/>
  <c r="AA134" i="303" s="1"/>
  <c r="C113" i="303" a="1"/>
  <c r="C128" i="303"/>
  <c r="I59" i="303" a="1"/>
  <c r="I133" i="303"/>
  <c r="I125" i="303"/>
  <c r="I132" i="303"/>
  <c r="I113" i="303"/>
  <c r="I134" i="303" s="1"/>
  <c r="U32" i="303"/>
  <c r="U42" i="303"/>
  <c r="U47" i="303"/>
  <c r="U36" i="303"/>
  <c r="U38" i="303"/>
  <c r="U49" i="303"/>
  <c r="U53" i="303" s="1"/>
  <c r="U40" i="303"/>
  <c r="U34" i="303"/>
  <c r="U44" i="303"/>
  <c r="U48" i="303"/>
  <c r="U45" i="303"/>
  <c r="U52" i="303"/>
  <c r="U46" i="303"/>
  <c r="U39" i="303"/>
  <c r="U35" i="303"/>
  <c r="U221" i="303" a="1"/>
  <c r="U227" i="276"/>
  <c r="AA80" i="276"/>
  <c r="O68" i="303"/>
  <c r="AA130" i="303"/>
  <c r="U134" i="276"/>
  <c r="I170" i="303"/>
  <c r="I188" i="303" s="1"/>
  <c r="U80" i="276"/>
  <c r="AA59" i="303" a="1"/>
  <c r="C194" i="303" a="1"/>
  <c r="I122" i="303"/>
  <c r="AA156" i="303"/>
  <c r="I126" i="303"/>
  <c r="AA107" i="276"/>
  <c r="C107" i="276"/>
  <c r="AA9" i="276"/>
  <c r="O107" i="276"/>
  <c r="I80" i="276"/>
  <c r="AA161" i="276"/>
  <c r="C5" i="276"/>
  <c r="I9" i="276"/>
  <c r="O117" i="276"/>
  <c r="U9" i="276"/>
  <c r="I215" i="276"/>
  <c r="C161" i="276"/>
  <c r="I107" i="276"/>
  <c r="I160" i="303"/>
  <c r="I155" i="303"/>
  <c r="I154" i="303"/>
  <c r="I153" i="303"/>
  <c r="I145" i="303"/>
  <c r="I141" i="303"/>
  <c r="I158" i="303"/>
  <c r="I146" i="303"/>
  <c r="I156" i="303"/>
  <c r="I142" i="303"/>
  <c r="I152" i="303"/>
  <c r="I140" i="303"/>
  <c r="I161" i="303" s="1"/>
  <c r="I150" i="303"/>
  <c r="I159" i="303"/>
  <c r="I148" i="303"/>
  <c r="I149" i="303"/>
  <c r="I144" i="303"/>
  <c r="I157" i="303"/>
  <c r="I143" i="303"/>
  <c r="I151" i="303"/>
  <c r="O215" i="303"/>
  <c r="U159" i="303"/>
  <c r="U160" i="303"/>
  <c r="U144" i="303"/>
  <c r="U156" i="303"/>
  <c r="U140" i="303"/>
  <c r="U154" i="303"/>
  <c r="U143" i="303"/>
  <c r="U152" i="303"/>
  <c r="U155" i="303"/>
  <c r="U148" i="303"/>
  <c r="U153" i="303"/>
  <c r="U147" i="303"/>
  <c r="U157" i="303"/>
  <c r="U151" i="303"/>
  <c r="U150" i="303"/>
  <c r="U146" i="303"/>
  <c r="U141" i="303"/>
  <c r="U145" i="303"/>
  <c r="U158" i="303"/>
  <c r="U149" i="303"/>
  <c r="I104" i="303"/>
  <c r="I94" i="303"/>
  <c r="I89" i="303"/>
  <c r="I105" i="303"/>
  <c r="I97" i="303"/>
  <c r="I95" i="303"/>
  <c r="I107" i="303" s="1"/>
  <c r="I102" i="303"/>
  <c r="I100" i="303"/>
  <c r="I98" i="303"/>
  <c r="I90" i="303"/>
  <c r="I86" i="303"/>
  <c r="I101" i="303"/>
  <c r="I87" i="303"/>
  <c r="I96" i="303"/>
  <c r="I92" i="303"/>
  <c r="I91" i="303"/>
  <c r="I88" i="303"/>
  <c r="I99" i="303"/>
  <c r="I93" i="303"/>
  <c r="I106" i="303"/>
  <c r="I103" i="303"/>
  <c r="AA124" i="303"/>
  <c r="AA131" i="303"/>
  <c r="AA125" i="303"/>
  <c r="AA122" i="303"/>
  <c r="O71" i="303"/>
  <c r="O70" i="303"/>
  <c r="O65" i="303"/>
  <c r="O74" i="303"/>
  <c r="C215" i="276"/>
  <c r="O12" i="303"/>
  <c r="O23" i="303"/>
  <c r="O24" i="303"/>
  <c r="O21" i="303"/>
  <c r="O6" i="303"/>
  <c r="U215" i="276"/>
  <c r="I233" i="303"/>
  <c r="I225" i="303"/>
  <c r="C76" i="303"/>
  <c r="C61" i="303"/>
  <c r="O66" i="303"/>
  <c r="O73" i="303"/>
  <c r="AA114" i="303"/>
  <c r="AA121" i="303"/>
  <c r="AA41" i="303"/>
  <c r="AA43" i="303"/>
  <c r="AA32" i="303"/>
  <c r="I202" i="303"/>
  <c r="I241" i="303"/>
  <c r="I227" i="303"/>
  <c r="C66" i="303"/>
  <c r="C63" i="303"/>
  <c r="O62" i="303"/>
  <c r="O75" i="303"/>
  <c r="AA119" i="303"/>
  <c r="AA120" i="303"/>
  <c r="O154" i="303"/>
  <c r="I134" i="276"/>
  <c r="I222" i="303"/>
  <c r="C62" i="303"/>
  <c r="O59" i="303"/>
  <c r="O77" i="303"/>
  <c r="AA129" i="303"/>
  <c r="AA117" i="303"/>
  <c r="AA86" i="303"/>
  <c r="AA93" i="303"/>
  <c r="AA98" i="303"/>
  <c r="AA90" i="303"/>
  <c r="C180" i="303"/>
  <c r="C169" i="303"/>
  <c r="C183" i="303"/>
  <c r="C167" i="303"/>
  <c r="I238" i="303"/>
  <c r="I224" i="303"/>
  <c r="I231" i="303"/>
  <c r="C73" i="303"/>
  <c r="C60" i="303"/>
  <c r="C67" i="303"/>
  <c r="C72" i="303"/>
  <c r="C188" i="276"/>
  <c r="I235" i="303"/>
  <c r="C64" i="303"/>
  <c r="O79" i="303"/>
  <c r="AA133" i="303"/>
  <c r="U115" i="303"/>
  <c r="U113" i="303"/>
  <c r="U125" i="303"/>
  <c r="U114" i="303"/>
  <c r="I75" i="303"/>
  <c r="I71" i="303"/>
  <c r="I79" i="303"/>
  <c r="I198" i="303"/>
  <c r="I209" i="303"/>
  <c r="I215" i="303" s="1"/>
  <c r="I196" i="303"/>
  <c r="O141" i="303"/>
  <c r="O153" i="303"/>
  <c r="I226" i="303"/>
  <c r="C77" i="303"/>
  <c r="O61" i="303"/>
  <c r="O80" i="303" s="1"/>
  <c r="AA127" i="303"/>
  <c r="I203" i="303"/>
  <c r="O134" i="276"/>
  <c r="U43" i="303"/>
  <c r="U99" i="303"/>
  <c r="O128" i="303"/>
  <c r="U98" i="303"/>
  <c r="O236" i="303"/>
  <c r="O233" i="303"/>
  <c r="C149" i="303"/>
  <c r="AA22" i="303"/>
  <c r="U72" i="303"/>
  <c r="U41" i="303"/>
  <c r="U16" i="303"/>
  <c r="O43" i="303"/>
  <c r="C142" i="303"/>
  <c r="C91" i="303"/>
  <c r="U25" i="303"/>
  <c r="I34" i="303"/>
  <c r="O38" i="303"/>
  <c r="U50" i="303"/>
  <c r="C90" i="303"/>
  <c r="O121" i="303"/>
  <c r="AA59" i="303"/>
  <c r="AA77" i="303"/>
  <c r="O86" i="303"/>
  <c r="O87" i="303"/>
  <c r="AA154" i="303"/>
  <c r="AA149" i="303"/>
  <c r="AA158" i="303"/>
  <c r="I119" i="303"/>
  <c r="U51" i="303"/>
  <c r="U101" i="303"/>
  <c r="O124" i="303"/>
  <c r="U100" i="303"/>
  <c r="O234" i="303"/>
  <c r="O231" i="303"/>
  <c r="C145" i="303"/>
  <c r="AA18" i="303"/>
  <c r="AA26" i="303" s="1"/>
  <c r="U33" i="303"/>
  <c r="U12" i="303"/>
  <c r="O39" i="303"/>
  <c r="I51" i="303"/>
  <c r="C144" i="303"/>
  <c r="C87" i="303"/>
  <c r="AA7" i="303"/>
  <c r="I36" i="303"/>
  <c r="O40" i="303"/>
  <c r="U61" i="303"/>
  <c r="C92" i="303"/>
  <c r="O123" i="303"/>
  <c r="O96" i="303"/>
  <c r="AA144" i="303"/>
  <c r="O113" i="303"/>
  <c r="O228" i="303"/>
  <c r="C155" i="303"/>
  <c r="AA6" i="303"/>
  <c r="U60" i="303"/>
  <c r="O49" i="303"/>
  <c r="I39" i="303"/>
  <c r="C97" i="303"/>
  <c r="C107" i="303" s="1"/>
  <c r="O156" i="303"/>
  <c r="O151" i="303"/>
  <c r="O146" i="303"/>
  <c r="O144" i="303"/>
  <c r="O161" i="276"/>
  <c r="C114" i="303"/>
  <c r="O150" i="303"/>
  <c r="O225" i="303"/>
  <c r="O235" i="303"/>
  <c r="O237" i="303"/>
  <c r="O239" i="303"/>
  <c r="O241" i="303"/>
  <c r="O222" i="303"/>
  <c r="O224" i="303"/>
  <c r="O226" i="303"/>
  <c r="O230" i="303"/>
  <c r="O221" i="303"/>
  <c r="O232" i="303"/>
  <c r="O242" i="303" s="1"/>
  <c r="O223" i="303"/>
  <c r="O238" i="303"/>
  <c r="O229" i="303"/>
  <c r="O240" i="303"/>
  <c r="O227" i="303"/>
  <c r="U26" i="276"/>
  <c r="U227" i="303"/>
  <c r="U226" i="303"/>
  <c r="U230" i="303"/>
  <c r="U223" i="303"/>
  <c r="U232" i="303"/>
  <c r="U225" i="303"/>
  <c r="U238" i="303"/>
  <c r="U229" i="303"/>
  <c r="U240" i="303"/>
  <c r="U231" i="303"/>
  <c r="U237" i="303"/>
  <c r="U239" i="303"/>
  <c r="U241" i="303"/>
  <c r="U221" i="303"/>
  <c r="U224" i="303"/>
  <c r="U222" i="303"/>
  <c r="O242" i="276"/>
  <c r="O171" i="303"/>
  <c r="O187" i="303"/>
  <c r="O167" i="303"/>
  <c r="C125" i="303"/>
  <c r="O158" i="303"/>
  <c r="O160" i="303"/>
  <c r="U235" i="303"/>
  <c r="U228" i="303"/>
  <c r="O46" i="303"/>
  <c r="O41" i="303"/>
  <c r="O45" i="303"/>
  <c r="O52" i="303"/>
  <c r="O50" i="303"/>
  <c r="O48" i="303"/>
  <c r="O44" i="303"/>
  <c r="O32" i="303"/>
  <c r="O42" i="303"/>
  <c r="O35" i="303"/>
  <c r="O36" i="303"/>
  <c r="O47" i="303"/>
  <c r="O34" i="303"/>
  <c r="O51" i="303"/>
  <c r="O37" i="303"/>
  <c r="O53" i="303" s="1"/>
  <c r="O33" i="303"/>
  <c r="I42" i="303"/>
  <c r="I48" i="303"/>
  <c r="I47" i="303"/>
  <c r="I46" i="303"/>
  <c r="I33" i="303"/>
  <c r="I53" i="303" s="1"/>
  <c r="I44" i="303"/>
  <c r="I37" i="303"/>
  <c r="I40" i="303"/>
  <c r="I41" i="303"/>
  <c r="I38" i="303"/>
  <c r="I45" i="303"/>
  <c r="I49" i="303"/>
  <c r="I32" i="303"/>
  <c r="I50" i="303"/>
  <c r="I43" i="303"/>
  <c r="I52" i="303"/>
  <c r="I35" i="303"/>
  <c r="O159" i="303"/>
  <c r="O148" i="303"/>
  <c r="O147" i="303"/>
  <c r="O145" i="303"/>
  <c r="O143" i="303"/>
  <c r="U173" i="303"/>
  <c r="U236" i="303"/>
  <c r="U167" i="303"/>
  <c r="U233" i="303"/>
  <c r="U178" i="303"/>
  <c r="O149" i="303"/>
  <c r="I53" i="276"/>
  <c r="U234" i="303"/>
  <c r="C198" i="303"/>
  <c r="C209" i="303"/>
  <c r="C196" i="303"/>
  <c r="C210" i="303"/>
  <c r="C214" i="303"/>
  <c r="C213" i="303"/>
  <c r="C208" i="303"/>
  <c r="C203" i="303"/>
  <c r="C202" i="303"/>
  <c r="C199" i="303"/>
  <c r="C211" i="303"/>
  <c r="C207" i="303"/>
  <c r="C194" i="303"/>
  <c r="C197" i="303"/>
  <c r="C215" i="303" s="1"/>
  <c r="C206" i="303"/>
  <c r="C201" i="303"/>
  <c r="C204" i="303"/>
  <c r="C205" i="303"/>
  <c r="C195" i="303"/>
  <c r="C200" i="303"/>
  <c r="C212" i="303"/>
  <c r="U9" i="303"/>
  <c r="U23" i="303"/>
  <c r="U21" i="303"/>
  <c r="U5" i="303"/>
  <c r="U19" i="303"/>
  <c r="U8" i="303"/>
  <c r="U17" i="303"/>
  <c r="U20" i="303"/>
  <c r="U15" i="303"/>
  <c r="U24" i="303"/>
  <c r="U13" i="303"/>
  <c r="U26" i="303" s="1"/>
  <c r="U6" i="303"/>
  <c r="U11" i="303"/>
  <c r="U10" i="303"/>
  <c r="U7" i="303"/>
  <c r="U14" i="303"/>
  <c r="U18" i="303"/>
  <c r="U22" i="303"/>
  <c r="U67" i="303"/>
  <c r="U59" i="303"/>
  <c r="U79" i="303"/>
  <c r="U62" i="303"/>
  <c r="U77" i="303"/>
  <c r="U66" i="303"/>
  <c r="U75" i="303"/>
  <c r="U70" i="303"/>
  <c r="U73" i="303"/>
  <c r="U74" i="303"/>
  <c r="U71" i="303"/>
  <c r="U80" i="303" s="1"/>
  <c r="U78" i="303"/>
  <c r="U69" i="303"/>
  <c r="U64" i="303"/>
  <c r="U65" i="303"/>
  <c r="U68" i="303"/>
  <c r="U76" i="303"/>
  <c r="U63" i="303"/>
  <c r="C131" i="303"/>
  <c r="C129" i="303"/>
  <c r="C127" i="303"/>
  <c r="C132" i="303"/>
  <c r="C115" i="303"/>
  <c r="C134" i="303" s="1"/>
  <c r="C122" i="303"/>
  <c r="C130" i="303"/>
  <c r="C123" i="303"/>
  <c r="C118" i="303"/>
  <c r="C121" i="303"/>
  <c r="C126" i="303"/>
  <c r="C120" i="303"/>
  <c r="C119" i="303"/>
  <c r="C116" i="303"/>
  <c r="C117" i="303"/>
  <c r="C113" i="303"/>
  <c r="C133" i="303"/>
  <c r="C124" i="303"/>
  <c r="AA63" i="303"/>
  <c r="AA67" i="303"/>
  <c r="AA60" i="303"/>
  <c r="AA71" i="303"/>
  <c r="AA65" i="303"/>
  <c r="AA66" i="303"/>
  <c r="AA64" i="303"/>
  <c r="AA72" i="303"/>
  <c r="AA76" i="303"/>
  <c r="AA61" i="303"/>
  <c r="AA62" i="303"/>
  <c r="AA80" i="303" s="1"/>
  <c r="AA79" i="303"/>
  <c r="AA70" i="303"/>
  <c r="AA75" i="303"/>
  <c r="AA74" i="303"/>
  <c r="AA73" i="303"/>
  <c r="AA68" i="303"/>
  <c r="AA69" i="303"/>
  <c r="AA78" i="303"/>
  <c r="U106" i="303"/>
  <c r="U90" i="303"/>
  <c r="U88" i="303"/>
  <c r="U105" i="303"/>
  <c r="U86" i="303"/>
  <c r="U103" i="303"/>
  <c r="U97" i="303"/>
  <c r="U87" i="303"/>
  <c r="U95" i="303"/>
  <c r="U93" i="303"/>
  <c r="U91" i="303"/>
  <c r="U104" i="303"/>
  <c r="U89" i="303"/>
  <c r="U102" i="303"/>
  <c r="U96" i="303"/>
  <c r="U92" i="303"/>
  <c r="U107" i="303" s="1"/>
  <c r="U94" i="303"/>
  <c r="I237" i="303"/>
  <c r="I239" i="303"/>
  <c r="I223" i="303"/>
  <c r="I240" i="303"/>
  <c r="I221" i="303"/>
  <c r="I242" i="303" s="1"/>
  <c r="I236" i="303"/>
  <c r="I229" i="303"/>
  <c r="I232" i="303"/>
  <c r="I234" i="303"/>
  <c r="I228" i="303"/>
  <c r="I230" i="303"/>
  <c r="O53" i="276"/>
  <c r="O157" i="303"/>
  <c r="O15" i="303"/>
  <c r="O13" i="303"/>
  <c r="O5" i="303"/>
  <c r="O11" i="303"/>
  <c r="O8" i="303"/>
  <c r="O9" i="303"/>
  <c r="O16" i="303"/>
  <c r="O7" i="303"/>
  <c r="O20" i="303"/>
  <c r="O10" i="303"/>
  <c r="O14" i="303"/>
  <c r="O18" i="303"/>
  <c r="O22" i="303"/>
  <c r="O25" i="303"/>
  <c r="O17" i="303"/>
  <c r="O19" i="303"/>
  <c r="U181" i="303"/>
  <c r="U177" i="303"/>
  <c r="U182" i="303"/>
  <c r="U171" i="303"/>
  <c r="U186" i="303"/>
  <c r="U169" i="303"/>
  <c r="U168" i="303"/>
  <c r="U188" i="303" s="1"/>
  <c r="U176" i="303"/>
  <c r="U184" i="303"/>
  <c r="U172" i="303"/>
  <c r="U180" i="303"/>
  <c r="U187" i="303"/>
  <c r="U185" i="303"/>
  <c r="U179" i="303"/>
  <c r="U174" i="303"/>
  <c r="U183" i="303"/>
  <c r="U170" i="303"/>
  <c r="O142" i="303"/>
  <c r="O155" i="303"/>
  <c r="O140" i="303"/>
  <c r="O161" i="303" s="1"/>
  <c r="U242" i="276"/>
  <c r="I64" i="303"/>
  <c r="I68" i="303"/>
  <c r="I59" i="303"/>
  <c r="I67" i="303"/>
  <c r="I63" i="303"/>
  <c r="I70" i="303"/>
  <c r="I65" i="303"/>
  <c r="I69" i="303"/>
  <c r="I60" i="303"/>
  <c r="I72" i="303"/>
  <c r="I62" i="303"/>
  <c r="I80" i="303" s="1"/>
  <c r="I73" i="303"/>
  <c r="I66" i="303"/>
  <c r="I76" i="303"/>
  <c r="I74" i="303"/>
  <c r="I77" i="303"/>
  <c r="I78" i="303"/>
  <c r="I61" i="303"/>
  <c r="C150" i="303"/>
  <c r="C147" i="303"/>
  <c r="C151" i="303"/>
  <c r="C159" i="303"/>
  <c r="C160" i="303"/>
  <c r="C141" i="303"/>
  <c r="C158" i="303"/>
  <c r="C153" i="303"/>
  <c r="C156" i="303"/>
  <c r="C157" i="303"/>
  <c r="C154" i="303"/>
  <c r="C161" i="303" s="1"/>
  <c r="C152" i="303"/>
  <c r="C148" i="303"/>
  <c r="C146" i="303"/>
  <c r="C143" i="303"/>
  <c r="C140" i="303"/>
  <c r="O26" i="276"/>
  <c r="O188" i="276"/>
  <c r="O134" i="303"/>
  <c r="O107" i="303"/>
  <c r="C188" i="303"/>
  <c r="AA53" i="303"/>
  <c r="U161" i="303"/>
  <c r="C80" i="303"/>
  <c r="AA107" i="303"/>
  <c r="O26" i="303"/>
  <c r="U242" i="303"/>
  <c r="D21" i="254"/>
  <c r="D34" i="277"/>
  <c r="E34" i="277" s="1"/>
  <c r="E36" i="250"/>
  <c r="G36" i="250" s="1"/>
  <c r="E18" i="250"/>
  <c r="G18" i="250" s="1"/>
  <c r="D12" i="63"/>
  <c r="D11" i="254" s="1"/>
  <c r="D58" i="63"/>
  <c r="D57" i="254" s="1"/>
  <c r="E52" i="250"/>
  <c r="F52" i="250" s="1"/>
  <c r="D34" i="63"/>
  <c r="F37" i="275" s="1"/>
  <c r="H37" i="275" s="1"/>
  <c r="D11" i="63"/>
  <c r="F13" i="275" s="1"/>
  <c r="H13" i="275" s="1"/>
  <c r="D19" i="63"/>
  <c r="D18" i="254" s="1"/>
  <c r="D17" i="254" l="1"/>
  <c r="D43" i="63"/>
  <c r="D44" i="277" s="1"/>
  <c r="E44" i="277" s="1"/>
  <c r="L7" i="305"/>
  <c r="X7" i="305"/>
  <c r="D28" i="307"/>
  <c r="I7" i="305"/>
  <c r="U7" i="305"/>
  <c r="K7" i="305"/>
  <c r="W7" i="305"/>
  <c r="N7" i="305"/>
  <c r="Z7" i="305"/>
  <c r="O177" i="303"/>
  <c r="O182" i="303"/>
  <c r="O179" i="303"/>
  <c r="O180" i="303"/>
  <c r="O169" i="303"/>
  <c r="O183" i="303"/>
  <c r="O185" i="303"/>
  <c r="O172" i="303"/>
  <c r="BF42" i="302"/>
  <c r="AN61" i="211"/>
  <c r="BG34" i="299"/>
  <c r="BG35" i="211"/>
  <c r="O184" i="303"/>
  <c r="O181" i="303"/>
  <c r="O186" i="303"/>
  <c r="O174" i="303"/>
  <c r="BF7" i="269"/>
  <c r="BG7" i="269" s="1"/>
  <c r="O173" i="303"/>
  <c r="O178" i="303"/>
  <c r="O175" i="303"/>
  <c r="BF7" i="261"/>
  <c r="BG7" i="261" s="1"/>
  <c r="O168" i="303"/>
  <c r="O188" i="303" s="1"/>
  <c r="O170" i="303"/>
  <c r="BG9" i="270"/>
  <c r="BG10" i="211"/>
  <c r="BF10" i="211" s="1"/>
  <c r="BF7" i="301"/>
  <c r="BG7" i="301" s="1"/>
  <c r="BF13" i="302"/>
  <c r="BG13" i="302" s="1"/>
  <c r="BF57" i="301"/>
  <c r="BG56" i="266"/>
  <c r="BG57" i="211"/>
  <c r="BG45" i="301"/>
  <c r="AC60" i="298"/>
  <c r="BF11" i="261"/>
  <c r="I61" i="211"/>
  <c r="BF16" i="262"/>
  <c r="BF7" i="299"/>
  <c r="BG7" i="299" s="1"/>
  <c r="BG37" i="260"/>
  <c r="BF23" i="270"/>
  <c r="AL43" i="206"/>
  <c r="AH60" i="301"/>
  <c r="BG29" i="211"/>
  <c r="BF7" i="273"/>
  <c r="BG7" i="273" s="1"/>
  <c r="AY60" i="301"/>
  <c r="AA140" i="303"/>
  <c r="AA143" i="303"/>
  <c r="AA155" i="303"/>
  <c r="V52" i="90"/>
  <c r="AB30" i="299"/>
  <c r="X31" i="206"/>
  <c r="BE31" i="211"/>
  <c r="D31" i="206" s="1"/>
  <c r="BE29" i="299"/>
  <c r="F8" i="258"/>
  <c r="F60" i="258" s="1"/>
  <c r="BF8" i="258" s="1"/>
  <c r="BG8" i="258" s="1"/>
  <c r="H9" i="206"/>
  <c r="G15" i="90"/>
  <c r="G56" i="90"/>
  <c r="G8" i="90"/>
  <c r="G58" i="90"/>
  <c r="G50" i="90"/>
  <c r="G42" i="90"/>
  <c r="G13" i="90"/>
  <c r="G48" i="90"/>
  <c r="G34" i="90"/>
  <c r="G33" i="90"/>
  <c r="G28" i="90"/>
  <c r="G18" i="90"/>
  <c r="G36" i="90"/>
  <c r="G24" i="90"/>
  <c r="G10" i="90"/>
  <c r="G23" i="90"/>
  <c r="G41" i="90"/>
  <c r="G55" i="90"/>
  <c r="G26" i="90"/>
  <c r="G39" i="90"/>
  <c r="G25" i="90"/>
  <c r="G43" i="90"/>
  <c r="G32" i="90"/>
  <c r="G12" i="90"/>
  <c r="G52" i="90"/>
  <c r="G27" i="90"/>
  <c r="G22" i="90"/>
  <c r="G45" i="90"/>
  <c r="G29" i="90"/>
  <c r="G49" i="90"/>
  <c r="G17" i="90"/>
  <c r="G19" i="90"/>
  <c r="G30" i="90"/>
  <c r="G53" i="90"/>
  <c r="J12" i="218"/>
  <c r="E13" i="206"/>
  <c r="AL13" i="206" s="1"/>
  <c r="BE13" i="211"/>
  <c r="D13" i="206" s="1"/>
  <c r="B12" i="252" s="1"/>
  <c r="E12" i="252" s="1"/>
  <c r="AA160" i="303"/>
  <c r="AA147" i="303"/>
  <c r="V41" i="90"/>
  <c r="I45" i="90"/>
  <c r="G14" i="90"/>
  <c r="U131" i="303"/>
  <c r="AA152" i="303"/>
  <c r="R8" i="211"/>
  <c r="D8" i="129" s="1"/>
  <c r="E8" i="129"/>
  <c r="U130" i="303"/>
  <c r="U134" i="303" s="1"/>
  <c r="C9" i="276"/>
  <c r="J61" i="63"/>
  <c r="AA148" i="303"/>
  <c r="S61" i="63"/>
  <c r="AA142" i="303"/>
  <c r="V57" i="90"/>
  <c r="V25" i="90"/>
  <c r="V47" i="90"/>
  <c r="V28" i="90"/>
  <c r="V11" i="90"/>
  <c r="V38" i="90"/>
  <c r="V20" i="90"/>
  <c r="V9" i="90"/>
  <c r="V17" i="90"/>
  <c r="I29" i="90"/>
  <c r="I53" i="90"/>
  <c r="I49" i="90"/>
  <c r="I33" i="90"/>
  <c r="I38" i="90"/>
  <c r="I55" i="90"/>
  <c r="I27" i="90"/>
  <c r="I24" i="90"/>
  <c r="I43" i="90"/>
  <c r="I46" i="90"/>
  <c r="I20" i="90"/>
  <c r="I58" i="90"/>
  <c r="I28" i="90"/>
  <c r="I9" i="90"/>
  <c r="I16" i="90"/>
  <c r="I57" i="90"/>
  <c r="I40" i="90"/>
  <c r="I42" i="90"/>
  <c r="I8" i="90"/>
  <c r="I26" i="90"/>
  <c r="I31" i="90"/>
  <c r="I32" i="90"/>
  <c r="I12" i="90"/>
  <c r="R20" i="272"/>
  <c r="R60" i="272" s="1"/>
  <c r="J32" i="90"/>
  <c r="J40" i="90"/>
  <c r="J55" i="90"/>
  <c r="I9" i="206"/>
  <c r="T30" i="206"/>
  <c r="AA29" i="273"/>
  <c r="AA60" i="273" s="1"/>
  <c r="BF29" i="273" s="1"/>
  <c r="BG29" i="273" s="1"/>
  <c r="F9" i="206"/>
  <c r="F8" i="259"/>
  <c r="F60" i="259" s="1"/>
  <c r="AL53" i="206"/>
  <c r="J37" i="90"/>
  <c r="J45" i="90"/>
  <c r="E9" i="206"/>
  <c r="F8" i="218"/>
  <c r="J13" i="90"/>
  <c r="J42" i="90"/>
  <c r="J39" i="90"/>
  <c r="J24" i="90"/>
  <c r="J15" i="90"/>
  <c r="J21" i="90"/>
  <c r="J50" i="90"/>
  <c r="J51" i="90"/>
  <c r="J56" i="90"/>
  <c r="J28" i="90"/>
  <c r="J52" i="90"/>
  <c r="J22" i="90"/>
  <c r="J38" i="90"/>
  <c r="J41" i="90"/>
  <c r="J11" i="90"/>
  <c r="J18" i="90"/>
  <c r="J35" i="90"/>
  <c r="M30" i="206"/>
  <c r="AA29" i="267"/>
  <c r="AA60" i="267" s="1"/>
  <c r="BF29" i="267" s="1"/>
  <c r="BG29" i="267" s="1"/>
  <c r="L22" i="90"/>
  <c r="L33" i="90"/>
  <c r="K13" i="233"/>
  <c r="K48" i="233" s="1"/>
  <c r="AS14" i="211"/>
  <c r="R59" i="264"/>
  <c r="R60" i="264" s="1"/>
  <c r="BF20" i="264" s="1"/>
  <c r="BG20" i="264" s="1"/>
  <c r="U60" i="211"/>
  <c r="S50" i="206"/>
  <c r="AL50" i="206" s="1"/>
  <c r="AU49" i="261"/>
  <c r="BE20" i="261"/>
  <c r="G34" i="206"/>
  <c r="AL34" i="206" s="1"/>
  <c r="AE33" i="260"/>
  <c r="BE29" i="260"/>
  <c r="BE34" i="211"/>
  <c r="D34" i="206" s="1"/>
  <c r="L58" i="90"/>
  <c r="L23" i="90"/>
  <c r="S19" i="129"/>
  <c r="R19" i="211"/>
  <c r="D19" i="129" s="1"/>
  <c r="R56" i="206"/>
  <c r="BE56" i="211"/>
  <c r="D56" i="206" s="1"/>
  <c r="P25" i="129"/>
  <c r="E8" i="264"/>
  <c r="E9" i="211" s="1"/>
  <c r="L55" i="90"/>
  <c r="L35" i="90"/>
  <c r="E29" i="259"/>
  <c r="K30" i="211"/>
  <c r="BE20" i="259"/>
  <c r="BE29" i="259"/>
  <c r="AA59" i="259"/>
  <c r="Q30" i="211"/>
  <c r="AV61" i="256"/>
  <c r="BF51" i="256" s="1"/>
  <c r="BG51" i="256" s="1"/>
  <c r="R60" i="256"/>
  <c r="R61" i="256" s="1"/>
  <c r="BF20" i="256" s="1"/>
  <c r="BG20" i="256" s="1"/>
  <c r="AA45" i="211"/>
  <c r="AA59" i="258"/>
  <c r="AA60" i="258" s="1"/>
  <c r="BF29" i="258" s="1"/>
  <c r="BG29" i="258" s="1"/>
  <c r="F7" i="259"/>
  <c r="F12" i="211"/>
  <c r="F33" i="129"/>
  <c r="AU21" i="211"/>
  <c r="AI39" i="211"/>
  <c r="AI61" i="256"/>
  <c r="BF38" i="256" s="1"/>
  <c r="BG38" i="256" s="1"/>
  <c r="M60" i="218"/>
  <c r="M60" i="211"/>
  <c r="R52" i="211"/>
  <c r="BC61" i="256"/>
  <c r="BF58" i="256" s="1"/>
  <c r="BG58" i="256" s="1"/>
  <c r="BC59" i="211"/>
  <c r="BE11" i="211"/>
  <c r="D11" i="206" s="1"/>
  <c r="BE7" i="218"/>
  <c r="L39" i="90"/>
  <c r="T9" i="206"/>
  <c r="F8" i="273"/>
  <c r="F60" i="273" s="1"/>
  <c r="BF8" i="273" s="1"/>
  <c r="BG8" i="273" s="1"/>
  <c r="W25" i="218"/>
  <c r="E26" i="206"/>
  <c r="AL26" i="206" s="1"/>
  <c r="P8" i="211"/>
  <c r="AR48" i="233"/>
  <c r="AI9" i="211"/>
  <c r="F42" i="211"/>
  <c r="Y61" i="256"/>
  <c r="BF27" i="256" s="1"/>
  <c r="BG27" i="256" s="1"/>
  <c r="N60" i="258"/>
  <c r="R8" i="260"/>
  <c r="G39" i="206"/>
  <c r="AJ38" i="260"/>
  <c r="R49" i="211"/>
  <c r="F58" i="253"/>
  <c r="F49" i="253" s="1"/>
  <c r="F47" i="253" s="1"/>
  <c r="F84" i="253" s="1"/>
  <c r="F61" i="256"/>
  <c r="BF8" i="256" s="1"/>
  <c r="BG8" i="256" s="1"/>
  <c r="AL60" i="259"/>
  <c r="AJ60" i="261"/>
  <c r="BF38" i="261" s="1"/>
  <c r="BG38" i="261" s="1"/>
  <c r="AO30" i="211"/>
  <c r="G20" i="206"/>
  <c r="AL20" i="206" s="1"/>
  <c r="Q19" i="260"/>
  <c r="Q20" i="211" s="1"/>
  <c r="E59" i="260"/>
  <c r="J13" i="253"/>
  <c r="J11" i="253" s="1"/>
  <c r="V21" i="211"/>
  <c r="F7" i="256"/>
  <c r="AW60" i="258"/>
  <c r="BD60" i="262"/>
  <c r="BF58" i="262" s="1"/>
  <c r="BG58" i="262" s="1"/>
  <c r="R29" i="263"/>
  <c r="R20" i="211"/>
  <c r="D20" i="129" s="1"/>
  <c r="E20" i="129"/>
  <c r="E29" i="260"/>
  <c r="I30" i="211"/>
  <c r="H10" i="261"/>
  <c r="S11" i="206"/>
  <c r="AL11" i="206" s="1"/>
  <c r="AJ60" i="260"/>
  <c r="AA20" i="261"/>
  <c r="BA55" i="261"/>
  <c r="BA60" i="261" s="1"/>
  <c r="BF55" i="261" s="1"/>
  <c r="BG55" i="261" s="1"/>
  <c r="S56" i="206"/>
  <c r="BA9" i="211"/>
  <c r="E35" i="211"/>
  <c r="AN9" i="211"/>
  <c r="R29" i="256"/>
  <c r="AR61" i="256"/>
  <c r="BF47" i="256" s="1"/>
  <c r="BG47" i="256" s="1"/>
  <c r="R29" i="258"/>
  <c r="AE60" i="259"/>
  <c r="R29" i="261"/>
  <c r="BB9" i="211"/>
  <c r="AN48" i="233"/>
  <c r="F34" i="211"/>
  <c r="R37" i="211"/>
  <c r="Q7" i="233"/>
  <c r="Q8" i="211" s="1"/>
  <c r="AA39" i="211"/>
  <c r="AO43" i="258"/>
  <c r="H44" i="206"/>
  <c r="AL44" i="206" s="1"/>
  <c r="P18" i="260"/>
  <c r="G19" i="206"/>
  <c r="BA55" i="260"/>
  <c r="G56" i="206"/>
  <c r="J49" i="253"/>
  <c r="J47" i="253" s="1"/>
  <c r="F23" i="211"/>
  <c r="AK9" i="211"/>
  <c r="F32" i="211"/>
  <c r="S21" i="211"/>
  <c r="T22" i="259"/>
  <c r="F23" i="206"/>
  <c r="AL23" i="206" s="1"/>
  <c r="AB30" i="211"/>
  <c r="AD32" i="258"/>
  <c r="AS47" i="258"/>
  <c r="AT48" i="260"/>
  <c r="AG35" i="261"/>
  <c r="AG60" i="261" s="1"/>
  <c r="BF35" i="261" s="1"/>
  <c r="BG35" i="261" s="1"/>
  <c r="E50" i="211"/>
  <c r="AM41" i="265"/>
  <c r="AM60" i="265" s="1"/>
  <c r="N8" i="90" a="1"/>
  <c r="M49" i="206"/>
  <c r="AL49" i="206" s="1"/>
  <c r="AT48" i="267"/>
  <c r="AT60" i="267" s="1"/>
  <c r="BF48" i="267" s="1"/>
  <c r="BG48" i="267" s="1"/>
  <c r="BA60" i="272"/>
  <c r="BF55" i="272" s="1"/>
  <c r="BG55" i="272" s="1"/>
  <c r="E55" i="211"/>
  <c r="AR46" i="263"/>
  <c r="AR60" i="263" s="1"/>
  <c r="AR46" i="266"/>
  <c r="N47" i="206"/>
  <c r="AL47" i="206" s="1"/>
  <c r="O80" i="276"/>
  <c r="O40" i="206"/>
  <c r="AL40" i="206" s="1"/>
  <c r="AK39" i="265"/>
  <c r="AN8" i="211"/>
  <c r="E14" i="206"/>
  <c r="AL14" i="206" s="1"/>
  <c r="E20" i="265"/>
  <c r="AP44" i="266"/>
  <c r="N45" i="206"/>
  <c r="AL45" i="206" s="1"/>
  <c r="E20" i="268"/>
  <c r="I39" i="206"/>
  <c r="AJ38" i="272"/>
  <c r="AJ60" i="272" s="1"/>
  <c r="BF38" i="272" s="1"/>
  <c r="BG38" i="272" s="1"/>
  <c r="V53" i="206"/>
  <c r="AX52" i="298"/>
  <c r="AQ9" i="211"/>
  <c r="AA7" i="256"/>
  <c r="AA53" i="276"/>
  <c r="AW60" i="263"/>
  <c r="BF51" i="263" s="1"/>
  <c r="BG51" i="263" s="1"/>
  <c r="AZ8" i="211"/>
  <c r="E41" i="206"/>
  <c r="AL41" i="206" s="1"/>
  <c r="AV50" i="259"/>
  <c r="K22" i="206"/>
  <c r="S21" i="269"/>
  <c r="S22" i="211" s="1"/>
  <c r="AP60" i="264"/>
  <c r="BF44" i="264" s="1"/>
  <c r="BG44" i="264" s="1"/>
  <c r="O16" i="206"/>
  <c r="AL16" i="206" s="1"/>
  <c r="M15" i="265"/>
  <c r="BD60" i="267"/>
  <c r="P37" i="206"/>
  <c r="AL37" i="206" s="1"/>
  <c r="L14" i="267"/>
  <c r="Y60" i="270"/>
  <c r="BE54" i="211"/>
  <c r="D54" i="206" s="1"/>
  <c r="AN60" i="211"/>
  <c r="BD60" i="264"/>
  <c r="BF58" i="264" s="1"/>
  <c r="BG58" i="264" s="1"/>
  <c r="S60" i="269"/>
  <c r="I7" i="276"/>
  <c r="I26" i="276" s="1"/>
  <c r="I5" i="303" a="1"/>
  <c r="R8" i="299"/>
  <c r="X10" i="129" s="1"/>
  <c r="X11" i="129"/>
  <c r="U39" i="276"/>
  <c r="U53" i="276" s="1"/>
  <c r="AA12" i="276"/>
  <c r="AA26" i="276" s="1"/>
  <c r="F61" i="63"/>
  <c r="AA20" i="300"/>
  <c r="Y15" i="129"/>
  <c r="Y14" i="129"/>
  <c r="D7" i="300"/>
  <c r="C134" i="276"/>
  <c r="R29" i="299"/>
  <c r="E29" i="301"/>
  <c r="F29" i="301"/>
  <c r="F30" i="211" s="1"/>
  <c r="AA7" i="302"/>
  <c r="V56" i="206"/>
  <c r="BA55" i="298"/>
  <c r="BA60" i="298" s="1"/>
  <c r="BF55" i="298" s="1"/>
  <c r="BG55" i="298" s="1"/>
  <c r="AA8" i="301"/>
  <c r="AA9" i="211" s="1"/>
  <c r="AA7" i="301"/>
  <c r="D19" i="307"/>
  <c r="L22" i="206"/>
  <c r="BA55" i="268"/>
  <c r="BA60" i="268" s="1"/>
  <c r="J19" i="206"/>
  <c r="U15" i="206"/>
  <c r="L14" i="301"/>
  <c r="L60" i="301" s="1"/>
  <c r="BF14" i="301" s="1"/>
  <c r="BG14" i="301" s="1"/>
  <c r="U26" i="206"/>
  <c r="W25" i="301"/>
  <c r="W60" i="301" s="1"/>
  <c r="BF25" i="301" s="1"/>
  <c r="BG25" i="301" s="1"/>
  <c r="T6" i="304"/>
  <c r="AQ60" i="298"/>
  <c r="F7" i="302"/>
  <c r="D20" i="273"/>
  <c r="N60" i="299"/>
  <c r="BF16" i="299" s="1"/>
  <c r="AG35" i="265"/>
  <c r="AI37" i="265"/>
  <c r="I242" i="276"/>
  <c r="F59" i="298"/>
  <c r="F60" i="211" s="1"/>
  <c r="E59" i="298"/>
  <c r="E60" i="298" s="1"/>
  <c r="W46" i="206"/>
  <c r="W24" i="129"/>
  <c r="W44" i="206"/>
  <c r="AO43" i="300"/>
  <c r="AO60" i="300" s="1"/>
  <c r="BF43" i="300" s="1"/>
  <c r="BG43" i="300" s="1"/>
  <c r="W8" i="90" a="1"/>
  <c r="V19" i="206"/>
  <c r="P18" i="298"/>
  <c r="P60" i="298" s="1"/>
  <c r="BF18" i="298" s="1"/>
  <c r="BG18" i="298" s="1"/>
  <c r="AA20" i="298"/>
  <c r="U8" i="90" a="1"/>
  <c r="I9" i="63"/>
  <c r="D7" i="258"/>
  <c r="E20" i="299"/>
  <c r="AG35" i="299"/>
  <c r="AG60" i="299" s="1"/>
  <c r="BF35" i="299" s="1"/>
  <c r="BG35" i="299" s="1"/>
  <c r="AM41" i="300"/>
  <c r="AM60" i="300" s="1"/>
  <c r="BF41" i="300" s="1"/>
  <c r="BG41" i="300" s="1"/>
  <c r="U13" i="206"/>
  <c r="D28" i="308"/>
  <c r="D19" i="308" s="1"/>
  <c r="W11" i="206"/>
  <c r="K13" i="299"/>
  <c r="Z9" i="63"/>
  <c r="BE8" i="299"/>
  <c r="V24" i="301"/>
  <c r="D20" i="306"/>
  <c r="AO43" i="298"/>
  <c r="AO60" i="298" s="1"/>
  <c r="BF43" i="298" s="1"/>
  <c r="BG43" i="298" s="1"/>
  <c r="U23" i="299"/>
  <c r="BC57" i="299"/>
  <c r="AY53" i="300"/>
  <c r="AY60" i="300" s="1"/>
  <c r="BF53" i="300" s="1"/>
  <c r="BG53" i="300" s="1"/>
  <c r="AD32" i="302"/>
  <c r="AD60" i="302" s="1"/>
  <c r="BF32" i="302" s="1"/>
  <c r="BG32" i="302" s="1"/>
  <c r="AU49" i="302"/>
  <c r="AU60" i="302" s="1"/>
  <c r="BF49" i="302" s="1"/>
  <c r="BG49" i="302" s="1"/>
  <c r="AZ54" i="302"/>
  <c r="AZ60" i="302" s="1"/>
  <c r="BF54" i="302" s="1"/>
  <c r="BG54" i="302" s="1"/>
  <c r="U10" i="206"/>
  <c r="M7" i="305"/>
  <c r="Y7" i="305"/>
  <c r="D7" i="308"/>
  <c r="W25" i="299"/>
  <c r="W60" i="299" s="1"/>
  <c r="BF25" i="299" s="1"/>
  <c r="BG25" i="299" s="1"/>
  <c r="E20" i="275"/>
  <c r="Q7" i="305"/>
  <c r="AC31" i="299"/>
  <c r="AC60" i="299" s="1"/>
  <c r="BF31" i="299" s="1"/>
  <c r="BG31" i="299" s="1"/>
  <c r="AZ54" i="299"/>
  <c r="E15" i="250"/>
  <c r="G15" i="250" s="1"/>
  <c r="AE46" i="90"/>
  <c r="AE28" i="90"/>
  <c r="D54" i="63"/>
  <c r="AE44" i="90"/>
  <c r="AE16" i="90"/>
  <c r="AE42" i="90"/>
  <c r="D33" i="129"/>
  <c r="D48" i="254"/>
  <c r="D49" i="254"/>
  <c r="D29" i="63"/>
  <c r="C30" i="279" s="1"/>
  <c r="BF27" i="211"/>
  <c r="AJ41" i="90"/>
  <c r="AJ8" i="90"/>
  <c r="D23" i="63"/>
  <c r="F25" i="275" s="1"/>
  <c r="H25" i="275" s="1"/>
  <c r="C52" i="279"/>
  <c r="AJ37" i="90"/>
  <c r="AJ10" i="90"/>
  <c r="AJ18" i="90"/>
  <c r="AJ32" i="90"/>
  <c r="D31" i="63"/>
  <c r="AJ27" i="90"/>
  <c r="AJ34" i="90"/>
  <c r="AJ39" i="90"/>
  <c r="AJ23" i="90"/>
  <c r="AJ22" i="90"/>
  <c r="AJ30" i="90"/>
  <c r="E47" i="250"/>
  <c r="G47" i="250" s="1"/>
  <c r="F30" i="250"/>
  <c r="AJ33" i="90"/>
  <c r="AJ44" i="90"/>
  <c r="AJ45" i="90"/>
  <c r="AJ42" i="90"/>
  <c r="AJ43" i="90"/>
  <c r="AJ13" i="90"/>
  <c r="AJ31" i="90"/>
  <c r="BF29" i="211"/>
  <c r="AJ14" i="90"/>
  <c r="E27" i="250"/>
  <c r="G27" i="250" s="1"/>
  <c r="AJ28" i="90"/>
  <c r="AJ11" i="90"/>
  <c r="AJ29" i="90"/>
  <c r="AJ21" i="90"/>
  <c r="E41" i="250"/>
  <c r="F41" i="250" s="1"/>
  <c r="AJ20" i="90"/>
  <c r="AJ9" i="90"/>
  <c r="BH61" i="211"/>
  <c r="D27" i="63"/>
  <c r="D26" i="254" s="1"/>
  <c r="AJ15" i="90"/>
  <c r="AJ36" i="90"/>
  <c r="AJ46" i="90"/>
  <c r="AJ16" i="90"/>
  <c r="AJ12" i="90"/>
  <c r="AJ40" i="90"/>
  <c r="AJ24" i="90"/>
  <c r="D46" i="63"/>
  <c r="F49" i="275" s="1"/>
  <c r="H49" i="275" s="1"/>
  <c r="Z42" i="90"/>
  <c r="E37" i="250"/>
  <c r="G37" i="250" s="1"/>
  <c r="Z20" i="90"/>
  <c r="E31" i="250"/>
  <c r="F31" i="250" s="1"/>
  <c r="E16" i="250"/>
  <c r="F16" i="250" s="1"/>
  <c r="E43" i="250"/>
  <c r="E34" i="250"/>
  <c r="F34" i="250" s="1"/>
  <c r="E61" i="250"/>
  <c r="G10" i="250"/>
  <c r="F52" i="275"/>
  <c r="H52" i="275" s="1"/>
  <c r="D50" i="277"/>
  <c r="E50" i="277" s="1"/>
  <c r="G26" i="250"/>
  <c r="Z28" i="90"/>
  <c r="Z24" i="90"/>
  <c r="Z8" i="90"/>
  <c r="Z40" i="90"/>
  <c r="Z21" i="90"/>
  <c r="Z43" i="90"/>
  <c r="Z13" i="90"/>
  <c r="Z15" i="90"/>
  <c r="Z46" i="90"/>
  <c r="C19" i="279"/>
  <c r="E50" i="250"/>
  <c r="Z37" i="90"/>
  <c r="Z17" i="90"/>
  <c r="Z25" i="90"/>
  <c r="Z18" i="90"/>
  <c r="F21" i="275"/>
  <c r="H21" i="275" s="1"/>
  <c r="E49" i="250"/>
  <c r="Z26" i="90"/>
  <c r="Z19" i="90"/>
  <c r="Z45" i="90"/>
  <c r="Z23" i="90"/>
  <c r="BF35" i="211"/>
  <c r="Z39" i="90"/>
  <c r="Z9" i="90"/>
  <c r="Z33" i="90"/>
  <c r="Z16" i="90"/>
  <c r="Z31" i="90"/>
  <c r="Z29" i="90"/>
  <c r="Z32" i="90"/>
  <c r="Z30" i="90"/>
  <c r="Z35" i="90"/>
  <c r="Z36" i="90"/>
  <c r="Z11" i="90"/>
  <c r="Z10" i="90"/>
  <c r="Z27" i="90"/>
  <c r="Z41" i="90"/>
  <c r="Z44" i="90"/>
  <c r="Z14" i="90"/>
  <c r="Z34" i="90"/>
  <c r="Z12" i="90"/>
  <c r="C60" i="279"/>
  <c r="Z38" i="90"/>
  <c r="F35" i="275"/>
  <c r="H35" i="275" s="1"/>
  <c r="D31" i="254"/>
  <c r="D53" i="254"/>
  <c r="C40" i="279"/>
  <c r="C56" i="279"/>
  <c r="D32" i="254"/>
  <c r="AD17" i="90"/>
  <c r="AD39" i="90"/>
  <c r="AD37" i="90"/>
  <c r="AD41" i="90"/>
  <c r="AI42" i="90"/>
  <c r="F59" i="275"/>
  <c r="H59" i="275" s="1"/>
  <c r="D57" i="277"/>
  <c r="E57" i="277" s="1"/>
  <c r="D55" i="254"/>
  <c r="AH33" i="90"/>
  <c r="AH38" i="90"/>
  <c r="AH40" i="90"/>
  <c r="AH27" i="90"/>
  <c r="AH21" i="90"/>
  <c r="AH17" i="90"/>
  <c r="AH32" i="90"/>
  <c r="F18" i="250"/>
  <c r="E23" i="250"/>
  <c r="G23" i="250" s="1"/>
  <c r="F19" i="250"/>
  <c r="AH39" i="90"/>
  <c r="AH41" i="90"/>
  <c r="AH11" i="90"/>
  <c r="AH44" i="90"/>
  <c r="D39" i="254"/>
  <c r="AH10" i="90"/>
  <c r="AH16" i="90"/>
  <c r="AH42" i="90"/>
  <c r="AH19" i="90"/>
  <c r="AH26" i="90"/>
  <c r="AH24" i="90"/>
  <c r="AH45" i="90"/>
  <c r="AH15" i="90"/>
  <c r="AH37" i="90"/>
  <c r="AH14" i="90"/>
  <c r="AH29" i="90"/>
  <c r="E58" i="250"/>
  <c r="AH23" i="90"/>
  <c r="AH9" i="90"/>
  <c r="AH12" i="90"/>
  <c r="AH36" i="90"/>
  <c r="AH8" i="90"/>
  <c r="AH20" i="90"/>
  <c r="AH13" i="90"/>
  <c r="AH30" i="90"/>
  <c r="AH28" i="90"/>
  <c r="AH43" i="90"/>
  <c r="AH18" i="90"/>
  <c r="AH25" i="90"/>
  <c r="D39" i="277"/>
  <c r="E39" i="277" s="1"/>
  <c r="D59" i="277"/>
  <c r="E59" i="277" s="1"/>
  <c r="F61" i="275"/>
  <c r="H61" i="275" s="1"/>
  <c r="C36" i="279"/>
  <c r="F36" i="250"/>
  <c r="F16" i="275"/>
  <c r="H16" i="275" s="1"/>
  <c r="F55" i="275"/>
  <c r="H55" i="275" s="1"/>
  <c r="D38" i="277"/>
  <c r="E38" i="277" s="1"/>
  <c r="D36" i="254"/>
  <c r="F40" i="275"/>
  <c r="H40" i="275" s="1"/>
  <c r="C39" i="279"/>
  <c r="AI26" i="90"/>
  <c r="AI37" i="90"/>
  <c r="AD33" i="90"/>
  <c r="AD16" i="90"/>
  <c r="AD12" i="90"/>
  <c r="AD20" i="90"/>
  <c r="AD46" i="90"/>
  <c r="AI45" i="90"/>
  <c r="G45" i="250"/>
  <c r="D13" i="63"/>
  <c r="AI43" i="90"/>
  <c r="AI24" i="90"/>
  <c r="AD29" i="90"/>
  <c r="AD25" i="90"/>
  <c r="AD19" i="90"/>
  <c r="AD38" i="90"/>
  <c r="AI28" i="90"/>
  <c r="AI13" i="90"/>
  <c r="AI40" i="90"/>
  <c r="AD45" i="90"/>
  <c r="AD36" i="90"/>
  <c r="AD31" i="90"/>
  <c r="AD30" i="90"/>
  <c r="C45" i="279"/>
  <c r="AI27" i="90"/>
  <c r="E39" i="250"/>
  <c r="G39" i="250" s="1"/>
  <c r="F12" i="250"/>
  <c r="AI10" i="90"/>
  <c r="AI33" i="90"/>
  <c r="AI9" i="90"/>
  <c r="AD23" i="90"/>
  <c r="AI11" i="90"/>
  <c r="AD8" i="90"/>
  <c r="AI8" i="90"/>
  <c r="E11" i="250"/>
  <c r="AI46" i="90"/>
  <c r="AI23" i="90"/>
  <c r="AI36" i="90"/>
  <c r="AI41" i="90"/>
  <c r="AI18" i="90"/>
  <c r="AD44" i="90"/>
  <c r="AI31" i="90"/>
  <c r="AD14" i="90"/>
  <c r="AI32" i="90"/>
  <c r="AI34" i="90"/>
  <c r="AI12" i="90"/>
  <c r="AI20" i="90"/>
  <c r="AD28" i="90"/>
  <c r="AI19" i="90"/>
  <c r="AD22" i="90"/>
  <c r="AI29" i="90"/>
  <c r="AI21" i="90"/>
  <c r="AI30" i="90"/>
  <c r="AD32" i="90"/>
  <c r="AI17" i="90"/>
  <c r="AD13" i="90"/>
  <c r="AI39" i="90"/>
  <c r="AI35" i="90"/>
  <c r="AI25" i="90"/>
  <c r="AI38" i="90"/>
  <c r="AD42" i="90"/>
  <c r="G56" i="250"/>
  <c r="AI16" i="90"/>
  <c r="AI44" i="90"/>
  <c r="AD43" i="90"/>
  <c r="AI22" i="90"/>
  <c r="AD26" i="90"/>
  <c r="AD15" i="90"/>
  <c r="AD9" i="90"/>
  <c r="AI14" i="90"/>
  <c r="AD21" i="90"/>
  <c r="AD27" i="90"/>
  <c r="AD10" i="90"/>
  <c r="AD11" i="90"/>
  <c r="AD18" i="90"/>
  <c r="AD24" i="90"/>
  <c r="AD34" i="90"/>
  <c r="AD35" i="90"/>
  <c r="G57" i="250"/>
  <c r="F57" i="250"/>
  <c r="D16" i="277"/>
  <c r="E16" i="277" s="1"/>
  <c r="F18" i="275"/>
  <c r="H18" i="275" s="1"/>
  <c r="C46" i="279"/>
  <c r="F47" i="275"/>
  <c r="D45" i="277"/>
  <c r="E45" i="277" s="1"/>
  <c r="D43" i="254"/>
  <c r="C31" i="279"/>
  <c r="F32" i="275"/>
  <c r="H32" i="275" s="1"/>
  <c r="D29" i="254"/>
  <c r="D30" i="277"/>
  <c r="E30" i="277" s="1"/>
  <c r="D46" i="254"/>
  <c r="C49" i="279"/>
  <c r="F50" i="275"/>
  <c r="D48" i="277"/>
  <c r="E48" i="277" s="1"/>
  <c r="BF57" i="211"/>
  <c r="F13" i="250"/>
  <c r="D53" i="277"/>
  <c r="E53" i="277" s="1"/>
  <c r="AB36" i="90"/>
  <c r="AB13" i="90"/>
  <c r="AB40" i="90"/>
  <c r="AB8" i="90"/>
  <c r="D51" i="254"/>
  <c r="F48" i="250"/>
  <c r="E46" i="250"/>
  <c r="G55" i="250"/>
  <c r="AB45" i="90"/>
  <c r="AB17" i="90"/>
  <c r="AB39" i="90"/>
  <c r="AB15" i="90"/>
  <c r="E44" i="250"/>
  <c r="D15" i="129"/>
  <c r="AB25" i="90"/>
  <c r="AB24" i="90"/>
  <c r="AB30" i="90"/>
  <c r="D30" i="129"/>
  <c r="D55" i="63"/>
  <c r="D54" i="254" s="1"/>
  <c r="AB42" i="90"/>
  <c r="AB33" i="90"/>
  <c r="AB37" i="90"/>
  <c r="AB18" i="90"/>
  <c r="D10" i="254"/>
  <c r="F46" i="275"/>
  <c r="H46" i="275" s="1"/>
  <c r="F47" i="250"/>
  <c r="AB14" i="90"/>
  <c r="AB11" i="90"/>
  <c r="AB26" i="90"/>
  <c r="D29" i="129"/>
  <c r="D42" i="254"/>
  <c r="E59" i="250"/>
  <c r="C58" i="279"/>
  <c r="F53" i="275"/>
  <c r="H53" i="275" s="1"/>
  <c r="AB22" i="90"/>
  <c r="AB31" i="90"/>
  <c r="AB32" i="90"/>
  <c r="D12" i="277"/>
  <c r="E12" i="277" s="1"/>
  <c r="F24" i="250"/>
  <c r="AG20" i="90"/>
  <c r="AB9" i="90"/>
  <c r="AB21" i="90"/>
  <c r="AG45" i="90"/>
  <c r="AB20" i="90"/>
  <c r="AB43" i="90"/>
  <c r="AB44" i="90"/>
  <c r="D33" i="254"/>
  <c r="AG10" i="90"/>
  <c r="AB38" i="90"/>
  <c r="AB23" i="90"/>
  <c r="AB12" i="90"/>
  <c r="AB41" i="90"/>
  <c r="AB16" i="90"/>
  <c r="AB10" i="90"/>
  <c r="F28" i="275"/>
  <c r="H28" i="275" s="1"/>
  <c r="AB19" i="90"/>
  <c r="AB34" i="90"/>
  <c r="F54" i="250"/>
  <c r="G54" i="250"/>
  <c r="F42" i="250"/>
  <c r="G42" i="250"/>
  <c r="G35" i="250"/>
  <c r="F35" i="250"/>
  <c r="C17" i="279"/>
  <c r="F19" i="275"/>
  <c r="H19" i="275" s="1"/>
  <c r="D17" i="277"/>
  <c r="E17" i="277" s="1"/>
  <c r="D16" i="254"/>
  <c r="D41" i="254"/>
  <c r="F45" i="275"/>
  <c r="H45" i="275" s="1"/>
  <c r="C44" i="279"/>
  <c r="D43" i="277"/>
  <c r="E43" i="277" s="1"/>
  <c r="G38" i="250"/>
  <c r="F38" i="250"/>
  <c r="F40" i="250"/>
  <c r="F41" i="275"/>
  <c r="H41" i="275" s="1"/>
  <c r="D24" i="63"/>
  <c r="D24" i="277" s="1"/>
  <c r="E24" i="277" s="1"/>
  <c r="AG33" i="90"/>
  <c r="AG18" i="90"/>
  <c r="AG44" i="90"/>
  <c r="F29" i="250"/>
  <c r="C59" i="279"/>
  <c r="C18" i="279"/>
  <c r="F36" i="275"/>
  <c r="H36" i="275" s="1"/>
  <c r="D18" i="277"/>
  <c r="E18" i="277" s="1"/>
  <c r="C42" i="279"/>
  <c r="AG12" i="90"/>
  <c r="AG13" i="90"/>
  <c r="AG32" i="90"/>
  <c r="D36" i="63"/>
  <c r="AG11" i="90"/>
  <c r="AG27" i="90"/>
  <c r="AG31" i="90"/>
  <c r="D32" i="129"/>
  <c r="D56" i="254"/>
  <c r="G33" i="250"/>
  <c r="D58" i="277"/>
  <c r="E58" i="277" s="1"/>
  <c r="E17" i="250"/>
  <c r="G17" i="250" s="1"/>
  <c r="AG14" i="90"/>
  <c r="AG29" i="90"/>
  <c r="AG42" i="90"/>
  <c r="D24" i="129"/>
  <c r="D41" i="277"/>
  <c r="E41" i="277" s="1"/>
  <c r="AG26" i="90"/>
  <c r="AG28" i="90"/>
  <c r="AG41" i="90"/>
  <c r="AG43" i="90"/>
  <c r="D31" i="129"/>
  <c r="AG40" i="90"/>
  <c r="AG39" i="90"/>
  <c r="F60" i="250"/>
  <c r="D13" i="254"/>
  <c r="D14" i="277"/>
  <c r="E14" i="277" s="1"/>
  <c r="AG34" i="90"/>
  <c r="AG22" i="90"/>
  <c r="AG16" i="90"/>
  <c r="AG23" i="90"/>
  <c r="D8" i="90" a="1"/>
  <c r="D37" i="90" s="1"/>
  <c r="D15" i="254"/>
  <c r="C16" i="279"/>
  <c r="D9" i="254"/>
  <c r="AG30" i="90"/>
  <c r="AG21" i="90"/>
  <c r="AG17" i="90"/>
  <c r="D10" i="277"/>
  <c r="E10" i="277" s="1"/>
  <c r="AG15" i="90"/>
  <c r="AG24" i="90"/>
  <c r="AG9" i="90"/>
  <c r="F12" i="275"/>
  <c r="H12" i="275" s="1"/>
  <c r="AG38" i="90"/>
  <c r="AG36" i="90"/>
  <c r="AG37" i="90"/>
  <c r="AG46" i="90"/>
  <c r="AG25" i="90"/>
  <c r="AG8" i="90"/>
  <c r="G25" i="250"/>
  <c r="F25" i="250"/>
  <c r="D35" i="277"/>
  <c r="E35" i="277" s="1"/>
  <c r="F51" i="275"/>
  <c r="D49" i="277"/>
  <c r="E49" i="277" s="1"/>
  <c r="D47" i="254"/>
  <c r="C50" i="279"/>
  <c r="C48" i="279"/>
  <c r="C15" i="279"/>
  <c r="D14" i="254"/>
  <c r="F17" i="275"/>
  <c r="G28" i="250"/>
  <c r="F28" i="250"/>
  <c r="D32" i="277"/>
  <c r="E32" i="277" s="1"/>
  <c r="F34" i="275"/>
  <c r="D30" i="254"/>
  <c r="C33" i="279"/>
  <c r="C26" i="279"/>
  <c r="D24" i="254"/>
  <c r="D25" i="277"/>
  <c r="E25" i="277" s="1"/>
  <c r="F27" i="275"/>
  <c r="C27" i="279"/>
  <c r="D20" i="277"/>
  <c r="E20" i="277" s="1"/>
  <c r="C20" i="279"/>
  <c r="F22" i="275"/>
  <c r="D19" i="254"/>
  <c r="C55" i="279"/>
  <c r="F56" i="275"/>
  <c r="D52" i="254"/>
  <c r="D54" i="277"/>
  <c r="E54" i="277" s="1"/>
  <c r="H42" i="275"/>
  <c r="G42" i="275"/>
  <c r="C61" i="279"/>
  <c r="D60" i="277"/>
  <c r="F62" i="275"/>
  <c r="G52" i="250"/>
  <c r="D26" i="277"/>
  <c r="E26" i="277" s="1"/>
  <c r="E3" i="252"/>
  <c r="H43" i="275"/>
  <c r="D36" i="277"/>
  <c r="E36" i="277" s="1"/>
  <c r="D34" i="254"/>
  <c r="C37" i="279"/>
  <c r="F38" i="275"/>
  <c r="D8" i="254"/>
  <c r="F11" i="275"/>
  <c r="D9" i="277"/>
  <c r="E9" i="277" s="1"/>
  <c r="D52" i="277"/>
  <c r="E52" i="277" s="1"/>
  <c r="F54" i="275"/>
  <c r="C53" i="279"/>
  <c r="D50" i="254"/>
  <c r="F14" i="275"/>
  <c r="C12" i="279"/>
  <c r="D22" i="277"/>
  <c r="E22" i="277" s="1"/>
  <c r="C23" i="279"/>
  <c r="D40" i="277"/>
  <c r="E40" i="277" s="1"/>
  <c r="C41" i="279"/>
  <c r="D38" i="254"/>
  <c r="D42" i="277"/>
  <c r="E42" i="277" s="1"/>
  <c r="C43" i="279"/>
  <c r="D40" i="254"/>
  <c r="F44" i="275"/>
  <c r="F30" i="275"/>
  <c r="AA12" i="90"/>
  <c r="AA34" i="90"/>
  <c r="AE43" i="90"/>
  <c r="AE26" i="90"/>
  <c r="AE18" i="90"/>
  <c r="AA9" i="90"/>
  <c r="BF18" i="211"/>
  <c r="C34" i="279"/>
  <c r="AE24" i="90"/>
  <c r="AA39" i="90"/>
  <c r="AA22" i="90"/>
  <c r="AE14" i="90"/>
  <c r="AE31" i="90"/>
  <c r="AE11" i="90"/>
  <c r="AA30" i="90"/>
  <c r="F48" i="275"/>
  <c r="F20" i="250"/>
  <c r="D33" i="277"/>
  <c r="E33" i="277" s="1"/>
  <c r="AE13" i="90"/>
  <c r="AE25" i="90"/>
  <c r="AA23" i="90"/>
  <c r="AA40" i="90"/>
  <c r="AE45" i="90"/>
  <c r="AE30" i="90"/>
  <c r="AA20" i="90"/>
  <c r="AE34" i="90"/>
  <c r="AE22" i="90"/>
  <c r="AE21" i="90"/>
  <c r="AA28" i="90"/>
  <c r="AA26" i="90"/>
  <c r="C29" i="279"/>
  <c r="D44" i="254"/>
  <c r="AE27" i="90"/>
  <c r="AE9" i="90"/>
  <c r="AA10" i="90"/>
  <c r="AA19" i="90"/>
  <c r="AE19" i="90"/>
  <c r="AA43" i="90"/>
  <c r="AA24" i="90"/>
  <c r="AA32" i="90"/>
  <c r="AG19" i="90"/>
  <c r="D27" i="254"/>
  <c r="C47" i="279"/>
  <c r="AE17" i="90"/>
  <c r="AE10" i="90"/>
  <c r="AA45" i="90"/>
  <c r="AA38" i="90"/>
  <c r="AE36" i="90"/>
  <c r="E53" i="250"/>
  <c r="AA44" i="90"/>
  <c r="AA29" i="90"/>
  <c r="AA36" i="90"/>
  <c r="BH57" i="211"/>
  <c r="AE8" i="90"/>
  <c r="AE39" i="90"/>
  <c r="AA41" i="90"/>
  <c r="AE41" i="90"/>
  <c r="AE35" i="90"/>
  <c r="AA46" i="90"/>
  <c r="AA18" i="90"/>
  <c r="G51" i="250"/>
  <c r="D27" i="277"/>
  <c r="E27" i="277" s="1"/>
  <c r="G14" i="250"/>
  <c r="AE33" i="90"/>
  <c r="AA35" i="90"/>
  <c r="AE23" i="90"/>
  <c r="AE29" i="90"/>
  <c r="AA17" i="90"/>
  <c r="AE38" i="90"/>
  <c r="AA14" i="90"/>
  <c r="AE37" i="90"/>
  <c r="AE32" i="90"/>
  <c r="AA31" i="90"/>
  <c r="AE20" i="90"/>
  <c r="AA13" i="90"/>
  <c r="AA27" i="90"/>
  <c r="AE40" i="90"/>
  <c r="AE12" i="90"/>
  <c r="D28" i="254" l="1"/>
  <c r="BH10" i="211"/>
  <c r="D47" i="277"/>
  <c r="E47" i="277" s="1"/>
  <c r="D45" i="254"/>
  <c r="F23" i="250"/>
  <c r="G16" i="250"/>
  <c r="F15" i="250"/>
  <c r="I8" i="63"/>
  <c r="E7" i="258"/>
  <c r="E60" i="258" s="1"/>
  <c r="D8" i="211"/>
  <c r="BF46" i="263"/>
  <c r="BG46" i="263" s="1"/>
  <c r="Q9" i="134" a="1"/>
  <c r="AT46" i="233"/>
  <c r="AT47" i="211" s="1"/>
  <c r="AR49" i="211"/>
  <c r="R9" i="134" a="1"/>
  <c r="Y9" i="134" a="1"/>
  <c r="I9" i="303"/>
  <c r="I5" i="303"/>
  <c r="I10" i="303"/>
  <c r="I13" i="303"/>
  <c r="I14" i="303"/>
  <c r="I11" i="303"/>
  <c r="I19" i="303"/>
  <c r="I17" i="303"/>
  <c r="I25" i="303"/>
  <c r="I23" i="303"/>
  <c r="I7" i="303"/>
  <c r="I20" i="303"/>
  <c r="I18" i="303"/>
  <c r="I16" i="303"/>
  <c r="I8" i="303"/>
  <c r="I22" i="303"/>
  <c r="I24" i="303"/>
  <c r="I21" i="303"/>
  <c r="I6" i="303"/>
  <c r="I15" i="303"/>
  <c r="I12" i="303"/>
  <c r="AR60" i="266"/>
  <c r="AR47" i="211"/>
  <c r="AD60" i="258"/>
  <c r="AD33" i="211"/>
  <c r="AU60" i="261"/>
  <c r="AU50" i="211"/>
  <c r="F31" i="275"/>
  <c r="H31" i="275" s="1"/>
  <c r="D29" i="277"/>
  <c r="E29" i="277" s="1"/>
  <c r="C32" i="303" a="1"/>
  <c r="C35" i="276"/>
  <c r="C53" i="276" s="1"/>
  <c r="BF21" i="269"/>
  <c r="S61" i="211"/>
  <c r="AL22" i="206"/>
  <c r="E21" i="211"/>
  <c r="AO60" i="258"/>
  <c r="AO44" i="211"/>
  <c r="BF40" i="259"/>
  <c r="AL61" i="211"/>
  <c r="BF15" i="218"/>
  <c r="AA60" i="211"/>
  <c r="BG23" i="270"/>
  <c r="K9" i="134" a="1"/>
  <c r="U60" i="299"/>
  <c r="U24" i="211"/>
  <c r="V60" i="301"/>
  <c r="V25" i="211"/>
  <c r="U11" i="90"/>
  <c r="U58" i="90"/>
  <c r="U10" i="90"/>
  <c r="U53" i="90"/>
  <c r="U16" i="90"/>
  <c r="U27" i="90"/>
  <c r="U42" i="90"/>
  <c r="U21" i="90"/>
  <c r="U48" i="90"/>
  <c r="U31" i="90"/>
  <c r="U38" i="90"/>
  <c r="U25" i="90"/>
  <c r="U44" i="90"/>
  <c r="U43" i="90"/>
  <c r="U26" i="90"/>
  <c r="U37" i="90"/>
  <c r="U32" i="90"/>
  <c r="U47" i="90"/>
  <c r="U22" i="90"/>
  <c r="U41" i="90"/>
  <c r="U28" i="90"/>
  <c r="U50" i="90"/>
  <c r="U49" i="90"/>
  <c r="U46" i="90"/>
  <c r="U57" i="90"/>
  <c r="U34" i="90"/>
  <c r="U56" i="90"/>
  <c r="U8" i="90"/>
  <c r="U30" i="90"/>
  <c r="U52" i="90"/>
  <c r="U15" i="90"/>
  <c r="U18" i="90"/>
  <c r="U40" i="90"/>
  <c r="U19" i="90"/>
  <c r="U14" i="90"/>
  <c r="U36" i="90"/>
  <c r="U23" i="90"/>
  <c r="U9" i="90"/>
  <c r="U24" i="90"/>
  <c r="U35" i="90"/>
  <c r="U13" i="90"/>
  <c r="U20" i="90"/>
  <c r="U39" i="90"/>
  <c r="U17" i="90"/>
  <c r="U12" i="90"/>
  <c r="U51" i="90"/>
  <c r="U29" i="90"/>
  <c r="U55" i="90"/>
  <c r="U33" i="90"/>
  <c r="U54" i="90"/>
  <c r="U45" i="90"/>
  <c r="AI60" i="265"/>
  <c r="AI38" i="211"/>
  <c r="BF55" i="268"/>
  <c r="BG55" i="268" s="1"/>
  <c r="L9" i="134" a="1"/>
  <c r="X8" i="63"/>
  <c r="E7" i="300"/>
  <c r="E60" i="300" s="1"/>
  <c r="AV60" i="259"/>
  <c r="AV51" i="211"/>
  <c r="T60" i="259"/>
  <c r="T23" i="211"/>
  <c r="F30" i="206"/>
  <c r="AA29" i="259"/>
  <c r="BE30" i="211"/>
  <c r="D30" i="206" s="1"/>
  <c r="Q60" i="260"/>
  <c r="F60" i="218"/>
  <c r="F9" i="211"/>
  <c r="AM42" i="211"/>
  <c r="BG11" i="261"/>
  <c r="BG12" i="211"/>
  <c r="BF7" i="298"/>
  <c r="BG7" i="298" s="1"/>
  <c r="X9" i="206"/>
  <c r="F8" i="299"/>
  <c r="F60" i="299" s="1"/>
  <c r="BE9" i="211"/>
  <c r="D9" i="206" s="1"/>
  <c r="B10" i="252" s="1"/>
  <c r="E10" i="252" s="1"/>
  <c r="E9" i="252" s="1"/>
  <c r="E16" i="252" s="1"/>
  <c r="AG60" i="265"/>
  <c r="AG36" i="211"/>
  <c r="AP60" i="266"/>
  <c r="AP45" i="211"/>
  <c r="W60" i="218"/>
  <c r="W26" i="211"/>
  <c r="F21" i="206"/>
  <c r="R20" i="259"/>
  <c r="BE21" i="211"/>
  <c r="D21" i="206" s="1"/>
  <c r="AL9" i="206"/>
  <c r="BF20" i="272"/>
  <c r="BG20" i="272" s="1"/>
  <c r="I9" i="134" a="1"/>
  <c r="AA161" i="303"/>
  <c r="U9" i="134" a="1"/>
  <c r="BF51" i="258"/>
  <c r="AW61" i="211"/>
  <c r="K49" i="211"/>
  <c r="AT13" i="233"/>
  <c r="AT14" i="211" s="1"/>
  <c r="AY54" i="211"/>
  <c r="AC32" i="211"/>
  <c r="K60" i="299"/>
  <c r="K14" i="211"/>
  <c r="R20" i="273"/>
  <c r="R60" i="273" s="1"/>
  <c r="BF20" i="273" s="1"/>
  <c r="BG20" i="273"/>
  <c r="U21" i="63"/>
  <c r="D21" i="211"/>
  <c r="AA8" i="211"/>
  <c r="BF27" i="270"/>
  <c r="Y61" i="211"/>
  <c r="J9" i="134" a="1"/>
  <c r="N10" i="90"/>
  <c r="N45" i="90"/>
  <c r="N39" i="90"/>
  <c r="N29" i="90"/>
  <c r="N16" i="90"/>
  <c r="N57" i="90"/>
  <c r="N17" i="90"/>
  <c r="N19" i="90"/>
  <c r="N46" i="90"/>
  <c r="N9" i="90"/>
  <c r="N41" i="90"/>
  <c r="N38" i="90"/>
  <c r="N18" i="90"/>
  <c r="N35" i="90"/>
  <c r="N8" i="90"/>
  <c r="N32" i="90"/>
  <c r="N48" i="90"/>
  <c r="N28" i="90"/>
  <c r="N34" i="90"/>
  <c r="N20" i="90"/>
  <c r="N15" i="90"/>
  <c r="N12" i="90"/>
  <c r="N55" i="90"/>
  <c r="N27" i="90"/>
  <c r="N30" i="90"/>
  <c r="N42" i="90"/>
  <c r="N24" i="90"/>
  <c r="N47" i="90"/>
  <c r="N33" i="90"/>
  <c r="N51" i="90"/>
  <c r="N36" i="90"/>
  <c r="N23" i="90"/>
  <c r="N31" i="90"/>
  <c r="N50" i="90"/>
  <c r="N25" i="90"/>
  <c r="N14" i="90"/>
  <c r="N26" i="90"/>
  <c r="N40" i="90"/>
  <c r="N52" i="90"/>
  <c r="N56" i="90"/>
  <c r="N21" i="90"/>
  <c r="N54" i="90"/>
  <c r="N49" i="90"/>
  <c r="N44" i="90"/>
  <c r="N37" i="90"/>
  <c r="N13" i="90"/>
  <c r="N58" i="90"/>
  <c r="N53" i="90"/>
  <c r="N22" i="90"/>
  <c r="N11" i="90"/>
  <c r="N43" i="90"/>
  <c r="AJ39" i="211"/>
  <c r="E30" i="211"/>
  <c r="BF53" i="301"/>
  <c r="AY61" i="211"/>
  <c r="BF31" i="298"/>
  <c r="AC61" i="211"/>
  <c r="AB60" i="299"/>
  <c r="AB31" i="211"/>
  <c r="F37" i="250"/>
  <c r="W56" i="90"/>
  <c r="W32" i="90"/>
  <c r="W54" i="90"/>
  <c r="W30" i="90"/>
  <c r="W52" i="90"/>
  <c r="W28" i="90"/>
  <c r="W50" i="90"/>
  <c r="W26" i="90"/>
  <c r="W48" i="90"/>
  <c r="W24" i="90"/>
  <c r="W46" i="90"/>
  <c r="W22" i="90"/>
  <c r="W44" i="90"/>
  <c r="W20" i="90"/>
  <c r="W40" i="90"/>
  <c r="W16" i="90"/>
  <c r="W38" i="90"/>
  <c r="W14" i="90"/>
  <c r="W58" i="90"/>
  <c r="W15" i="90"/>
  <c r="W29" i="90"/>
  <c r="W39" i="90"/>
  <c r="W42" i="90"/>
  <c r="W17" i="90"/>
  <c r="W53" i="90"/>
  <c r="W49" i="90"/>
  <c r="W36" i="90"/>
  <c r="W41" i="90"/>
  <c r="W8" i="90"/>
  <c r="W34" i="90"/>
  <c r="W19" i="90"/>
  <c r="W31" i="90"/>
  <c r="W18" i="90"/>
  <c r="W43" i="90"/>
  <c r="W55" i="90"/>
  <c r="W12" i="90"/>
  <c r="W21" i="90"/>
  <c r="W9" i="90"/>
  <c r="W10" i="90"/>
  <c r="W45" i="90"/>
  <c r="W33" i="90"/>
  <c r="W23" i="90"/>
  <c r="W57" i="90"/>
  <c r="W47" i="90"/>
  <c r="W11" i="90"/>
  <c r="W25" i="90"/>
  <c r="W35" i="90"/>
  <c r="W27" i="90"/>
  <c r="W13" i="90"/>
  <c r="W51" i="90"/>
  <c r="W37" i="90"/>
  <c r="L60" i="267"/>
  <c r="L15" i="211"/>
  <c r="BF41" i="265"/>
  <c r="AM61" i="211"/>
  <c r="AN49" i="211"/>
  <c r="AT42" i="233"/>
  <c r="AT43" i="211" s="1"/>
  <c r="AA21" i="211"/>
  <c r="AL39" i="206"/>
  <c r="G30" i="206"/>
  <c r="AA29" i="260"/>
  <c r="AA60" i="260" s="1"/>
  <c r="BF29" i="260" s="1"/>
  <c r="BG29" i="260" s="1"/>
  <c r="J60" i="218"/>
  <c r="J13" i="211"/>
  <c r="T9" i="134" a="1"/>
  <c r="BG57" i="301"/>
  <c r="BF45" i="298"/>
  <c r="AQ61" i="211"/>
  <c r="AK60" i="265"/>
  <c r="AK40" i="211"/>
  <c r="BF38" i="260"/>
  <c r="AJ61" i="211"/>
  <c r="J84" i="253"/>
  <c r="G10" i="129"/>
  <c r="R9" i="211"/>
  <c r="D10" i="129" s="1"/>
  <c r="E8" i="206"/>
  <c r="AL8" i="206" s="1"/>
  <c r="E7" i="218"/>
  <c r="BE8" i="211"/>
  <c r="F8" i="211"/>
  <c r="AE60" i="260"/>
  <c r="BF33" i="260" s="1"/>
  <c r="BG33" i="260" s="1"/>
  <c r="AE34" i="211"/>
  <c r="BF8" i="259"/>
  <c r="BG8" i="259" s="1"/>
  <c r="R60" i="211"/>
  <c r="BF58" i="267"/>
  <c r="BD61" i="211"/>
  <c r="AL56" i="206"/>
  <c r="E60" i="260"/>
  <c r="E60" i="211"/>
  <c r="BF16" i="258"/>
  <c r="BG17" i="211" s="1"/>
  <c r="N61" i="211"/>
  <c r="X30" i="206"/>
  <c r="AA29" i="299"/>
  <c r="AA60" i="299" s="1"/>
  <c r="BF29" i="299" s="1"/>
  <c r="BG29" i="299" s="1"/>
  <c r="F60" i="298"/>
  <c r="BF8" i="298" s="1"/>
  <c r="BG8" i="298" s="1"/>
  <c r="P60" i="260"/>
  <c r="P19" i="211"/>
  <c r="F27" i="250"/>
  <c r="AZ60" i="299"/>
  <c r="AZ55" i="211"/>
  <c r="M60" i="265"/>
  <c r="M61" i="211" s="1"/>
  <c r="M16" i="211"/>
  <c r="AX60" i="298"/>
  <c r="AX53" i="211"/>
  <c r="AT60" i="260"/>
  <c r="AT49" i="211"/>
  <c r="BA60" i="260"/>
  <c r="BA56" i="211"/>
  <c r="BF33" i="259"/>
  <c r="H60" i="261"/>
  <c r="H11" i="211"/>
  <c r="P9" i="134" a="1"/>
  <c r="BC60" i="299"/>
  <c r="BC58" i="211"/>
  <c r="AS60" i="258"/>
  <c r="AS48" i="211"/>
  <c r="AL19" i="206"/>
  <c r="R30" i="211"/>
  <c r="S21" i="206"/>
  <c r="R20" i="261"/>
  <c r="R60" i="261" s="1"/>
  <c r="BF20" i="261" s="1"/>
  <c r="BG20" i="261" s="1"/>
  <c r="BF36" i="301"/>
  <c r="AH61" i="211"/>
  <c r="BG42" i="302"/>
  <c r="BG43" i="211"/>
  <c r="F57" i="275"/>
  <c r="D55" i="277"/>
  <c r="E55" i="277" s="1"/>
  <c r="G31" i="250"/>
  <c r="C24" i="279"/>
  <c r="D22" i="254"/>
  <c r="D23" i="277"/>
  <c r="E23" i="277" s="1"/>
  <c r="F29" i="275"/>
  <c r="H29" i="275" s="1"/>
  <c r="C28" i="279"/>
  <c r="G41" i="250"/>
  <c r="G34" i="250"/>
  <c r="F39" i="250"/>
  <c r="F61" i="250"/>
  <c r="G61" i="250"/>
  <c r="F43" i="250"/>
  <c r="G43" i="250"/>
  <c r="G50" i="250"/>
  <c r="F50" i="250"/>
  <c r="F58" i="275"/>
  <c r="H58" i="275" s="1"/>
  <c r="G49" i="250"/>
  <c r="F49" i="250"/>
  <c r="C57" i="279"/>
  <c r="D56" i="277"/>
  <c r="E56" i="277" s="1"/>
  <c r="F58" i="250"/>
  <c r="G58" i="250"/>
  <c r="C25" i="279"/>
  <c r="F17" i="250"/>
  <c r="F11" i="250"/>
  <c r="G11" i="250"/>
  <c r="D12" i="254"/>
  <c r="C13" i="279"/>
  <c r="D13" i="277"/>
  <c r="E13" i="277" s="1"/>
  <c r="F15" i="275"/>
  <c r="H15" i="275" s="1"/>
  <c r="G59" i="250"/>
  <c r="F59" i="250"/>
  <c r="F44" i="250"/>
  <c r="G44" i="250"/>
  <c r="D45" i="90"/>
  <c r="D17" i="90"/>
  <c r="D57" i="90"/>
  <c r="H47" i="275"/>
  <c r="G47" i="275"/>
  <c r="D31" i="90"/>
  <c r="G46" i="250"/>
  <c r="F46" i="250"/>
  <c r="G50" i="275"/>
  <c r="H50" i="275"/>
  <c r="D19" i="90"/>
  <c r="D35" i="90"/>
  <c r="D23" i="90"/>
  <c r="D34" i="90"/>
  <c r="D56" i="90"/>
  <c r="D51" i="90"/>
  <c r="D11" i="90"/>
  <c r="D43" i="90"/>
  <c r="D44" i="90"/>
  <c r="D49" i="90"/>
  <c r="D39" i="90"/>
  <c r="D46" i="90"/>
  <c r="D16" i="90"/>
  <c r="D24" i="90"/>
  <c r="D55" i="90"/>
  <c r="D9" i="90"/>
  <c r="D12" i="90"/>
  <c r="D18" i="90"/>
  <c r="D53" i="90"/>
  <c r="D42" i="90"/>
  <c r="D52" i="90"/>
  <c r="D47" i="90"/>
  <c r="D33" i="90"/>
  <c r="D30" i="90"/>
  <c r="D29" i="90"/>
  <c r="D13" i="90"/>
  <c r="D27" i="90"/>
  <c r="D20" i="90"/>
  <c r="D25" i="90"/>
  <c r="D38" i="90"/>
  <c r="D15" i="90"/>
  <c r="D8" i="90"/>
  <c r="D36" i="90"/>
  <c r="D32" i="90"/>
  <c r="D40" i="90"/>
  <c r="D48" i="90"/>
  <c r="D21" i="129"/>
  <c r="D28" i="90"/>
  <c r="D54" i="90"/>
  <c r="D58" i="90"/>
  <c r="D22" i="90"/>
  <c r="D21" i="90"/>
  <c r="D41" i="90"/>
  <c r="F39" i="275"/>
  <c r="H39" i="275" s="1"/>
  <c r="D35" i="254"/>
  <c r="C38" i="279"/>
  <c r="D37" i="277"/>
  <c r="E37" i="277" s="1"/>
  <c r="D50" i="90"/>
  <c r="D26" i="90"/>
  <c r="D10" i="90"/>
  <c r="D14" i="90"/>
  <c r="D23" i="254"/>
  <c r="F26" i="275"/>
  <c r="H14" i="275"/>
  <c r="H38" i="275"/>
  <c r="H22" i="275"/>
  <c r="H27" i="275"/>
  <c r="G48" i="275"/>
  <c r="H48" i="275"/>
  <c r="H44" i="275"/>
  <c r="H54" i="275"/>
  <c r="H56" i="275"/>
  <c r="H17" i="275"/>
  <c r="H30" i="275"/>
  <c r="F53" i="250"/>
  <c r="G53" i="250"/>
  <c r="H11" i="275"/>
  <c r="H62" i="275"/>
  <c r="L62" i="275"/>
  <c r="H51" i="275"/>
  <c r="H34" i="275"/>
  <c r="E60" i="277"/>
  <c r="K65" i="211" l="1"/>
  <c r="J35" i="134"/>
  <c r="P64" i="276" s="1"/>
  <c r="Q64" i="276" s="1"/>
  <c r="J31" i="134"/>
  <c r="J199" i="276" s="1"/>
  <c r="K199" i="276" s="1"/>
  <c r="J29" i="134"/>
  <c r="J145" i="276" s="1"/>
  <c r="K145" i="276" s="1"/>
  <c r="J15" i="134"/>
  <c r="D118" i="276" s="1"/>
  <c r="E118" i="276" s="1"/>
  <c r="J23" i="134"/>
  <c r="J10" i="276" s="1"/>
  <c r="K10" i="276" s="1"/>
  <c r="J10" i="134"/>
  <c r="D37" i="276" s="1"/>
  <c r="E37" i="276" s="1"/>
  <c r="J16" i="134"/>
  <c r="J32" i="134"/>
  <c r="J226" i="276" s="1"/>
  <c r="K226" i="276" s="1"/>
  <c r="J56" i="134"/>
  <c r="AB37" i="276" s="1"/>
  <c r="AC37" i="276" s="1"/>
  <c r="J47" i="134"/>
  <c r="V91" i="276" s="1"/>
  <c r="W91" i="276" s="1"/>
  <c r="J39" i="134"/>
  <c r="P172" i="276" s="1"/>
  <c r="Q172" i="276" s="1"/>
  <c r="J58" i="134"/>
  <c r="AB91" i="276" s="1"/>
  <c r="AC91" i="276" s="1"/>
  <c r="J60" i="134"/>
  <c r="AB145" i="276" s="1"/>
  <c r="AC145" i="276" s="1"/>
  <c r="J50" i="134"/>
  <c r="V145" i="276" s="1"/>
  <c r="W145" i="276" s="1"/>
  <c r="J45" i="134"/>
  <c r="J49" i="134"/>
  <c r="V118" i="276" s="1"/>
  <c r="W118" i="276" s="1"/>
  <c r="J37" i="134"/>
  <c r="P118" i="276" s="1"/>
  <c r="Q118" i="276" s="1"/>
  <c r="J46" i="134"/>
  <c r="V64" i="276" s="1"/>
  <c r="W64" i="276" s="1"/>
  <c r="J44" i="134"/>
  <c r="V37" i="276" s="1"/>
  <c r="W37" i="276" s="1"/>
  <c r="J11" i="134"/>
  <c r="J40" i="134"/>
  <c r="J28" i="134"/>
  <c r="J118" i="276" s="1"/>
  <c r="K118" i="276" s="1"/>
  <c r="J27" i="134"/>
  <c r="J91" i="276" s="1"/>
  <c r="K91" i="276" s="1"/>
  <c r="J9" i="134"/>
  <c r="D10" i="276" s="1"/>
  <c r="E10" i="276" s="1"/>
  <c r="J26" i="134"/>
  <c r="J64" i="276" s="1"/>
  <c r="K64" i="276" s="1"/>
  <c r="J41" i="134"/>
  <c r="P199" i="276" s="1"/>
  <c r="Q199" i="276" s="1"/>
  <c r="J38" i="134"/>
  <c r="P145" i="276" s="1"/>
  <c r="Q145" i="276" s="1"/>
  <c r="J30" i="134"/>
  <c r="J172" i="276" s="1"/>
  <c r="K172" i="276" s="1"/>
  <c r="J14" i="134"/>
  <c r="D91" i="276" s="1"/>
  <c r="E91" i="276" s="1"/>
  <c r="J25" i="134"/>
  <c r="J19" i="134"/>
  <c r="D172" i="276" s="1"/>
  <c r="E172" i="276" s="1"/>
  <c r="J42" i="134"/>
  <c r="P226" i="276" s="1"/>
  <c r="Q226" i="276" s="1"/>
  <c r="J53" i="134"/>
  <c r="V226" i="276" s="1"/>
  <c r="W226" i="276" s="1"/>
  <c r="J51" i="134"/>
  <c r="V172" i="276" s="1"/>
  <c r="W172" i="276" s="1"/>
  <c r="J48" i="134"/>
  <c r="J20" i="134"/>
  <c r="J43" i="134"/>
  <c r="V10" i="276" s="1"/>
  <c r="W10" i="276" s="1"/>
  <c r="J34" i="134"/>
  <c r="P37" i="276" s="1"/>
  <c r="Q37" i="276" s="1"/>
  <c r="J21" i="134"/>
  <c r="D199" i="276" s="1"/>
  <c r="E199" i="276" s="1"/>
  <c r="J52" i="134"/>
  <c r="V199" i="276" s="1"/>
  <c r="W199" i="276" s="1"/>
  <c r="J12" i="134"/>
  <c r="J54" i="134"/>
  <c r="AB10" i="276" s="1"/>
  <c r="AC10" i="276" s="1"/>
  <c r="J17" i="134"/>
  <c r="D145" i="276" s="1"/>
  <c r="E145" i="276" s="1"/>
  <c r="J55" i="134"/>
  <c r="J33" i="134"/>
  <c r="P10" i="276" s="1"/>
  <c r="Q10" i="276" s="1"/>
  <c r="J13" i="134"/>
  <c r="D64" i="276" s="1"/>
  <c r="E64" i="276" s="1"/>
  <c r="J24" i="134"/>
  <c r="J37" i="276" s="1"/>
  <c r="K37" i="276" s="1"/>
  <c r="J22" i="134"/>
  <c r="D226" i="276" s="1"/>
  <c r="E226" i="276" s="1"/>
  <c r="J36" i="134"/>
  <c r="P91" i="276" s="1"/>
  <c r="Q91" i="276" s="1"/>
  <c r="J57" i="134"/>
  <c r="AB64" i="276" s="1"/>
  <c r="AC64" i="276" s="1"/>
  <c r="J59" i="134"/>
  <c r="AB118" i="276" s="1"/>
  <c r="AC118" i="276" s="1"/>
  <c r="J18" i="134"/>
  <c r="BF18" i="260"/>
  <c r="P61" i="211"/>
  <c r="BG38" i="260"/>
  <c r="BG39" i="211"/>
  <c r="BF25" i="218"/>
  <c r="W61" i="211"/>
  <c r="BF7" i="300"/>
  <c r="BG7" i="300" s="1"/>
  <c r="W9" i="134" a="1"/>
  <c r="BF23" i="299"/>
  <c r="U61" i="211"/>
  <c r="R11" i="134"/>
  <c r="R42" i="134"/>
  <c r="P234" i="276" s="1"/>
  <c r="Q234" i="276" s="1"/>
  <c r="R13" i="134"/>
  <c r="D72" i="276" s="1"/>
  <c r="E72" i="276" s="1"/>
  <c r="R32" i="134"/>
  <c r="J234" i="276" s="1"/>
  <c r="K234" i="276" s="1"/>
  <c r="R39" i="134"/>
  <c r="P180" i="276" s="1"/>
  <c r="Q180" i="276" s="1"/>
  <c r="R34" i="134"/>
  <c r="P45" i="276" s="1"/>
  <c r="Q45" i="276" s="1"/>
  <c r="R49" i="134"/>
  <c r="V126" i="276" s="1"/>
  <c r="W126" i="276" s="1"/>
  <c r="R15" i="134"/>
  <c r="D126" i="276" s="1"/>
  <c r="E126" i="276" s="1"/>
  <c r="R47" i="134"/>
  <c r="V99" i="276" s="1"/>
  <c r="W99" i="276" s="1"/>
  <c r="R17" i="134"/>
  <c r="D153" i="276" s="1"/>
  <c r="E153" i="276" s="1"/>
  <c r="R59" i="134"/>
  <c r="AB126" i="276" s="1"/>
  <c r="AC126" i="276" s="1"/>
  <c r="R26" i="134"/>
  <c r="J72" i="276" s="1"/>
  <c r="K72" i="276" s="1"/>
  <c r="R52" i="134"/>
  <c r="V207" i="276" s="1"/>
  <c r="W207" i="276" s="1"/>
  <c r="R23" i="134"/>
  <c r="J18" i="276" s="1"/>
  <c r="K18" i="276" s="1"/>
  <c r="R60" i="134"/>
  <c r="AB153" i="276" s="1"/>
  <c r="AC153" i="276" s="1"/>
  <c r="R18" i="134"/>
  <c r="R24" i="134"/>
  <c r="J45" i="276" s="1"/>
  <c r="K45" i="276" s="1"/>
  <c r="R16" i="134"/>
  <c r="R57" i="134"/>
  <c r="AB72" i="276" s="1"/>
  <c r="AC72" i="276" s="1"/>
  <c r="R43" i="134"/>
  <c r="V18" i="276" s="1"/>
  <c r="W18" i="276" s="1"/>
  <c r="R58" i="134"/>
  <c r="AB99" i="276" s="1"/>
  <c r="AC99" i="276" s="1"/>
  <c r="R27" i="134"/>
  <c r="J99" i="276" s="1"/>
  <c r="K99" i="276" s="1"/>
  <c r="R25" i="134"/>
  <c r="R56" i="134"/>
  <c r="AB45" i="276" s="1"/>
  <c r="AC45" i="276" s="1"/>
  <c r="R55" i="134"/>
  <c r="R35" i="134"/>
  <c r="P72" i="276" s="1"/>
  <c r="Q72" i="276" s="1"/>
  <c r="R29" i="134"/>
  <c r="J153" i="276" s="1"/>
  <c r="K153" i="276" s="1"/>
  <c r="R20" i="134"/>
  <c r="R36" i="134"/>
  <c r="P99" i="276" s="1"/>
  <c r="Q99" i="276" s="1"/>
  <c r="R14" i="134"/>
  <c r="D99" i="276" s="1"/>
  <c r="E99" i="276" s="1"/>
  <c r="R46" i="134"/>
  <c r="V72" i="276" s="1"/>
  <c r="W72" i="276" s="1"/>
  <c r="R50" i="134"/>
  <c r="V153" i="276" s="1"/>
  <c r="W153" i="276" s="1"/>
  <c r="R38" i="134"/>
  <c r="P153" i="276" s="1"/>
  <c r="Q153" i="276" s="1"/>
  <c r="R54" i="134"/>
  <c r="AB18" i="276" s="1"/>
  <c r="AC18" i="276" s="1"/>
  <c r="R33" i="134"/>
  <c r="P18" i="276" s="1"/>
  <c r="Q18" i="276" s="1"/>
  <c r="R45" i="134"/>
  <c r="R41" i="134"/>
  <c r="P207" i="276" s="1"/>
  <c r="Q207" i="276" s="1"/>
  <c r="R22" i="134"/>
  <c r="D234" i="276" s="1"/>
  <c r="E234" i="276" s="1"/>
  <c r="R51" i="134"/>
  <c r="V180" i="276" s="1"/>
  <c r="W180" i="276" s="1"/>
  <c r="R48" i="134"/>
  <c r="R9" i="134"/>
  <c r="D18" i="276" s="1"/>
  <c r="E18" i="276" s="1"/>
  <c r="R12" i="134"/>
  <c r="R40" i="134"/>
  <c r="R28" i="134"/>
  <c r="J126" i="276" s="1"/>
  <c r="K126" i="276" s="1"/>
  <c r="R10" i="134"/>
  <c r="D45" i="276" s="1"/>
  <c r="E45" i="276" s="1"/>
  <c r="R19" i="134"/>
  <c r="D180" i="276" s="1"/>
  <c r="E180" i="276" s="1"/>
  <c r="R44" i="134"/>
  <c r="V45" i="276" s="1"/>
  <c r="W45" i="276" s="1"/>
  <c r="R30" i="134"/>
  <c r="J180" i="276" s="1"/>
  <c r="K180" i="276" s="1"/>
  <c r="R21" i="134"/>
  <c r="D207" i="276" s="1"/>
  <c r="E207" i="276" s="1"/>
  <c r="R53" i="134"/>
  <c r="V234" i="276" s="1"/>
  <c r="W234" i="276" s="1"/>
  <c r="R37" i="134"/>
  <c r="P126" i="276" s="1"/>
  <c r="Q126" i="276" s="1"/>
  <c r="R31" i="134"/>
  <c r="J207" i="276" s="1"/>
  <c r="K207" i="276" s="1"/>
  <c r="BF55" i="260"/>
  <c r="BA61" i="211"/>
  <c r="BF30" i="299"/>
  <c r="AB61" i="211"/>
  <c r="BG27" i="270"/>
  <c r="BG28" i="211"/>
  <c r="BF28" i="211" s="1"/>
  <c r="X61" i="63"/>
  <c r="C23" i="276"/>
  <c r="K15" i="134"/>
  <c r="D119" i="276" s="1"/>
  <c r="E119" i="276" s="1"/>
  <c r="K31" i="134"/>
  <c r="J200" i="276" s="1"/>
  <c r="K200" i="276" s="1"/>
  <c r="K28" i="134"/>
  <c r="J119" i="276" s="1"/>
  <c r="K119" i="276" s="1"/>
  <c r="K19" i="134"/>
  <c r="D173" i="276" s="1"/>
  <c r="E173" i="276" s="1"/>
  <c r="K23" i="134"/>
  <c r="J11" i="276" s="1"/>
  <c r="K11" i="276" s="1"/>
  <c r="K48" i="134"/>
  <c r="K44" i="134"/>
  <c r="V38" i="276" s="1"/>
  <c r="W38" i="276" s="1"/>
  <c r="K36" i="134"/>
  <c r="P92" i="276" s="1"/>
  <c r="Q92" i="276" s="1"/>
  <c r="K10" i="134"/>
  <c r="D38" i="276" s="1"/>
  <c r="E38" i="276" s="1"/>
  <c r="K46" i="134"/>
  <c r="V65" i="276" s="1"/>
  <c r="W65" i="276" s="1"/>
  <c r="K59" i="134"/>
  <c r="AB119" i="276" s="1"/>
  <c r="AC119" i="276" s="1"/>
  <c r="K41" i="134"/>
  <c r="P200" i="276" s="1"/>
  <c r="Q200" i="276" s="1"/>
  <c r="K39" i="134"/>
  <c r="P173" i="276" s="1"/>
  <c r="Q173" i="276" s="1"/>
  <c r="K9" i="134"/>
  <c r="D11" i="276" s="1"/>
  <c r="E11" i="276" s="1"/>
  <c r="K21" i="134"/>
  <c r="D200" i="276" s="1"/>
  <c r="E200" i="276" s="1"/>
  <c r="K42" i="134"/>
  <c r="P227" i="276" s="1"/>
  <c r="Q227" i="276" s="1"/>
  <c r="K16" i="134"/>
  <c r="K50" i="134"/>
  <c r="V146" i="276" s="1"/>
  <c r="W146" i="276" s="1"/>
  <c r="K20" i="134"/>
  <c r="K54" i="134"/>
  <c r="AB11" i="276" s="1"/>
  <c r="AC11" i="276" s="1"/>
  <c r="K60" i="134"/>
  <c r="AB146" i="276" s="1"/>
  <c r="AC146" i="276" s="1"/>
  <c r="K17" i="134"/>
  <c r="D146" i="276" s="1"/>
  <c r="E146" i="276" s="1"/>
  <c r="K22" i="134"/>
  <c r="D227" i="276" s="1"/>
  <c r="E227" i="276" s="1"/>
  <c r="K25" i="134"/>
  <c r="K26" i="134"/>
  <c r="J65" i="276" s="1"/>
  <c r="K65" i="276" s="1"/>
  <c r="K34" i="134"/>
  <c r="P38" i="276" s="1"/>
  <c r="Q38" i="276" s="1"/>
  <c r="K45" i="134"/>
  <c r="K11" i="134"/>
  <c r="K53" i="134"/>
  <c r="V227" i="276" s="1"/>
  <c r="W227" i="276" s="1"/>
  <c r="K47" i="134"/>
  <c r="V92" i="276" s="1"/>
  <c r="W92" i="276" s="1"/>
  <c r="K27" i="134"/>
  <c r="J92" i="276" s="1"/>
  <c r="K92" i="276" s="1"/>
  <c r="K43" i="134"/>
  <c r="V11" i="276" s="1"/>
  <c r="W11" i="276" s="1"/>
  <c r="K55" i="134"/>
  <c r="K32" i="134"/>
  <c r="J227" i="276" s="1"/>
  <c r="K227" i="276" s="1"/>
  <c r="K14" i="134"/>
  <c r="D92" i="276" s="1"/>
  <c r="E92" i="276" s="1"/>
  <c r="K40" i="134"/>
  <c r="K57" i="134"/>
  <c r="AB65" i="276" s="1"/>
  <c r="AC65" i="276" s="1"/>
  <c r="K52" i="134"/>
  <c r="V200" i="276" s="1"/>
  <c r="W200" i="276" s="1"/>
  <c r="K33" i="134"/>
  <c r="P11" i="276" s="1"/>
  <c r="Q11" i="276" s="1"/>
  <c r="K49" i="134"/>
  <c r="V119" i="276" s="1"/>
  <c r="W119" i="276" s="1"/>
  <c r="K24" i="134"/>
  <c r="J38" i="276" s="1"/>
  <c r="K38" i="276" s="1"/>
  <c r="K37" i="134"/>
  <c r="P119" i="276" s="1"/>
  <c r="Q119" i="276" s="1"/>
  <c r="K30" i="134"/>
  <c r="J173" i="276" s="1"/>
  <c r="K173" i="276" s="1"/>
  <c r="K38" i="134"/>
  <c r="P146" i="276" s="1"/>
  <c r="Q146" i="276" s="1"/>
  <c r="K29" i="134"/>
  <c r="J146" i="276" s="1"/>
  <c r="K146" i="276" s="1"/>
  <c r="K12" i="134"/>
  <c r="K56" i="134"/>
  <c r="AB38" i="276" s="1"/>
  <c r="AC38" i="276" s="1"/>
  <c r="K13" i="134"/>
  <c r="D65" i="276" s="1"/>
  <c r="E65" i="276" s="1"/>
  <c r="K51" i="134"/>
  <c r="V173" i="276" s="1"/>
  <c r="W173" i="276" s="1"/>
  <c r="K58" i="134"/>
  <c r="AB92" i="276" s="1"/>
  <c r="AC92" i="276" s="1"/>
  <c r="K35" i="134"/>
  <c r="P65" i="276" s="1"/>
  <c r="Q65" i="276" s="1"/>
  <c r="K18" i="134"/>
  <c r="BF46" i="266"/>
  <c r="AR61" i="211"/>
  <c r="BF39" i="265"/>
  <c r="AK61" i="211"/>
  <c r="BG51" i="258"/>
  <c r="BG52" i="211"/>
  <c r="BF44" i="266"/>
  <c r="AP61" i="211"/>
  <c r="N9" i="134" a="1"/>
  <c r="BF8" i="218"/>
  <c r="F61" i="211"/>
  <c r="L55" i="134"/>
  <c r="L26" i="134"/>
  <c r="J66" i="276" s="1"/>
  <c r="K66" i="276" s="1"/>
  <c r="L11" i="134"/>
  <c r="L60" i="134"/>
  <c r="AB147" i="276" s="1"/>
  <c r="AC147" i="276" s="1"/>
  <c r="L41" i="134"/>
  <c r="P201" i="276" s="1"/>
  <c r="Q201" i="276" s="1"/>
  <c r="L9" i="134"/>
  <c r="D12" i="276" s="1"/>
  <c r="E12" i="276" s="1"/>
  <c r="L19" i="134"/>
  <c r="D174" i="276" s="1"/>
  <c r="E174" i="276" s="1"/>
  <c r="L44" i="134"/>
  <c r="V39" i="276" s="1"/>
  <c r="W39" i="276" s="1"/>
  <c r="L10" i="134"/>
  <c r="D39" i="276" s="1"/>
  <c r="E39" i="276" s="1"/>
  <c r="L20" i="134"/>
  <c r="L30" i="134"/>
  <c r="J174" i="276" s="1"/>
  <c r="K174" i="276" s="1"/>
  <c r="L59" i="134"/>
  <c r="AB120" i="276" s="1"/>
  <c r="AC120" i="276" s="1"/>
  <c r="L39" i="134"/>
  <c r="P174" i="276" s="1"/>
  <c r="Q174" i="276" s="1"/>
  <c r="L29" i="134"/>
  <c r="J147" i="276" s="1"/>
  <c r="K147" i="276" s="1"/>
  <c r="L35" i="134"/>
  <c r="P66" i="276" s="1"/>
  <c r="Q66" i="276" s="1"/>
  <c r="L14" i="134"/>
  <c r="D93" i="276" s="1"/>
  <c r="E93" i="276" s="1"/>
  <c r="L23" i="134"/>
  <c r="J12" i="276" s="1"/>
  <c r="K12" i="276" s="1"/>
  <c r="L34" i="134"/>
  <c r="P39" i="276" s="1"/>
  <c r="Q39" i="276" s="1"/>
  <c r="L15" i="134"/>
  <c r="D120" i="276" s="1"/>
  <c r="E120" i="276" s="1"/>
  <c r="L16" i="134"/>
  <c r="L21" i="134"/>
  <c r="D201" i="276" s="1"/>
  <c r="E201" i="276" s="1"/>
  <c r="L31" i="134"/>
  <c r="J201" i="276" s="1"/>
  <c r="K201" i="276" s="1"/>
  <c r="L51" i="134"/>
  <c r="V174" i="276" s="1"/>
  <c r="W174" i="276" s="1"/>
  <c r="L49" i="134"/>
  <c r="V120" i="276" s="1"/>
  <c r="W120" i="276" s="1"/>
  <c r="L36" i="134"/>
  <c r="P93" i="276" s="1"/>
  <c r="Q93" i="276" s="1"/>
  <c r="L53" i="134"/>
  <c r="V228" i="276" s="1"/>
  <c r="W228" i="276" s="1"/>
  <c r="L33" i="134"/>
  <c r="P12" i="276" s="1"/>
  <c r="Q12" i="276" s="1"/>
  <c r="L52" i="134"/>
  <c r="V201" i="276" s="1"/>
  <c r="W201" i="276" s="1"/>
  <c r="L47" i="134"/>
  <c r="V93" i="276" s="1"/>
  <c r="W93" i="276" s="1"/>
  <c r="L32" i="134"/>
  <c r="J228" i="276" s="1"/>
  <c r="K228" i="276" s="1"/>
  <c r="L50" i="134"/>
  <c r="V147" i="276" s="1"/>
  <c r="W147" i="276" s="1"/>
  <c r="L22" i="134"/>
  <c r="D228" i="276" s="1"/>
  <c r="E228" i="276" s="1"/>
  <c r="L28" i="134"/>
  <c r="J120" i="276" s="1"/>
  <c r="K120" i="276" s="1"/>
  <c r="L57" i="134"/>
  <c r="AB66" i="276" s="1"/>
  <c r="AC66" i="276" s="1"/>
  <c r="L56" i="134"/>
  <c r="AB39" i="276" s="1"/>
  <c r="AC39" i="276" s="1"/>
  <c r="L46" i="134"/>
  <c r="V66" i="276" s="1"/>
  <c r="W66" i="276" s="1"/>
  <c r="L38" i="134"/>
  <c r="P147" i="276" s="1"/>
  <c r="Q147" i="276" s="1"/>
  <c r="L42" i="134"/>
  <c r="P228" i="276" s="1"/>
  <c r="Q228" i="276" s="1"/>
  <c r="L17" i="134"/>
  <c r="D147" i="276" s="1"/>
  <c r="E147" i="276" s="1"/>
  <c r="L13" i="134"/>
  <c r="D66" i="276" s="1"/>
  <c r="E66" i="276" s="1"/>
  <c r="L24" i="134"/>
  <c r="J39" i="276" s="1"/>
  <c r="K39" i="276" s="1"/>
  <c r="L37" i="134"/>
  <c r="P120" i="276" s="1"/>
  <c r="Q120" i="276" s="1"/>
  <c r="L48" i="134"/>
  <c r="L40" i="134"/>
  <c r="L12" i="134"/>
  <c r="L54" i="134"/>
  <c r="AB12" i="276" s="1"/>
  <c r="AC12" i="276" s="1"/>
  <c r="L58" i="134"/>
  <c r="AB93" i="276" s="1"/>
  <c r="AC93" i="276" s="1"/>
  <c r="L18" i="134"/>
  <c r="L45" i="134"/>
  <c r="L25" i="134"/>
  <c r="L43" i="134"/>
  <c r="V12" i="276" s="1"/>
  <c r="W12" i="276" s="1"/>
  <c r="L27" i="134"/>
  <c r="J93" i="276" s="1"/>
  <c r="K93" i="276" s="1"/>
  <c r="BG33" i="259"/>
  <c r="BG34" i="211"/>
  <c r="BF34" i="211" s="1"/>
  <c r="BF48" i="260"/>
  <c r="AT61" i="211"/>
  <c r="BG31" i="298"/>
  <c r="BG32" i="211"/>
  <c r="BF32" i="211" s="1"/>
  <c r="E21" i="250"/>
  <c r="D21" i="63"/>
  <c r="U57" i="134"/>
  <c r="U14" i="134"/>
  <c r="U58" i="134"/>
  <c r="U13" i="134"/>
  <c r="U55" i="134"/>
  <c r="U47" i="134"/>
  <c r="U48" i="134"/>
  <c r="U49" i="134"/>
  <c r="U60" i="134"/>
  <c r="U46" i="134"/>
  <c r="U33" i="134"/>
  <c r="U18" i="134"/>
  <c r="U25" i="134"/>
  <c r="U17" i="134"/>
  <c r="U19" i="134"/>
  <c r="U38" i="134"/>
  <c r="U30" i="134"/>
  <c r="U31" i="134"/>
  <c r="U41" i="134"/>
  <c r="U43" i="134"/>
  <c r="U20" i="134"/>
  <c r="U12" i="134"/>
  <c r="U36" i="134"/>
  <c r="U15" i="134"/>
  <c r="U34" i="134"/>
  <c r="U28" i="134"/>
  <c r="U50" i="134"/>
  <c r="U10" i="134"/>
  <c r="U45" i="134"/>
  <c r="U40" i="134"/>
  <c r="U11" i="134"/>
  <c r="U59" i="134"/>
  <c r="U21" i="134"/>
  <c r="U26" i="134"/>
  <c r="U42" i="134"/>
  <c r="U9" i="134"/>
  <c r="D21" i="276" s="1"/>
  <c r="E21" i="276" s="1"/>
  <c r="U44" i="134"/>
  <c r="U39" i="134"/>
  <c r="U24" i="134"/>
  <c r="U29" i="134"/>
  <c r="U27" i="134"/>
  <c r="U22" i="134"/>
  <c r="U53" i="134"/>
  <c r="U37" i="134"/>
  <c r="U23" i="134"/>
  <c r="U32" i="134"/>
  <c r="U35" i="134"/>
  <c r="U52" i="134"/>
  <c r="U51" i="134"/>
  <c r="U54" i="134"/>
  <c r="U56" i="134"/>
  <c r="U16" i="134"/>
  <c r="BF19" i="260"/>
  <c r="Q61" i="211"/>
  <c r="BG21" i="269"/>
  <c r="BG22" i="211"/>
  <c r="Q33" i="134"/>
  <c r="P17" i="276" s="1"/>
  <c r="Q17" i="276" s="1"/>
  <c r="Q11" i="134"/>
  <c r="Q34" i="134"/>
  <c r="P44" i="276" s="1"/>
  <c r="Q44" i="276" s="1"/>
  <c r="Q57" i="134"/>
  <c r="AB71" i="276" s="1"/>
  <c r="AC71" i="276" s="1"/>
  <c r="Q10" i="134"/>
  <c r="D44" i="276" s="1"/>
  <c r="E44" i="276" s="1"/>
  <c r="Q37" i="134"/>
  <c r="P125" i="276" s="1"/>
  <c r="Q125" i="276" s="1"/>
  <c r="Q22" i="134"/>
  <c r="D233" i="276" s="1"/>
  <c r="E233" i="276" s="1"/>
  <c r="Q49" i="134"/>
  <c r="V125" i="276" s="1"/>
  <c r="W125" i="276" s="1"/>
  <c r="Q12" i="134"/>
  <c r="Q58" i="134"/>
  <c r="AB98" i="276" s="1"/>
  <c r="AC98" i="276" s="1"/>
  <c r="Q48" i="134"/>
  <c r="Q44" i="134"/>
  <c r="V44" i="276" s="1"/>
  <c r="W44" i="276" s="1"/>
  <c r="Q41" i="134"/>
  <c r="P206" i="276" s="1"/>
  <c r="Q206" i="276" s="1"/>
  <c r="Q45" i="134"/>
  <c r="Q56" i="134"/>
  <c r="AB44" i="276" s="1"/>
  <c r="AC44" i="276" s="1"/>
  <c r="Q30" i="134"/>
  <c r="J179" i="276" s="1"/>
  <c r="K179" i="276" s="1"/>
  <c r="Q9" i="134"/>
  <c r="D17" i="276" s="1"/>
  <c r="E17" i="276" s="1"/>
  <c r="Q53" i="134"/>
  <c r="V233" i="276" s="1"/>
  <c r="W233" i="276" s="1"/>
  <c r="Q26" i="134"/>
  <c r="J71" i="276" s="1"/>
  <c r="K71" i="276" s="1"/>
  <c r="Q54" i="134"/>
  <c r="AB17" i="276" s="1"/>
  <c r="AC17" i="276" s="1"/>
  <c r="Q15" i="134"/>
  <c r="D125" i="276" s="1"/>
  <c r="E125" i="276" s="1"/>
  <c r="Q29" i="134"/>
  <c r="J152" i="276" s="1"/>
  <c r="K152" i="276" s="1"/>
  <c r="Q42" i="134"/>
  <c r="P233" i="276" s="1"/>
  <c r="Q233" i="276" s="1"/>
  <c r="Q36" i="134"/>
  <c r="P98" i="276" s="1"/>
  <c r="Q98" i="276" s="1"/>
  <c r="Q60" i="134"/>
  <c r="AB152" i="276" s="1"/>
  <c r="AC152" i="276" s="1"/>
  <c r="Q14" i="134"/>
  <c r="D98" i="276" s="1"/>
  <c r="E98" i="276" s="1"/>
  <c r="Q20" i="134"/>
  <c r="Q28" i="134"/>
  <c r="J125" i="276" s="1"/>
  <c r="K125" i="276" s="1"/>
  <c r="Q55" i="134"/>
  <c r="Q13" i="134"/>
  <c r="D71" i="276" s="1"/>
  <c r="E71" i="276" s="1"/>
  <c r="Q18" i="134"/>
  <c r="Q47" i="134"/>
  <c r="V98" i="276" s="1"/>
  <c r="W98" i="276" s="1"/>
  <c r="Q27" i="134"/>
  <c r="J98" i="276" s="1"/>
  <c r="K98" i="276" s="1"/>
  <c r="Q21" i="134"/>
  <c r="D206" i="276" s="1"/>
  <c r="E206" i="276" s="1"/>
  <c r="Q17" i="134"/>
  <c r="D152" i="276" s="1"/>
  <c r="E152" i="276" s="1"/>
  <c r="Q39" i="134"/>
  <c r="P179" i="276" s="1"/>
  <c r="Q179" i="276" s="1"/>
  <c r="Q32" i="134"/>
  <c r="J233" i="276" s="1"/>
  <c r="K233" i="276" s="1"/>
  <c r="Q52" i="134"/>
  <c r="V206" i="276" s="1"/>
  <c r="W206" i="276" s="1"/>
  <c r="Q25" i="134"/>
  <c r="Q51" i="134"/>
  <c r="V179" i="276" s="1"/>
  <c r="W179" i="276" s="1"/>
  <c r="Q16" i="134"/>
  <c r="Q24" i="134"/>
  <c r="J44" i="276" s="1"/>
  <c r="K44" i="276" s="1"/>
  <c r="Q59" i="134"/>
  <c r="AB125" i="276" s="1"/>
  <c r="AC125" i="276" s="1"/>
  <c r="Q31" i="134"/>
  <c r="J206" i="276" s="1"/>
  <c r="K206" i="276" s="1"/>
  <c r="Q40" i="134"/>
  <c r="Q50" i="134"/>
  <c r="V152" i="276" s="1"/>
  <c r="W152" i="276" s="1"/>
  <c r="Q46" i="134"/>
  <c r="V71" i="276" s="1"/>
  <c r="W71" i="276" s="1"/>
  <c r="Q23" i="134"/>
  <c r="J17" i="276" s="1"/>
  <c r="K17" i="276" s="1"/>
  <c r="Q35" i="134"/>
  <c r="P71" i="276" s="1"/>
  <c r="Q71" i="276" s="1"/>
  <c r="Q19" i="134"/>
  <c r="D179" i="276" s="1"/>
  <c r="E179" i="276" s="1"/>
  <c r="Q43" i="134"/>
  <c r="V17" i="276" s="1"/>
  <c r="W17" i="276" s="1"/>
  <c r="Q38" i="134"/>
  <c r="P152" i="276" s="1"/>
  <c r="Q152" i="276" s="1"/>
  <c r="BF43" i="258"/>
  <c r="AO61" i="211"/>
  <c r="BF47" i="258"/>
  <c r="AS61" i="211"/>
  <c r="BG45" i="298"/>
  <c r="BG46" i="211"/>
  <c r="U61" i="63"/>
  <c r="C236" i="276"/>
  <c r="C242" i="276" s="1"/>
  <c r="C221" i="303" a="1"/>
  <c r="BF35" i="265"/>
  <c r="AG61" i="211"/>
  <c r="BF52" i="298"/>
  <c r="AX61" i="211"/>
  <c r="BF17" i="211"/>
  <c r="BH17" i="211"/>
  <c r="D8" i="206"/>
  <c r="BG41" i="265"/>
  <c r="BG42" i="211"/>
  <c r="BG53" i="301"/>
  <c r="BG54" i="211"/>
  <c r="I43" i="134"/>
  <c r="V9" i="276" s="1"/>
  <c r="W9" i="276" s="1"/>
  <c r="I9" i="134"/>
  <c r="D9" i="276" s="1"/>
  <c r="E9" i="276" s="1"/>
  <c r="I39" i="134"/>
  <c r="P171" i="276" s="1"/>
  <c r="Q171" i="276" s="1"/>
  <c r="I15" i="134"/>
  <c r="D117" i="276" s="1"/>
  <c r="E117" i="276" s="1"/>
  <c r="I21" i="134"/>
  <c r="D198" i="276" s="1"/>
  <c r="E198" i="276" s="1"/>
  <c r="I29" i="134"/>
  <c r="J144" i="276" s="1"/>
  <c r="K144" i="276" s="1"/>
  <c r="I18" i="134"/>
  <c r="I31" i="134"/>
  <c r="J198" i="276" s="1"/>
  <c r="K198" i="276" s="1"/>
  <c r="I27" i="134"/>
  <c r="J90" i="276" s="1"/>
  <c r="K90" i="276" s="1"/>
  <c r="I51" i="134"/>
  <c r="V171" i="276" s="1"/>
  <c r="W171" i="276" s="1"/>
  <c r="I57" i="134"/>
  <c r="AB63" i="276" s="1"/>
  <c r="AC63" i="276" s="1"/>
  <c r="I30" i="134"/>
  <c r="J171" i="276" s="1"/>
  <c r="K171" i="276" s="1"/>
  <c r="I47" i="134"/>
  <c r="V90" i="276" s="1"/>
  <c r="W90" i="276" s="1"/>
  <c r="I11" i="134"/>
  <c r="I37" i="134"/>
  <c r="P117" i="276" s="1"/>
  <c r="Q117" i="276" s="1"/>
  <c r="I50" i="134"/>
  <c r="V144" i="276" s="1"/>
  <c r="W144" i="276" s="1"/>
  <c r="I45" i="134"/>
  <c r="I59" i="134"/>
  <c r="AB117" i="276" s="1"/>
  <c r="AC117" i="276" s="1"/>
  <c r="I24" i="134"/>
  <c r="J36" i="276" s="1"/>
  <c r="K36" i="276" s="1"/>
  <c r="I53" i="134"/>
  <c r="V225" i="276" s="1"/>
  <c r="W225" i="276" s="1"/>
  <c r="I55" i="134"/>
  <c r="I10" i="134"/>
  <c r="D36" i="276" s="1"/>
  <c r="E36" i="276" s="1"/>
  <c r="I16" i="134"/>
  <c r="I42" i="134"/>
  <c r="P225" i="276" s="1"/>
  <c r="Q225" i="276" s="1"/>
  <c r="I40" i="134"/>
  <c r="I41" i="134"/>
  <c r="P198" i="276" s="1"/>
  <c r="Q198" i="276" s="1"/>
  <c r="I35" i="134"/>
  <c r="P63" i="276" s="1"/>
  <c r="Q63" i="276" s="1"/>
  <c r="I23" i="134"/>
  <c r="J9" i="276" s="1"/>
  <c r="K9" i="276" s="1"/>
  <c r="I58" i="134"/>
  <c r="AB90" i="276" s="1"/>
  <c r="AC90" i="276" s="1"/>
  <c r="I60" i="134"/>
  <c r="AB144" i="276" s="1"/>
  <c r="AC144" i="276" s="1"/>
  <c r="I25" i="134"/>
  <c r="I12" i="134"/>
  <c r="I36" i="134"/>
  <c r="P90" i="276" s="1"/>
  <c r="Q90" i="276" s="1"/>
  <c r="I54" i="134"/>
  <c r="AB9" i="276" s="1"/>
  <c r="AC9" i="276" s="1"/>
  <c r="I38" i="134"/>
  <c r="P144" i="276" s="1"/>
  <c r="Q144" i="276" s="1"/>
  <c r="I26" i="134"/>
  <c r="J63" i="276" s="1"/>
  <c r="K63" i="276" s="1"/>
  <c r="I52" i="134"/>
  <c r="V198" i="276" s="1"/>
  <c r="W198" i="276" s="1"/>
  <c r="I48" i="134"/>
  <c r="I14" i="134"/>
  <c r="D90" i="276" s="1"/>
  <c r="E90" i="276" s="1"/>
  <c r="I17" i="134"/>
  <c r="D144" i="276" s="1"/>
  <c r="E144" i="276" s="1"/>
  <c r="I28" i="134"/>
  <c r="J117" i="276" s="1"/>
  <c r="K117" i="276" s="1"/>
  <c r="I56" i="134"/>
  <c r="AB36" i="276" s="1"/>
  <c r="AC36" i="276" s="1"/>
  <c r="I46" i="134"/>
  <c r="V63" i="276" s="1"/>
  <c r="W63" i="276" s="1"/>
  <c r="I49" i="134"/>
  <c r="V117" i="276" s="1"/>
  <c r="W117" i="276" s="1"/>
  <c r="I13" i="134"/>
  <c r="D63" i="276" s="1"/>
  <c r="E63" i="276" s="1"/>
  <c r="I33" i="134"/>
  <c r="P9" i="276" s="1"/>
  <c r="Q9" i="276" s="1"/>
  <c r="I34" i="134"/>
  <c r="P36" i="276" s="1"/>
  <c r="Q36" i="276" s="1"/>
  <c r="I32" i="134"/>
  <c r="J225" i="276" s="1"/>
  <c r="K225" i="276" s="1"/>
  <c r="I44" i="134"/>
  <c r="V36" i="276" s="1"/>
  <c r="W36" i="276" s="1"/>
  <c r="I19" i="134"/>
  <c r="D171" i="276" s="1"/>
  <c r="E171" i="276" s="1"/>
  <c r="I22" i="134"/>
  <c r="D225" i="276" s="1"/>
  <c r="E225" i="276" s="1"/>
  <c r="I20" i="134"/>
  <c r="AA30" i="211"/>
  <c r="BF37" i="265"/>
  <c r="AI61" i="211"/>
  <c r="AA60" i="259"/>
  <c r="C50" i="303"/>
  <c r="C33" i="303"/>
  <c r="C52" i="303"/>
  <c r="C51" i="303"/>
  <c r="C49" i="303"/>
  <c r="C44" i="303"/>
  <c r="C39" i="303"/>
  <c r="C38" i="303"/>
  <c r="C32" i="303"/>
  <c r="C41" i="303"/>
  <c r="C48" i="303"/>
  <c r="C43" i="303"/>
  <c r="C36" i="303"/>
  <c r="C37" i="303"/>
  <c r="C35" i="303"/>
  <c r="C42" i="303"/>
  <c r="C47" i="303"/>
  <c r="C34" i="303"/>
  <c r="C45" i="303"/>
  <c r="C40" i="303"/>
  <c r="C46" i="303"/>
  <c r="BF32" i="258"/>
  <c r="AD61" i="211"/>
  <c r="BF57" i="299"/>
  <c r="BC61" i="211"/>
  <c r="E60" i="218"/>
  <c r="E8" i="211"/>
  <c r="BF8" i="299"/>
  <c r="BG8" i="299" s="1"/>
  <c r="X9" i="134" a="1"/>
  <c r="AL30" i="206"/>
  <c r="E8" i="250"/>
  <c r="D8" i="63"/>
  <c r="BG7" i="211"/>
  <c r="BF43" i="211"/>
  <c r="BH43" i="211"/>
  <c r="P41" i="134"/>
  <c r="P205" i="276" s="1"/>
  <c r="Q205" i="276" s="1"/>
  <c r="P60" i="134"/>
  <c r="AB151" i="276" s="1"/>
  <c r="AC151" i="276" s="1"/>
  <c r="P54" i="134"/>
  <c r="AB16" i="276" s="1"/>
  <c r="AC16" i="276" s="1"/>
  <c r="P17" i="134"/>
  <c r="D151" i="276" s="1"/>
  <c r="E151" i="276" s="1"/>
  <c r="P46" i="134"/>
  <c r="V70" i="276" s="1"/>
  <c r="W70" i="276" s="1"/>
  <c r="P25" i="134"/>
  <c r="P47" i="134"/>
  <c r="V97" i="276" s="1"/>
  <c r="W97" i="276" s="1"/>
  <c r="P36" i="134"/>
  <c r="P97" i="276" s="1"/>
  <c r="Q97" i="276" s="1"/>
  <c r="P19" i="134"/>
  <c r="D178" i="276" s="1"/>
  <c r="E178" i="276" s="1"/>
  <c r="P52" i="134"/>
  <c r="V205" i="276" s="1"/>
  <c r="W205" i="276" s="1"/>
  <c r="P45" i="134"/>
  <c r="P32" i="134"/>
  <c r="J232" i="276" s="1"/>
  <c r="K232" i="276" s="1"/>
  <c r="P20" i="134"/>
  <c r="P56" i="134"/>
  <c r="AB43" i="276" s="1"/>
  <c r="AC43" i="276" s="1"/>
  <c r="P28" i="134"/>
  <c r="J124" i="276" s="1"/>
  <c r="K124" i="276" s="1"/>
  <c r="P48" i="134"/>
  <c r="P9" i="134"/>
  <c r="D16" i="276" s="1"/>
  <c r="E16" i="276" s="1"/>
  <c r="P31" i="134"/>
  <c r="J205" i="276" s="1"/>
  <c r="K205" i="276" s="1"/>
  <c r="P22" i="134"/>
  <c r="D232" i="276" s="1"/>
  <c r="E232" i="276" s="1"/>
  <c r="P37" i="134"/>
  <c r="P124" i="276" s="1"/>
  <c r="Q124" i="276" s="1"/>
  <c r="P14" i="134"/>
  <c r="D97" i="276" s="1"/>
  <c r="E97" i="276" s="1"/>
  <c r="P53" i="134"/>
  <c r="V232" i="276" s="1"/>
  <c r="W232" i="276" s="1"/>
  <c r="P55" i="134"/>
  <c r="P50" i="134"/>
  <c r="V151" i="276" s="1"/>
  <c r="W151" i="276" s="1"/>
  <c r="P57" i="134"/>
  <c r="AB70" i="276" s="1"/>
  <c r="AC70" i="276" s="1"/>
  <c r="P42" i="134"/>
  <c r="P232" i="276" s="1"/>
  <c r="Q232" i="276" s="1"/>
  <c r="P15" i="134"/>
  <c r="D124" i="276" s="1"/>
  <c r="E124" i="276" s="1"/>
  <c r="P13" i="134"/>
  <c r="D70" i="276" s="1"/>
  <c r="E70" i="276" s="1"/>
  <c r="P43" i="134"/>
  <c r="V16" i="276" s="1"/>
  <c r="W16" i="276" s="1"/>
  <c r="P30" i="134"/>
  <c r="J178" i="276" s="1"/>
  <c r="K178" i="276" s="1"/>
  <c r="P27" i="134"/>
  <c r="J97" i="276" s="1"/>
  <c r="K97" i="276" s="1"/>
  <c r="P40" i="134"/>
  <c r="P34" i="134"/>
  <c r="P43" i="276" s="1"/>
  <c r="P59" i="134"/>
  <c r="AB124" i="276" s="1"/>
  <c r="AC124" i="276" s="1"/>
  <c r="P18" i="134"/>
  <c r="P51" i="134"/>
  <c r="V178" i="276" s="1"/>
  <c r="W178" i="276" s="1"/>
  <c r="P49" i="134"/>
  <c r="V124" i="276" s="1"/>
  <c r="W124" i="276" s="1"/>
  <c r="P29" i="134"/>
  <c r="J151" i="276" s="1"/>
  <c r="K151" i="276" s="1"/>
  <c r="P16" i="134"/>
  <c r="P38" i="134"/>
  <c r="P151" i="276" s="1"/>
  <c r="Q151" i="276" s="1"/>
  <c r="P35" i="134"/>
  <c r="P70" i="276" s="1"/>
  <c r="Q70" i="276" s="1"/>
  <c r="P26" i="134"/>
  <c r="J70" i="276" s="1"/>
  <c r="K70" i="276" s="1"/>
  <c r="P12" i="134"/>
  <c r="P24" i="134"/>
  <c r="J43" i="276" s="1"/>
  <c r="P58" i="134"/>
  <c r="AB97" i="276" s="1"/>
  <c r="AC97" i="276" s="1"/>
  <c r="P44" i="134"/>
  <c r="V43" i="276" s="1"/>
  <c r="W43" i="276" s="1"/>
  <c r="P33" i="134"/>
  <c r="P16" i="276" s="1"/>
  <c r="Q16" i="276" s="1"/>
  <c r="P21" i="134"/>
  <c r="D205" i="276" s="1"/>
  <c r="E205" i="276" s="1"/>
  <c r="P23" i="134"/>
  <c r="J16" i="276" s="1"/>
  <c r="K16" i="276" s="1"/>
  <c r="P10" i="134"/>
  <c r="D43" i="276" s="1"/>
  <c r="P39" i="134"/>
  <c r="P178" i="276" s="1"/>
  <c r="Q178" i="276" s="1"/>
  <c r="P11" i="134"/>
  <c r="BF15" i="265"/>
  <c r="BG15" i="265" s="1"/>
  <c r="O9" i="134" a="1"/>
  <c r="BF7" i="260"/>
  <c r="BG7" i="260" s="1"/>
  <c r="G9" i="134" a="1"/>
  <c r="T13" i="134"/>
  <c r="T33" i="134"/>
  <c r="T40" i="134"/>
  <c r="T35" i="134"/>
  <c r="T16" i="134"/>
  <c r="T36" i="134"/>
  <c r="T18" i="134"/>
  <c r="T59" i="134"/>
  <c r="T27" i="134"/>
  <c r="T37" i="134"/>
  <c r="T10" i="134"/>
  <c r="T41" i="134"/>
  <c r="T58" i="134"/>
  <c r="T25" i="134"/>
  <c r="T56" i="134"/>
  <c r="T55" i="134"/>
  <c r="T28" i="134"/>
  <c r="T31" i="134"/>
  <c r="T45" i="134"/>
  <c r="T38" i="134"/>
  <c r="T57" i="134"/>
  <c r="T19" i="134"/>
  <c r="T21" i="134"/>
  <c r="T42" i="134"/>
  <c r="T51" i="134"/>
  <c r="T20" i="134"/>
  <c r="T47" i="134"/>
  <c r="T43" i="134"/>
  <c r="T60" i="134"/>
  <c r="T32" i="134"/>
  <c r="T17" i="134"/>
  <c r="T14" i="134"/>
  <c r="T22" i="134"/>
  <c r="T46" i="134"/>
  <c r="T29" i="134"/>
  <c r="T39" i="134"/>
  <c r="T26" i="134"/>
  <c r="T52" i="134"/>
  <c r="T23" i="134"/>
  <c r="T9" i="134"/>
  <c r="T34" i="134"/>
  <c r="T48" i="134"/>
  <c r="T15" i="134"/>
  <c r="T44" i="134"/>
  <c r="T12" i="134"/>
  <c r="T53" i="134"/>
  <c r="T50" i="134"/>
  <c r="T11" i="134"/>
  <c r="T30" i="134"/>
  <c r="T54" i="134"/>
  <c r="T24" i="134"/>
  <c r="T49" i="134"/>
  <c r="BF14" i="267"/>
  <c r="M9" i="134" a="1"/>
  <c r="L61" i="211"/>
  <c r="BG15" i="218"/>
  <c r="BG16" i="211"/>
  <c r="H9" i="134" a="1"/>
  <c r="BF7" i="258"/>
  <c r="BG7" i="258" s="1"/>
  <c r="Y26" i="134"/>
  <c r="J74" i="276" s="1"/>
  <c r="K74" i="276" s="1"/>
  <c r="Y56" i="134"/>
  <c r="AB47" i="276" s="1"/>
  <c r="AC47" i="276" s="1"/>
  <c r="Y49" i="134"/>
  <c r="V128" i="276" s="1"/>
  <c r="W128" i="276" s="1"/>
  <c r="Y42" i="134"/>
  <c r="P236" i="276" s="1"/>
  <c r="Q236" i="276" s="1"/>
  <c r="Y17" i="134"/>
  <c r="D155" i="276" s="1"/>
  <c r="E155" i="276" s="1"/>
  <c r="Y19" i="134"/>
  <c r="D182" i="276" s="1"/>
  <c r="E182" i="276" s="1"/>
  <c r="Y44" i="134"/>
  <c r="V47" i="276" s="1"/>
  <c r="W47" i="276" s="1"/>
  <c r="Y11" i="134"/>
  <c r="Y30" i="134"/>
  <c r="J182" i="276" s="1"/>
  <c r="K182" i="276" s="1"/>
  <c r="Y57" i="134"/>
  <c r="AB74" i="276" s="1"/>
  <c r="AC74" i="276" s="1"/>
  <c r="Y51" i="134"/>
  <c r="V182" i="276" s="1"/>
  <c r="W182" i="276" s="1"/>
  <c r="Y34" i="134"/>
  <c r="P47" i="276" s="1"/>
  <c r="Q47" i="276" s="1"/>
  <c r="Y45" i="134"/>
  <c r="Y46" i="134"/>
  <c r="V74" i="276" s="1"/>
  <c r="W74" i="276" s="1"/>
  <c r="Y31" i="134"/>
  <c r="J209" i="276" s="1"/>
  <c r="K209" i="276" s="1"/>
  <c r="Y14" i="134"/>
  <c r="D101" i="276" s="1"/>
  <c r="E101" i="276" s="1"/>
  <c r="Y33" i="134"/>
  <c r="P20" i="276" s="1"/>
  <c r="Q20" i="276" s="1"/>
  <c r="Y20" i="134"/>
  <c r="Y13" i="134"/>
  <c r="D74" i="276" s="1"/>
  <c r="E74" i="276" s="1"/>
  <c r="Y28" i="134"/>
  <c r="J128" i="276" s="1"/>
  <c r="K128" i="276" s="1"/>
  <c r="Y47" i="134"/>
  <c r="V101" i="276" s="1"/>
  <c r="W101" i="276" s="1"/>
  <c r="Y23" i="134"/>
  <c r="J20" i="276" s="1"/>
  <c r="K20" i="276" s="1"/>
  <c r="Y41" i="134"/>
  <c r="P209" i="276" s="1"/>
  <c r="Q209" i="276" s="1"/>
  <c r="Y15" i="134"/>
  <c r="D128" i="276" s="1"/>
  <c r="E128" i="276" s="1"/>
  <c r="Y22" i="134"/>
  <c r="D236" i="276" s="1"/>
  <c r="E236" i="276" s="1"/>
  <c r="Y40" i="134"/>
  <c r="Y60" i="134"/>
  <c r="AB155" i="276" s="1"/>
  <c r="AC155" i="276" s="1"/>
  <c r="Y35" i="134"/>
  <c r="P74" i="276" s="1"/>
  <c r="Q74" i="276" s="1"/>
  <c r="Y18" i="134"/>
  <c r="Y36" i="134"/>
  <c r="P101" i="276" s="1"/>
  <c r="Q101" i="276" s="1"/>
  <c r="Y10" i="134"/>
  <c r="D47" i="276" s="1"/>
  <c r="E47" i="276" s="1"/>
  <c r="Y55" i="134"/>
  <c r="Y54" i="134"/>
  <c r="AB20" i="276" s="1"/>
  <c r="AC20" i="276" s="1"/>
  <c r="Y52" i="134"/>
  <c r="V209" i="276" s="1"/>
  <c r="W209" i="276" s="1"/>
  <c r="Y25" i="134"/>
  <c r="Y38" i="134"/>
  <c r="P155" i="276" s="1"/>
  <c r="Q155" i="276" s="1"/>
  <c r="Y9" i="134"/>
  <c r="Y43" i="134"/>
  <c r="V20" i="276" s="1"/>
  <c r="W20" i="276" s="1"/>
  <c r="Y50" i="134"/>
  <c r="V155" i="276" s="1"/>
  <c r="W155" i="276" s="1"/>
  <c r="Y16" i="134"/>
  <c r="Y39" i="134"/>
  <c r="P182" i="276" s="1"/>
  <c r="Q182" i="276" s="1"/>
  <c r="Y29" i="134"/>
  <c r="J155" i="276" s="1"/>
  <c r="K155" i="276" s="1"/>
  <c r="Y48" i="134"/>
  <c r="Y12" i="134"/>
  <c r="Y27" i="134"/>
  <c r="J101" i="276" s="1"/>
  <c r="K101" i="276" s="1"/>
  <c r="Y37" i="134"/>
  <c r="P128" i="276" s="1"/>
  <c r="Q128" i="276" s="1"/>
  <c r="Y59" i="134"/>
  <c r="AB128" i="276" s="1"/>
  <c r="AC128" i="276" s="1"/>
  <c r="Y32" i="134"/>
  <c r="J236" i="276" s="1"/>
  <c r="K236" i="276" s="1"/>
  <c r="Y53" i="134"/>
  <c r="V236" i="276" s="1"/>
  <c r="W236" i="276" s="1"/>
  <c r="Y24" i="134"/>
  <c r="J47" i="276" s="1"/>
  <c r="K47" i="276" s="1"/>
  <c r="Y21" i="134"/>
  <c r="D209" i="276" s="1"/>
  <c r="E209" i="276" s="1"/>
  <c r="Y58" i="134"/>
  <c r="AB101" i="276" s="1"/>
  <c r="AC101" i="276" s="1"/>
  <c r="BF13" i="299"/>
  <c r="K61" i="211"/>
  <c r="V9" i="134" a="1"/>
  <c r="BF22" i="259"/>
  <c r="T61" i="211"/>
  <c r="C8" i="276"/>
  <c r="C26" i="276" s="1"/>
  <c r="I61" i="63"/>
  <c r="C5" i="303" a="1"/>
  <c r="BF10" i="261"/>
  <c r="H61" i="211"/>
  <c r="S9" i="134" a="1"/>
  <c r="BF54" i="299"/>
  <c r="AZ61" i="211"/>
  <c r="BF12" i="218"/>
  <c r="J61" i="211"/>
  <c r="R60" i="259"/>
  <c r="R21" i="211"/>
  <c r="BG40" i="259"/>
  <c r="BG41" i="211"/>
  <c r="BF49" i="261"/>
  <c r="AU61" i="211"/>
  <c r="I26" i="303"/>
  <c r="BG36" i="301"/>
  <c r="BG37" i="211"/>
  <c r="BF37" i="211" s="1"/>
  <c r="AE61" i="211"/>
  <c r="BG58" i="267"/>
  <c r="BG59" i="211"/>
  <c r="AL21" i="206"/>
  <c r="BF12" i="211"/>
  <c r="BH12" i="211"/>
  <c r="BF50" i="259"/>
  <c r="AV61" i="211"/>
  <c r="BF24" i="301"/>
  <c r="V61" i="211"/>
  <c r="H57" i="275"/>
  <c r="G57" i="275"/>
  <c r="G26" i="275"/>
  <c r="H26" i="275"/>
  <c r="BG48" i="260" l="1"/>
  <c r="BG49" i="211"/>
  <c r="BG19" i="260"/>
  <c r="BG20" i="211"/>
  <c r="BG54" i="299"/>
  <c r="BG55" i="211"/>
  <c r="BG32" i="258"/>
  <c r="BG33" i="211"/>
  <c r="BF33" i="211" s="1"/>
  <c r="BG37" i="265"/>
  <c r="BG38" i="211"/>
  <c r="BF38" i="211" s="1"/>
  <c r="BG47" i="258"/>
  <c r="BG48" i="211"/>
  <c r="BG39" i="265"/>
  <c r="BG40" i="211"/>
  <c r="BG30" i="299"/>
  <c r="BG31" i="211"/>
  <c r="BF31" i="211" s="1"/>
  <c r="BG25" i="218"/>
  <c r="BG26" i="211"/>
  <c r="BG13" i="299"/>
  <c r="BG14" i="211"/>
  <c r="Q43" i="276"/>
  <c r="Q69" i="276"/>
  <c r="C53" i="303"/>
  <c r="BF39" i="211"/>
  <c r="BH39" i="211"/>
  <c r="BG12" i="218"/>
  <c r="BG13" i="211"/>
  <c r="W60" i="134"/>
  <c r="W30" i="134"/>
  <c r="W50" i="134"/>
  <c r="W11" i="134"/>
  <c r="W10" i="134"/>
  <c r="W42" i="134"/>
  <c r="W49" i="134"/>
  <c r="W48" i="134"/>
  <c r="W12" i="134"/>
  <c r="W17" i="134"/>
  <c r="W36" i="134"/>
  <c r="W46" i="134"/>
  <c r="W51" i="134"/>
  <c r="W43" i="134"/>
  <c r="W47" i="134"/>
  <c r="W21" i="134"/>
  <c r="W9" i="134"/>
  <c r="D23" i="276" s="1"/>
  <c r="E23" i="276" s="1"/>
  <c r="W29" i="134"/>
  <c r="W40" i="134"/>
  <c r="W27" i="134"/>
  <c r="W38" i="134"/>
  <c r="W22" i="134"/>
  <c r="W26" i="134"/>
  <c r="W24" i="134"/>
  <c r="W31" i="134"/>
  <c r="W39" i="134"/>
  <c r="W33" i="134"/>
  <c r="W37" i="134"/>
  <c r="W57" i="134"/>
  <c r="W58" i="134"/>
  <c r="W15" i="134"/>
  <c r="W52" i="134"/>
  <c r="W14" i="134"/>
  <c r="W13" i="134"/>
  <c r="W23" i="134"/>
  <c r="W18" i="134"/>
  <c r="W44" i="134"/>
  <c r="W20" i="134"/>
  <c r="W28" i="134"/>
  <c r="W16" i="134"/>
  <c r="W34" i="134"/>
  <c r="W41" i="134"/>
  <c r="W53" i="134"/>
  <c r="W32" i="134"/>
  <c r="W54" i="134"/>
  <c r="W35" i="134"/>
  <c r="W19" i="134"/>
  <c r="W59" i="134"/>
  <c r="W45" i="134"/>
  <c r="W55" i="134"/>
  <c r="W56" i="134"/>
  <c r="W25" i="134"/>
  <c r="BG24" i="301"/>
  <c r="BG25" i="211"/>
  <c r="BG10" i="261"/>
  <c r="BG11" i="211"/>
  <c r="D25" i="276"/>
  <c r="E25" i="276" s="1"/>
  <c r="D20" i="276"/>
  <c r="E20" i="276" s="1"/>
  <c r="G50" i="134"/>
  <c r="V142" i="276" s="1"/>
  <c r="W142" i="276" s="1"/>
  <c r="G10" i="134"/>
  <c r="D34" i="276" s="1"/>
  <c r="E34" i="276" s="1"/>
  <c r="G14" i="134"/>
  <c r="D88" i="276" s="1"/>
  <c r="E88" i="276" s="1"/>
  <c r="G25" i="134"/>
  <c r="G11" i="134"/>
  <c r="G17" i="134"/>
  <c r="D142" i="276" s="1"/>
  <c r="E142" i="276" s="1"/>
  <c r="G41" i="134"/>
  <c r="P196" i="276" s="1"/>
  <c r="Q196" i="276" s="1"/>
  <c r="G27" i="134"/>
  <c r="J88" i="276" s="1"/>
  <c r="K88" i="276" s="1"/>
  <c r="G44" i="134"/>
  <c r="V34" i="276" s="1"/>
  <c r="W34" i="276" s="1"/>
  <c r="G58" i="134"/>
  <c r="AB88" i="276" s="1"/>
  <c r="AC88" i="276" s="1"/>
  <c r="G26" i="134"/>
  <c r="J61" i="276" s="1"/>
  <c r="K61" i="276" s="1"/>
  <c r="G29" i="134"/>
  <c r="J142" i="276" s="1"/>
  <c r="K142" i="276" s="1"/>
  <c r="G45" i="134"/>
  <c r="G53" i="134"/>
  <c r="V223" i="276" s="1"/>
  <c r="W223" i="276" s="1"/>
  <c r="G12" i="134"/>
  <c r="G51" i="134"/>
  <c r="V169" i="276" s="1"/>
  <c r="W169" i="276" s="1"/>
  <c r="G16" i="134"/>
  <c r="G60" i="134"/>
  <c r="AB142" i="276" s="1"/>
  <c r="AC142" i="276" s="1"/>
  <c r="G49" i="134"/>
  <c r="V115" i="276" s="1"/>
  <c r="W115" i="276" s="1"/>
  <c r="G34" i="134"/>
  <c r="P34" i="276" s="1"/>
  <c r="Q34" i="276" s="1"/>
  <c r="G38" i="134"/>
  <c r="P142" i="276" s="1"/>
  <c r="Q142" i="276" s="1"/>
  <c r="G59" i="134"/>
  <c r="AB115" i="276" s="1"/>
  <c r="AC115" i="276" s="1"/>
  <c r="G48" i="134"/>
  <c r="G43" i="134"/>
  <c r="V7" i="276" s="1"/>
  <c r="W7" i="276" s="1"/>
  <c r="G42" i="134"/>
  <c r="P223" i="276" s="1"/>
  <c r="Q223" i="276" s="1"/>
  <c r="G9" i="134"/>
  <c r="D7" i="276" s="1"/>
  <c r="E7" i="276" s="1"/>
  <c r="G30" i="134"/>
  <c r="J169" i="276" s="1"/>
  <c r="K169" i="276" s="1"/>
  <c r="G37" i="134"/>
  <c r="P115" i="276" s="1"/>
  <c r="Q115" i="276" s="1"/>
  <c r="G35" i="134"/>
  <c r="P61" i="276" s="1"/>
  <c r="Q61" i="276" s="1"/>
  <c r="G23" i="134"/>
  <c r="J7" i="276" s="1"/>
  <c r="K7" i="276" s="1"/>
  <c r="G39" i="134"/>
  <c r="P169" i="276" s="1"/>
  <c r="Q169" i="276" s="1"/>
  <c r="G24" i="134"/>
  <c r="J34" i="276" s="1"/>
  <c r="K34" i="276" s="1"/>
  <c r="G15" i="134"/>
  <c r="D115" i="276" s="1"/>
  <c r="E115" i="276" s="1"/>
  <c r="G46" i="134"/>
  <c r="V61" i="276" s="1"/>
  <c r="W61" i="276" s="1"/>
  <c r="G31" i="134"/>
  <c r="J196" i="276" s="1"/>
  <c r="K196" i="276" s="1"/>
  <c r="G13" i="134"/>
  <c r="D61" i="276" s="1"/>
  <c r="E61" i="276" s="1"/>
  <c r="G56" i="134"/>
  <c r="AB34" i="276" s="1"/>
  <c r="AC34" i="276" s="1"/>
  <c r="G55" i="134"/>
  <c r="G28" i="134"/>
  <c r="J115" i="276" s="1"/>
  <c r="K115" i="276" s="1"/>
  <c r="G21" i="134"/>
  <c r="D196" i="276" s="1"/>
  <c r="E196" i="276" s="1"/>
  <c r="G20" i="134"/>
  <c r="G32" i="134"/>
  <c r="J223" i="276" s="1"/>
  <c r="K223" i="276" s="1"/>
  <c r="G52" i="134"/>
  <c r="V196" i="276" s="1"/>
  <c r="W196" i="276" s="1"/>
  <c r="G36" i="134"/>
  <c r="P88" i="276" s="1"/>
  <c r="Q88" i="276" s="1"/>
  <c r="G47" i="134"/>
  <c r="V88" i="276" s="1"/>
  <c r="W88" i="276" s="1"/>
  <c r="G57" i="134"/>
  <c r="AB61" i="276" s="1"/>
  <c r="AC61" i="276" s="1"/>
  <c r="G54" i="134"/>
  <c r="AB7" i="276" s="1"/>
  <c r="AC7" i="276" s="1"/>
  <c r="G18" i="134"/>
  <c r="G19" i="134"/>
  <c r="D169" i="276" s="1"/>
  <c r="E169" i="276" s="1"/>
  <c r="G40" i="134"/>
  <c r="G22" i="134"/>
  <c r="D223" i="276" s="1"/>
  <c r="E223" i="276" s="1"/>
  <c r="G33" i="134"/>
  <c r="P7" i="276" s="1"/>
  <c r="Q7" i="276" s="1"/>
  <c r="K43" i="276"/>
  <c r="K69" i="276"/>
  <c r="D7" i="254"/>
  <c r="F9" i="275"/>
  <c r="C8" i="279"/>
  <c r="D61" i="63"/>
  <c r="D7" i="277"/>
  <c r="BG43" i="258"/>
  <c r="BG44" i="211"/>
  <c r="BG46" i="266"/>
  <c r="BG47" i="211"/>
  <c r="BG55" i="260"/>
  <c r="BG56" i="211"/>
  <c r="BF46" i="211"/>
  <c r="BH46" i="211"/>
  <c r="BG49" i="261"/>
  <c r="BG50" i="211"/>
  <c r="C15" i="303"/>
  <c r="C11" i="303"/>
  <c r="C6" i="303"/>
  <c r="C21" i="303"/>
  <c r="C10" i="303"/>
  <c r="C19" i="303"/>
  <c r="C14" i="303"/>
  <c r="C20" i="303"/>
  <c r="C18" i="303"/>
  <c r="C5" i="303"/>
  <c r="C22" i="303"/>
  <c r="C24" i="303"/>
  <c r="C17" i="303"/>
  <c r="C9" i="303"/>
  <c r="C12" i="303"/>
  <c r="C7" i="303"/>
  <c r="C25" i="303"/>
  <c r="C13" i="303"/>
  <c r="C16" i="303"/>
  <c r="C8" i="303"/>
  <c r="C23" i="303"/>
  <c r="F8" i="250"/>
  <c r="G8" i="250"/>
  <c r="BG52" i="298"/>
  <c r="BG53" i="211"/>
  <c r="D20" i="254"/>
  <c r="D21" i="277"/>
  <c r="E21" i="277" s="1"/>
  <c r="F23" i="275"/>
  <c r="C21" i="279"/>
  <c r="BF29" i="259"/>
  <c r="AA61" i="211"/>
  <c r="BG50" i="259"/>
  <c r="BG51" i="211"/>
  <c r="BH41" i="211"/>
  <c r="BF41" i="211"/>
  <c r="H27" i="134"/>
  <c r="J89" i="276" s="1"/>
  <c r="K89" i="276" s="1"/>
  <c r="H41" i="134"/>
  <c r="P197" i="276" s="1"/>
  <c r="Q197" i="276" s="1"/>
  <c r="H54" i="134"/>
  <c r="AB8" i="276" s="1"/>
  <c r="AC8" i="276" s="1"/>
  <c r="H12" i="134"/>
  <c r="H18" i="134"/>
  <c r="H57" i="134"/>
  <c r="AB62" i="276" s="1"/>
  <c r="AC62" i="276" s="1"/>
  <c r="H45" i="134"/>
  <c r="H50" i="134"/>
  <c r="V143" i="276" s="1"/>
  <c r="W143" i="276" s="1"/>
  <c r="H25" i="134"/>
  <c r="H42" i="134"/>
  <c r="P224" i="276" s="1"/>
  <c r="Q224" i="276" s="1"/>
  <c r="H35" i="134"/>
  <c r="P62" i="276" s="1"/>
  <c r="Q62" i="276" s="1"/>
  <c r="H30" i="134"/>
  <c r="J170" i="276" s="1"/>
  <c r="K170" i="276" s="1"/>
  <c r="H47" i="134"/>
  <c r="V89" i="276" s="1"/>
  <c r="W89" i="276" s="1"/>
  <c r="H15" i="134"/>
  <c r="D116" i="276" s="1"/>
  <c r="E116" i="276" s="1"/>
  <c r="H59" i="134"/>
  <c r="AB116" i="276" s="1"/>
  <c r="AC116" i="276" s="1"/>
  <c r="H11" i="134"/>
  <c r="H52" i="134"/>
  <c r="V197" i="276" s="1"/>
  <c r="W197" i="276" s="1"/>
  <c r="H28" i="134"/>
  <c r="J116" i="276" s="1"/>
  <c r="K116" i="276" s="1"/>
  <c r="H24" i="134"/>
  <c r="J35" i="276" s="1"/>
  <c r="K35" i="276" s="1"/>
  <c r="H38" i="134"/>
  <c r="P143" i="276" s="1"/>
  <c r="Q143" i="276" s="1"/>
  <c r="H34" i="134"/>
  <c r="P35" i="276" s="1"/>
  <c r="Q35" i="276" s="1"/>
  <c r="H17" i="134"/>
  <c r="D143" i="276" s="1"/>
  <c r="E143" i="276" s="1"/>
  <c r="H39" i="134"/>
  <c r="P170" i="276" s="1"/>
  <c r="Q170" i="276" s="1"/>
  <c r="H56" i="134"/>
  <c r="AB35" i="276" s="1"/>
  <c r="AC35" i="276" s="1"/>
  <c r="H13" i="134"/>
  <c r="D62" i="276" s="1"/>
  <c r="E62" i="276" s="1"/>
  <c r="H55" i="134"/>
  <c r="H48" i="134"/>
  <c r="H19" i="134"/>
  <c r="D170" i="276" s="1"/>
  <c r="E170" i="276" s="1"/>
  <c r="H60" i="134"/>
  <c r="AB143" i="276" s="1"/>
  <c r="H26" i="134"/>
  <c r="J62" i="276" s="1"/>
  <c r="K62" i="276" s="1"/>
  <c r="H31" i="134"/>
  <c r="J197" i="276" s="1"/>
  <c r="K197" i="276" s="1"/>
  <c r="H43" i="134"/>
  <c r="V8" i="276" s="1"/>
  <c r="W8" i="276" s="1"/>
  <c r="H9" i="134"/>
  <c r="D8" i="276" s="1"/>
  <c r="E8" i="276" s="1"/>
  <c r="H22" i="134"/>
  <c r="D224" i="276" s="1"/>
  <c r="E224" i="276" s="1"/>
  <c r="H23" i="134"/>
  <c r="J8" i="276" s="1"/>
  <c r="K8" i="276" s="1"/>
  <c r="H46" i="134"/>
  <c r="V62" i="276" s="1"/>
  <c r="W62" i="276" s="1"/>
  <c r="H14" i="134"/>
  <c r="D89" i="276" s="1"/>
  <c r="E89" i="276" s="1"/>
  <c r="H20" i="134"/>
  <c r="H21" i="134"/>
  <c r="D197" i="276" s="1"/>
  <c r="E197" i="276" s="1"/>
  <c r="H53" i="134"/>
  <c r="V224" i="276" s="1"/>
  <c r="W224" i="276" s="1"/>
  <c r="H36" i="134"/>
  <c r="P89" i="276" s="1"/>
  <c r="Q89" i="276" s="1"/>
  <c r="H44" i="134"/>
  <c r="V35" i="276" s="1"/>
  <c r="W35" i="276" s="1"/>
  <c r="H16" i="134"/>
  <c r="H29" i="134"/>
  <c r="J143" i="276" s="1"/>
  <c r="K143" i="276" s="1"/>
  <c r="H32" i="134"/>
  <c r="J224" i="276" s="1"/>
  <c r="K224" i="276" s="1"/>
  <c r="H37" i="134"/>
  <c r="P116" i="276" s="1"/>
  <c r="Q116" i="276" s="1"/>
  <c r="H51" i="134"/>
  <c r="V170" i="276" s="1"/>
  <c r="W170" i="276" s="1"/>
  <c r="H10" i="134"/>
  <c r="D35" i="276" s="1"/>
  <c r="E35" i="276" s="1"/>
  <c r="H40" i="134"/>
  <c r="H49" i="134"/>
  <c r="V116" i="276" s="1"/>
  <c r="W116" i="276" s="1"/>
  <c r="H33" i="134"/>
  <c r="P8" i="276" s="1"/>
  <c r="Q8" i="276" s="1"/>
  <c r="H58" i="134"/>
  <c r="AB89" i="276" s="1"/>
  <c r="AC89" i="276" s="1"/>
  <c r="O23" i="134"/>
  <c r="J15" i="276" s="1"/>
  <c r="K15" i="276" s="1"/>
  <c r="O50" i="134"/>
  <c r="V150" i="276" s="1"/>
  <c r="W150" i="276" s="1"/>
  <c r="O36" i="134"/>
  <c r="P96" i="276" s="1"/>
  <c r="Q96" i="276" s="1"/>
  <c r="O19" i="134"/>
  <c r="D177" i="276" s="1"/>
  <c r="E177" i="276" s="1"/>
  <c r="O9" i="134"/>
  <c r="D15" i="276" s="1"/>
  <c r="E15" i="276" s="1"/>
  <c r="O30" i="134"/>
  <c r="J177" i="276" s="1"/>
  <c r="K177" i="276" s="1"/>
  <c r="O17" i="134"/>
  <c r="D150" i="276" s="1"/>
  <c r="E150" i="276" s="1"/>
  <c r="O12" i="134"/>
  <c r="O34" i="134"/>
  <c r="P42" i="276" s="1"/>
  <c r="Q42" i="276" s="1"/>
  <c r="O49" i="134"/>
  <c r="V123" i="276" s="1"/>
  <c r="W123" i="276" s="1"/>
  <c r="O16" i="134"/>
  <c r="O33" i="134"/>
  <c r="P15" i="276" s="1"/>
  <c r="Q15" i="276" s="1"/>
  <c r="O21" i="134"/>
  <c r="D204" i="276" s="1"/>
  <c r="E204" i="276" s="1"/>
  <c r="O28" i="134"/>
  <c r="J123" i="276" s="1"/>
  <c r="K123" i="276" s="1"/>
  <c r="O14" i="134"/>
  <c r="D96" i="276" s="1"/>
  <c r="E96" i="276" s="1"/>
  <c r="O58" i="134"/>
  <c r="AB96" i="276" s="1"/>
  <c r="AC96" i="276" s="1"/>
  <c r="O55" i="134"/>
  <c r="O18" i="134"/>
  <c r="O37" i="134"/>
  <c r="P123" i="276" s="1"/>
  <c r="Q123" i="276" s="1"/>
  <c r="O41" i="134"/>
  <c r="P204" i="276" s="1"/>
  <c r="Q204" i="276" s="1"/>
  <c r="O47" i="134"/>
  <c r="V96" i="276" s="1"/>
  <c r="W96" i="276" s="1"/>
  <c r="O40" i="134"/>
  <c r="O27" i="134"/>
  <c r="J96" i="276" s="1"/>
  <c r="K96" i="276" s="1"/>
  <c r="O39" i="134"/>
  <c r="P177" i="276" s="1"/>
  <c r="Q177" i="276" s="1"/>
  <c r="O15" i="134"/>
  <c r="D123" i="276" s="1"/>
  <c r="E123" i="276" s="1"/>
  <c r="O10" i="134"/>
  <c r="D42" i="276" s="1"/>
  <c r="E42" i="276" s="1"/>
  <c r="O11" i="134"/>
  <c r="O29" i="134"/>
  <c r="J150" i="276" s="1"/>
  <c r="K150" i="276" s="1"/>
  <c r="O44" i="134"/>
  <c r="V42" i="276" s="1"/>
  <c r="W42" i="276" s="1"/>
  <c r="O51" i="134"/>
  <c r="V177" i="276" s="1"/>
  <c r="W177" i="276" s="1"/>
  <c r="O54" i="134"/>
  <c r="AB15" i="276" s="1"/>
  <c r="AC15" i="276" s="1"/>
  <c r="O32" i="134"/>
  <c r="J231" i="276" s="1"/>
  <c r="K231" i="276" s="1"/>
  <c r="O53" i="134"/>
  <c r="V231" i="276" s="1"/>
  <c r="W231" i="276" s="1"/>
  <c r="O35" i="134"/>
  <c r="P69" i="276" s="1"/>
  <c r="O60" i="134"/>
  <c r="AB150" i="276" s="1"/>
  <c r="AC150" i="276" s="1"/>
  <c r="O26" i="134"/>
  <c r="J69" i="276" s="1"/>
  <c r="O57" i="134"/>
  <c r="AB69" i="276" s="1"/>
  <c r="AC69" i="276" s="1"/>
  <c r="O31" i="134"/>
  <c r="J204" i="276" s="1"/>
  <c r="K204" i="276" s="1"/>
  <c r="O25" i="134"/>
  <c r="O22" i="134"/>
  <c r="D231" i="276" s="1"/>
  <c r="E231" i="276" s="1"/>
  <c r="O45" i="134"/>
  <c r="O20" i="134"/>
  <c r="O42" i="134"/>
  <c r="P231" i="276" s="1"/>
  <c r="Q231" i="276" s="1"/>
  <c r="O46" i="134"/>
  <c r="V69" i="276" s="1"/>
  <c r="W69" i="276" s="1"/>
  <c r="O13" i="134"/>
  <c r="D69" i="276" s="1"/>
  <c r="O52" i="134"/>
  <c r="V204" i="276" s="1"/>
  <c r="W204" i="276" s="1"/>
  <c r="O56" i="134"/>
  <c r="AB42" i="276" s="1"/>
  <c r="AC42" i="276" s="1"/>
  <c r="O38" i="134"/>
  <c r="P150" i="276" s="1"/>
  <c r="Q150" i="276" s="1"/>
  <c r="O43" i="134"/>
  <c r="V15" i="276" s="1"/>
  <c r="W15" i="276" s="1"/>
  <c r="O48" i="134"/>
  <c r="O24" i="134"/>
  <c r="J42" i="276" s="1"/>
  <c r="K42" i="276" s="1"/>
  <c r="O59" i="134"/>
  <c r="AB123" i="276" s="1"/>
  <c r="AC123" i="276" s="1"/>
  <c r="BG18" i="260"/>
  <c r="BG19" i="211"/>
  <c r="BF16" i="211"/>
  <c r="BH16" i="211"/>
  <c r="X36" i="134"/>
  <c r="P100" i="276" s="1"/>
  <c r="Q100" i="276" s="1"/>
  <c r="X40" i="134"/>
  <c r="X21" i="134"/>
  <c r="D208" i="276" s="1"/>
  <c r="E208" i="276" s="1"/>
  <c r="X41" i="134"/>
  <c r="P208" i="276" s="1"/>
  <c r="Q208" i="276" s="1"/>
  <c r="X12" i="134"/>
  <c r="X17" i="134"/>
  <c r="D154" i="276" s="1"/>
  <c r="E154" i="276" s="1"/>
  <c r="X56" i="134"/>
  <c r="AB46" i="276" s="1"/>
  <c r="AC46" i="276" s="1"/>
  <c r="X10" i="134"/>
  <c r="D46" i="276" s="1"/>
  <c r="E46" i="276" s="1"/>
  <c r="X11" i="134"/>
  <c r="X49" i="134"/>
  <c r="V127" i="276" s="1"/>
  <c r="W127" i="276" s="1"/>
  <c r="X39" i="134"/>
  <c r="P181" i="276" s="1"/>
  <c r="Q181" i="276" s="1"/>
  <c r="X47" i="134"/>
  <c r="V100" i="276" s="1"/>
  <c r="W100" i="276" s="1"/>
  <c r="X51" i="134"/>
  <c r="V181" i="276" s="1"/>
  <c r="W181" i="276" s="1"/>
  <c r="X28" i="134"/>
  <c r="J127" i="276" s="1"/>
  <c r="K127" i="276" s="1"/>
  <c r="X30" i="134"/>
  <c r="J181" i="276" s="1"/>
  <c r="K181" i="276" s="1"/>
  <c r="X32" i="134"/>
  <c r="J235" i="276" s="1"/>
  <c r="K235" i="276" s="1"/>
  <c r="X42" i="134"/>
  <c r="P235" i="276" s="1"/>
  <c r="Q235" i="276" s="1"/>
  <c r="X15" i="134"/>
  <c r="D127" i="276" s="1"/>
  <c r="E127" i="276" s="1"/>
  <c r="X45" i="134"/>
  <c r="X54" i="134"/>
  <c r="AB19" i="276" s="1"/>
  <c r="AC19" i="276" s="1"/>
  <c r="X26" i="134"/>
  <c r="J73" i="276" s="1"/>
  <c r="K73" i="276" s="1"/>
  <c r="X46" i="134"/>
  <c r="V73" i="276" s="1"/>
  <c r="W73" i="276" s="1"/>
  <c r="X55" i="134"/>
  <c r="X16" i="134"/>
  <c r="X18" i="134"/>
  <c r="X19" i="134"/>
  <c r="D181" i="276" s="1"/>
  <c r="E181" i="276" s="1"/>
  <c r="X59" i="134"/>
  <c r="AB127" i="276" s="1"/>
  <c r="AC127" i="276" s="1"/>
  <c r="X24" i="134"/>
  <c r="J46" i="276" s="1"/>
  <c r="K46" i="276" s="1"/>
  <c r="X57" i="134"/>
  <c r="AB73" i="276" s="1"/>
  <c r="AC73" i="276" s="1"/>
  <c r="X37" i="134"/>
  <c r="P127" i="276" s="1"/>
  <c r="Q127" i="276" s="1"/>
  <c r="X23" i="134"/>
  <c r="J19" i="276" s="1"/>
  <c r="K19" i="276" s="1"/>
  <c r="X38" i="134"/>
  <c r="P154" i="276" s="1"/>
  <c r="Q154" i="276" s="1"/>
  <c r="X58" i="134"/>
  <c r="AB100" i="276" s="1"/>
  <c r="AC100" i="276" s="1"/>
  <c r="X35" i="134"/>
  <c r="P73" i="276" s="1"/>
  <c r="Q73" i="276" s="1"/>
  <c r="X60" i="134"/>
  <c r="AB154" i="276" s="1"/>
  <c r="AC154" i="276" s="1"/>
  <c r="X48" i="134"/>
  <c r="X43" i="134"/>
  <c r="V19" i="276" s="1"/>
  <c r="W19" i="276" s="1"/>
  <c r="X52" i="134"/>
  <c r="V208" i="276" s="1"/>
  <c r="W208" i="276" s="1"/>
  <c r="X44" i="134"/>
  <c r="V46" i="276" s="1"/>
  <c r="W46" i="276" s="1"/>
  <c r="X33" i="134"/>
  <c r="P19" i="276" s="1"/>
  <c r="Q19" i="276" s="1"/>
  <c r="X25" i="134"/>
  <c r="X22" i="134"/>
  <c r="D235" i="276" s="1"/>
  <c r="E235" i="276" s="1"/>
  <c r="X9" i="134"/>
  <c r="X29" i="134"/>
  <c r="J154" i="276" s="1"/>
  <c r="K154" i="276" s="1"/>
  <c r="X53" i="134"/>
  <c r="V235" i="276" s="1"/>
  <c r="W235" i="276" s="1"/>
  <c r="X14" i="134"/>
  <c r="D100" i="276" s="1"/>
  <c r="E100" i="276" s="1"/>
  <c r="X50" i="134"/>
  <c r="V154" i="276" s="1"/>
  <c r="W154" i="276" s="1"/>
  <c r="X13" i="134"/>
  <c r="D73" i="276" s="1"/>
  <c r="E73" i="276" s="1"/>
  <c r="X31" i="134"/>
  <c r="J208" i="276" s="1"/>
  <c r="K208" i="276" s="1"/>
  <c r="X20" i="134"/>
  <c r="X34" i="134"/>
  <c r="P46" i="276" s="1"/>
  <c r="Q46" i="276" s="1"/>
  <c r="X27" i="134"/>
  <c r="J100" i="276" s="1"/>
  <c r="K100" i="276" s="1"/>
  <c r="BG35" i="265"/>
  <c r="BG36" i="211"/>
  <c r="BF36" i="211" s="1"/>
  <c r="G21" i="250"/>
  <c r="F21" i="250"/>
  <c r="BG8" i="218"/>
  <c r="BG9" i="211"/>
  <c r="BG14" i="267"/>
  <c r="BG15" i="211"/>
  <c r="S48" i="134"/>
  <c r="S33" i="134"/>
  <c r="S47" i="134"/>
  <c r="S50" i="134"/>
  <c r="S27" i="134"/>
  <c r="S23" i="134"/>
  <c r="S15" i="134"/>
  <c r="S24" i="134"/>
  <c r="S38" i="134"/>
  <c r="S31" i="134"/>
  <c r="S29" i="134"/>
  <c r="S10" i="134"/>
  <c r="S16" i="134"/>
  <c r="S54" i="134"/>
  <c r="S56" i="134"/>
  <c r="S35" i="134"/>
  <c r="S46" i="134"/>
  <c r="S21" i="134"/>
  <c r="S17" i="134"/>
  <c r="S13" i="134"/>
  <c r="S40" i="134"/>
  <c r="S45" i="134"/>
  <c r="S39" i="134"/>
  <c r="S12" i="134"/>
  <c r="S37" i="134"/>
  <c r="S41" i="134"/>
  <c r="S11" i="134"/>
  <c r="S60" i="134"/>
  <c r="S25" i="134"/>
  <c r="S36" i="134"/>
  <c r="S28" i="134"/>
  <c r="S32" i="134"/>
  <c r="S55" i="134"/>
  <c r="S44" i="134"/>
  <c r="S43" i="134"/>
  <c r="S19" i="134"/>
  <c r="S22" i="134"/>
  <c r="S9" i="134"/>
  <c r="S57" i="134"/>
  <c r="S14" i="134"/>
  <c r="S52" i="134"/>
  <c r="S49" i="134"/>
  <c r="S42" i="134"/>
  <c r="S26" i="134"/>
  <c r="S30" i="134"/>
  <c r="S53" i="134"/>
  <c r="S58" i="134"/>
  <c r="S59" i="134"/>
  <c r="S18" i="134"/>
  <c r="S20" i="134"/>
  <c r="S51" i="134"/>
  <c r="S34" i="134"/>
  <c r="BF54" i="211"/>
  <c r="BH54" i="211"/>
  <c r="C223" i="303"/>
  <c r="C231" i="303"/>
  <c r="C221" i="303"/>
  <c r="C240" i="303"/>
  <c r="C227" i="303"/>
  <c r="C230" i="303"/>
  <c r="C233" i="303"/>
  <c r="C232" i="303"/>
  <c r="C226" i="303"/>
  <c r="C238" i="303"/>
  <c r="C239" i="303"/>
  <c r="C235" i="303"/>
  <c r="C222" i="303"/>
  <c r="C236" i="303"/>
  <c r="C224" i="303"/>
  <c r="C225" i="303"/>
  <c r="C237" i="303"/>
  <c r="C234" i="303"/>
  <c r="C241" i="303"/>
  <c r="C229" i="303"/>
  <c r="C228" i="303"/>
  <c r="N26" i="134"/>
  <c r="J68" i="276" s="1"/>
  <c r="K68" i="276" s="1"/>
  <c r="N40" i="134"/>
  <c r="N54" i="134"/>
  <c r="AB14" i="276" s="1"/>
  <c r="AC14" i="276" s="1"/>
  <c r="N29" i="134"/>
  <c r="J149" i="276" s="1"/>
  <c r="K149" i="276" s="1"/>
  <c r="N15" i="134"/>
  <c r="D122" i="276" s="1"/>
  <c r="E122" i="276" s="1"/>
  <c r="N50" i="134"/>
  <c r="V149" i="276" s="1"/>
  <c r="W149" i="276" s="1"/>
  <c r="N45" i="134"/>
  <c r="N17" i="134"/>
  <c r="D149" i="276" s="1"/>
  <c r="E149" i="276" s="1"/>
  <c r="N12" i="134"/>
  <c r="N41" i="134"/>
  <c r="P203" i="276" s="1"/>
  <c r="Q203" i="276" s="1"/>
  <c r="N22" i="134"/>
  <c r="D230" i="276" s="1"/>
  <c r="E230" i="276" s="1"/>
  <c r="N33" i="134"/>
  <c r="P14" i="276" s="1"/>
  <c r="Q14" i="276" s="1"/>
  <c r="N19" i="134"/>
  <c r="D176" i="276" s="1"/>
  <c r="E176" i="276" s="1"/>
  <c r="N32" i="134"/>
  <c r="J230" i="276" s="1"/>
  <c r="K230" i="276" s="1"/>
  <c r="N25" i="134"/>
  <c r="N9" i="134"/>
  <c r="D14" i="276" s="1"/>
  <c r="E14" i="276" s="1"/>
  <c r="N60" i="134"/>
  <c r="AB149" i="276" s="1"/>
  <c r="AC149" i="276" s="1"/>
  <c r="N35" i="134"/>
  <c r="P68" i="276" s="1"/>
  <c r="Q68" i="276" s="1"/>
  <c r="N38" i="134"/>
  <c r="P149" i="276" s="1"/>
  <c r="Q149" i="276" s="1"/>
  <c r="N30" i="134"/>
  <c r="J176" i="276" s="1"/>
  <c r="K176" i="276" s="1"/>
  <c r="N49" i="134"/>
  <c r="V122" i="276" s="1"/>
  <c r="W122" i="276" s="1"/>
  <c r="N43" i="134"/>
  <c r="V14" i="276" s="1"/>
  <c r="W14" i="276" s="1"/>
  <c r="N51" i="134"/>
  <c r="V176" i="276" s="1"/>
  <c r="W176" i="276" s="1"/>
  <c r="N18" i="134"/>
  <c r="N21" i="134"/>
  <c r="D203" i="276" s="1"/>
  <c r="E203" i="276" s="1"/>
  <c r="N46" i="134"/>
  <c r="V68" i="276" s="1"/>
  <c r="W68" i="276" s="1"/>
  <c r="N55" i="134"/>
  <c r="N42" i="134"/>
  <c r="P230" i="276" s="1"/>
  <c r="Q230" i="276" s="1"/>
  <c r="N27" i="134"/>
  <c r="J95" i="276" s="1"/>
  <c r="K95" i="276" s="1"/>
  <c r="N31" i="134"/>
  <c r="J203" i="276" s="1"/>
  <c r="K203" i="276" s="1"/>
  <c r="N23" i="134"/>
  <c r="J14" i="276" s="1"/>
  <c r="K14" i="276" s="1"/>
  <c r="N24" i="134"/>
  <c r="J41" i="276" s="1"/>
  <c r="K41" i="276" s="1"/>
  <c r="N14" i="134"/>
  <c r="D95" i="276" s="1"/>
  <c r="E95" i="276" s="1"/>
  <c r="N28" i="134"/>
  <c r="J122" i="276" s="1"/>
  <c r="K122" i="276" s="1"/>
  <c r="N53" i="134"/>
  <c r="V230" i="276" s="1"/>
  <c r="W230" i="276" s="1"/>
  <c r="N58" i="134"/>
  <c r="AB95" i="276" s="1"/>
  <c r="AC95" i="276" s="1"/>
  <c r="N13" i="134"/>
  <c r="D68" i="276" s="1"/>
  <c r="E68" i="276" s="1"/>
  <c r="N20" i="134"/>
  <c r="N11" i="134"/>
  <c r="N44" i="134"/>
  <c r="V41" i="276" s="1"/>
  <c r="W41" i="276" s="1"/>
  <c r="N34" i="134"/>
  <c r="P41" i="276" s="1"/>
  <c r="Q41" i="276" s="1"/>
  <c r="N16" i="134"/>
  <c r="N56" i="134"/>
  <c r="AB41" i="276" s="1"/>
  <c r="AC41" i="276" s="1"/>
  <c r="N10" i="134"/>
  <c r="D41" i="276" s="1"/>
  <c r="E41" i="276" s="1"/>
  <c r="N52" i="134"/>
  <c r="V203" i="276" s="1"/>
  <c r="W203" i="276" s="1"/>
  <c r="N57" i="134"/>
  <c r="AB68" i="276" s="1"/>
  <c r="AC68" i="276" s="1"/>
  <c r="N59" i="134"/>
  <c r="AB122" i="276" s="1"/>
  <c r="AC122" i="276" s="1"/>
  <c r="N39" i="134"/>
  <c r="P176" i="276" s="1"/>
  <c r="Q176" i="276" s="1"/>
  <c r="N36" i="134"/>
  <c r="P95" i="276" s="1"/>
  <c r="Q95" i="276" s="1"/>
  <c r="N37" i="134"/>
  <c r="P122" i="276" s="1"/>
  <c r="Q122" i="276" s="1"/>
  <c r="N47" i="134"/>
  <c r="V95" i="276" s="1"/>
  <c r="W95" i="276" s="1"/>
  <c r="N48" i="134"/>
  <c r="BF20" i="259"/>
  <c r="R61" i="211"/>
  <c r="F9" i="134" a="1"/>
  <c r="BG22" i="259"/>
  <c r="BG23" i="211"/>
  <c r="BF22" i="211"/>
  <c r="BH22" i="211"/>
  <c r="BF52" i="211"/>
  <c r="BH52" i="211"/>
  <c r="BG57" i="299"/>
  <c r="BG58" i="211"/>
  <c r="BF59" i="211"/>
  <c r="BH59" i="211"/>
  <c r="V27" i="134"/>
  <c r="V42" i="134"/>
  <c r="V24" i="134"/>
  <c r="V19" i="134"/>
  <c r="V21" i="134"/>
  <c r="V32" i="134"/>
  <c r="V41" i="134"/>
  <c r="V35" i="134"/>
  <c r="V20" i="134"/>
  <c r="V23" i="134"/>
  <c r="V31" i="134"/>
  <c r="V46" i="134"/>
  <c r="V17" i="134"/>
  <c r="V13" i="134"/>
  <c r="V40" i="134"/>
  <c r="V26" i="134"/>
  <c r="V11" i="134"/>
  <c r="V52" i="134"/>
  <c r="V10" i="134"/>
  <c r="V49" i="134"/>
  <c r="V38" i="134"/>
  <c r="V36" i="134"/>
  <c r="V50" i="134"/>
  <c r="V47" i="134"/>
  <c r="V33" i="134"/>
  <c r="V53" i="134"/>
  <c r="V51" i="134"/>
  <c r="V28" i="134"/>
  <c r="V30" i="134"/>
  <c r="V58" i="134"/>
  <c r="V56" i="134"/>
  <c r="V16" i="134"/>
  <c r="V39" i="134"/>
  <c r="V57" i="134"/>
  <c r="V55" i="134"/>
  <c r="V44" i="134"/>
  <c r="V22" i="134"/>
  <c r="V60" i="134"/>
  <c r="V15" i="134"/>
  <c r="V37" i="134"/>
  <c r="V9" i="134"/>
  <c r="D22" i="276" s="1"/>
  <c r="E22" i="276" s="1"/>
  <c r="V14" i="134"/>
  <c r="V59" i="134"/>
  <c r="V43" i="134"/>
  <c r="V29" i="134"/>
  <c r="V48" i="134"/>
  <c r="V18" i="134"/>
  <c r="V12" i="134"/>
  <c r="V34" i="134"/>
  <c r="V25" i="134"/>
  <c r="V54" i="134"/>
  <c r="V45" i="134"/>
  <c r="M41" i="134"/>
  <c r="P202" i="276" s="1"/>
  <c r="Q202" i="276" s="1"/>
  <c r="M27" i="134"/>
  <c r="J94" i="276" s="1"/>
  <c r="K94" i="276" s="1"/>
  <c r="M39" i="134"/>
  <c r="P175" i="276" s="1"/>
  <c r="Q175" i="276" s="1"/>
  <c r="M20" i="134"/>
  <c r="M59" i="134"/>
  <c r="AB121" i="276" s="1"/>
  <c r="AC121" i="276" s="1"/>
  <c r="M37" i="134"/>
  <c r="P121" i="276" s="1"/>
  <c r="Q121" i="276" s="1"/>
  <c r="M17" i="134"/>
  <c r="D148" i="276" s="1"/>
  <c r="E148" i="276" s="1"/>
  <c r="M16" i="134"/>
  <c r="M56" i="134"/>
  <c r="AB40" i="276" s="1"/>
  <c r="AC40" i="276" s="1"/>
  <c r="M40" i="134"/>
  <c r="M14" i="134"/>
  <c r="D94" i="276" s="1"/>
  <c r="E94" i="276" s="1"/>
  <c r="M57" i="134"/>
  <c r="AB67" i="276" s="1"/>
  <c r="AC67" i="276" s="1"/>
  <c r="M25" i="134"/>
  <c r="M10" i="134"/>
  <c r="D40" i="276" s="1"/>
  <c r="E40" i="276" s="1"/>
  <c r="M19" i="134"/>
  <c r="D175" i="276" s="1"/>
  <c r="E175" i="276" s="1"/>
  <c r="M11" i="134"/>
  <c r="M32" i="134"/>
  <c r="J229" i="276" s="1"/>
  <c r="K229" i="276" s="1"/>
  <c r="M50" i="134"/>
  <c r="V148" i="276" s="1"/>
  <c r="W148" i="276" s="1"/>
  <c r="M24" i="134"/>
  <c r="J40" i="276" s="1"/>
  <c r="K40" i="276" s="1"/>
  <c r="M54" i="134"/>
  <c r="AB13" i="276" s="1"/>
  <c r="AC13" i="276" s="1"/>
  <c r="M26" i="134"/>
  <c r="J67" i="276" s="1"/>
  <c r="K67" i="276" s="1"/>
  <c r="M29" i="134"/>
  <c r="J148" i="276" s="1"/>
  <c r="K148" i="276" s="1"/>
  <c r="M22" i="134"/>
  <c r="D229" i="276" s="1"/>
  <c r="E229" i="276" s="1"/>
  <c r="M43" i="134"/>
  <c r="V13" i="276" s="1"/>
  <c r="W13" i="276" s="1"/>
  <c r="M35" i="134"/>
  <c r="P67" i="276" s="1"/>
  <c r="Q67" i="276" s="1"/>
  <c r="M51" i="134"/>
  <c r="V175" i="276" s="1"/>
  <c r="W175" i="276" s="1"/>
  <c r="M49" i="134"/>
  <c r="V121" i="276" s="1"/>
  <c r="W121" i="276" s="1"/>
  <c r="M23" i="134"/>
  <c r="J13" i="276" s="1"/>
  <c r="K13" i="276" s="1"/>
  <c r="M38" i="134"/>
  <c r="P148" i="276" s="1"/>
  <c r="Q148" i="276" s="1"/>
  <c r="M18" i="134"/>
  <c r="M33" i="134"/>
  <c r="P13" i="276" s="1"/>
  <c r="Q13" i="276" s="1"/>
  <c r="M30" i="134"/>
  <c r="J175" i="276" s="1"/>
  <c r="K175" i="276" s="1"/>
  <c r="M55" i="134"/>
  <c r="M31" i="134"/>
  <c r="J202" i="276" s="1"/>
  <c r="K202" i="276" s="1"/>
  <c r="M36" i="134"/>
  <c r="P94" i="276" s="1"/>
  <c r="Q94" i="276" s="1"/>
  <c r="M44" i="134"/>
  <c r="V40" i="276" s="1"/>
  <c r="W40" i="276" s="1"/>
  <c r="M52" i="134"/>
  <c r="V202" i="276" s="1"/>
  <c r="W202" i="276" s="1"/>
  <c r="M13" i="134"/>
  <c r="D67" i="276" s="1"/>
  <c r="E67" i="276" s="1"/>
  <c r="M34" i="134"/>
  <c r="P40" i="276" s="1"/>
  <c r="Q40" i="276" s="1"/>
  <c r="M42" i="134"/>
  <c r="P229" i="276" s="1"/>
  <c r="Q229" i="276" s="1"/>
  <c r="M48" i="134"/>
  <c r="M58" i="134"/>
  <c r="AB94" i="276" s="1"/>
  <c r="AC94" i="276" s="1"/>
  <c r="M60" i="134"/>
  <c r="AB148" i="276" s="1"/>
  <c r="AC148" i="276" s="1"/>
  <c r="M21" i="134"/>
  <c r="D202" i="276" s="1"/>
  <c r="E202" i="276" s="1"/>
  <c r="M9" i="134"/>
  <c r="D13" i="276" s="1"/>
  <c r="E13" i="276" s="1"/>
  <c r="M15" i="134"/>
  <c r="D121" i="276" s="1"/>
  <c r="E121" i="276" s="1"/>
  <c r="M12" i="134"/>
  <c r="M46" i="134"/>
  <c r="V67" i="276" s="1"/>
  <c r="W67" i="276" s="1"/>
  <c r="M53" i="134"/>
  <c r="V229" i="276" s="1"/>
  <c r="W229" i="276" s="1"/>
  <c r="M45" i="134"/>
  <c r="M28" i="134"/>
  <c r="J121" i="276" s="1"/>
  <c r="K121" i="276" s="1"/>
  <c r="M47" i="134"/>
  <c r="V94" i="276" s="1"/>
  <c r="W94" i="276" s="1"/>
  <c r="E43" i="276"/>
  <c r="E69" i="276"/>
  <c r="E61" i="211"/>
  <c r="D9" i="134" s="1" a="1"/>
  <c r="BF7" i="218"/>
  <c r="E9" i="134" a="1"/>
  <c r="BH42" i="211"/>
  <c r="BF42" i="211"/>
  <c r="BG44" i="266"/>
  <c r="BG45" i="211"/>
  <c r="BG23" i="299"/>
  <c r="BG24" i="211"/>
  <c r="D13" i="305"/>
  <c r="E13" i="305" s="1"/>
  <c r="D14" i="305"/>
  <c r="E14" i="305" s="1"/>
  <c r="D15" i="305"/>
  <c r="E15" i="305" s="1"/>
  <c r="BF48" i="211" l="1"/>
  <c r="BH48" i="211"/>
  <c r="BF45" i="211"/>
  <c r="BH45" i="211"/>
  <c r="BF50" i="211"/>
  <c r="BH50" i="211"/>
  <c r="C7" i="279"/>
  <c r="D8" i="279" s="1"/>
  <c r="BF11" i="211"/>
  <c r="BH11" i="211"/>
  <c r="BH23" i="211"/>
  <c r="BF23" i="211"/>
  <c r="BH15" i="211"/>
  <c r="BF15" i="211"/>
  <c r="F8" i="275"/>
  <c r="M9" i="275"/>
  <c r="H9" i="275"/>
  <c r="L9" i="275"/>
  <c r="G9" i="275"/>
  <c r="BF25" i="211"/>
  <c r="BH25" i="211"/>
  <c r="C26" i="303"/>
  <c r="D6" i="254"/>
  <c r="BH14" i="211"/>
  <c r="BF14" i="211"/>
  <c r="BF9" i="211"/>
  <c r="BH9" i="211"/>
  <c r="BF19" i="211"/>
  <c r="BH19" i="211"/>
  <c r="BH51" i="211"/>
  <c r="BF51" i="211"/>
  <c r="BF53" i="211"/>
  <c r="BH53" i="211"/>
  <c r="C242" i="303"/>
  <c r="BF56" i="211"/>
  <c r="BH56" i="211"/>
  <c r="BF26" i="211"/>
  <c r="BH26" i="211"/>
  <c r="BF55" i="211"/>
  <c r="BH55" i="211"/>
  <c r="E7" i="277"/>
  <c r="G7" i="277"/>
  <c r="F54" i="134"/>
  <c r="AB6" i="276" s="1"/>
  <c r="AC6" i="276" s="1"/>
  <c r="F30" i="134"/>
  <c r="J168" i="276" s="1"/>
  <c r="K168" i="276" s="1"/>
  <c r="F22" i="134"/>
  <c r="D222" i="276" s="1"/>
  <c r="E222" i="276" s="1"/>
  <c r="F53" i="134"/>
  <c r="V222" i="276" s="1"/>
  <c r="W222" i="276" s="1"/>
  <c r="F10" i="134"/>
  <c r="D33" i="276" s="1"/>
  <c r="E33" i="276" s="1"/>
  <c r="F34" i="134"/>
  <c r="P33" i="276" s="1"/>
  <c r="Q33" i="276" s="1"/>
  <c r="F42" i="134"/>
  <c r="P222" i="276" s="1"/>
  <c r="Q222" i="276" s="1"/>
  <c r="F49" i="134"/>
  <c r="V114" i="276" s="1"/>
  <c r="W114" i="276" s="1"/>
  <c r="F36" i="134"/>
  <c r="P87" i="276" s="1"/>
  <c r="Q87" i="276" s="1"/>
  <c r="F21" i="134"/>
  <c r="D195" i="276" s="1"/>
  <c r="E195" i="276" s="1"/>
  <c r="F20" i="134"/>
  <c r="F12" i="134"/>
  <c r="F33" i="134"/>
  <c r="P6" i="276" s="1"/>
  <c r="Q6" i="276" s="1"/>
  <c r="F17" i="134"/>
  <c r="D141" i="276" s="1"/>
  <c r="E141" i="276" s="1"/>
  <c r="F26" i="134"/>
  <c r="J60" i="276" s="1"/>
  <c r="K60" i="276" s="1"/>
  <c r="F43" i="134"/>
  <c r="V6" i="276" s="1"/>
  <c r="W6" i="276" s="1"/>
  <c r="F44" i="134"/>
  <c r="V33" i="276" s="1"/>
  <c r="W33" i="276" s="1"/>
  <c r="F31" i="134"/>
  <c r="J195" i="276" s="1"/>
  <c r="K195" i="276" s="1"/>
  <c r="F60" i="134"/>
  <c r="AB141" i="276" s="1"/>
  <c r="AC141" i="276" s="1"/>
  <c r="F41" i="134"/>
  <c r="P195" i="276" s="1"/>
  <c r="Q195" i="276" s="1"/>
  <c r="F37" i="134"/>
  <c r="P114" i="276" s="1"/>
  <c r="Q114" i="276" s="1"/>
  <c r="F24" i="134"/>
  <c r="J33" i="276" s="1"/>
  <c r="K33" i="276" s="1"/>
  <c r="F56" i="134"/>
  <c r="AB33" i="276" s="1"/>
  <c r="AC33" i="276" s="1"/>
  <c r="F46" i="134"/>
  <c r="V60" i="276" s="1"/>
  <c r="W60" i="276" s="1"/>
  <c r="F14" i="134"/>
  <c r="D87" i="276" s="1"/>
  <c r="E87" i="276" s="1"/>
  <c r="F18" i="134"/>
  <c r="F51" i="134"/>
  <c r="V168" i="276" s="1"/>
  <c r="W168" i="276" s="1"/>
  <c r="F15" i="134"/>
  <c r="D114" i="276" s="1"/>
  <c r="E114" i="276" s="1"/>
  <c r="F28" i="134"/>
  <c r="J114" i="276" s="1"/>
  <c r="K114" i="276" s="1"/>
  <c r="F39" i="134"/>
  <c r="P168" i="276" s="1"/>
  <c r="Q168" i="276" s="1"/>
  <c r="F50" i="134"/>
  <c r="V141" i="276" s="1"/>
  <c r="W141" i="276" s="1"/>
  <c r="F45" i="134"/>
  <c r="F55" i="134"/>
  <c r="F23" i="134"/>
  <c r="J6" i="276" s="1"/>
  <c r="K6" i="276" s="1"/>
  <c r="F58" i="134"/>
  <c r="AB87" i="276" s="1"/>
  <c r="AC87" i="276" s="1"/>
  <c r="F47" i="134"/>
  <c r="V87" i="276" s="1"/>
  <c r="W87" i="276" s="1"/>
  <c r="F19" i="134"/>
  <c r="D168" i="276" s="1"/>
  <c r="F32" i="134"/>
  <c r="J222" i="276" s="1"/>
  <c r="K222" i="276" s="1"/>
  <c r="F27" i="134"/>
  <c r="J87" i="276" s="1"/>
  <c r="K87" i="276" s="1"/>
  <c r="F25" i="134"/>
  <c r="F11" i="134"/>
  <c r="F52" i="134"/>
  <c r="V195" i="276" s="1"/>
  <c r="W195" i="276" s="1"/>
  <c r="F13" i="134"/>
  <c r="D60" i="276" s="1"/>
  <c r="E60" i="276" s="1"/>
  <c r="F9" i="134"/>
  <c r="D6" i="276" s="1"/>
  <c r="E6" i="276" s="1"/>
  <c r="F40" i="134"/>
  <c r="F48" i="134"/>
  <c r="F57" i="134"/>
  <c r="AB60" i="276" s="1"/>
  <c r="AC60" i="276" s="1"/>
  <c r="F16" i="134"/>
  <c r="F29" i="134"/>
  <c r="J141" i="276" s="1"/>
  <c r="K141" i="276" s="1"/>
  <c r="F35" i="134"/>
  <c r="P60" i="276" s="1"/>
  <c r="Q60" i="276" s="1"/>
  <c r="F38" i="134"/>
  <c r="P141" i="276" s="1"/>
  <c r="Q141" i="276" s="1"/>
  <c r="F59" i="134"/>
  <c r="AB114" i="276" s="1"/>
  <c r="AC114" i="276" s="1"/>
  <c r="E53" i="134"/>
  <c r="E29" i="134"/>
  <c r="E36" i="134"/>
  <c r="E48" i="134"/>
  <c r="E39" i="134"/>
  <c r="E22" i="134"/>
  <c r="E37" i="134"/>
  <c r="E28" i="134"/>
  <c r="E56" i="134"/>
  <c r="E26" i="134"/>
  <c r="E60" i="134"/>
  <c r="E58" i="134"/>
  <c r="E18" i="134"/>
  <c r="E59" i="134"/>
  <c r="E10" i="134"/>
  <c r="E43" i="134"/>
  <c r="E13" i="134"/>
  <c r="E38" i="134"/>
  <c r="E24" i="134"/>
  <c r="E34" i="134"/>
  <c r="E50" i="134"/>
  <c r="E52" i="134"/>
  <c r="E30" i="134"/>
  <c r="E27" i="134"/>
  <c r="E54" i="134"/>
  <c r="E20" i="134"/>
  <c r="E45" i="134"/>
  <c r="E32" i="134"/>
  <c r="E21" i="134"/>
  <c r="E9" i="134"/>
  <c r="E57" i="134"/>
  <c r="E35" i="134"/>
  <c r="E41" i="134"/>
  <c r="E49" i="134"/>
  <c r="E42" i="134"/>
  <c r="E17" i="134"/>
  <c r="E25" i="134"/>
  <c r="E51" i="134"/>
  <c r="E47" i="134"/>
  <c r="E19" i="134"/>
  <c r="E33" i="134"/>
  <c r="E11" i="134"/>
  <c r="E46" i="134"/>
  <c r="E55" i="134"/>
  <c r="E40" i="134"/>
  <c r="E15" i="134"/>
  <c r="E14" i="134"/>
  <c r="E44" i="134"/>
  <c r="E31" i="134"/>
  <c r="E16" i="134"/>
  <c r="E23" i="134"/>
  <c r="E12" i="134"/>
  <c r="BG7" i="218"/>
  <c r="BG8" i="211"/>
  <c r="BG20" i="259"/>
  <c r="BG21" i="211"/>
  <c r="D34" i="134"/>
  <c r="D26" i="134"/>
  <c r="D57" i="134"/>
  <c r="D36" i="134"/>
  <c r="D16" i="134"/>
  <c r="D56" i="134"/>
  <c r="D28" i="134"/>
  <c r="D33" i="134"/>
  <c r="D60" i="134"/>
  <c r="D58" i="134"/>
  <c r="D27" i="134"/>
  <c r="D39" i="134"/>
  <c r="D32" i="134"/>
  <c r="D49" i="134"/>
  <c r="D19" i="134"/>
  <c r="D9" i="134"/>
  <c r="D17" i="134"/>
  <c r="D35" i="134"/>
  <c r="D18" i="134"/>
  <c r="D14" i="134"/>
  <c r="D22" i="134"/>
  <c r="D10" i="134"/>
  <c r="D43" i="134"/>
  <c r="D48" i="134"/>
  <c r="D30" i="134"/>
  <c r="D53" i="134"/>
  <c r="D50" i="134"/>
  <c r="D24" i="134"/>
  <c r="D59" i="134"/>
  <c r="D20" i="134"/>
  <c r="D12" i="134"/>
  <c r="F10" i="254" s="1"/>
  <c r="D42" i="134"/>
  <c r="D54" i="134"/>
  <c r="D44" i="134"/>
  <c r="D40" i="134"/>
  <c r="D41" i="134"/>
  <c r="D25" i="134"/>
  <c r="D46" i="134"/>
  <c r="D11" i="134"/>
  <c r="D21" i="134"/>
  <c r="D37" i="134"/>
  <c r="D51" i="134"/>
  <c r="D23" i="134"/>
  <c r="D31" i="134"/>
  <c r="D15" i="134"/>
  <c r="D52" i="134"/>
  <c r="D13" i="134"/>
  <c r="D55" i="134"/>
  <c r="D29" i="134"/>
  <c r="D47" i="134"/>
  <c r="D45" i="134"/>
  <c r="D38" i="134"/>
  <c r="D24" i="276"/>
  <c r="E24" i="276" s="1"/>
  <c r="D19" i="276"/>
  <c r="E19" i="276" s="1"/>
  <c r="BG29" i="259"/>
  <c r="BG30" i="211"/>
  <c r="BF30" i="211" s="1"/>
  <c r="BH47" i="211"/>
  <c r="BF47" i="211"/>
  <c r="BF20" i="211"/>
  <c r="BH20" i="211"/>
  <c r="BF58" i="211"/>
  <c r="BH58" i="211"/>
  <c r="D21" i="279"/>
  <c r="BH13" i="211"/>
  <c r="BI13" i="211"/>
  <c r="BF13" i="211"/>
  <c r="BH24" i="211"/>
  <c r="BF24" i="211"/>
  <c r="AC143" i="276"/>
  <c r="L23" i="275"/>
  <c r="H23" i="275"/>
  <c r="G23" i="275"/>
  <c r="BH44" i="211"/>
  <c r="BF44" i="211"/>
  <c r="BF40" i="211"/>
  <c r="BH40" i="211"/>
  <c r="BH49" i="211"/>
  <c r="BF49" i="211"/>
  <c r="F36" i="254" l="1"/>
  <c r="F39" i="279"/>
  <c r="G39" i="279" s="1"/>
  <c r="F46" i="279"/>
  <c r="G46" i="279" s="1"/>
  <c r="F43" i="254"/>
  <c r="F9" i="254"/>
  <c r="F11" i="279"/>
  <c r="G11" i="279" s="1"/>
  <c r="F51" i="279"/>
  <c r="G51" i="279" s="1"/>
  <c r="F48" i="254"/>
  <c r="F17" i="254"/>
  <c r="F18" i="279"/>
  <c r="G18" i="279" s="1"/>
  <c r="F55" i="254"/>
  <c r="F58" i="279"/>
  <c r="G58" i="279" s="1"/>
  <c r="D86" i="276"/>
  <c r="D86" i="303" a="1"/>
  <c r="P221" i="276"/>
  <c r="P221" i="303" a="1"/>
  <c r="J167" i="276"/>
  <c r="J167" i="303" a="1"/>
  <c r="AB140" i="276"/>
  <c r="AB140" i="303" a="1"/>
  <c r="E56" i="254"/>
  <c r="E21" i="254"/>
  <c r="E15" i="254"/>
  <c r="E50" i="254"/>
  <c r="E51" i="254"/>
  <c r="E13" i="254"/>
  <c r="E42" i="254"/>
  <c r="E58" i="254"/>
  <c r="E43" i="254"/>
  <c r="E17" i="254"/>
  <c r="E27" i="254"/>
  <c r="E57" i="254"/>
  <c r="E23" i="254"/>
  <c r="E16" i="254"/>
  <c r="E45" i="254"/>
  <c r="E41" i="254"/>
  <c r="E33" i="254"/>
  <c r="E32" i="254"/>
  <c r="E48" i="254"/>
  <c r="E29" i="254"/>
  <c r="E52" i="254"/>
  <c r="E25" i="254"/>
  <c r="E30" i="254"/>
  <c r="E24" i="254"/>
  <c r="E36" i="254"/>
  <c r="E38" i="254"/>
  <c r="E34" i="254"/>
  <c r="E26" i="254"/>
  <c r="E19" i="254"/>
  <c r="E55" i="254"/>
  <c r="E35" i="254"/>
  <c r="E46" i="254"/>
  <c r="E44" i="254"/>
  <c r="E54" i="254"/>
  <c r="E9" i="254"/>
  <c r="E40" i="254"/>
  <c r="E31" i="254"/>
  <c r="E10" i="254"/>
  <c r="E14" i="254"/>
  <c r="E11" i="254"/>
  <c r="E8" i="254"/>
  <c r="E22" i="254"/>
  <c r="E28" i="254"/>
  <c r="E39" i="254"/>
  <c r="E37" i="254"/>
  <c r="E49" i="254"/>
  <c r="E12" i="254"/>
  <c r="E47" i="254"/>
  <c r="E18" i="254"/>
  <c r="E53" i="254"/>
  <c r="F48" i="279"/>
  <c r="G48" i="279" s="1"/>
  <c r="F45" i="254"/>
  <c r="F50" i="279"/>
  <c r="G50" i="279" s="1"/>
  <c r="F47" i="254"/>
  <c r="D113" i="276"/>
  <c r="D113" i="303" a="1"/>
  <c r="V194" i="303" a="1"/>
  <c r="V194" i="276"/>
  <c r="J59" i="303" a="1"/>
  <c r="J59" i="276"/>
  <c r="F29" i="279"/>
  <c r="G29" i="279" s="1"/>
  <c r="F27" i="254"/>
  <c r="F25" i="279"/>
  <c r="G25" i="279" s="1"/>
  <c r="F23" i="254"/>
  <c r="F28" i="254"/>
  <c r="F30" i="279"/>
  <c r="G30" i="279" s="1"/>
  <c r="F33" i="279"/>
  <c r="G33" i="279" s="1"/>
  <c r="F30" i="254"/>
  <c r="F32" i="254"/>
  <c r="F35" i="279"/>
  <c r="G35" i="279" s="1"/>
  <c r="P194" i="276"/>
  <c r="P194" i="303" a="1"/>
  <c r="V140" i="276"/>
  <c r="V140" i="303" a="1"/>
  <c r="AB32" i="276"/>
  <c r="AB32" i="303" a="1"/>
  <c r="E168" i="276"/>
  <c r="E194" i="276"/>
  <c r="E20" i="254"/>
  <c r="F24" i="254"/>
  <c r="F26" i="279"/>
  <c r="G26" i="279" s="1"/>
  <c r="F53" i="254"/>
  <c r="F56" i="279"/>
  <c r="G56" i="279" s="1"/>
  <c r="F42" i="279"/>
  <c r="G42" i="279" s="1"/>
  <c r="F39" i="254"/>
  <c r="F46" i="254"/>
  <c r="F49" i="279"/>
  <c r="G49" i="279" s="1"/>
  <c r="F40" i="279"/>
  <c r="G40" i="279" s="1"/>
  <c r="F37" i="254"/>
  <c r="BF21" i="211"/>
  <c r="BH21" i="211"/>
  <c r="P59" i="276"/>
  <c r="P59" i="303" a="1"/>
  <c r="P32" i="276"/>
  <c r="P32" i="303" a="1"/>
  <c r="J113" i="276"/>
  <c r="J113" i="303" a="1"/>
  <c r="AB86" i="303" a="1"/>
  <c r="AB86" i="276"/>
  <c r="F12" i="279"/>
  <c r="G12" i="279" s="1"/>
  <c r="F11" i="254"/>
  <c r="F41" i="279"/>
  <c r="G41" i="279" s="1"/>
  <c r="F38" i="254"/>
  <c r="F41" i="254"/>
  <c r="F44" i="279"/>
  <c r="G44" i="279" s="1"/>
  <c r="F25" i="254"/>
  <c r="F27" i="279"/>
  <c r="G27" i="279" s="1"/>
  <c r="V59" i="303" a="1"/>
  <c r="V59" i="276"/>
  <c r="AB59" i="276"/>
  <c r="AB59" i="303" a="1"/>
  <c r="J32" i="276"/>
  <c r="J32" i="303" a="1"/>
  <c r="P113" i="276"/>
  <c r="P113" i="303" a="1"/>
  <c r="D27" i="279"/>
  <c r="D60" i="279"/>
  <c r="D36" i="279"/>
  <c r="D20" i="279"/>
  <c r="D29" i="279"/>
  <c r="D56" i="279"/>
  <c r="D19" i="279"/>
  <c r="D50" i="279"/>
  <c r="D42" i="279"/>
  <c r="D33" i="279"/>
  <c r="D40" i="279"/>
  <c r="D12" i="279"/>
  <c r="D31" i="279"/>
  <c r="D13" i="279"/>
  <c r="D55" i="279"/>
  <c r="D28" i="279"/>
  <c r="D18" i="279"/>
  <c r="D15" i="279"/>
  <c r="D59" i="279"/>
  <c r="D30" i="279"/>
  <c r="D54" i="279"/>
  <c r="D48" i="279"/>
  <c r="D61" i="279"/>
  <c r="D52" i="279"/>
  <c r="D39" i="279"/>
  <c r="D14" i="279"/>
  <c r="D45" i="279"/>
  <c r="D23" i="279"/>
  <c r="D24" i="279"/>
  <c r="D41" i="279"/>
  <c r="D53" i="279"/>
  <c r="D17" i="279"/>
  <c r="D37" i="279"/>
  <c r="D44" i="279"/>
  <c r="D38" i="279"/>
  <c r="D34" i="279"/>
  <c r="D57" i="279"/>
  <c r="D46" i="279"/>
  <c r="D47" i="279"/>
  <c r="D43" i="279"/>
  <c r="D35" i="279"/>
  <c r="D25" i="279"/>
  <c r="D26" i="279"/>
  <c r="D11" i="279"/>
  <c r="D7" i="279"/>
  <c r="D58" i="279"/>
  <c r="D51" i="279"/>
  <c r="D16" i="279"/>
  <c r="D10" i="279"/>
  <c r="D49" i="279"/>
  <c r="F53" i="279"/>
  <c r="G53" i="279" s="1"/>
  <c r="F50" i="254"/>
  <c r="F45" i="279"/>
  <c r="G45" i="279" s="1"/>
  <c r="F42" i="254"/>
  <c r="F10" i="279"/>
  <c r="G10" i="279" s="1"/>
  <c r="F8" i="254"/>
  <c r="F56" i="254"/>
  <c r="F59" i="279"/>
  <c r="G59" i="279" s="1"/>
  <c r="BF8" i="211"/>
  <c r="BH8" i="211"/>
  <c r="BI8" i="211" s="1"/>
  <c r="D5" i="276"/>
  <c r="D5" i="303" a="1"/>
  <c r="P140" i="276"/>
  <c r="P140" i="303" a="1"/>
  <c r="D221" i="276"/>
  <c r="D221" i="303" a="1"/>
  <c r="H8" i="275"/>
  <c r="F7" i="254"/>
  <c r="F8" i="279"/>
  <c r="F37" i="279"/>
  <c r="G37" i="279" s="1"/>
  <c r="F34" i="254"/>
  <c r="J86" i="276"/>
  <c r="J86" i="303" a="1"/>
  <c r="F13" i="254"/>
  <c r="F14" i="279"/>
  <c r="G14" i="279" s="1"/>
  <c r="F55" i="279"/>
  <c r="G55" i="279" s="1"/>
  <c r="F52" i="254"/>
  <c r="H52" i="254" s="1"/>
  <c r="F20" i="254"/>
  <c r="F21" i="279"/>
  <c r="G21" i="279" s="1"/>
  <c r="F61" i="279"/>
  <c r="G61" i="279" s="1"/>
  <c r="F58" i="254"/>
  <c r="P5" i="303" a="1"/>
  <c r="P5" i="276"/>
  <c r="D194" i="276"/>
  <c r="D215" i="276" s="1"/>
  <c r="E215" i="276" s="1"/>
  <c r="D194" i="303" a="1"/>
  <c r="D59" i="276"/>
  <c r="D59" i="303" a="1"/>
  <c r="P167" i="276"/>
  <c r="P167" i="303" a="1"/>
  <c r="G34" i="275"/>
  <c r="G41" i="275"/>
  <c r="G36" i="275"/>
  <c r="G45" i="275"/>
  <c r="G60" i="275"/>
  <c r="G29" i="275"/>
  <c r="G20" i="275"/>
  <c r="G59" i="275"/>
  <c r="G16" i="275"/>
  <c r="G21" i="275"/>
  <c r="G14" i="275"/>
  <c r="G32" i="275"/>
  <c r="G28" i="275"/>
  <c r="G38" i="275"/>
  <c r="G53" i="275"/>
  <c r="G11" i="275"/>
  <c r="N9" i="275"/>
  <c r="G35" i="275"/>
  <c r="G37" i="275"/>
  <c r="G39" i="275"/>
  <c r="G54" i="275"/>
  <c r="G40" i="275"/>
  <c r="G18" i="275"/>
  <c r="G22" i="275"/>
  <c r="G19" i="275"/>
  <c r="G12" i="275"/>
  <c r="G31" i="275"/>
  <c r="G24" i="275"/>
  <c r="G17" i="275"/>
  <c r="G55" i="275"/>
  <c r="G15" i="275"/>
  <c r="G43" i="275"/>
  <c r="G62" i="275"/>
  <c r="K9" i="275" s="1"/>
  <c r="G25" i="275"/>
  <c r="G58" i="275"/>
  <c r="G30" i="275"/>
  <c r="G56" i="275"/>
  <c r="G27" i="275"/>
  <c r="G61" i="275"/>
  <c r="G51" i="275"/>
  <c r="G52" i="275"/>
  <c r="G46" i="275"/>
  <c r="G49" i="275"/>
  <c r="G13" i="275"/>
  <c r="G44" i="275"/>
  <c r="F47" i="279"/>
  <c r="G47" i="279" s="1"/>
  <c r="F44" i="254"/>
  <c r="F31" i="279"/>
  <c r="G31" i="279" s="1"/>
  <c r="F29" i="254"/>
  <c r="F43" i="279"/>
  <c r="G43" i="279" s="1"/>
  <c r="F40" i="254"/>
  <c r="F13" i="279"/>
  <c r="G13" i="279" s="1"/>
  <c r="F12" i="254"/>
  <c r="F34" i="279"/>
  <c r="G34" i="279" s="1"/>
  <c r="F31" i="254"/>
  <c r="D167" i="303" a="1"/>
  <c r="D167" i="276"/>
  <c r="J221" i="303" a="1"/>
  <c r="J221" i="276"/>
  <c r="V5" i="276"/>
  <c r="V5" i="303" a="1"/>
  <c r="F54" i="279"/>
  <c r="G54" i="279" s="1"/>
  <c r="F51" i="254"/>
  <c r="V113" i="303" a="1"/>
  <c r="V113" i="276"/>
  <c r="F21" i="254"/>
  <c r="F23" i="279"/>
  <c r="G23" i="279" s="1"/>
  <c r="H10" i="254"/>
  <c r="D8" i="255" s="1"/>
  <c r="F17" i="279"/>
  <c r="G17" i="279" s="1"/>
  <c r="F16" i="254"/>
  <c r="F26" i="254"/>
  <c r="F28" i="279"/>
  <c r="G28" i="279" s="1"/>
  <c r="J5" i="276"/>
  <c r="J5" i="303" a="1"/>
  <c r="V86" i="276"/>
  <c r="V86" i="303" a="1"/>
  <c r="D32" i="276"/>
  <c r="D32" i="303" a="1"/>
  <c r="P86" i="276"/>
  <c r="P86" i="303" a="1"/>
  <c r="F19" i="254"/>
  <c r="F20" i="279"/>
  <c r="G20" i="279" s="1"/>
  <c r="D140" i="276"/>
  <c r="D140" i="303" a="1"/>
  <c r="F52" i="279"/>
  <c r="G52" i="279" s="1"/>
  <c r="F49" i="254"/>
  <c r="F18" i="254"/>
  <c r="F19" i="279"/>
  <c r="G19" i="279" s="1"/>
  <c r="F33" i="254"/>
  <c r="F36" i="279"/>
  <c r="G36" i="279" s="1"/>
  <c r="F54" i="254"/>
  <c r="F57" i="279"/>
  <c r="G57" i="279" s="1"/>
  <c r="V167" i="276"/>
  <c r="V167" i="303" a="1"/>
  <c r="AB113" i="276"/>
  <c r="AB113" i="303" a="1"/>
  <c r="J140" i="276"/>
  <c r="J140" i="303" a="1"/>
  <c r="F24" i="279"/>
  <c r="G24" i="279" s="1"/>
  <c r="F22" i="254"/>
  <c r="V32" i="276"/>
  <c r="V32" i="303" a="1"/>
  <c r="F35" i="254"/>
  <c r="F38" i="279"/>
  <c r="G38" i="279" s="1"/>
  <c r="F60" i="279"/>
  <c r="G60" i="279" s="1"/>
  <c r="F57" i="254"/>
  <c r="F16" i="279"/>
  <c r="G16" i="279" s="1"/>
  <c r="F15" i="254"/>
  <c r="F14" i="254"/>
  <c r="F15" i="279"/>
  <c r="G15" i="279" s="1"/>
  <c r="J194" i="276"/>
  <c r="J194" i="303" a="1"/>
  <c r="AB5" i="276"/>
  <c r="AB5" i="303" a="1"/>
  <c r="V221" i="276"/>
  <c r="V221" i="303" a="1"/>
  <c r="E7" i="254"/>
  <c r="E6" i="254" s="1"/>
  <c r="D47" i="305"/>
  <c r="E47" i="305" s="1"/>
  <c r="H14" i="254" l="1"/>
  <c r="D12" i="255" s="1"/>
  <c r="H55" i="254"/>
  <c r="AB130" i="303"/>
  <c r="AC130" i="303" s="1"/>
  <c r="AB126" i="303"/>
  <c r="AC126" i="303" s="1"/>
  <c r="AB131" i="303"/>
  <c r="AC131" i="303" s="1"/>
  <c r="AB122" i="303"/>
  <c r="AC122" i="303" s="1"/>
  <c r="AB133" i="303"/>
  <c r="AC133" i="303" s="1"/>
  <c r="AB117" i="303"/>
  <c r="AC117" i="303" s="1"/>
  <c r="AB116" i="303"/>
  <c r="AC116" i="303" s="1"/>
  <c r="AB121" i="303"/>
  <c r="AC121" i="303" s="1"/>
  <c r="AB115" i="303"/>
  <c r="AC115" i="303" s="1"/>
  <c r="AB123" i="303"/>
  <c r="AC123" i="303" s="1"/>
  <c r="AB127" i="303"/>
  <c r="AC127" i="303" s="1"/>
  <c r="AB124" i="303"/>
  <c r="AC124" i="303" s="1"/>
  <c r="AB119" i="303"/>
  <c r="AC119" i="303" s="1"/>
  <c r="AB118" i="303"/>
  <c r="AC118" i="303" s="1"/>
  <c r="AB128" i="303"/>
  <c r="AC128" i="303" s="1"/>
  <c r="AB113" i="303"/>
  <c r="AB132" i="303"/>
  <c r="AC132" i="303" s="1"/>
  <c r="AB114" i="303"/>
  <c r="AC114" i="303" s="1"/>
  <c r="AB120" i="303"/>
  <c r="AC120" i="303" s="1"/>
  <c r="AB125" i="303"/>
  <c r="AC125" i="303" s="1"/>
  <c r="AB129" i="303"/>
  <c r="AC129" i="303" s="1"/>
  <c r="D151" i="303"/>
  <c r="E151" i="303" s="1"/>
  <c r="D160" i="303"/>
  <c r="E160" i="303" s="1"/>
  <c r="D156" i="303"/>
  <c r="E156" i="303" s="1"/>
  <c r="D154" i="303"/>
  <c r="E154" i="303" s="1"/>
  <c r="D140" i="303"/>
  <c r="D157" i="303"/>
  <c r="E157" i="303" s="1"/>
  <c r="D149" i="303"/>
  <c r="E149" i="303" s="1"/>
  <c r="D147" i="303"/>
  <c r="E147" i="303" s="1"/>
  <c r="D152" i="303"/>
  <c r="E152" i="303" s="1"/>
  <c r="D142" i="303"/>
  <c r="E142" i="303" s="1"/>
  <c r="D158" i="303"/>
  <c r="E158" i="303" s="1"/>
  <c r="D148" i="303"/>
  <c r="E148" i="303" s="1"/>
  <c r="D141" i="303"/>
  <c r="E141" i="303" s="1"/>
  <c r="D159" i="303"/>
  <c r="E159" i="303" s="1"/>
  <c r="D143" i="303"/>
  <c r="E143" i="303" s="1"/>
  <c r="D144" i="303"/>
  <c r="E144" i="303" s="1"/>
  <c r="D145" i="303"/>
  <c r="E145" i="303" s="1"/>
  <c r="D153" i="303"/>
  <c r="E153" i="303" s="1"/>
  <c r="D155" i="303"/>
  <c r="E155" i="303" s="1"/>
  <c r="D150" i="303"/>
  <c r="E150" i="303" s="1"/>
  <c r="D146" i="303"/>
  <c r="E146" i="303" s="1"/>
  <c r="V19" i="303"/>
  <c r="W19" i="303" s="1"/>
  <c r="V13" i="303"/>
  <c r="W13" i="303" s="1"/>
  <c r="V18" i="303"/>
  <c r="W18" i="303" s="1"/>
  <c r="V21" i="303"/>
  <c r="W21" i="303" s="1"/>
  <c r="V23" i="303"/>
  <c r="W23" i="303" s="1"/>
  <c r="V6" i="303"/>
  <c r="W6" i="303" s="1"/>
  <c r="V5" i="303"/>
  <c r="V9" i="303"/>
  <c r="W9" i="303" s="1"/>
  <c r="V25" i="303"/>
  <c r="W25" i="303" s="1"/>
  <c r="V15" i="303"/>
  <c r="W15" i="303" s="1"/>
  <c r="V8" i="303"/>
  <c r="W8" i="303" s="1"/>
  <c r="V24" i="303"/>
  <c r="W24" i="303" s="1"/>
  <c r="V16" i="303"/>
  <c r="W16" i="303" s="1"/>
  <c r="V12" i="303"/>
  <c r="W12" i="303" s="1"/>
  <c r="V20" i="303"/>
  <c r="W20" i="303" s="1"/>
  <c r="V11" i="303"/>
  <c r="W11" i="303" s="1"/>
  <c r="V17" i="303"/>
  <c r="W17" i="303" s="1"/>
  <c r="V7" i="303"/>
  <c r="W7" i="303" s="1"/>
  <c r="V14" i="303"/>
  <c r="W14" i="303" s="1"/>
  <c r="V10" i="303"/>
  <c r="W10" i="303" s="1"/>
  <c r="V22" i="303"/>
  <c r="W22" i="303" s="1"/>
  <c r="H29" i="254"/>
  <c r="D27" i="255" s="1"/>
  <c r="H20" i="254"/>
  <c r="D18" i="255" s="1"/>
  <c r="D226" i="303"/>
  <c r="E226" i="303" s="1"/>
  <c r="D233" i="303"/>
  <c r="E233" i="303" s="1"/>
  <c r="D234" i="303"/>
  <c r="E234" i="303" s="1"/>
  <c r="D239" i="303"/>
  <c r="E239" i="303" s="1"/>
  <c r="D221" i="303"/>
  <c r="D222" i="303"/>
  <c r="E222" i="303" s="1"/>
  <c r="D225" i="303"/>
  <c r="E225" i="303" s="1"/>
  <c r="D223" i="303"/>
  <c r="E223" i="303" s="1"/>
  <c r="D232" i="303"/>
  <c r="E232" i="303" s="1"/>
  <c r="D231" i="303"/>
  <c r="E231" i="303" s="1"/>
  <c r="D238" i="303"/>
  <c r="E238" i="303" s="1"/>
  <c r="D236" i="303"/>
  <c r="E236" i="303" s="1"/>
  <c r="D228" i="303"/>
  <c r="E228" i="303" s="1"/>
  <c r="D227" i="303"/>
  <c r="E227" i="303" s="1"/>
  <c r="D230" i="303"/>
  <c r="E230" i="303" s="1"/>
  <c r="D237" i="303"/>
  <c r="E237" i="303" s="1"/>
  <c r="D229" i="303"/>
  <c r="E229" i="303" s="1"/>
  <c r="D240" i="303"/>
  <c r="E240" i="303" s="1"/>
  <c r="D224" i="303"/>
  <c r="E224" i="303" s="1"/>
  <c r="D241" i="303"/>
  <c r="E241" i="303" s="1"/>
  <c r="D235" i="303"/>
  <c r="E235" i="303" s="1"/>
  <c r="H42" i="254"/>
  <c r="D40" i="255" s="1"/>
  <c r="W59" i="276"/>
  <c r="W80" i="276" s="1"/>
  <c r="V80" i="276"/>
  <c r="H46" i="254"/>
  <c r="D44" i="255" s="1"/>
  <c r="V149" i="303"/>
  <c r="W149" i="303" s="1"/>
  <c r="V155" i="303"/>
  <c r="W155" i="303" s="1"/>
  <c r="V145" i="303"/>
  <c r="W145" i="303" s="1"/>
  <c r="V153" i="303"/>
  <c r="W153" i="303" s="1"/>
  <c r="V148" i="303"/>
  <c r="W148" i="303" s="1"/>
  <c r="V150" i="303"/>
  <c r="W150" i="303" s="1"/>
  <c r="V140" i="303"/>
  <c r="V144" i="303"/>
  <c r="W144" i="303" s="1"/>
  <c r="V151" i="303"/>
  <c r="W151" i="303" s="1"/>
  <c r="V157" i="303"/>
  <c r="W157" i="303" s="1"/>
  <c r="V158" i="303"/>
  <c r="W158" i="303" s="1"/>
  <c r="V160" i="303"/>
  <c r="W160" i="303" s="1"/>
  <c r="V159" i="303"/>
  <c r="W159" i="303" s="1"/>
  <c r="V141" i="303"/>
  <c r="W141" i="303" s="1"/>
  <c r="V142" i="303"/>
  <c r="W142" i="303" s="1"/>
  <c r="V147" i="303"/>
  <c r="W147" i="303" s="1"/>
  <c r="V143" i="303"/>
  <c r="W143" i="303" s="1"/>
  <c r="V154" i="303"/>
  <c r="W154" i="303" s="1"/>
  <c r="V156" i="303"/>
  <c r="W156" i="303" s="1"/>
  <c r="V146" i="303"/>
  <c r="W146" i="303" s="1"/>
  <c r="V152" i="303"/>
  <c r="W152" i="303" s="1"/>
  <c r="H27" i="254"/>
  <c r="D25" i="255" s="1"/>
  <c r="H40" i="254"/>
  <c r="D38" i="255" s="1"/>
  <c r="H26" i="254"/>
  <c r="D24" i="255" s="1"/>
  <c r="P173" i="303"/>
  <c r="Q173" i="303" s="1"/>
  <c r="P179" i="303"/>
  <c r="Q179" i="303" s="1"/>
  <c r="P184" i="303"/>
  <c r="Q184" i="303" s="1"/>
  <c r="P172" i="303"/>
  <c r="Q172" i="303" s="1"/>
  <c r="P171" i="303"/>
  <c r="Q171" i="303" s="1"/>
  <c r="P177" i="303"/>
  <c r="Q177" i="303" s="1"/>
  <c r="P178" i="303"/>
  <c r="Q178" i="303" s="1"/>
  <c r="P176" i="303"/>
  <c r="Q176" i="303" s="1"/>
  <c r="P174" i="303"/>
  <c r="Q174" i="303" s="1"/>
  <c r="P167" i="303"/>
  <c r="P169" i="303"/>
  <c r="Q169" i="303" s="1"/>
  <c r="P186" i="303"/>
  <c r="Q186" i="303" s="1"/>
  <c r="P170" i="303"/>
  <c r="Q170" i="303" s="1"/>
  <c r="P175" i="303"/>
  <c r="Q175" i="303" s="1"/>
  <c r="P180" i="303"/>
  <c r="Q180" i="303" s="1"/>
  <c r="P182" i="303"/>
  <c r="Q182" i="303" s="1"/>
  <c r="P187" i="303"/>
  <c r="Q187" i="303" s="1"/>
  <c r="P168" i="303"/>
  <c r="Q168" i="303" s="1"/>
  <c r="P181" i="303"/>
  <c r="Q181" i="303" s="1"/>
  <c r="P185" i="303"/>
  <c r="Q185" i="303" s="1"/>
  <c r="P183" i="303"/>
  <c r="Q183" i="303" s="1"/>
  <c r="D242" i="276"/>
  <c r="E242" i="276" s="1"/>
  <c r="E221" i="276"/>
  <c r="V69" i="303"/>
  <c r="W69" i="303" s="1"/>
  <c r="V78" i="303"/>
  <c r="W78" i="303" s="1"/>
  <c r="V70" i="303"/>
  <c r="W70" i="303" s="1"/>
  <c r="V77" i="303"/>
  <c r="W77" i="303" s="1"/>
  <c r="V72" i="303"/>
  <c r="W72" i="303" s="1"/>
  <c r="V61" i="303"/>
  <c r="W61" i="303" s="1"/>
  <c r="V73" i="303"/>
  <c r="W73" i="303" s="1"/>
  <c r="V59" i="303"/>
  <c r="V71" i="303"/>
  <c r="W71" i="303" s="1"/>
  <c r="V62" i="303"/>
  <c r="W62" i="303" s="1"/>
  <c r="V76" i="303"/>
  <c r="W76" i="303" s="1"/>
  <c r="V64" i="303"/>
  <c r="W64" i="303" s="1"/>
  <c r="V65" i="303"/>
  <c r="W65" i="303" s="1"/>
  <c r="V67" i="303"/>
  <c r="W67" i="303" s="1"/>
  <c r="V68" i="303"/>
  <c r="W68" i="303" s="1"/>
  <c r="V63" i="303"/>
  <c r="W63" i="303" s="1"/>
  <c r="V79" i="303"/>
  <c r="W79" i="303" s="1"/>
  <c r="V60" i="303"/>
  <c r="W60" i="303" s="1"/>
  <c r="V74" i="303"/>
  <c r="W74" i="303" s="1"/>
  <c r="V75" i="303"/>
  <c r="W75" i="303" s="1"/>
  <c r="V66" i="303"/>
  <c r="W66" i="303" s="1"/>
  <c r="J124" i="303"/>
  <c r="K124" i="303" s="1"/>
  <c r="J115" i="303"/>
  <c r="K115" i="303" s="1"/>
  <c r="J133" i="303"/>
  <c r="K133" i="303" s="1"/>
  <c r="J125" i="303"/>
  <c r="K125" i="303" s="1"/>
  <c r="J121" i="303"/>
  <c r="K121" i="303" s="1"/>
  <c r="J130" i="303"/>
  <c r="K130" i="303" s="1"/>
  <c r="J132" i="303"/>
  <c r="K132" i="303" s="1"/>
  <c r="J131" i="303"/>
  <c r="K131" i="303" s="1"/>
  <c r="J120" i="303"/>
  <c r="K120" i="303" s="1"/>
  <c r="J129" i="303"/>
  <c r="K129" i="303" s="1"/>
  <c r="J116" i="303"/>
  <c r="K116" i="303" s="1"/>
  <c r="J114" i="303"/>
  <c r="K114" i="303" s="1"/>
  <c r="J123" i="303"/>
  <c r="K123" i="303" s="1"/>
  <c r="J127" i="303"/>
  <c r="K127" i="303" s="1"/>
  <c r="J126" i="303"/>
  <c r="K126" i="303" s="1"/>
  <c r="J122" i="303"/>
  <c r="K122" i="303" s="1"/>
  <c r="J128" i="303"/>
  <c r="K128" i="303" s="1"/>
  <c r="J118" i="303"/>
  <c r="K118" i="303" s="1"/>
  <c r="J119" i="303"/>
  <c r="K119" i="303" s="1"/>
  <c r="J117" i="303"/>
  <c r="K117" i="303" s="1"/>
  <c r="J113" i="303"/>
  <c r="H39" i="254"/>
  <c r="D37" i="255" s="1"/>
  <c r="W140" i="276"/>
  <c r="W161" i="276" s="1"/>
  <c r="V161" i="276"/>
  <c r="H17" i="254"/>
  <c r="D15" i="255" s="1"/>
  <c r="AB78" i="303"/>
  <c r="AC78" i="303" s="1"/>
  <c r="AB67" i="303"/>
  <c r="AC67" i="303" s="1"/>
  <c r="AB60" i="303"/>
  <c r="AC60" i="303" s="1"/>
  <c r="AB79" i="303"/>
  <c r="AC79" i="303" s="1"/>
  <c r="AB77" i="303"/>
  <c r="AC77" i="303" s="1"/>
  <c r="AB64" i="303"/>
  <c r="AC64" i="303" s="1"/>
  <c r="AB70" i="303"/>
  <c r="AC70" i="303" s="1"/>
  <c r="AB59" i="303"/>
  <c r="AB69" i="303"/>
  <c r="AC69" i="303" s="1"/>
  <c r="AB75" i="303"/>
  <c r="AC75" i="303" s="1"/>
  <c r="AB61" i="303"/>
  <c r="AC61" i="303" s="1"/>
  <c r="AB63" i="303"/>
  <c r="AC63" i="303" s="1"/>
  <c r="AB71" i="303"/>
  <c r="AC71" i="303" s="1"/>
  <c r="AB68" i="303"/>
  <c r="AC68" i="303" s="1"/>
  <c r="AB62" i="303"/>
  <c r="AC62" i="303" s="1"/>
  <c r="AB73" i="303"/>
  <c r="AC73" i="303" s="1"/>
  <c r="AB76" i="303"/>
  <c r="AC76" i="303" s="1"/>
  <c r="AB66" i="303"/>
  <c r="AC66" i="303" s="1"/>
  <c r="AB74" i="303"/>
  <c r="AC74" i="303" s="1"/>
  <c r="AB65" i="303"/>
  <c r="AC65" i="303" s="1"/>
  <c r="AB72" i="303"/>
  <c r="AC72" i="303" s="1"/>
  <c r="AC32" i="276"/>
  <c r="AC53" i="276" s="1"/>
  <c r="AB53" i="276"/>
  <c r="V183" i="303"/>
  <c r="W183" i="303" s="1"/>
  <c r="V169" i="303"/>
  <c r="W169" i="303" s="1"/>
  <c r="V186" i="303"/>
  <c r="W186" i="303" s="1"/>
  <c r="V182" i="303"/>
  <c r="W182" i="303" s="1"/>
  <c r="V174" i="303"/>
  <c r="W174" i="303" s="1"/>
  <c r="V168" i="303"/>
  <c r="W168" i="303" s="1"/>
  <c r="V173" i="303"/>
  <c r="W173" i="303" s="1"/>
  <c r="V184" i="303"/>
  <c r="W184" i="303" s="1"/>
  <c r="V177" i="303"/>
  <c r="W177" i="303" s="1"/>
  <c r="V180" i="303"/>
  <c r="W180" i="303" s="1"/>
  <c r="V179" i="303"/>
  <c r="W179" i="303" s="1"/>
  <c r="V176" i="303"/>
  <c r="W176" i="303" s="1"/>
  <c r="V178" i="303"/>
  <c r="W178" i="303" s="1"/>
  <c r="V171" i="303"/>
  <c r="W171" i="303" s="1"/>
  <c r="V172" i="303"/>
  <c r="W172" i="303" s="1"/>
  <c r="V170" i="303"/>
  <c r="W170" i="303" s="1"/>
  <c r="V167" i="303"/>
  <c r="V175" i="303"/>
  <c r="W175" i="303" s="1"/>
  <c r="V181" i="303"/>
  <c r="W181" i="303" s="1"/>
  <c r="V187" i="303"/>
  <c r="W187" i="303" s="1"/>
  <c r="V185" i="303"/>
  <c r="W185" i="303" s="1"/>
  <c r="H16" i="254"/>
  <c r="D14" i="255" s="1"/>
  <c r="K221" i="276"/>
  <c r="K242" i="276" s="1"/>
  <c r="J242" i="276"/>
  <c r="H44" i="254"/>
  <c r="D42" i="255" s="1"/>
  <c r="Q167" i="276"/>
  <c r="Q188" i="276" s="1"/>
  <c r="P188" i="276"/>
  <c r="P145" i="303"/>
  <c r="Q145" i="303" s="1"/>
  <c r="P147" i="303"/>
  <c r="Q147" i="303" s="1"/>
  <c r="P157" i="303"/>
  <c r="Q157" i="303" s="1"/>
  <c r="P152" i="303"/>
  <c r="Q152" i="303" s="1"/>
  <c r="P150" i="303"/>
  <c r="Q150" i="303" s="1"/>
  <c r="P153" i="303"/>
  <c r="Q153" i="303" s="1"/>
  <c r="P148" i="303"/>
  <c r="Q148" i="303" s="1"/>
  <c r="P142" i="303"/>
  <c r="Q142" i="303" s="1"/>
  <c r="P160" i="303"/>
  <c r="Q160" i="303" s="1"/>
  <c r="P159" i="303"/>
  <c r="Q159" i="303" s="1"/>
  <c r="P143" i="303"/>
  <c r="Q143" i="303" s="1"/>
  <c r="P149" i="303"/>
  <c r="Q149" i="303" s="1"/>
  <c r="P151" i="303"/>
  <c r="Q151" i="303" s="1"/>
  <c r="P158" i="303"/>
  <c r="Q158" i="303" s="1"/>
  <c r="P154" i="303"/>
  <c r="Q154" i="303" s="1"/>
  <c r="P146" i="303"/>
  <c r="Q146" i="303" s="1"/>
  <c r="P141" i="303"/>
  <c r="Q141" i="303" s="1"/>
  <c r="P156" i="303"/>
  <c r="Q156" i="303" s="1"/>
  <c r="P155" i="303"/>
  <c r="Q155" i="303" s="1"/>
  <c r="P140" i="303"/>
  <c r="P144" i="303"/>
  <c r="Q144" i="303" s="1"/>
  <c r="H50" i="254"/>
  <c r="K113" i="276"/>
  <c r="K134" i="276" s="1"/>
  <c r="J134" i="276"/>
  <c r="P210" i="303"/>
  <c r="Q210" i="303" s="1"/>
  <c r="P201" i="303"/>
  <c r="Q201" i="303" s="1"/>
  <c r="P200" i="303"/>
  <c r="Q200" i="303" s="1"/>
  <c r="P204" i="303"/>
  <c r="Q204" i="303" s="1"/>
  <c r="P207" i="303"/>
  <c r="Q207" i="303" s="1"/>
  <c r="P212" i="303"/>
  <c r="Q212" i="303" s="1"/>
  <c r="P197" i="303"/>
  <c r="Q197" i="303" s="1"/>
  <c r="P214" i="303"/>
  <c r="Q214" i="303" s="1"/>
  <c r="P195" i="303"/>
  <c r="Q195" i="303" s="1"/>
  <c r="P199" i="303"/>
  <c r="Q199" i="303" s="1"/>
  <c r="P202" i="303"/>
  <c r="Q202" i="303" s="1"/>
  <c r="P196" i="303"/>
  <c r="Q196" i="303" s="1"/>
  <c r="P213" i="303"/>
  <c r="Q213" i="303" s="1"/>
  <c r="P209" i="303"/>
  <c r="Q209" i="303" s="1"/>
  <c r="P205" i="303"/>
  <c r="Q205" i="303" s="1"/>
  <c r="P208" i="303"/>
  <c r="Q208" i="303" s="1"/>
  <c r="P203" i="303"/>
  <c r="Q203" i="303" s="1"/>
  <c r="P194" i="303"/>
  <c r="P198" i="303"/>
  <c r="Q198" i="303" s="1"/>
  <c r="P211" i="303"/>
  <c r="Q211" i="303" s="1"/>
  <c r="P206" i="303"/>
  <c r="Q206" i="303" s="1"/>
  <c r="K59" i="276"/>
  <c r="K80" i="276" s="1"/>
  <c r="J80" i="276"/>
  <c r="AB156" i="303"/>
  <c r="AC156" i="303" s="1"/>
  <c r="AB147" i="303"/>
  <c r="AC147" i="303" s="1"/>
  <c r="AB151" i="303"/>
  <c r="AC151" i="303" s="1"/>
  <c r="AB155" i="303"/>
  <c r="AC155" i="303" s="1"/>
  <c r="AB140" i="303"/>
  <c r="AB153" i="303"/>
  <c r="AC153" i="303" s="1"/>
  <c r="AB154" i="303"/>
  <c r="AC154" i="303" s="1"/>
  <c r="AB148" i="303"/>
  <c r="AC148" i="303" s="1"/>
  <c r="AB150" i="303"/>
  <c r="AC150" i="303" s="1"/>
  <c r="AB146" i="303"/>
  <c r="AC146" i="303" s="1"/>
  <c r="AB144" i="303"/>
  <c r="AC144" i="303" s="1"/>
  <c r="AB159" i="303"/>
  <c r="AC159" i="303" s="1"/>
  <c r="AB142" i="303"/>
  <c r="AC142" i="303" s="1"/>
  <c r="AB149" i="303"/>
  <c r="AC149" i="303" s="1"/>
  <c r="AB158" i="303"/>
  <c r="AC158" i="303" s="1"/>
  <c r="AB152" i="303"/>
  <c r="AC152" i="303" s="1"/>
  <c r="AB160" i="303"/>
  <c r="AC160" i="303" s="1"/>
  <c r="AB141" i="303"/>
  <c r="AC141" i="303" s="1"/>
  <c r="AB145" i="303"/>
  <c r="AC145" i="303" s="1"/>
  <c r="AB143" i="303"/>
  <c r="AC143" i="303" s="1"/>
  <c r="AB157" i="303"/>
  <c r="AC157" i="303" s="1"/>
  <c r="H48" i="254"/>
  <c r="H8" i="254"/>
  <c r="D6" i="255" s="1"/>
  <c r="AC59" i="276"/>
  <c r="AC80" i="276" s="1"/>
  <c r="AB80" i="276"/>
  <c r="J231" i="303"/>
  <c r="K231" i="303" s="1"/>
  <c r="J223" i="303"/>
  <c r="K223" i="303" s="1"/>
  <c r="J221" i="303"/>
  <c r="J241" i="303"/>
  <c r="K241" i="303" s="1"/>
  <c r="J224" i="303"/>
  <c r="K224" i="303" s="1"/>
  <c r="J232" i="303"/>
  <c r="K232" i="303" s="1"/>
  <c r="J239" i="303"/>
  <c r="K239" i="303" s="1"/>
  <c r="J225" i="303"/>
  <c r="K225" i="303" s="1"/>
  <c r="J235" i="303"/>
  <c r="K235" i="303" s="1"/>
  <c r="J222" i="303"/>
  <c r="K222" i="303" s="1"/>
  <c r="J236" i="303"/>
  <c r="K236" i="303" s="1"/>
  <c r="J234" i="303"/>
  <c r="K234" i="303" s="1"/>
  <c r="J226" i="303"/>
  <c r="K226" i="303" s="1"/>
  <c r="J229" i="303"/>
  <c r="K229" i="303" s="1"/>
  <c r="J230" i="303"/>
  <c r="K230" i="303" s="1"/>
  <c r="J227" i="303"/>
  <c r="K227" i="303" s="1"/>
  <c r="J240" i="303"/>
  <c r="K240" i="303" s="1"/>
  <c r="J238" i="303"/>
  <c r="K238" i="303" s="1"/>
  <c r="J237" i="303"/>
  <c r="K237" i="303" s="1"/>
  <c r="J228" i="303"/>
  <c r="K228" i="303" s="1"/>
  <c r="J233" i="303"/>
  <c r="K233" i="303" s="1"/>
  <c r="D60" i="303"/>
  <c r="E60" i="303" s="1"/>
  <c r="D74" i="303"/>
  <c r="E74" i="303" s="1"/>
  <c r="D77" i="303"/>
  <c r="E77" i="303" s="1"/>
  <c r="D64" i="303"/>
  <c r="E64" i="303" s="1"/>
  <c r="D69" i="303"/>
  <c r="E69" i="303" s="1"/>
  <c r="D63" i="303"/>
  <c r="E63" i="303" s="1"/>
  <c r="D73" i="303"/>
  <c r="E73" i="303" s="1"/>
  <c r="D70" i="303"/>
  <c r="E70" i="303" s="1"/>
  <c r="D62" i="303"/>
  <c r="E62" i="303" s="1"/>
  <c r="D66" i="303"/>
  <c r="E66" i="303" s="1"/>
  <c r="D67" i="303"/>
  <c r="E67" i="303" s="1"/>
  <c r="D68" i="303"/>
  <c r="E68" i="303" s="1"/>
  <c r="D59" i="303"/>
  <c r="D72" i="303"/>
  <c r="E72" i="303" s="1"/>
  <c r="D61" i="303"/>
  <c r="E61" i="303" s="1"/>
  <c r="D76" i="303"/>
  <c r="E76" i="303" s="1"/>
  <c r="D65" i="303"/>
  <c r="E65" i="303" s="1"/>
  <c r="D79" i="303"/>
  <c r="E79" i="303" s="1"/>
  <c r="D78" i="303"/>
  <c r="E78" i="303" s="1"/>
  <c r="D75" i="303"/>
  <c r="E75" i="303" s="1"/>
  <c r="D71" i="303"/>
  <c r="E71" i="303" s="1"/>
  <c r="P161" i="276"/>
  <c r="Q140" i="276"/>
  <c r="Q161" i="276" s="1"/>
  <c r="H25" i="254"/>
  <c r="D23" i="255" s="1"/>
  <c r="P38" i="303"/>
  <c r="Q38" i="303" s="1"/>
  <c r="P43" i="303"/>
  <c r="Q43" i="303" s="1"/>
  <c r="P52" i="303"/>
  <c r="Q52" i="303" s="1"/>
  <c r="P42" i="303"/>
  <c r="Q42" i="303" s="1"/>
  <c r="P40" i="303"/>
  <c r="Q40" i="303" s="1"/>
  <c r="P44" i="303"/>
  <c r="Q44" i="303" s="1"/>
  <c r="P35" i="303"/>
  <c r="Q35" i="303" s="1"/>
  <c r="P32" i="303"/>
  <c r="P51" i="303"/>
  <c r="Q51" i="303" s="1"/>
  <c r="P47" i="303"/>
  <c r="Q47" i="303" s="1"/>
  <c r="P39" i="303"/>
  <c r="Q39" i="303" s="1"/>
  <c r="P36" i="303"/>
  <c r="Q36" i="303" s="1"/>
  <c r="P48" i="303"/>
  <c r="Q48" i="303" s="1"/>
  <c r="P41" i="303"/>
  <c r="Q41" i="303" s="1"/>
  <c r="P45" i="303"/>
  <c r="Q45" i="303" s="1"/>
  <c r="P49" i="303"/>
  <c r="Q49" i="303" s="1"/>
  <c r="P34" i="303"/>
  <c r="Q34" i="303" s="1"/>
  <c r="P46" i="303"/>
  <c r="Q46" i="303" s="1"/>
  <c r="P33" i="303"/>
  <c r="Q33" i="303" s="1"/>
  <c r="P37" i="303"/>
  <c r="Q37" i="303" s="1"/>
  <c r="P50" i="303"/>
  <c r="Q50" i="303" s="1"/>
  <c r="Q194" i="276"/>
  <c r="Q215" i="276" s="1"/>
  <c r="P215" i="276"/>
  <c r="J71" i="303"/>
  <c r="K71" i="303" s="1"/>
  <c r="J61" i="303"/>
  <c r="K61" i="303" s="1"/>
  <c r="J65" i="303"/>
  <c r="K65" i="303" s="1"/>
  <c r="J75" i="303"/>
  <c r="K75" i="303" s="1"/>
  <c r="J67" i="303"/>
  <c r="K67" i="303" s="1"/>
  <c r="J78" i="303"/>
  <c r="K78" i="303" s="1"/>
  <c r="J70" i="303"/>
  <c r="K70" i="303" s="1"/>
  <c r="J77" i="303"/>
  <c r="K77" i="303" s="1"/>
  <c r="J60" i="303"/>
  <c r="K60" i="303" s="1"/>
  <c r="J74" i="303"/>
  <c r="K74" i="303" s="1"/>
  <c r="J64" i="303"/>
  <c r="K64" i="303" s="1"/>
  <c r="J68" i="303"/>
  <c r="K68" i="303" s="1"/>
  <c r="J62" i="303"/>
  <c r="K62" i="303" s="1"/>
  <c r="J69" i="303"/>
  <c r="K69" i="303" s="1"/>
  <c r="J79" i="303"/>
  <c r="K79" i="303" s="1"/>
  <c r="J59" i="303"/>
  <c r="J73" i="303"/>
  <c r="K73" i="303" s="1"/>
  <c r="J66" i="303"/>
  <c r="K66" i="303" s="1"/>
  <c r="J72" i="303"/>
  <c r="K72" i="303" s="1"/>
  <c r="J63" i="303"/>
  <c r="K63" i="303" s="1"/>
  <c r="J76" i="303"/>
  <c r="K76" i="303" s="1"/>
  <c r="AC140" i="276"/>
  <c r="AC161" i="276" s="1"/>
  <c r="AB161" i="276"/>
  <c r="AC113" i="276"/>
  <c r="AC134" i="276" s="1"/>
  <c r="AB134" i="276"/>
  <c r="V223" i="303"/>
  <c r="W223" i="303" s="1"/>
  <c r="V221" i="303"/>
  <c r="V240" i="303"/>
  <c r="W240" i="303" s="1"/>
  <c r="V241" i="303"/>
  <c r="W241" i="303" s="1"/>
  <c r="V230" i="303"/>
  <c r="W230" i="303" s="1"/>
  <c r="V229" i="303"/>
  <c r="W229" i="303" s="1"/>
  <c r="V222" i="303"/>
  <c r="W222" i="303" s="1"/>
  <c r="V226" i="303"/>
  <c r="W226" i="303" s="1"/>
  <c r="V236" i="303"/>
  <c r="W236" i="303" s="1"/>
  <c r="V239" i="303"/>
  <c r="W239" i="303" s="1"/>
  <c r="V224" i="303"/>
  <c r="W224" i="303" s="1"/>
  <c r="V232" i="303"/>
  <c r="W232" i="303" s="1"/>
  <c r="V225" i="303"/>
  <c r="W225" i="303" s="1"/>
  <c r="V238" i="303"/>
  <c r="W238" i="303" s="1"/>
  <c r="V228" i="303"/>
  <c r="W228" i="303" s="1"/>
  <c r="V227" i="303"/>
  <c r="W227" i="303" s="1"/>
  <c r="V234" i="303"/>
  <c r="W234" i="303" s="1"/>
  <c r="V235" i="303"/>
  <c r="W235" i="303" s="1"/>
  <c r="V231" i="303"/>
  <c r="W231" i="303" s="1"/>
  <c r="V233" i="303"/>
  <c r="W233" i="303" s="1"/>
  <c r="V237" i="303"/>
  <c r="W237" i="303" s="1"/>
  <c r="P92" i="303"/>
  <c r="Q92" i="303" s="1"/>
  <c r="P93" i="303"/>
  <c r="Q93" i="303" s="1"/>
  <c r="P103" i="303"/>
  <c r="Q103" i="303" s="1"/>
  <c r="P102" i="303"/>
  <c r="Q102" i="303" s="1"/>
  <c r="P88" i="303"/>
  <c r="Q88" i="303" s="1"/>
  <c r="P86" i="303"/>
  <c r="P89" i="303"/>
  <c r="Q89" i="303" s="1"/>
  <c r="P105" i="303"/>
  <c r="Q105" i="303" s="1"/>
  <c r="P94" i="303"/>
  <c r="Q94" i="303" s="1"/>
  <c r="P98" i="303"/>
  <c r="Q98" i="303" s="1"/>
  <c r="P87" i="303"/>
  <c r="Q87" i="303" s="1"/>
  <c r="P96" i="303"/>
  <c r="Q96" i="303" s="1"/>
  <c r="P104" i="303"/>
  <c r="Q104" i="303" s="1"/>
  <c r="P101" i="303"/>
  <c r="Q101" i="303" s="1"/>
  <c r="P91" i="303"/>
  <c r="Q91" i="303" s="1"/>
  <c r="P97" i="303"/>
  <c r="Q97" i="303" s="1"/>
  <c r="P95" i="303"/>
  <c r="Q95" i="303" s="1"/>
  <c r="P106" i="303"/>
  <c r="Q106" i="303" s="1"/>
  <c r="P100" i="303"/>
  <c r="Q100" i="303" s="1"/>
  <c r="P99" i="303"/>
  <c r="Q99" i="303" s="1"/>
  <c r="P90" i="303"/>
  <c r="Q90" i="303" s="1"/>
  <c r="E167" i="276"/>
  <c r="D188" i="276"/>
  <c r="E188" i="276" s="1"/>
  <c r="E59" i="276"/>
  <c r="D80" i="276"/>
  <c r="E80" i="276" s="1"/>
  <c r="H13" i="254"/>
  <c r="D11" i="255" s="1"/>
  <c r="D6" i="303"/>
  <c r="E6" i="303" s="1"/>
  <c r="D23" i="303"/>
  <c r="E23" i="303" s="1"/>
  <c r="D24" i="303"/>
  <c r="E24" i="303" s="1"/>
  <c r="D15" i="303"/>
  <c r="E15" i="303" s="1"/>
  <c r="D14" i="303"/>
  <c r="E14" i="303" s="1"/>
  <c r="D18" i="303"/>
  <c r="E18" i="303" s="1"/>
  <c r="D17" i="303"/>
  <c r="E17" i="303" s="1"/>
  <c r="D19" i="303"/>
  <c r="E19" i="303" s="1"/>
  <c r="D21" i="303"/>
  <c r="E21" i="303" s="1"/>
  <c r="D5" i="303"/>
  <c r="D25" i="303"/>
  <c r="E25" i="303" s="1"/>
  <c r="D11" i="303"/>
  <c r="E11" i="303" s="1"/>
  <c r="D16" i="303"/>
  <c r="E16" i="303" s="1"/>
  <c r="D7" i="303"/>
  <c r="E7" i="303" s="1"/>
  <c r="D13" i="303"/>
  <c r="E13" i="303" s="1"/>
  <c r="D9" i="303"/>
  <c r="E9" i="303" s="1"/>
  <c r="D8" i="303"/>
  <c r="E8" i="303" s="1"/>
  <c r="D20" i="303"/>
  <c r="E20" i="303" s="1"/>
  <c r="D22" i="303"/>
  <c r="E22" i="303" s="1"/>
  <c r="D10" i="303"/>
  <c r="E10" i="303" s="1"/>
  <c r="D12" i="303"/>
  <c r="E12" i="303" s="1"/>
  <c r="Q32" i="276"/>
  <c r="Q53" i="276" s="1"/>
  <c r="P53" i="276"/>
  <c r="H53" i="254"/>
  <c r="W194" i="276"/>
  <c r="W215" i="276" s="1"/>
  <c r="V215" i="276"/>
  <c r="J183" i="303"/>
  <c r="K183" i="303" s="1"/>
  <c r="J172" i="303"/>
  <c r="K172" i="303" s="1"/>
  <c r="J180" i="303"/>
  <c r="K180" i="303" s="1"/>
  <c r="J182" i="303"/>
  <c r="K182" i="303" s="1"/>
  <c r="J186" i="303"/>
  <c r="K186" i="303" s="1"/>
  <c r="J175" i="303"/>
  <c r="K175" i="303" s="1"/>
  <c r="J169" i="303"/>
  <c r="K169" i="303" s="1"/>
  <c r="J168" i="303"/>
  <c r="K168" i="303" s="1"/>
  <c r="J179" i="303"/>
  <c r="K179" i="303" s="1"/>
  <c r="J176" i="303"/>
  <c r="K176" i="303" s="1"/>
  <c r="J184" i="303"/>
  <c r="K184" i="303" s="1"/>
  <c r="J167" i="303"/>
  <c r="J185" i="303"/>
  <c r="K185" i="303" s="1"/>
  <c r="J170" i="303"/>
  <c r="K170" i="303" s="1"/>
  <c r="J181" i="303"/>
  <c r="K181" i="303" s="1"/>
  <c r="J174" i="303"/>
  <c r="K174" i="303" s="1"/>
  <c r="J171" i="303"/>
  <c r="K171" i="303" s="1"/>
  <c r="J187" i="303"/>
  <c r="K187" i="303" s="1"/>
  <c r="J173" i="303"/>
  <c r="K173" i="303" s="1"/>
  <c r="J178" i="303"/>
  <c r="K178" i="303" s="1"/>
  <c r="J177" i="303"/>
  <c r="K177" i="303" s="1"/>
  <c r="H51" i="254"/>
  <c r="H7" i="254"/>
  <c r="D5" i="255" s="1"/>
  <c r="F6" i="254"/>
  <c r="G40" i="254" s="1"/>
  <c r="H45" i="254"/>
  <c r="D43" i="255" s="1"/>
  <c r="G45" i="254"/>
  <c r="K140" i="276"/>
  <c r="K161" i="276" s="1"/>
  <c r="J161" i="276"/>
  <c r="W5" i="276"/>
  <c r="W26" i="276" s="1"/>
  <c r="V26" i="276"/>
  <c r="V242" i="276"/>
  <c r="W221" i="276"/>
  <c r="W242" i="276" s="1"/>
  <c r="H35" i="254"/>
  <c r="D33" i="255" s="1"/>
  <c r="G35" i="254"/>
  <c r="H54" i="254"/>
  <c r="G54" i="254"/>
  <c r="Q86" i="276"/>
  <c r="Q107" i="276" s="1"/>
  <c r="P107" i="276"/>
  <c r="D183" i="303"/>
  <c r="E183" i="303" s="1"/>
  <c r="D179" i="303"/>
  <c r="E179" i="303" s="1"/>
  <c r="D174" i="303"/>
  <c r="E174" i="303" s="1"/>
  <c r="D180" i="303"/>
  <c r="E180" i="303" s="1"/>
  <c r="D182" i="303"/>
  <c r="E182" i="303" s="1"/>
  <c r="D173" i="303"/>
  <c r="E173" i="303" s="1"/>
  <c r="D186" i="303"/>
  <c r="E186" i="303" s="1"/>
  <c r="D175" i="303"/>
  <c r="E175" i="303" s="1"/>
  <c r="D170" i="303"/>
  <c r="E170" i="303" s="1"/>
  <c r="D172" i="303"/>
  <c r="E172" i="303" s="1"/>
  <c r="D187" i="303"/>
  <c r="E187" i="303" s="1"/>
  <c r="D185" i="303"/>
  <c r="E185" i="303" s="1"/>
  <c r="D169" i="303"/>
  <c r="E169" i="303" s="1"/>
  <c r="D171" i="303"/>
  <c r="E171" i="303" s="1"/>
  <c r="D167" i="303"/>
  <c r="D184" i="303"/>
  <c r="E184" i="303" s="1"/>
  <c r="D178" i="303"/>
  <c r="E178" i="303" s="1"/>
  <c r="D176" i="303"/>
  <c r="E176" i="303" s="1"/>
  <c r="D168" i="303"/>
  <c r="E168" i="303" s="1"/>
  <c r="D177" i="303"/>
  <c r="E177" i="303" s="1"/>
  <c r="D181" i="303"/>
  <c r="E181" i="303" s="1"/>
  <c r="D195" i="303"/>
  <c r="E195" i="303" s="1"/>
  <c r="D200" i="303"/>
  <c r="E200" i="303" s="1"/>
  <c r="D206" i="303"/>
  <c r="E206" i="303" s="1"/>
  <c r="D202" i="303"/>
  <c r="E202" i="303" s="1"/>
  <c r="D211" i="303"/>
  <c r="E211" i="303" s="1"/>
  <c r="D208" i="303"/>
  <c r="E208" i="303" s="1"/>
  <c r="D201" i="303"/>
  <c r="E201" i="303" s="1"/>
  <c r="D212" i="303"/>
  <c r="E212" i="303" s="1"/>
  <c r="D203" i="303"/>
  <c r="E203" i="303" s="1"/>
  <c r="D209" i="303"/>
  <c r="E209" i="303" s="1"/>
  <c r="D198" i="303"/>
  <c r="E198" i="303" s="1"/>
  <c r="D205" i="303"/>
  <c r="E205" i="303" s="1"/>
  <c r="D199" i="303"/>
  <c r="E199" i="303" s="1"/>
  <c r="D204" i="303"/>
  <c r="E204" i="303" s="1"/>
  <c r="D207" i="303"/>
  <c r="E207" i="303" s="1"/>
  <c r="D210" i="303"/>
  <c r="E210" i="303" s="1"/>
  <c r="D196" i="303"/>
  <c r="E196" i="303" s="1"/>
  <c r="D213" i="303"/>
  <c r="E213" i="303" s="1"/>
  <c r="D214" i="303"/>
  <c r="E214" i="303" s="1"/>
  <c r="D194" i="303"/>
  <c r="D197" i="303"/>
  <c r="E197" i="303" s="1"/>
  <c r="J91" i="303"/>
  <c r="K91" i="303" s="1"/>
  <c r="J102" i="303"/>
  <c r="K102" i="303" s="1"/>
  <c r="J101" i="303"/>
  <c r="K101" i="303" s="1"/>
  <c r="J97" i="303"/>
  <c r="K97" i="303" s="1"/>
  <c r="J89" i="303"/>
  <c r="K89" i="303" s="1"/>
  <c r="J94" i="303"/>
  <c r="K94" i="303" s="1"/>
  <c r="J103" i="303"/>
  <c r="K103" i="303" s="1"/>
  <c r="J100" i="303"/>
  <c r="K100" i="303" s="1"/>
  <c r="J96" i="303"/>
  <c r="K96" i="303" s="1"/>
  <c r="J93" i="303"/>
  <c r="K93" i="303" s="1"/>
  <c r="J90" i="303"/>
  <c r="K90" i="303" s="1"/>
  <c r="J106" i="303"/>
  <c r="K106" i="303" s="1"/>
  <c r="J105" i="303"/>
  <c r="K105" i="303" s="1"/>
  <c r="J95" i="303"/>
  <c r="K95" i="303" s="1"/>
  <c r="J88" i="303"/>
  <c r="K88" i="303" s="1"/>
  <c r="J92" i="303"/>
  <c r="K92" i="303" s="1"/>
  <c r="J104" i="303"/>
  <c r="K104" i="303" s="1"/>
  <c r="J98" i="303"/>
  <c r="K98" i="303" s="1"/>
  <c r="J99" i="303"/>
  <c r="K99" i="303" s="1"/>
  <c r="J86" i="303"/>
  <c r="J87" i="303"/>
  <c r="K87" i="303" s="1"/>
  <c r="D26" i="276"/>
  <c r="E26" i="276" s="1"/>
  <c r="E5" i="276"/>
  <c r="H41" i="254"/>
  <c r="D39" i="255" s="1"/>
  <c r="G41" i="254"/>
  <c r="P73" i="303"/>
  <c r="Q73" i="303" s="1"/>
  <c r="P64" i="303"/>
  <c r="Q64" i="303" s="1"/>
  <c r="P65" i="303"/>
  <c r="Q65" i="303" s="1"/>
  <c r="P62" i="303"/>
  <c r="Q62" i="303" s="1"/>
  <c r="P72" i="303"/>
  <c r="Q72" i="303" s="1"/>
  <c r="P75" i="303"/>
  <c r="Q75" i="303" s="1"/>
  <c r="P60" i="303"/>
  <c r="Q60" i="303" s="1"/>
  <c r="P59" i="303"/>
  <c r="P70" i="303"/>
  <c r="Q70" i="303" s="1"/>
  <c r="P69" i="303"/>
  <c r="Q69" i="303" s="1"/>
  <c r="P78" i="303"/>
  <c r="Q78" i="303" s="1"/>
  <c r="P76" i="303"/>
  <c r="Q76" i="303" s="1"/>
  <c r="P67" i="303"/>
  <c r="Q67" i="303" s="1"/>
  <c r="P63" i="303"/>
  <c r="Q63" i="303" s="1"/>
  <c r="P66" i="303"/>
  <c r="Q66" i="303" s="1"/>
  <c r="P68" i="303"/>
  <c r="Q68" i="303" s="1"/>
  <c r="P74" i="303"/>
  <c r="Q74" i="303" s="1"/>
  <c r="P61" i="303"/>
  <c r="Q61" i="303" s="1"/>
  <c r="P77" i="303"/>
  <c r="Q77" i="303" s="1"/>
  <c r="P79" i="303"/>
  <c r="Q79" i="303" s="1"/>
  <c r="P71" i="303"/>
  <c r="Q71" i="303" s="1"/>
  <c r="H32" i="254"/>
  <c r="D30" i="255" s="1"/>
  <c r="G32" i="254"/>
  <c r="V210" i="303"/>
  <c r="W210" i="303" s="1"/>
  <c r="V206" i="303"/>
  <c r="W206" i="303" s="1"/>
  <c r="V207" i="303"/>
  <c r="W207" i="303" s="1"/>
  <c r="V195" i="303"/>
  <c r="W195" i="303" s="1"/>
  <c r="V200" i="303"/>
  <c r="W200" i="303" s="1"/>
  <c r="V199" i="303"/>
  <c r="W199" i="303" s="1"/>
  <c r="V194" i="303"/>
  <c r="V209" i="303"/>
  <c r="W209" i="303" s="1"/>
  <c r="V202" i="303"/>
  <c r="W202" i="303" s="1"/>
  <c r="V197" i="303"/>
  <c r="W197" i="303" s="1"/>
  <c r="V203" i="303"/>
  <c r="W203" i="303" s="1"/>
  <c r="V211" i="303"/>
  <c r="W211" i="303" s="1"/>
  <c r="V212" i="303"/>
  <c r="W212" i="303" s="1"/>
  <c r="V204" i="303"/>
  <c r="W204" i="303" s="1"/>
  <c r="V201" i="303"/>
  <c r="W201" i="303" s="1"/>
  <c r="V198" i="303"/>
  <c r="W198" i="303" s="1"/>
  <c r="V205" i="303"/>
  <c r="W205" i="303" s="1"/>
  <c r="V214" i="303"/>
  <c r="W214" i="303" s="1"/>
  <c r="V213" i="303"/>
  <c r="W213" i="303" s="1"/>
  <c r="V208" i="303"/>
  <c r="W208" i="303" s="1"/>
  <c r="V196" i="303"/>
  <c r="W196" i="303" s="1"/>
  <c r="K167" i="276"/>
  <c r="K188" i="276" s="1"/>
  <c r="J188" i="276"/>
  <c r="H9" i="254"/>
  <c r="D7" i="255" s="1"/>
  <c r="G9" i="254"/>
  <c r="J150" i="303"/>
  <c r="K150" i="303" s="1"/>
  <c r="J152" i="303"/>
  <c r="K152" i="303" s="1"/>
  <c r="J160" i="303"/>
  <c r="K160" i="303" s="1"/>
  <c r="J142" i="303"/>
  <c r="K142" i="303" s="1"/>
  <c r="J151" i="303"/>
  <c r="K151" i="303" s="1"/>
  <c r="J147" i="303"/>
  <c r="K147" i="303" s="1"/>
  <c r="J157" i="303"/>
  <c r="K157" i="303" s="1"/>
  <c r="J144" i="303"/>
  <c r="K144" i="303" s="1"/>
  <c r="J148" i="303"/>
  <c r="K148" i="303" s="1"/>
  <c r="J146" i="303"/>
  <c r="K146" i="303" s="1"/>
  <c r="J140" i="303"/>
  <c r="J153" i="303"/>
  <c r="K153" i="303" s="1"/>
  <c r="J145" i="303"/>
  <c r="K145" i="303" s="1"/>
  <c r="J156" i="303"/>
  <c r="K156" i="303" s="1"/>
  <c r="J154" i="303"/>
  <c r="K154" i="303" s="1"/>
  <c r="J149" i="303"/>
  <c r="K149" i="303" s="1"/>
  <c r="J159" i="303"/>
  <c r="K159" i="303" s="1"/>
  <c r="J155" i="303"/>
  <c r="K155" i="303" s="1"/>
  <c r="J141" i="303"/>
  <c r="K141" i="303" s="1"/>
  <c r="J143" i="303"/>
  <c r="K143" i="303" s="1"/>
  <c r="J158" i="303"/>
  <c r="K158" i="303" s="1"/>
  <c r="H23" i="254"/>
  <c r="D21" i="255" s="1"/>
  <c r="G23" i="254"/>
  <c r="E140" i="276"/>
  <c r="D161" i="276"/>
  <c r="E161" i="276" s="1"/>
  <c r="D38" i="303"/>
  <c r="E38" i="303" s="1"/>
  <c r="D45" i="303"/>
  <c r="E45" i="303" s="1"/>
  <c r="D41" i="303"/>
  <c r="E41" i="303" s="1"/>
  <c r="D44" i="303"/>
  <c r="E44" i="303" s="1"/>
  <c r="D51" i="303"/>
  <c r="E51" i="303" s="1"/>
  <c r="D39" i="303"/>
  <c r="E39" i="303" s="1"/>
  <c r="D33" i="303"/>
  <c r="E33" i="303" s="1"/>
  <c r="D50" i="303"/>
  <c r="E50" i="303" s="1"/>
  <c r="D52" i="303"/>
  <c r="E52" i="303" s="1"/>
  <c r="D36" i="303"/>
  <c r="E36" i="303" s="1"/>
  <c r="D40" i="303"/>
  <c r="E40" i="303" s="1"/>
  <c r="D34" i="303"/>
  <c r="E34" i="303" s="1"/>
  <c r="D32" i="303"/>
  <c r="D43" i="303"/>
  <c r="E43" i="303" s="1"/>
  <c r="D48" i="303"/>
  <c r="E48" i="303" s="1"/>
  <c r="D37" i="303"/>
  <c r="E37" i="303" s="1"/>
  <c r="D47" i="303"/>
  <c r="E47" i="303" s="1"/>
  <c r="D46" i="303"/>
  <c r="E46" i="303" s="1"/>
  <c r="D49" i="303"/>
  <c r="E49" i="303" s="1"/>
  <c r="D42" i="303"/>
  <c r="E42" i="303" s="1"/>
  <c r="D35" i="303"/>
  <c r="E35" i="303" s="1"/>
  <c r="H31" i="254"/>
  <c r="D29" i="255" s="1"/>
  <c r="G31" i="254"/>
  <c r="K86" i="276"/>
  <c r="K107" i="276" s="1"/>
  <c r="J107" i="276"/>
  <c r="P133" i="303"/>
  <c r="Q133" i="303" s="1"/>
  <c r="P127" i="303"/>
  <c r="Q127" i="303" s="1"/>
  <c r="P131" i="303"/>
  <c r="Q131" i="303" s="1"/>
  <c r="P114" i="303"/>
  <c r="Q114" i="303" s="1"/>
  <c r="P129" i="303"/>
  <c r="Q129" i="303" s="1"/>
  <c r="P117" i="303"/>
  <c r="Q117" i="303" s="1"/>
  <c r="P118" i="303"/>
  <c r="Q118" i="303" s="1"/>
  <c r="P119" i="303"/>
  <c r="Q119" i="303" s="1"/>
  <c r="P121" i="303"/>
  <c r="Q121" i="303" s="1"/>
  <c r="P116" i="303"/>
  <c r="Q116" i="303" s="1"/>
  <c r="P120" i="303"/>
  <c r="Q120" i="303" s="1"/>
  <c r="P126" i="303"/>
  <c r="Q126" i="303" s="1"/>
  <c r="P130" i="303"/>
  <c r="Q130" i="303" s="1"/>
  <c r="P132" i="303"/>
  <c r="Q132" i="303" s="1"/>
  <c r="P122" i="303"/>
  <c r="Q122" i="303" s="1"/>
  <c r="P113" i="303"/>
  <c r="P115" i="303"/>
  <c r="Q115" i="303" s="1"/>
  <c r="P123" i="303"/>
  <c r="Q123" i="303" s="1"/>
  <c r="P125" i="303"/>
  <c r="Q125" i="303" s="1"/>
  <c r="P124" i="303"/>
  <c r="Q124" i="303" s="1"/>
  <c r="P128" i="303"/>
  <c r="Q128" i="303" s="1"/>
  <c r="H38" i="254"/>
  <c r="D36" i="255" s="1"/>
  <c r="G38" i="254"/>
  <c r="Q59" i="276"/>
  <c r="Q80" i="276" s="1"/>
  <c r="P80" i="276"/>
  <c r="H24" i="254"/>
  <c r="D22" i="255" s="1"/>
  <c r="G24" i="254"/>
  <c r="H30" i="254"/>
  <c r="D28" i="255" s="1"/>
  <c r="G30" i="254"/>
  <c r="D127" i="303"/>
  <c r="E127" i="303" s="1"/>
  <c r="D118" i="303"/>
  <c r="E118" i="303" s="1"/>
  <c r="D114" i="303"/>
  <c r="E114" i="303" s="1"/>
  <c r="D124" i="303"/>
  <c r="E124" i="303" s="1"/>
  <c r="D113" i="303"/>
  <c r="D126" i="303"/>
  <c r="E126" i="303" s="1"/>
  <c r="D119" i="303"/>
  <c r="E119" i="303" s="1"/>
  <c r="D115" i="303"/>
  <c r="E115" i="303" s="1"/>
  <c r="D123" i="303"/>
  <c r="E123" i="303" s="1"/>
  <c r="D129" i="303"/>
  <c r="E129" i="303" s="1"/>
  <c r="D131" i="303"/>
  <c r="E131" i="303" s="1"/>
  <c r="D132" i="303"/>
  <c r="E132" i="303" s="1"/>
  <c r="D133" i="303"/>
  <c r="E133" i="303" s="1"/>
  <c r="D121" i="303"/>
  <c r="E121" i="303" s="1"/>
  <c r="D128" i="303"/>
  <c r="E128" i="303" s="1"/>
  <c r="D125" i="303"/>
  <c r="E125" i="303" s="1"/>
  <c r="D130" i="303"/>
  <c r="E130" i="303" s="1"/>
  <c r="D117" i="303"/>
  <c r="E117" i="303" s="1"/>
  <c r="D120" i="303"/>
  <c r="E120" i="303" s="1"/>
  <c r="D116" i="303"/>
  <c r="E116" i="303" s="1"/>
  <c r="D122" i="303"/>
  <c r="E122" i="303" s="1"/>
  <c r="P238" i="303"/>
  <c r="Q238" i="303" s="1"/>
  <c r="P241" i="303"/>
  <c r="Q241" i="303" s="1"/>
  <c r="P233" i="303"/>
  <c r="Q233" i="303" s="1"/>
  <c r="P226" i="303"/>
  <c r="Q226" i="303" s="1"/>
  <c r="P223" i="303"/>
  <c r="Q223" i="303" s="1"/>
  <c r="P229" i="303"/>
  <c r="Q229" i="303" s="1"/>
  <c r="P225" i="303"/>
  <c r="Q225" i="303" s="1"/>
  <c r="P240" i="303"/>
  <c r="Q240" i="303" s="1"/>
  <c r="P235" i="303"/>
  <c r="Q235" i="303" s="1"/>
  <c r="P236" i="303"/>
  <c r="Q236" i="303" s="1"/>
  <c r="P231" i="303"/>
  <c r="Q231" i="303" s="1"/>
  <c r="P227" i="303"/>
  <c r="Q227" i="303" s="1"/>
  <c r="P230" i="303"/>
  <c r="Q230" i="303" s="1"/>
  <c r="P228" i="303"/>
  <c r="Q228" i="303" s="1"/>
  <c r="P237" i="303"/>
  <c r="Q237" i="303" s="1"/>
  <c r="P221" i="303"/>
  <c r="P224" i="303"/>
  <c r="Q224" i="303" s="1"/>
  <c r="P239" i="303"/>
  <c r="Q239" i="303" s="1"/>
  <c r="P222" i="303"/>
  <c r="Q222" i="303" s="1"/>
  <c r="P232" i="303"/>
  <c r="Q232" i="303" s="1"/>
  <c r="P234" i="303"/>
  <c r="Q234" i="303" s="1"/>
  <c r="H43" i="254"/>
  <c r="D41" i="255" s="1"/>
  <c r="G43" i="254"/>
  <c r="AB43" i="303"/>
  <c r="AC43" i="303" s="1"/>
  <c r="AB51" i="303"/>
  <c r="AC51" i="303" s="1"/>
  <c r="AB41" i="303"/>
  <c r="AC41" i="303" s="1"/>
  <c r="AB37" i="303"/>
  <c r="AC37" i="303" s="1"/>
  <c r="AB42" i="303"/>
  <c r="AC42" i="303" s="1"/>
  <c r="AB36" i="303"/>
  <c r="AC36" i="303" s="1"/>
  <c r="AB32" i="303"/>
  <c r="AB46" i="303"/>
  <c r="AC46" i="303" s="1"/>
  <c r="AB34" i="303"/>
  <c r="AC34" i="303" s="1"/>
  <c r="AB47" i="303"/>
  <c r="AC47" i="303" s="1"/>
  <c r="AB39" i="303"/>
  <c r="AC39" i="303" s="1"/>
  <c r="AB45" i="303"/>
  <c r="AC45" i="303" s="1"/>
  <c r="AB35" i="303"/>
  <c r="AC35" i="303" s="1"/>
  <c r="AB38" i="303"/>
  <c r="AC38" i="303" s="1"/>
  <c r="AB44" i="303"/>
  <c r="AC44" i="303" s="1"/>
  <c r="AB40" i="303"/>
  <c r="AC40" i="303" s="1"/>
  <c r="AB52" i="303"/>
  <c r="AC52" i="303" s="1"/>
  <c r="AB48" i="303"/>
  <c r="AC48" i="303" s="1"/>
  <c r="AB33" i="303"/>
  <c r="AC33" i="303" s="1"/>
  <c r="AB50" i="303"/>
  <c r="AC50" i="303" s="1"/>
  <c r="AB49" i="303"/>
  <c r="AC49" i="303" s="1"/>
  <c r="AB100" i="303"/>
  <c r="AC100" i="303" s="1"/>
  <c r="AB106" i="303"/>
  <c r="AC106" i="303" s="1"/>
  <c r="AB90" i="303"/>
  <c r="AC90" i="303" s="1"/>
  <c r="AB88" i="303"/>
  <c r="AC88" i="303" s="1"/>
  <c r="AB104" i="303"/>
  <c r="AC104" i="303" s="1"/>
  <c r="AB101" i="303"/>
  <c r="AC101" i="303" s="1"/>
  <c r="AB99" i="303"/>
  <c r="AC99" i="303" s="1"/>
  <c r="AB93" i="303"/>
  <c r="AC93" i="303" s="1"/>
  <c r="AB94" i="303"/>
  <c r="AC94" i="303" s="1"/>
  <c r="AB91" i="303"/>
  <c r="AC91" i="303" s="1"/>
  <c r="AB103" i="303"/>
  <c r="AC103" i="303" s="1"/>
  <c r="AB97" i="303"/>
  <c r="AC97" i="303" s="1"/>
  <c r="AB98" i="303"/>
  <c r="AC98" i="303" s="1"/>
  <c r="AB96" i="303"/>
  <c r="AC96" i="303" s="1"/>
  <c r="AB105" i="303"/>
  <c r="AC105" i="303" s="1"/>
  <c r="AB89" i="303"/>
  <c r="AC89" i="303" s="1"/>
  <c r="AB102" i="303"/>
  <c r="AC102" i="303" s="1"/>
  <c r="AB86" i="303"/>
  <c r="AB95" i="303"/>
  <c r="AC95" i="303" s="1"/>
  <c r="AB87" i="303"/>
  <c r="AC87" i="303" s="1"/>
  <c r="AB92" i="303"/>
  <c r="AC92" i="303" s="1"/>
  <c r="H15" i="254"/>
  <c r="D13" i="255" s="1"/>
  <c r="G15" i="254"/>
  <c r="W32" i="276"/>
  <c r="W53" i="276" s="1"/>
  <c r="V53" i="276"/>
  <c r="H21" i="254"/>
  <c r="D19" i="255" s="1"/>
  <c r="G21" i="254"/>
  <c r="Q5" i="276"/>
  <c r="Q26" i="276" s="1"/>
  <c r="P26" i="276"/>
  <c r="H34" i="254"/>
  <c r="D32" i="255" s="1"/>
  <c r="G34" i="254"/>
  <c r="Q113" i="276"/>
  <c r="Q134" i="276" s="1"/>
  <c r="P134" i="276"/>
  <c r="E113" i="276"/>
  <c r="D134" i="276"/>
  <c r="E134" i="276" s="1"/>
  <c r="Q221" i="276"/>
  <c r="Q242" i="276" s="1"/>
  <c r="P242" i="276"/>
  <c r="H49" i="254"/>
  <c r="G49" i="254"/>
  <c r="K5" i="276"/>
  <c r="K26" i="276" s="1"/>
  <c r="J26" i="276"/>
  <c r="H57" i="254"/>
  <c r="G57" i="254"/>
  <c r="V40" i="303"/>
  <c r="W40" i="303" s="1"/>
  <c r="V48" i="303"/>
  <c r="W48" i="303" s="1"/>
  <c r="V35" i="303"/>
  <c r="W35" i="303" s="1"/>
  <c r="V41" i="303"/>
  <c r="W41" i="303" s="1"/>
  <c r="V50" i="303"/>
  <c r="W50" i="303" s="1"/>
  <c r="V42" i="303"/>
  <c r="W42" i="303" s="1"/>
  <c r="V44" i="303"/>
  <c r="W44" i="303" s="1"/>
  <c r="V51" i="303"/>
  <c r="W51" i="303" s="1"/>
  <c r="V45" i="303"/>
  <c r="W45" i="303" s="1"/>
  <c r="V39" i="303"/>
  <c r="W39" i="303" s="1"/>
  <c r="V32" i="303"/>
  <c r="V37" i="303"/>
  <c r="W37" i="303" s="1"/>
  <c r="V43" i="303"/>
  <c r="W43" i="303" s="1"/>
  <c r="V38" i="303"/>
  <c r="W38" i="303" s="1"/>
  <c r="V46" i="303"/>
  <c r="W46" i="303" s="1"/>
  <c r="V47" i="303"/>
  <c r="W47" i="303" s="1"/>
  <c r="V36" i="303"/>
  <c r="W36" i="303" s="1"/>
  <c r="V34" i="303"/>
  <c r="W34" i="303" s="1"/>
  <c r="V52" i="303"/>
  <c r="W52" i="303" s="1"/>
  <c r="V33" i="303"/>
  <c r="W33" i="303" s="1"/>
  <c r="V49" i="303"/>
  <c r="W49" i="303" s="1"/>
  <c r="J204" i="303"/>
  <c r="K204" i="303" s="1"/>
  <c r="J200" i="303"/>
  <c r="K200" i="303" s="1"/>
  <c r="J211" i="303"/>
  <c r="K211" i="303" s="1"/>
  <c r="J206" i="303"/>
  <c r="K206" i="303" s="1"/>
  <c r="J201" i="303"/>
  <c r="K201" i="303" s="1"/>
  <c r="J214" i="303"/>
  <c r="K214" i="303" s="1"/>
  <c r="J203" i="303"/>
  <c r="K203" i="303" s="1"/>
  <c r="J205" i="303"/>
  <c r="K205" i="303" s="1"/>
  <c r="J198" i="303"/>
  <c r="K198" i="303" s="1"/>
  <c r="J197" i="303"/>
  <c r="K197" i="303" s="1"/>
  <c r="J209" i="303"/>
  <c r="K209" i="303" s="1"/>
  <c r="J213" i="303"/>
  <c r="K213" i="303" s="1"/>
  <c r="J207" i="303"/>
  <c r="K207" i="303" s="1"/>
  <c r="J210" i="303"/>
  <c r="K210" i="303" s="1"/>
  <c r="J208" i="303"/>
  <c r="K208" i="303" s="1"/>
  <c r="J199" i="303"/>
  <c r="K199" i="303" s="1"/>
  <c r="J202" i="303"/>
  <c r="K202" i="303" s="1"/>
  <c r="J195" i="303"/>
  <c r="K195" i="303" s="1"/>
  <c r="J196" i="303"/>
  <c r="K196" i="303" s="1"/>
  <c r="J212" i="303"/>
  <c r="K212" i="303" s="1"/>
  <c r="J194" i="303"/>
  <c r="H22" i="254"/>
  <c r="D20" i="255" s="1"/>
  <c r="G22" i="254"/>
  <c r="W113" i="276"/>
  <c r="W134" i="276" s="1"/>
  <c r="V134" i="276"/>
  <c r="P16" i="303"/>
  <c r="Q16" i="303" s="1"/>
  <c r="P23" i="303"/>
  <c r="Q23" i="303" s="1"/>
  <c r="P20" i="303"/>
  <c r="Q20" i="303" s="1"/>
  <c r="P24" i="303"/>
  <c r="Q24" i="303" s="1"/>
  <c r="P7" i="303"/>
  <c r="Q7" i="303" s="1"/>
  <c r="P6" i="303"/>
  <c r="Q6" i="303" s="1"/>
  <c r="P8" i="303"/>
  <c r="Q8" i="303" s="1"/>
  <c r="P15" i="303"/>
  <c r="Q15" i="303" s="1"/>
  <c r="P5" i="303"/>
  <c r="P18" i="303"/>
  <c r="Q18" i="303" s="1"/>
  <c r="P12" i="303"/>
  <c r="Q12" i="303" s="1"/>
  <c r="P17" i="303"/>
  <c r="Q17" i="303" s="1"/>
  <c r="P9" i="303"/>
  <c r="Q9" i="303" s="1"/>
  <c r="P25" i="303"/>
  <c r="Q25" i="303" s="1"/>
  <c r="P11" i="303"/>
  <c r="Q11" i="303" s="1"/>
  <c r="P22" i="303"/>
  <c r="Q22" i="303" s="1"/>
  <c r="P14" i="303"/>
  <c r="Q14" i="303" s="1"/>
  <c r="P21" i="303"/>
  <c r="Q21" i="303" s="1"/>
  <c r="P10" i="303"/>
  <c r="Q10" i="303" s="1"/>
  <c r="P13" i="303"/>
  <c r="Q13" i="303" s="1"/>
  <c r="P19" i="303"/>
  <c r="Q19" i="303" s="1"/>
  <c r="J52" i="303"/>
  <c r="K52" i="303" s="1"/>
  <c r="J32" i="303"/>
  <c r="J40" i="303"/>
  <c r="K40" i="303" s="1"/>
  <c r="J35" i="303"/>
  <c r="K35" i="303" s="1"/>
  <c r="J46" i="303"/>
  <c r="K46" i="303" s="1"/>
  <c r="J38" i="303"/>
  <c r="K38" i="303" s="1"/>
  <c r="J39" i="303"/>
  <c r="K39" i="303" s="1"/>
  <c r="J42" i="303"/>
  <c r="K42" i="303" s="1"/>
  <c r="J47" i="303"/>
  <c r="K47" i="303" s="1"/>
  <c r="J34" i="303"/>
  <c r="K34" i="303" s="1"/>
  <c r="J43" i="303"/>
  <c r="K43" i="303" s="1"/>
  <c r="J36" i="303"/>
  <c r="K36" i="303" s="1"/>
  <c r="J37" i="303"/>
  <c r="K37" i="303" s="1"/>
  <c r="J45" i="303"/>
  <c r="K45" i="303" s="1"/>
  <c r="J51" i="303"/>
  <c r="K51" i="303" s="1"/>
  <c r="J44" i="303"/>
  <c r="K44" i="303" s="1"/>
  <c r="J41" i="303"/>
  <c r="K41" i="303" s="1"/>
  <c r="J33" i="303"/>
  <c r="K33" i="303" s="1"/>
  <c r="J48" i="303"/>
  <c r="K48" i="303" s="1"/>
  <c r="J50" i="303"/>
  <c r="K50" i="303" s="1"/>
  <c r="J49" i="303"/>
  <c r="K49" i="303" s="1"/>
  <c r="H11" i="254"/>
  <c r="D9" i="255" s="1"/>
  <c r="G11" i="254"/>
  <c r="H47" i="254"/>
  <c r="G47" i="254"/>
  <c r="D101" i="303"/>
  <c r="E101" i="303" s="1"/>
  <c r="D89" i="303"/>
  <c r="E89" i="303" s="1"/>
  <c r="D93" i="303"/>
  <c r="E93" i="303" s="1"/>
  <c r="D88" i="303"/>
  <c r="E88" i="303" s="1"/>
  <c r="D90" i="303"/>
  <c r="E90" i="303" s="1"/>
  <c r="D104" i="303"/>
  <c r="E104" i="303" s="1"/>
  <c r="D86" i="303"/>
  <c r="D95" i="303"/>
  <c r="E95" i="303" s="1"/>
  <c r="D102" i="303"/>
  <c r="E102" i="303" s="1"/>
  <c r="D105" i="303"/>
  <c r="E105" i="303" s="1"/>
  <c r="D94" i="303"/>
  <c r="E94" i="303" s="1"/>
  <c r="D100" i="303"/>
  <c r="E100" i="303" s="1"/>
  <c r="D91" i="303"/>
  <c r="E91" i="303" s="1"/>
  <c r="D97" i="303"/>
  <c r="E97" i="303" s="1"/>
  <c r="D87" i="303"/>
  <c r="E87" i="303" s="1"/>
  <c r="D92" i="303"/>
  <c r="E92" i="303" s="1"/>
  <c r="D106" i="303"/>
  <c r="E106" i="303" s="1"/>
  <c r="D103" i="303"/>
  <c r="E103" i="303" s="1"/>
  <c r="D99" i="303"/>
  <c r="E99" i="303" s="1"/>
  <c r="D98" i="303"/>
  <c r="E98" i="303" s="1"/>
  <c r="D96" i="303"/>
  <c r="E96" i="303" s="1"/>
  <c r="J15" i="303"/>
  <c r="K15" i="303" s="1"/>
  <c r="J21" i="303"/>
  <c r="K21" i="303" s="1"/>
  <c r="J24" i="303"/>
  <c r="K24" i="303" s="1"/>
  <c r="J9" i="303"/>
  <c r="K9" i="303" s="1"/>
  <c r="J12" i="303"/>
  <c r="K12" i="303" s="1"/>
  <c r="J14" i="303"/>
  <c r="K14" i="303" s="1"/>
  <c r="J11" i="303"/>
  <c r="K11" i="303" s="1"/>
  <c r="J20" i="303"/>
  <c r="K20" i="303" s="1"/>
  <c r="J6" i="303"/>
  <c r="K6" i="303" s="1"/>
  <c r="J10" i="303"/>
  <c r="K10" i="303" s="1"/>
  <c r="J8" i="303"/>
  <c r="K8" i="303" s="1"/>
  <c r="J19" i="303"/>
  <c r="K19" i="303" s="1"/>
  <c r="J7" i="303"/>
  <c r="K7" i="303" s="1"/>
  <c r="J25" i="303"/>
  <c r="K25" i="303" s="1"/>
  <c r="J22" i="303"/>
  <c r="K22" i="303" s="1"/>
  <c r="J16" i="303"/>
  <c r="K16" i="303" s="1"/>
  <c r="J13" i="303"/>
  <c r="K13" i="303" s="1"/>
  <c r="J18" i="303"/>
  <c r="K18" i="303" s="1"/>
  <c r="J5" i="303"/>
  <c r="J23" i="303"/>
  <c r="K23" i="303" s="1"/>
  <c r="J17" i="303"/>
  <c r="K17" i="303" s="1"/>
  <c r="AB107" i="276"/>
  <c r="AC86" i="276"/>
  <c r="AC107" i="276" s="1"/>
  <c r="W167" i="276"/>
  <c r="W188" i="276" s="1"/>
  <c r="V188" i="276"/>
  <c r="H19" i="254"/>
  <c r="D17" i="255" s="1"/>
  <c r="G19" i="254"/>
  <c r="AB15" i="303"/>
  <c r="AC15" i="303" s="1"/>
  <c r="AB8" i="303"/>
  <c r="AC8" i="303" s="1"/>
  <c r="AB23" i="303"/>
  <c r="AC23" i="303" s="1"/>
  <c r="AB17" i="303"/>
  <c r="AC17" i="303" s="1"/>
  <c r="AB21" i="303"/>
  <c r="AC21" i="303" s="1"/>
  <c r="AB5" i="303"/>
  <c r="AB7" i="303"/>
  <c r="AC7" i="303" s="1"/>
  <c r="AB19" i="303"/>
  <c r="AC19" i="303" s="1"/>
  <c r="AB9" i="303"/>
  <c r="AC9" i="303" s="1"/>
  <c r="AB10" i="303"/>
  <c r="AC10" i="303" s="1"/>
  <c r="AB20" i="303"/>
  <c r="AC20" i="303" s="1"/>
  <c r="AB14" i="303"/>
  <c r="AC14" i="303" s="1"/>
  <c r="AB6" i="303"/>
  <c r="AC6" i="303" s="1"/>
  <c r="AB13" i="303"/>
  <c r="AC13" i="303" s="1"/>
  <c r="AB11" i="303"/>
  <c r="AC11" i="303" s="1"/>
  <c r="AB24" i="303"/>
  <c r="AC24" i="303" s="1"/>
  <c r="AB16" i="303"/>
  <c r="AC16" i="303" s="1"/>
  <c r="AB25" i="303"/>
  <c r="AC25" i="303" s="1"/>
  <c r="AB18" i="303"/>
  <c r="AC18" i="303" s="1"/>
  <c r="AB22" i="303"/>
  <c r="AC22" i="303" s="1"/>
  <c r="AB12" i="303"/>
  <c r="AC12" i="303" s="1"/>
  <c r="AC5" i="276"/>
  <c r="AC26" i="276" s="1"/>
  <c r="AB26" i="276"/>
  <c r="H33" i="254"/>
  <c r="D31" i="255" s="1"/>
  <c r="G33" i="254"/>
  <c r="D53" i="276"/>
  <c r="E53" i="276" s="1"/>
  <c r="E32" i="276"/>
  <c r="V92" i="303"/>
  <c r="W92" i="303" s="1"/>
  <c r="V88" i="303"/>
  <c r="W88" i="303" s="1"/>
  <c r="V102" i="303"/>
  <c r="W102" i="303" s="1"/>
  <c r="V99" i="303"/>
  <c r="W99" i="303" s="1"/>
  <c r="V86" i="303"/>
  <c r="V98" i="303"/>
  <c r="W98" i="303" s="1"/>
  <c r="V104" i="303"/>
  <c r="W104" i="303" s="1"/>
  <c r="V105" i="303"/>
  <c r="W105" i="303" s="1"/>
  <c r="V101" i="303"/>
  <c r="W101" i="303" s="1"/>
  <c r="V90" i="303"/>
  <c r="W90" i="303" s="1"/>
  <c r="V95" i="303"/>
  <c r="W95" i="303" s="1"/>
  <c r="V94" i="303"/>
  <c r="W94" i="303" s="1"/>
  <c r="V87" i="303"/>
  <c r="W87" i="303" s="1"/>
  <c r="V96" i="303"/>
  <c r="W96" i="303" s="1"/>
  <c r="V100" i="303"/>
  <c r="W100" i="303" s="1"/>
  <c r="V103" i="303"/>
  <c r="W103" i="303" s="1"/>
  <c r="V93" i="303"/>
  <c r="W93" i="303" s="1"/>
  <c r="V97" i="303"/>
  <c r="W97" i="303" s="1"/>
  <c r="V106" i="303"/>
  <c r="W106" i="303" s="1"/>
  <c r="V91" i="303"/>
  <c r="W91" i="303" s="1"/>
  <c r="V89" i="303"/>
  <c r="W89" i="303" s="1"/>
  <c r="H12" i="254"/>
  <c r="D10" i="255" s="1"/>
  <c r="G12" i="254"/>
  <c r="K194" i="276"/>
  <c r="K215" i="276" s="1"/>
  <c r="J215" i="276"/>
  <c r="H18" i="254"/>
  <c r="D16" i="255" s="1"/>
  <c r="G18" i="254"/>
  <c r="W86" i="276"/>
  <c r="W107" i="276" s="1"/>
  <c r="V107" i="276"/>
  <c r="V127" i="303"/>
  <c r="W127" i="303" s="1"/>
  <c r="V132" i="303"/>
  <c r="W132" i="303" s="1"/>
  <c r="V125" i="303"/>
  <c r="W125" i="303" s="1"/>
  <c r="V122" i="303"/>
  <c r="W122" i="303" s="1"/>
  <c r="V114" i="303"/>
  <c r="W114" i="303" s="1"/>
  <c r="V118" i="303"/>
  <c r="W118" i="303" s="1"/>
  <c r="V126" i="303"/>
  <c r="W126" i="303" s="1"/>
  <c r="V119" i="303"/>
  <c r="W119" i="303" s="1"/>
  <c r="V123" i="303"/>
  <c r="W123" i="303" s="1"/>
  <c r="V124" i="303"/>
  <c r="W124" i="303" s="1"/>
  <c r="V116" i="303"/>
  <c r="W116" i="303" s="1"/>
  <c r="V128" i="303"/>
  <c r="W128" i="303" s="1"/>
  <c r="V113" i="303"/>
  <c r="V120" i="303"/>
  <c r="W120" i="303" s="1"/>
  <c r="V133" i="303"/>
  <c r="W133" i="303" s="1"/>
  <c r="V121" i="303"/>
  <c r="W121" i="303" s="1"/>
  <c r="V129" i="303"/>
  <c r="W129" i="303" s="1"/>
  <c r="V117" i="303"/>
  <c r="W117" i="303" s="1"/>
  <c r="V115" i="303"/>
  <c r="W115" i="303" s="1"/>
  <c r="V131" i="303"/>
  <c r="W131" i="303" s="1"/>
  <c r="V130" i="303"/>
  <c r="W130" i="303" s="1"/>
  <c r="H58" i="254"/>
  <c r="G58" i="254"/>
  <c r="G8" i="279"/>
  <c r="G7" i="279" s="1"/>
  <c r="H52" i="279" s="1"/>
  <c r="F7" i="279"/>
  <c r="H56" i="254"/>
  <c r="G56" i="254"/>
  <c r="J53" i="276"/>
  <c r="K32" i="276"/>
  <c r="K53" i="276" s="1"/>
  <c r="H37" i="254"/>
  <c r="D35" i="255" s="1"/>
  <c r="G37" i="254"/>
  <c r="H28" i="254"/>
  <c r="D26" i="255" s="1"/>
  <c r="G28" i="254"/>
  <c r="D107" i="276"/>
  <c r="E107" i="276" s="1"/>
  <c r="E86" i="276"/>
  <c r="H36" i="254"/>
  <c r="D34" i="255" s="1"/>
  <c r="G36" i="254"/>
  <c r="D11" i="305"/>
  <c r="G51" i="254" l="1"/>
  <c r="H10" i="279"/>
  <c r="H53" i="279"/>
  <c r="G17" i="254"/>
  <c r="H16" i="279"/>
  <c r="H56" i="279"/>
  <c r="G48" i="254"/>
  <c r="G42" i="254"/>
  <c r="G29" i="254"/>
  <c r="G16" i="254"/>
  <c r="G7" i="254"/>
  <c r="H28" i="279"/>
  <c r="G53" i="254"/>
  <c r="G13" i="254"/>
  <c r="V134" i="303"/>
  <c r="W134" i="303" s="1"/>
  <c r="W113" i="303"/>
  <c r="H50" i="279"/>
  <c r="H36" i="279"/>
  <c r="K32" i="303"/>
  <c r="J53" i="303"/>
  <c r="K53" i="303" s="1"/>
  <c r="H17" i="279"/>
  <c r="V242" i="303"/>
  <c r="W242" i="303" s="1"/>
  <c r="W221" i="303"/>
  <c r="P53" i="303"/>
  <c r="Q53" i="303" s="1"/>
  <c r="Q32" i="303"/>
  <c r="G8" i="254"/>
  <c r="H42" i="279"/>
  <c r="H20" i="279"/>
  <c r="H21" i="279"/>
  <c r="H45" i="279"/>
  <c r="G26" i="254"/>
  <c r="H58" i="279"/>
  <c r="W32" i="303"/>
  <c r="V53" i="303"/>
  <c r="W53" i="303" s="1"/>
  <c r="H33" i="279"/>
  <c r="E32" i="303"/>
  <c r="D53" i="303"/>
  <c r="E53" i="303" s="1"/>
  <c r="H14" i="279"/>
  <c r="H43" i="279"/>
  <c r="H29" i="279"/>
  <c r="AB134" i="303"/>
  <c r="AC134" i="303" s="1"/>
  <c r="AC113" i="303"/>
  <c r="H30" i="279"/>
  <c r="H59" i="279"/>
  <c r="H41" i="279"/>
  <c r="H60" i="279"/>
  <c r="D134" i="303"/>
  <c r="E134" i="303" s="1"/>
  <c r="E113" i="303"/>
  <c r="H44" i="279"/>
  <c r="E5" i="303"/>
  <c r="D26" i="303"/>
  <c r="E26" i="303" s="1"/>
  <c r="H47" i="279"/>
  <c r="Q167" i="303"/>
  <c r="P188" i="303"/>
  <c r="Q188" i="303" s="1"/>
  <c r="H49" i="279"/>
  <c r="H37" i="279"/>
  <c r="H19" i="279"/>
  <c r="H31" i="279"/>
  <c r="H57" i="279"/>
  <c r="H27" i="279"/>
  <c r="H55" i="279"/>
  <c r="AC59" i="303"/>
  <c r="AB80" i="303"/>
  <c r="AC80" i="303" s="1"/>
  <c r="H54" i="279"/>
  <c r="V26" i="303"/>
  <c r="W26" i="303" s="1"/>
  <c r="W5" i="303"/>
  <c r="D161" i="303"/>
  <c r="E161" i="303" s="1"/>
  <c r="E140" i="303"/>
  <c r="H48" i="279"/>
  <c r="W140" i="303"/>
  <c r="V161" i="303"/>
  <c r="W161" i="303" s="1"/>
  <c r="H24" i="279"/>
  <c r="P26" i="303"/>
  <c r="Q26" i="303" s="1"/>
  <c r="Q5" i="303"/>
  <c r="AB53" i="303"/>
  <c r="AC53" i="303" s="1"/>
  <c r="AC32" i="303"/>
  <c r="H23" i="279"/>
  <c r="J161" i="303"/>
  <c r="K161" i="303" s="1"/>
  <c r="K140" i="303"/>
  <c r="H38" i="279"/>
  <c r="J80" i="303"/>
  <c r="K80" i="303" s="1"/>
  <c r="K59" i="303"/>
  <c r="G50" i="254"/>
  <c r="G39" i="254"/>
  <c r="V80" i="303"/>
  <c r="W80" i="303" s="1"/>
  <c r="W59" i="303"/>
  <c r="D242" i="303"/>
  <c r="E242" i="303" s="1"/>
  <c r="E221" i="303"/>
  <c r="E59" i="303"/>
  <c r="D80" i="303"/>
  <c r="E80" i="303" s="1"/>
  <c r="AB26" i="303"/>
  <c r="AC26" i="303" s="1"/>
  <c r="AC5" i="303"/>
  <c r="H12" i="279"/>
  <c r="D107" i="303"/>
  <c r="E107" i="303" s="1"/>
  <c r="E86" i="303"/>
  <c r="G52" i="254"/>
  <c r="H6" i="254"/>
  <c r="G10" i="254"/>
  <c r="K221" i="303"/>
  <c r="J242" i="303"/>
  <c r="K242" i="303" s="1"/>
  <c r="W167" i="303"/>
  <c r="V188" i="303"/>
  <c r="W188" i="303" s="1"/>
  <c r="G55" i="254"/>
  <c r="H8" i="279"/>
  <c r="H22" i="279"/>
  <c r="H7" i="279"/>
  <c r="H9" i="279"/>
  <c r="H32" i="279"/>
  <c r="H13" i="279"/>
  <c r="K194" i="303"/>
  <c r="J215" i="303"/>
  <c r="K215" i="303" s="1"/>
  <c r="P242" i="303"/>
  <c r="Q242" i="303" s="1"/>
  <c r="Q221" i="303"/>
  <c r="H26" i="279"/>
  <c r="D215" i="303"/>
  <c r="E215" i="303" s="1"/>
  <c r="E194" i="303"/>
  <c r="D4" i="255"/>
  <c r="E20" i="255" s="1"/>
  <c r="H40" i="279"/>
  <c r="P215" i="303"/>
  <c r="Q215" i="303" s="1"/>
  <c r="Q194" i="303"/>
  <c r="G44" i="254"/>
  <c r="K113" i="303"/>
  <c r="J134" i="303"/>
  <c r="K134" i="303" s="1"/>
  <c r="H18" i="279"/>
  <c r="G46" i="254"/>
  <c r="W86" i="303"/>
  <c r="V107" i="303"/>
  <c r="W107" i="303" s="1"/>
  <c r="H25" i="279"/>
  <c r="J26" i="303"/>
  <c r="K26" i="303" s="1"/>
  <c r="K5" i="303"/>
  <c r="J188" i="303"/>
  <c r="K188" i="303" s="1"/>
  <c r="K167" i="303"/>
  <c r="H15" i="279"/>
  <c r="Q140" i="303"/>
  <c r="P161" i="303"/>
  <c r="Q161" i="303" s="1"/>
  <c r="G27" i="254"/>
  <c r="G14" i="254"/>
  <c r="H46" i="279"/>
  <c r="AB107" i="303"/>
  <c r="AC107" i="303" s="1"/>
  <c r="AC86" i="303"/>
  <c r="Q113" i="303"/>
  <c r="P134" i="303"/>
  <c r="Q134" i="303" s="1"/>
  <c r="P80" i="303"/>
  <c r="Q80" i="303" s="1"/>
  <c r="Q59" i="303"/>
  <c r="D188" i="303"/>
  <c r="E188" i="303" s="1"/>
  <c r="E167" i="303"/>
  <c r="H51" i="279"/>
  <c r="G25" i="254"/>
  <c r="AC140" i="303"/>
  <c r="AB161" i="303"/>
  <c r="AC161" i="303" s="1"/>
  <c r="H39" i="279"/>
  <c r="H34" i="279"/>
  <c r="W194" i="303"/>
  <c r="V215" i="303"/>
  <c r="W215" i="303" s="1"/>
  <c r="K86" i="303"/>
  <c r="J107" i="303"/>
  <c r="K107" i="303" s="1"/>
  <c r="H11" i="279"/>
  <c r="H35" i="279"/>
  <c r="P107" i="303"/>
  <c r="Q107" i="303" s="1"/>
  <c r="Q86" i="303"/>
  <c r="G20" i="254"/>
  <c r="H61" i="279"/>
  <c r="D32" i="305"/>
  <c r="E32" i="305" s="1"/>
  <c r="D22" i="305"/>
  <c r="E22" i="305" s="1"/>
  <c r="D58" i="305"/>
  <c r="E58" i="305" s="1"/>
  <c r="E11" i="305"/>
  <c r="D16" i="305"/>
  <c r="E16" i="305" s="1"/>
  <c r="D21" i="305"/>
  <c r="D31" i="305"/>
  <c r="E16" i="255" l="1"/>
  <c r="G6" i="254"/>
  <c r="E10" i="255"/>
  <c r="E19" i="255"/>
  <c r="E17" i="255"/>
  <c r="E5" i="255"/>
  <c r="E18" i="255"/>
  <c r="E14" i="255"/>
  <c r="E9" i="255"/>
  <c r="E26" i="255"/>
  <c r="E24" i="255"/>
  <c r="E27" i="255"/>
  <c r="E41" i="255"/>
  <c r="E31" i="255"/>
  <c r="E7" i="255"/>
  <c r="E43" i="255"/>
  <c r="E36" i="255"/>
  <c r="E44" i="255"/>
  <c r="E33" i="255"/>
  <c r="E29" i="255"/>
  <c r="E22" i="255"/>
  <c r="E42" i="255"/>
  <c r="E34" i="255"/>
  <c r="E23" i="255"/>
  <c r="E39" i="255"/>
  <c r="E6" i="255"/>
  <c r="E15" i="255"/>
  <c r="E12" i="255"/>
  <c r="E28" i="255"/>
  <c r="E32" i="255"/>
  <c r="E30" i="255"/>
  <c r="E38" i="255"/>
  <c r="E21" i="255"/>
  <c r="E11" i="255"/>
  <c r="E37" i="255"/>
  <c r="E40" i="255"/>
  <c r="E4" i="255"/>
  <c r="E8" i="255"/>
  <c r="E25" i="255"/>
  <c r="E35" i="255"/>
  <c r="E13" i="255"/>
  <c r="E21" i="305"/>
  <c r="E31" i="305"/>
  <c r="D52" i="305" l="1"/>
  <c r="E52" i="305" s="1"/>
  <c r="D19" i="305" l="1"/>
  <c r="E19" i="305" s="1"/>
  <c r="D39" i="305"/>
  <c r="E39" i="305" s="1"/>
  <c r="D26" i="305" l="1"/>
  <c r="E26" i="305" s="1"/>
  <c r="D57" i="305"/>
  <c r="E57" i="305" s="1"/>
  <c r="D55" i="305"/>
  <c r="E55" i="305" s="1"/>
  <c r="D40" i="305"/>
  <c r="E40" i="305" s="1"/>
  <c r="D44" i="305"/>
  <c r="E44" i="305" s="1"/>
  <c r="D18" i="305"/>
  <c r="E18" i="305" s="1"/>
  <c r="D51" i="305"/>
  <c r="E51" i="305" s="1"/>
  <c r="D27" i="305"/>
  <c r="E27" i="305" s="1"/>
  <c r="D23" i="305"/>
  <c r="D25" i="305"/>
  <c r="E25" i="305" s="1"/>
  <c r="D41" i="305"/>
  <c r="E41" i="305" s="1"/>
  <c r="D42" i="305"/>
  <c r="E42" i="305" s="1"/>
  <c r="D34" i="305"/>
  <c r="E34" i="305" s="1"/>
  <c r="D45" i="305"/>
  <c r="E45" i="305" s="1"/>
  <c r="D48" i="305"/>
  <c r="E48" i="305" s="1"/>
  <c r="D43" i="305"/>
  <c r="E43" i="305" s="1"/>
  <c r="D49" i="305"/>
  <c r="E49" i="305" s="1"/>
  <c r="D38" i="305"/>
  <c r="E38" i="305" s="1"/>
  <c r="D35" i="305"/>
  <c r="E35" i="305" s="1"/>
  <c r="D33" i="305"/>
  <c r="D56" i="305"/>
  <c r="E56" i="305" s="1"/>
  <c r="D28" i="305"/>
  <c r="E28" i="305" s="1"/>
  <c r="D17" i="305"/>
  <c r="E17" i="305" s="1"/>
  <c r="D36" i="305"/>
  <c r="E36" i="305" s="1"/>
  <c r="D53" i="305"/>
  <c r="E53" i="305" s="1"/>
  <c r="D46" i="305"/>
  <c r="E46" i="305" s="1"/>
  <c r="D12" i="305"/>
  <c r="E12" i="305" s="1"/>
  <c r="D37" i="305"/>
  <c r="E37" i="305" s="1"/>
  <c r="D50" i="305"/>
  <c r="E50" i="305" s="1"/>
  <c r="E23" i="305" l="1"/>
  <c r="E33" i="305"/>
  <c r="D29" i="305"/>
  <c r="E29" i="305" s="1"/>
  <c r="D20" i="305" l="1"/>
  <c r="E20" i="305" s="1"/>
  <c r="D10" i="305" l="1"/>
  <c r="E10" i="305" s="1"/>
  <c r="D9" i="305" l="1"/>
  <c r="E9" i="305" l="1"/>
  <c r="D8" i="305"/>
  <c r="E8" i="305" s="1"/>
</calcChain>
</file>

<file path=xl/sharedStrings.xml><?xml version="1.0" encoding="utf-8"?>
<sst xmlns="http://schemas.openxmlformats.org/spreadsheetml/2006/main" count="16631" uniqueCount="1799">
  <si>
    <t>Loại đất</t>
  </si>
  <si>
    <t>Địa điểm (đến cấp xã)</t>
  </si>
  <si>
    <t>CHU CHUYỂN ĐẤT ĐAI TRONG KẾ HOẠCH SỬ DỤNG ĐẤT NĂM 20…</t>
  </si>
  <si>
    <t>Diện tích hiện trạng (ha)</t>
  </si>
  <si>
    <t>Diện tích quy hoạch (ha)</t>
  </si>
  <si>
    <t>1.1</t>
  </si>
  <si>
    <t>1.2</t>
  </si>
  <si>
    <t>1.3</t>
  </si>
  <si>
    <t>1.4</t>
  </si>
  <si>
    <t>1.5</t>
  </si>
  <si>
    <t>2.2</t>
  </si>
  <si>
    <t>2.3</t>
  </si>
  <si>
    <t>2.4</t>
  </si>
  <si>
    <t>2.5</t>
  </si>
  <si>
    <t>2.6</t>
  </si>
  <si>
    <t>Đất rừng phòng hộ</t>
  </si>
  <si>
    <t>Đất rừng đặc dụng</t>
  </si>
  <si>
    <t>Đất quốc phòng</t>
  </si>
  <si>
    <t>Đất an ninh</t>
  </si>
  <si>
    <t>Đất khu công nghiệp</t>
  </si>
  <si>
    <t>STT</t>
  </si>
  <si>
    <t>2.1</t>
  </si>
  <si>
    <t>2.7</t>
  </si>
  <si>
    <t>2.8</t>
  </si>
  <si>
    <t>Mã</t>
  </si>
  <si>
    <t>NNP</t>
  </si>
  <si>
    <t>RPH</t>
  </si>
  <si>
    <t>RDD</t>
  </si>
  <si>
    <t>PNN</t>
  </si>
  <si>
    <t>CQP</t>
  </si>
  <si>
    <t>CAN</t>
  </si>
  <si>
    <t>DHT</t>
  </si>
  <si>
    <t>Đơn vị tính: ha</t>
  </si>
  <si>
    <t>Tên biểu</t>
  </si>
  <si>
    <t>Diện tích
(ha)</t>
  </si>
  <si>
    <t>Đất nông nghiệp</t>
  </si>
  <si>
    <t>Đất phi nông nghiệp</t>
  </si>
  <si>
    <t xml:space="preserve">Phân theo đơn vị hành chính </t>
  </si>
  <si>
    <t>(...)</t>
  </si>
  <si>
    <t>Đất trồng cây lâu năm</t>
  </si>
  <si>
    <t>Đất rừng sản xuất</t>
  </si>
  <si>
    <t>1.6</t>
  </si>
  <si>
    <t>1.7</t>
  </si>
  <si>
    <t>Trong đó:</t>
  </si>
  <si>
    <t>CLN</t>
  </si>
  <si>
    <t>RSX</t>
  </si>
  <si>
    <t>SKS</t>
  </si>
  <si>
    <t>2.9</t>
  </si>
  <si>
    <t>NTD</t>
  </si>
  <si>
    <t>Biểu 01/CH</t>
  </si>
  <si>
    <t>Đất làm muối</t>
  </si>
  <si>
    <t>LMU</t>
  </si>
  <si>
    <t>1.8</t>
  </si>
  <si>
    <t>SKC</t>
  </si>
  <si>
    <t>SKX</t>
  </si>
  <si>
    <t>Biểu 02/CH</t>
  </si>
  <si>
    <t>HNK</t>
  </si>
  <si>
    <t>Đất nông nghiệp khác</t>
  </si>
  <si>
    <t>NKH</t>
  </si>
  <si>
    <t>Ký hiệu biểu</t>
  </si>
  <si>
    <t>NNP/PNN</t>
  </si>
  <si>
    <t>CLN/PNN</t>
  </si>
  <si>
    <t>RPH/PNN</t>
  </si>
  <si>
    <t>RDD/PNN</t>
  </si>
  <si>
    <t>RSX/PNN</t>
  </si>
  <si>
    <t>(1)</t>
  </si>
  <si>
    <t>(2)</t>
  </si>
  <si>
    <t>(3)</t>
  </si>
  <si>
    <t>(5)</t>
  </si>
  <si>
    <t>(6)</t>
  </si>
  <si>
    <t>(7)</t>
  </si>
  <si>
    <t>NTS/PNN</t>
  </si>
  <si>
    <t>LMU/PNN</t>
  </si>
  <si>
    <t>LUC/PNN</t>
  </si>
  <si>
    <t>Biểu 06/CH</t>
  </si>
  <si>
    <t>Biểu 07/CH</t>
  </si>
  <si>
    <t>Đất chưa sử dụng</t>
  </si>
  <si>
    <t>DRA</t>
  </si>
  <si>
    <t>NTS</t>
  </si>
  <si>
    <t>HNK/PNN</t>
  </si>
  <si>
    <t>Chuyển đổi cơ cấu sử dụng đất trong nội bộ đất nông nghiệp</t>
  </si>
  <si>
    <t>Đất phi nông nghiệp khác</t>
  </si>
  <si>
    <t>PNK</t>
  </si>
  <si>
    <t>Trong đó: Đất chuyên trồng lúa nước</t>
  </si>
  <si>
    <t>LUC</t>
  </si>
  <si>
    <t>Đất trồng lúa</t>
  </si>
  <si>
    <t>LUA</t>
  </si>
  <si>
    <t>Đất khu chế xuất</t>
  </si>
  <si>
    <t>Đất bãi thải, xử lý chất thải</t>
  </si>
  <si>
    <t>CSD</t>
  </si>
  <si>
    <t xml:space="preserve">Đất nuôi trồng thuỷ sản </t>
  </si>
  <si>
    <t>Đất cụm công nghiệp</t>
  </si>
  <si>
    <t>Đất thương mại, dịch vụ</t>
  </si>
  <si>
    <t>Đất cơ sở sản xuất phi nông nghiệp</t>
  </si>
  <si>
    <t>Đất sử dụng cho hoạt động khoáng sản</t>
  </si>
  <si>
    <t>Đất ở tại nông thôn</t>
  </si>
  <si>
    <t>Đất ở tại đô thị</t>
  </si>
  <si>
    <t>Đất xây dựng trụ sở cơ quan</t>
  </si>
  <si>
    <t>Đất cơ sở tôn giáo</t>
  </si>
  <si>
    <t>Đất làm nghĩa trang, nghĩa địa, nhà tang lễ, nhà hỏa táng</t>
  </si>
  <si>
    <t>ONT</t>
  </si>
  <si>
    <t>ODT</t>
  </si>
  <si>
    <t>DTS</t>
  </si>
  <si>
    <t>TON</t>
  </si>
  <si>
    <t>LUA/PNN</t>
  </si>
  <si>
    <t>TSC</t>
  </si>
  <si>
    <t>Đất sản xuất vật liệu xây dựng, làm đồ gốm</t>
  </si>
  <si>
    <t>Khu vực chuyên trồng lúa nước</t>
  </si>
  <si>
    <t>Khu vực chuyên trồng cây công nghiệp lâu năm</t>
  </si>
  <si>
    <t>Khu du lịch</t>
  </si>
  <si>
    <t>Khu ở, làng nghề, sản xuất phi nông nghiệp nông thôn</t>
  </si>
  <si>
    <t>TIN</t>
  </si>
  <si>
    <t>Đất có di tích lịch sử - văn hóa</t>
  </si>
  <si>
    <t>Đất trồng cây hàng năm khác</t>
  </si>
  <si>
    <t>LUA/LMU</t>
  </si>
  <si>
    <t>Đất phi nông nghiệp không phải là đất ở chuyển sang đất ở</t>
  </si>
  <si>
    <t>PKO/OCT</t>
  </si>
  <si>
    <t>LUA/CLN</t>
  </si>
  <si>
    <t>LUA/LNP</t>
  </si>
  <si>
    <t>LUA/NTS</t>
  </si>
  <si>
    <t>Cộng giảm</t>
  </si>
  <si>
    <t>Cộng tăng</t>
  </si>
  <si>
    <t>Diện tích cuối kỳ, năm…..</t>
  </si>
  <si>
    <t>TT</t>
  </si>
  <si>
    <t>Khu vực công nghiệp, cụm công nghiệp</t>
  </si>
  <si>
    <t>Đất xây dựng trụ sở của tổ chức sự nghiệp</t>
  </si>
  <si>
    <t>DNG</t>
  </si>
  <si>
    <t>KDT</t>
  </si>
  <si>
    <t>Đất danh lam thắng cảnh</t>
  </si>
  <si>
    <t>Đất xây dựng cơ sở ngoại giao</t>
  </si>
  <si>
    <t>Diện tích (ha)</t>
  </si>
  <si>
    <t>SKK</t>
  </si>
  <si>
    <t>DDL</t>
  </si>
  <si>
    <t>TMD</t>
  </si>
  <si>
    <t>SKT</t>
  </si>
  <si>
    <t>SKN</t>
  </si>
  <si>
    <t>HNK/NTS</t>
  </si>
  <si>
    <t>HNK/LMU</t>
  </si>
  <si>
    <t>2.10</t>
  </si>
  <si>
    <t>Đất phát triển hạ tầng cấp quốc gia, cấp tỉnh, cấp huyện, cấp xã</t>
  </si>
  <si>
    <t>Cơ cấu (%)</t>
  </si>
  <si>
    <t>Diện tích đầu kỳ
năm…</t>
  </si>
  <si>
    <t>Đất trồng lúa chuyển sang đất trồng cây lâu năm</t>
  </si>
  <si>
    <t>Đất trồng lúa chuyển sang đất nuôi trồng thuỷ sản</t>
  </si>
  <si>
    <t>Đất trồng lúa chuyển sang đất làm muối</t>
  </si>
  <si>
    <t>Đất trồng cây hàng năm khác chuyển sang đất làm muối</t>
  </si>
  <si>
    <t>Đất trồng lúa chuyển sang đất trồng rừng</t>
  </si>
  <si>
    <t>Đất rừng phòng hộ chuyển sang đất nông nghiệp không phải là rừng</t>
  </si>
  <si>
    <t>Đất rừng đặc dụng chuyển sang đất nông nghiệp không phải là rừng</t>
  </si>
  <si>
    <t>Đất rừng sản xuất chuyển sang đất nông nghiệp không phải là rừng</t>
  </si>
  <si>
    <t>Đất nuôi trồng thuỷ sản</t>
  </si>
  <si>
    <t>Đất trồng cây hàng năm khác chuyển sang đất nuôi trồng thuỷ sản</t>
  </si>
  <si>
    <t>Khu đô thị - thương mại - dịch vụ</t>
  </si>
  <si>
    <t>Tổng diện tích</t>
  </si>
  <si>
    <t>Diện tích phân theo đơn vị hành chính</t>
  </si>
  <si>
    <t>Tăng thêm</t>
  </si>
  <si>
    <t>DDT</t>
  </si>
  <si>
    <t>Đất cơ sở tín ngưỡng</t>
  </si>
  <si>
    <t>Đất phát triển hạ tầng cấp quốc gia, cấp tỉnh</t>
  </si>
  <si>
    <t>DSH</t>
  </si>
  <si>
    <t>DKV</t>
  </si>
  <si>
    <t>Đất sinh hoạt cộng đồng</t>
  </si>
  <si>
    <t>Đất khu vui chơi, giải trí công cộng</t>
  </si>
  <si>
    <t>Đất có mặt nước chuyên dùng</t>
  </si>
  <si>
    <t xml:space="preserve">Đất sông, ngòi, kênh, rạch, suối </t>
  </si>
  <si>
    <t>SON</t>
  </si>
  <si>
    <t>MNC</t>
  </si>
  <si>
    <t>KCN</t>
  </si>
  <si>
    <t>KKT</t>
  </si>
  <si>
    <t>Tỷ lệ 
(%)</t>
  </si>
  <si>
    <t>Chỉ tiêu sử dụng đất</t>
  </si>
  <si>
    <t>Đất khu công nghệ cao*</t>
  </si>
  <si>
    <t>Đất khu kinh tế*</t>
  </si>
  <si>
    <t>Đất đô thị*</t>
  </si>
  <si>
    <t>So sánh</t>
  </si>
  <si>
    <t>Tăng (+), giảm (-) 
ha</t>
  </si>
  <si>
    <t>(6)=(5)-(4)</t>
  </si>
  <si>
    <t>(7)=(5)/(4)*100%</t>
  </si>
  <si>
    <t>Đất nông nghiệp chuyển sang phi nông nghiệp</t>
  </si>
  <si>
    <t>Hạng mục</t>
  </si>
  <si>
    <t>DIỆN TÍCH, CƠ CẤU SỬ DỤNG ĐẤT CÁC KHU CHỨC NĂNG</t>
  </si>
  <si>
    <t xml:space="preserve">Diện tích phân theo đơn vị hành chính </t>
  </si>
  <si>
    <t xml:space="preserve">              - PKO là đất phi nông nghiệp không phải là đất ở.</t>
  </si>
  <si>
    <t>2.11</t>
  </si>
  <si>
    <t>2.12</t>
  </si>
  <si>
    <t>2.13</t>
  </si>
  <si>
    <t>2.14</t>
  </si>
  <si>
    <t>2.15</t>
  </si>
  <si>
    <t>2.16</t>
  </si>
  <si>
    <t>2.17</t>
  </si>
  <si>
    <t>2.18</t>
  </si>
  <si>
    <t>2.19</t>
  </si>
  <si>
    <t>1.9</t>
  </si>
  <si>
    <t>2.20</t>
  </si>
  <si>
    <t>2.21</t>
  </si>
  <si>
    <t>2.22</t>
  </si>
  <si>
    <t>2.23</t>
  </si>
  <si>
    <t>2.24</t>
  </si>
  <si>
    <t>2.25</t>
  </si>
  <si>
    <t>2.26</t>
  </si>
  <si>
    <t>CỦA HUYỆN (QUẬN, THỊ XÃ, THÀNH PHỐ) …</t>
  </si>
  <si>
    <t>Diện tích 
cuối kỳ năm ...</t>
  </si>
  <si>
    <t>Khu vực rừng phòng hộ</t>
  </si>
  <si>
    <t>Khu vực rừng đặc dụng</t>
  </si>
  <si>
    <t>Khu vực rừng sản xuất</t>
  </si>
  <si>
    <t>NKH/PNN</t>
  </si>
  <si>
    <t>Ghi chú: - (a) gồm đất sản xuất nông nghiệp, đất nuôi trồng thủy sản, đất làm muối và đất nông nghiệp khác.</t>
  </si>
  <si>
    <t>LUK</t>
  </si>
  <si>
    <t>Đất chuyên trồng lúa nước</t>
  </si>
  <si>
    <t>Đất trồng lúa nước còn lại</t>
  </si>
  <si>
    <t>Người thiết kế: Nguyễn Cao Mưu</t>
  </si>
  <si>
    <t>Số điện thoại: 0989275567</t>
  </si>
  <si>
    <t>Trung tâm KT Địa chính &amp; CNTT Hà Tĩnh</t>
  </si>
  <si>
    <t>Mọi thắc mắc, lỗi hàm xin liên hệ trực tiếp</t>
  </si>
  <si>
    <t>Biểu 11/CH</t>
  </si>
  <si>
    <t>Biểu 13/CH</t>
  </si>
  <si>
    <t>CỦA XÃ ….</t>
  </si>
  <si>
    <t>Xã 29</t>
  </si>
  <si>
    <t>Xã 30</t>
  </si>
  <si>
    <t>Xã 31</t>
  </si>
  <si>
    <t>Xã 32</t>
  </si>
  <si>
    <t>(8)</t>
  </si>
  <si>
    <t>(9)</t>
  </si>
  <si>
    <t>(10)</t>
  </si>
  <si>
    <t>(11)</t>
  </si>
  <si>
    <t>(12)</t>
  </si>
  <si>
    <t>(…)</t>
  </si>
  <si>
    <t>Xã Ân Phú</t>
  </si>
  <si>
    <t>Xã Đức Bồng</t>
  </si>
  <si>
    <t>Xã Đức Hương</t>
  </si>
  <si>
    <t>Xã Đức Liên</t>
  </si>
  <si>
    <t>Xã Đức Lĩnh</t>
  </si>
  <si>
    <t>Xã Hương Minh</t>
  </si>
  <si>
    <t>Xã Hương Thọ</t>
  </si>
  <si>
    <t>Xã Sơn Thọ</t>
  </si>
  <si>
    <t>Biểu 03/CH</t>
  </si>
  <si>
    <t>Biểu 04/CH</t>
  </si>
  <si>
    <t>Biểu 05/CH</t>
  </si>
  <si>
    <t>CỦA HUYỆN VŨ QUANG - TỈNH HÀ TĨNH</t>
  </si>
  <si>
    <t>Mã loại đất</t>
  </si>
  <si>
    <t>Đất khác</t>
  </si>
  <si>
    <t>I</t>
  </si>
  <si>
    <t>CÔNG TRÌNH, DỰ ÁN QUỐC GIA VÀ THU HỒI KHÔNG PHẢI XIN PHÉP</t>
  </si>
  <si>
    <t>II</t>
  </si>
  <si>
    <t>2.2.2</t>
  </si>
  <si>
    <t>DVH</t>
  </si>
  <si>
    <t>DGD</t>
  </si>
  <si>
    <t xml:space="preserve">Mở rộng trường mầm non </t>
  </si>
  <si>
    <t>Đất giao thông</t>
  </si>
  <si>
    <t>DGT</t>
  </si>
  <si>
    <t>Mở rộng đường ga yên duệ đi ga hòa duyệt</t>
  </si>
  <si>
    <t>Mở rộng đường giao thông TDP 1, TDP 4</t>
  </si>
  <si>
    <t>QH đường từ Khe Trươi đến cổng cụm công nghiệp đấu nối với đường mòn HCM</t>
  </si>
  <si>
    <t>QH Đường 135 đấu nối đường HCM thôn 2 (tiểu dự án Nắn dòng Khe Trươi)</t>
  </si>
  <si>
    <t xml:space="preserve">Tiểu dự án thành phần Khôi phục đường tỉnh ĐT.552 đoạn từ cầu chợ Bộng đến Thị trấn Vũ Quang </t>
  </si>
  <si>
    <t>Mở rộng đường Dốc Bà Toàn - Hương Thọ</t>
  </si>
  <si>
    <t>QH đường giao thông thôn Bình Phong</t>
  </si>
  <si>
    <t>Đất thủy lợi</t>
  </si>
  <si>
    <t>DTL</t>
  </si>
  <si>
    <t>Hồ Đập Bượm</t>
  </si>
  <si>
    <t>Đất ở đô thị</t>
  </si>
  <si>
    <t>2.2.3</t>
  </si>
  <si>
    <t>Đất ở nông thôn</t>
  </si>
  <si>
    <t>Quy hoạch đất ở thôn 2</t>
  </si>
  <si>
    <t>Quy hoạch đất ở thôn  Vĩnh Hội</t>
  </si>
  <si>
    <t>Quy hoạch đất ở thôn  Cao Phong(Đồi Rú Dầu)</t>
  </si>
  <si>
    <t>Quy hoạch đất ở thôn Bình Phong (Vùng Mụi Mại)</t>
  </si>
  <si>
    <t xml:space="preserve">Quy hoạch xen dắm đất ở </t>
  </si>
  <si>
    <t>QH đất ở tuyến Khe Ná - Chi Lời (thôn 4, thôn 5)</t>
  </si>
  <si>
    <t>TT-Vũ Quang</t>
  </si>
  <si>
    <t>III</t>
  </si>
  <si>
    <t>CÁC CÔNG TRÌNH, DỰ ÁN CÒN LẠI (tự thỏa thuận bồi thường, nhận chuyển nhượng để chuyển mục đích, nhận góp vốn; thu hồi nhưng không phải xin chấp thuận của HĐND tỉnh)</t>
  </si>
  <si>
    <t>3.2.1</t>
  </si>
  <si>
    <t>Quy hoạch khu thương mại dich vụ đồng Bại</t>
  </si>
  <si>
    <t>3.2.2</t>
  </si>
  <si>
    <t>Đất xây dựng cơ sở văn hoá</t>
  </si>
  <si>
    <t>Quy hoạch đài tưởng niệm</t>
  </si>
  <si>
    <t>Đất xây dựng cơ sở giáo dục và đào tạo</t>
  </si>
  <si>
    <t>3.2.3</t>
  </si>
  <si>
    <t>Xã Sơn Thọ(KTĐC Hương Điền)</t>
  </si>
  <si>
    <t>3.2.4</t>
  </si>
  <si>
    <t>Qh đất ở xen dắm</t>
  </si>
  <si>
    <t>Qh đất ở thôn Hợp Bình</t>
  </si>
  <si>
    <t>Qh đất ở Thôn Đăng</t>
  </si>
  <si>
    <t>Qh đất ở thôn 4 đường vào trường mầm non cũ</t>
  </si>
  <si>
    <t>Qh đất đồi ngoài thôn Hợp Lợi</t>
  </si>
  <si>
    <t>Qh cấp đất ở thôn 2</t>
  </si>
  <si>
    <t>3.2.5</t>
  </si>
  <si>
    <t>3.2.6</t>
  </si>
  <si>
    <t>QH Nghĩa Trang</t>
  </si>
  <si>
    <t>Hệ thống biểu trong kế hoạch sử dụng đất cấp huyện</t>
  </si>
  <si>
    <t>2.2.4</t>
  </si>
  <si>
    <t>(13)</t>
  </si>
  <si>
    <t>(14)</t>
  </si>
  <si>
    <t>(15)</t>
  </si>
  <si>
    <t>(16)</t>
  </si>
  <si>
    <t>Hệ thống phụ lục trong kế hoạch sử dụng đất cấp huyện</t>
  </si>
  <si>
    <t>Phụ lục 05</t>
  </si>
  <si>
    <t>Phụ lục 06</t>
  </si>
  <si>
    <t>Phụ lục 07</t>
  </si>
  <si>
    <t>Phụ lục 08</t>
  </si>
  <si>
    <t>Phụ lục 09</t>
  </si>
  <si>
    <t>Phụ lục 10</t>
  </si>
  <si>
    <t>Phụ lục 11</t>
  </si>
  <si>
    <t>Phụ lục 12</t>
  </si>
  <si>
    <t>Biểu 08/CH</t>
  </si>
  <si>
    <t>3.2</t>
  </si>
  <si>
    <t>Phụ lục 01</t>
  </si>
  <si>
    <t>Phụ lục 02</t>
  </si>
  <si>
    <t>Phụ lục 03</t>
  </si>
  <si>
    <t>Phụ lục 04</t>
  </si>
  <si>
    <t>Diện tích tăng thêm (ha)</t>
  </si>
  <si>
    <t>Vị trí trên bản đồ KHSD đất 2019</t>
  </si>
  <si>
    <t>DANH MỤC CÔNG TRÌNH, DỰ ÁN THỰC HIỆN TRONG NĂM 2019</t>
  </si>
  <si>
    <t>Đơn giá (1000 đồng/m2)</t>
  </si>
  <si>
    <t xml:space="preserve">Hệ số </t>
  </si>
  <si>
    <t>Thành tiền (tỷ đồng)</t>
  </si>
  <si>
    <t>I. Các khoản thu</t>
  </si>
  <si>
    <t>- Thu tiền khi giao đất ở đô thị</t>
  </si>
  <si>
    <t>- Thu tiền khi giao đất ở nông thôn</t>
  </si>
  <si>
    <t xml:space="preserve">- Thu tiền khi cho thuê đất để sản xuất kinh doanh </t>
  </si>
  <si>
    <t>- Thu tiền cho thuê đất thương mại dịch vụ</t>
  </si>
  <si>
    <t xml:space="preserve">II. Các khoản chi </t>
  </si>
  <si>
    <t xml:space="preserve"> - Chi bồi thường khi Thu hồi đất trồng lúa</t>
  </si>
  <si>
    <t xml:space="preserve"> - Chi bồi thường khi thu hồi đất trồng cây lâu năm</t>
  </si>
  <si>
    <t xml:space="preserve"> - Chi bồi thường khi thu hồi đất rừng phòng hộ</t>
  </si>
  <si>
    <t xml:space="preserve"> - Chi bồi thường khi thu hồi đất rừng sản xuất</t>
  </si>
  <si>
    <t xml:space="preserve"> - Chi bồi thường khi thu hồi đất nuôi trồng thuỷ sản</t>
  </si>
  <si>
    <t>Cân đối thu - chi (I - II)</t>
  </si>
  <si>
    <t>1.2.1</t>
  </si>
  <si>
    <t>Khu đất XD Doanh trại BCHQS huyện Vũ Quang</t>
  </si>
  <si>
    <t>2.2.1</t>
  </si>
  <si>
    <t>2.2.1.1</t>
  </si>
  <si>
    <t>TT-Vũ Quang,Xã Đức Bồng</t>
  </si>
  <si>
    <t>Đường Ân Phú - Cửa Rào đoạn qua xã Đức Hương - Đức Liên</t>
  </si>
  <si>
    <t>Xã Đức Liên, Đức Hương</t>
  </si>
  <si>
    <t>Đường chợ Bộng - Sơn Mai đoạn qua xã Đức Lĩnh</t>
  </si>
  <si>
    <t>Đường giao thông nội thị đoạn qua trường tiểu học thị trấn</t>
  </si>
  <si>
    <t>Đường giao thông thôn 4 đi thôn 8 xã Đức Bồng</t>
  </si>
  <si>
    <t>Đường giao thông thôn Hương Phố, Hương Tân, Hương Đồng xã Đức Hương</t>
  </si>
  <si>
    <t>Đường giao thông tổ dân phố 6</t>
  </si>
  <si>
    <t>2.2.1.2</t>
  </si>
  <si>
    <t>Kè Ngàn Sâu đoạn qua xã Đức Hương</t>
  </si>
  <si>
    <t>Hồ Chứa nước Khe Son, xã Đức Liên</t>
  </si>
  <si>
    <t>2.2.1.3</t>
  </si>
  <si>
    <t>Đất chợ</t>
  </si>
  <si>
    <t>DCH</t>
  </si>
  <si>
    <t>QH mở rộng chọ Bộng</t>
  </si>
  <si>
    <t>QH khu xử lý rác thải huyện</t>
  </si>
  <si>
    <t>QH điểm trung chuyển rác thải</t>
  </si>
  <si>
    <t>QH nhà văn hóa thôn Hợp Bình</t>
  </si>
  <si>
    <t>QH đất thương mại, dịch vụ</t>
  </si>
  <si>
    <t>Cơ sở giết mổ tập trung</t>
  </si>
  <si>
    <t>3.2.3.1</t>
  </si>
  <si>
    <t>Xã Hương Thọ( KTĐC Hương Quang)</t>
  </si>
  <si>
    <t>3.2.3.2</t>
  </si>
  <si>
    <t>Mở rộng đập tràn Khe Trảy</t>
  </si>
  <si>
    <t>3.2.3.3</t>
  </si>
  <si>
    <t xml:space="preserve">Quy hoạch mở rộng trường mầm non </t>
  </si>
  <si>
    <t>3.2.3.4</t>
  </si>
  <si>
    <t>Mở rộng đường giao thông thôn 8</t>
  </si>
  <si>
    <t>Mở rộng đường giao thông thôn 1,2</t>
  </si>
  <si>
    <t>3.2.3.5</t>
  </si>
  <si>
    <t>Đất công trình bưu chính, viễn thông</t>
  </si>
  <si>
    <t>DBV</t>
  </si>
  <si>
    <t>Bưu điện Chợ Bộng</t>
  </si>
  <si>
    <t>Quy hoạch đất ở ruộng ao</t>
  </si>
  <si>
    <t>Quy hoạch đất ở xen dắm thôn 2,3</t>
  </si>
  <si>
    <t>Mở rộng nghĩa trang Rú Sâm</t>
  </si>
  <si>
    <t xml:space="preserve"> - Chi bồi thường khi Thu hồi đất trồng cây hàng năm khác</t>
  </si>
  <si>
    <t>Tỷ Lệ %</t>
  </si>
  <si>
    <t>Tổng diện tích (ha)</t>
  </si>
  <si>
    <t>Tổng diện tích đất tự nhiên</t>
  </si>
  <si>
    <t>Vị Trí Cũ Trên Bản đồ</t>
  </si>
  <si>
    <t>Chưa</t>
  </si>
  <si>
    <t>Cửa hàng XD và KD TMDV tổng hợp Cty cổ phần tân Phú Tài</t>
  </si>
  <si>
    <t>QH cửa hàng kinh doanh tiện lợi</t>
  </si>
  <si>
    <t>Đồng trửa, thôn Vĩnh Hội, xã Đức Lĩnh</t>
  </si>
  <si>
    <t>Thôn Tùng Quang, xã Hương Quang</t>
  </si>
  <si>
    <t>Tổng 50 công trình</t>
  </si>
  <si>
    <t>Ghi chú</t>
  </si>
  <si>
    <t>NQ 71</t>
  </si>
  <si>
    <t>NQ 88</t>
  </si>
  <si>
    <t>CÔNG TRÌNH DỰ ÁN THU HỒI ĐẤT ĐƯỢC HỘI ĐỒNG NHÂN DÂN TỈNH CHẤP THUẬN (theo NQ 119 ngày 13/12/2018 của HĐND tỉnh)</t>
  </si>
  <si>
    <t>Trung Lễ</t>
  </si>
  <si>
    <t>Đức Hòa</t>
  </si>
  <si>
    <t>Đức Long</t>
  </si>
  <si>
    <t>Đức Lâm</t>
  </si>
  <si>
    <t>Đức Thanh</t>
  </si>
  <si>
    <t>Đức Dũng</t>
  </si>
  <si>
    <t>Đức Lập</t>
  </si>
  <si>
    <t>Đức An</t>
  </si>
  <si>
    <t>Đức Lạc</t>
  </si>
  <si>
    <t>Đức Đồng</t>
  </si>
  <si>
    <t>Đức Lạng</t>
  </si>
  <si>
    <t>Tân Hương</t>
  </si>
  <si>
    <t xml:space="preserve">Diện tích kế hoạch được duyệt (ha) </t>
  </si>
  <si>
    <t>Kết quả thực hiện</t>
  </si>
  <si>
    <t>(7)=(5)/(4)
*100</t>
  </si>
  <si>
    <t xml:space="preserve"> </t>
  </si>
  <si>
    <t>CỦA HUYỆN ĐỨC THỌ</t>
  </si>
  <si>
    <t>Danh mục công trình dự án đã thực hiện năm 2019</t>
  </si>
  <si>
    <t>Danh mục công trình dự án năm 2019 chưa thực hiện chuyển sang năm 2020</t>
  </si>
  <si>
    <t>Danh mục công trình dự án năm 2019 không thực hiện đưa ra khỏi kế hoạch</t>
  </si>
  <si>
    <t>Danh mục công trình dự án thu hồi đất năm 2019</t>
  </si>
  <si>
    <t>Danh mục công trình dự án thu hồi đất năm 2019 chưa thực hiện chuyển sang năm 2019</t>
  </si>
  <si>
    <t>Danh mục công trình dự án thu hồi đất năm 2019 không thực hiện đưa ra khỏi kế hoạch</t>
  </si>
  <si>
    <t>Danh mục công trình dự án chuyển mục đích sử dụng đất năm 2019 đã thực hiện</t>
  </si>
  <si>
    <t>Danh mục công trình dự án chuyển mục đích sử dụng đất năm 2019 chưa thực hiện chuyển sang năm 2020</t>
  </si>
  <si>
    <t>Danh mục công trình dự án chuyển mục đích sử dụng đất năm 2019 không thực hiện đưa ra khỏi kế hoạch</t>
  </si>
  <si>
    <t>Tổng hợp kết quả thực hiện các công trình dự án kế hoạch sử dụng đất 2019 được duyệt trên các loại đất</t>
  </si>
  <si>
    <t>Phương án kế hoạch sử dụng đất năm 2020trên các loại đất</t>
  </si>
  <si>
    <t>Kết quả thực hiện các công trình, dự án kế hoạch sử dụng đất năm 2019 trên các loại đất được chia theo các đối tượng phải xin phép ồng và các công trình, dự án còn lại</t>
  </si>
  <si>
    <t>Kết quả thực hiện kế hoạch sử dụng đất năm trước của huyện Đức Thọ</t>
  </si>
  <si>
    <t>Kế hoạch sử dụng đất năm 2019 của huyện Đức Thọ</t>
  </si>
  <si>
    <t>Kế hoạch chuyển mục đích sử dụng đất năm 2019 của huyện Đức Thọ</t>
  </si>
  <si>
    <t>Kế hoạch thu hồi đất năm 2019 của huyện Đức Thọ</t>
  </si>
  <si>
    <t>Kế hoạch đưa đất chưa sử dụng vào sử dụng năm 2019 của huyện Đức Thọ</t>
  </si>
  <si>
    <t>Danh mục các công trình, dự án thực hiện trong năm 2019 của huyện Đức Thọ</t>
  </si>
  <si>
    <t>Chu chuyển đất đai trong kế hoạch sử dụng đất năm 2019 của huyện Đức Thọ</t>
  </si>
  <si>
    <t>Hiện trạng sử dụng đất năm 2019 của huyện Đức Thọ</t>
  </si>
  <si>
    <t>(17)</t>
  </si>
  <si>
    <t>(18)</t>
  </si>
  <si>
    <t>(19)</t>
  </si>
  <si>
    <t>(20)</t>
  </si>
  <si>
    <t>(4)=(5)+(20)</t>
  </si>
  <si>
    <t>KẾT QUẢ THỰC HIỆN KẾ HOẠCH SỬ DỤNG ĐẤT NĂM 2020</t>
  </si>
  <si>
    <t>Diện tích đầu kỳ
năm 2020</t>
  </si>
  <si>
    <t>HIỆN TRẠNG  SỬ DỤNG ĐẤT NĂM 2020</t>
  </si>
  <si>
    <t xml:space="preserve">Tăng (+) giảm (-) </t>
  </si>
  <si>
    <t>RPH/NKR (a)</t>
  </si>
  <si>
    <t>RDD/NKR (a)</t>
  </si>
  <si>
    <t>RSX/NKR (a)</t>
  </si>
  <si>
    <t>- Thu tiền cho thuê đất cụm công nghiệp</t>
  </si>
  <si>
    <t>Quy hoạch năm 2020 được duyệt (ha)</t>
  </si>
  <si>
    <t>Trong đó</t>
  </si>
  <si>
    <t>DYT</t>
  </si>
  <si>
    <t>DTT</t>
  </si>
  <si>
    <t>DNL</t>
  </si>
  <si>
    <t>DKG</t>
  </si>
  <si>
    <t>DKH</t>
  </si>
  <si>
    <t>DXH</t>
  </si>
  <si>
    <t>-</t>
  </si>
  <si>
    <t>Đất xây dựng cơ sở văn hóa</t>
  </si>
  <si>
    <t>Đất xây dựng cơ sở y tế</t>
  </si>
  <si>
    <t>Đất xây dựng cơ sở thể dục thể thao</t>
  </si>
  <si>
    <t>Trong đó: đất có rừng sản xuất là rừng tự nhiên</t>
  </si>
  <si>
    <t>RSN</t>
  </si>
  <si>
    <t>Diện tích 
cuối kỳ năm 2030</t>
  </si>
  <si>
    <t>Đất công trình năng lượng</t>
  </si>
  <si>
    <t>Đất xây dựng kho dự trữ quốc gia</t>
  </si>
  <si>
    <t>Đất làm nghĩa trang, nghĩa địa, nhà tang lễ, NHT</t>
  </si>
  <si>
    <t>Đất xây dựng cơ sở khoa học và công nghệ</t>
  </si>
  <si>
    <t>Đất xây dựng  cơ sở dịch vụ xã hội</t>
  </si>
  <si>
    <t xml:space="preserve">Đất có di tích lịch sử - văn hóa </t>
  </si>
  <si>
    <t>Diện tích cuối kỳ, năm 2030</t>
  </si>
  <si>
    <t>Biểu 12/CH</t>
  </si>
  <si>
    <t>Đất làm nghĩa trang, nhà tang lễ, nhà hỏa táng</t>
  </si>
  <si>
    <t>KẾ HOẠCH THU HỒI ĐẤT NĂM 2021-2030</t>
  </si>
  <si>
    <t>RSN/PNN</t>
  </si>
  <si>
    <t>Trong đó: đất rừng sản xuất chuyển sang đất nông nghiệp không phải là rừng</t>
  </si>
  <si>
    <t>RSN/NKR (a)</t>
  </si>
  <si>
    <t>Khu chức năng</t>
  </si>
  <si>
    <t>Đất khu công nghệ cao</t>
  </si>
  <si>
    <t>Đất khu kinh tế</t>
  </si>
  <si>
    <t>Đất đô thị</t>
  </si>
  <si>
    <t>Khu sản xuất nông nghiệp (khu vực chuyên trồng lúa nước, khu vực chuyên trồng cây công nghiệp lâu năm)</t>
  </si>
  <si>
    <t>Khu lâm nghiệp (khu vực rừng phòng hộ, rừng đặc dụng, rừng sản xuất)</t>
  </si>
  <si>
    <t>Khu đô thị (trong đó có khu đô thị mới)</t>
  </si>
  <si>
    <t>Khu thương mại - dịch vụ</t>
  </si>
  <si>
    <t>khu dân cư nông thôn</t>
  </si>
  <si>
    <t>Khu bảo tồn thiên nhiên và đa dạng sinh học</t>
  </si>
  <si>
    <t>Khu phát triển công nghiệp (khu công nghiệp, cụm công nghiệp)</t>
  </si>
  <si>
    <t>KNN</t>
  </si>
  <si>
    <t>KLN</t>
  </si>
  <si>
    <t>KDL</t>
  </si>
  <si>
    <t>KBT</t>
  </si>
  <si>
    <t>KTM</t>
  </si>
  <si>
    <t>KPC</t>
  </si>
  <si>
    <t>DTC</t>
  </si>
  <si>
    <t>KDV</t>
  </si>
  <si>
    <t>DNT</t>
  </si>
  <si>
    <t>KON</t>
  </si>
  <si>
    <t>DIỆN TÍCH ĐẤT CHƯA SỬ DỤNG ĐƯA VÀO SỬ DỤNG TRONG KỲ QUY HOẠCH PHÂN BỔ ĐẾN TỪNG ĐƠN VỊ HÀNH CHÍNH CẤP XÃ</t>
  </si>
  <si>
    <t>CHU CHUYỂN ĐẤT ĐAI TRONG KỲ QUY HOẠCH SỬ DỤNG ĐẤT 10 NĂM (2021-2030)</t>
  </si>
  <si>
    <t>DIỆN TÍCH CHUYỂN MỤC ĐÍCH SỬ DỤNG ĐẤT TRONG KỲ QUY HOẠCH PHÂN BỔ ĐẾN TỪNG ĐƠN VỊ HÀNH CHÍNH CẤP XÃ</t>
  </si>
  <si>
    <t>QUY HOẠCH SỬ DỤNG ĐẤT ĐẤT ĐẾN NĂM 2030</t>
  </si>
  <si>
    <t>KẾT QUẢ THỰC HIỆN QUY HOẠCH SỬ DỤNG ĐẤT KỲ TRƯỚC</t>
  </si>
  <si>
    <t>Khu vực lâm nghiệp (khu vực rừng phòng hộ, rừng đặc dụng, rừng sản xuất)</t>
  </si>
  <si>
    <t>Khu dân cư nông thôn</t>
  </si>
  <si>
    <t>Hiện trạng 2015</t>
  </si>
  <si>
    <t>Hiện trạng 2020</t>
  </si>
  <si>
    <t>Cơ Cấu (%)</t>
  </si>
  <si>
    <t>(8)=(6)-(4)</t>
  </si>
  <si>
    <t>Tổng diện tích đất tự nhiên (1+2+3)</t>
  </si>
  <si>
    <t>Trong đó: Đất có rừng sản xuất là rừng tự nhiên</t>
  </si>
  <si>
    <t>Trong đó:Đất chuyên trồng lúa nước</t>
  </si>
  <si>
    <t xml:space="preserve">Kết quả thực hiện </t>
  </si>
  <si>
    <t>29.58 TMD, 9.3 DKV, DGT 15, DTL 6,2</t>
  </si>
  <si>
    <t>Đơn vị hành chính</t>
  </si>
  <si>
    <t>Phương án QH đến 2030</t>
  </si>
  <si>
    <t>Biến động (ha)</t>
  </si>
  <si>
    <t>Cơ cấu</t>
  </si>
  <si>
    <t>Quy hoạch năm 2030</t>
  </si>
  <si>
    <t>(ha)</t>
  </si>
  <si>
    <t>(%)</t>
  </si>
  <si>
    <t>Diện tích</t>
  </si>
  <si>
    <t>Bảng 6. Chỉ tiêu quy hoạch đất nông nghiệp</t>
  </si>
  <si>
    <t>Bảng 7. Chỉ tiêu quy hoạch đất trồng lúa</t>
  </si>
  <si>
    <t>Bảng 8. Chỉ tiêu quy hoạch đất trồng cây hàng năm khác</t>
  </si>
  <si>
    <t>Toàn huyện</t>
  </si>
  <si>
    <t>Bảng 9. Chỉ tiêu quy hoạch đất  trồng cây lâu năm</t>
  </si>
  <si>
    <t>Bảng 10. Chỉ tiêu quy hoạch đất  rừng phòng hộ</t>
  </si>
  <si>
    <t>Bảng 11. Chỉ tiêu quy hoạch đất  rừng sản xuất</t>
  </si>
  <si>
    <t xml:space="preserve">         Đất trồng lúa nước còn lại</t>
  </si>
  <si>
    <t xml:space="preserve">Bảng 12. Chỉ tiêu quy hoạch đất  nuôi trồng thuỷ sản </t>
  </si>
  <si>
    <t>Bảng 13. Chỉ tiêu quy hoạch đất nông nghiệp khác</t>
  </si>
  <si>
    <t>Bảng 14. Chỉ tiêu quy hoạch đất phi nông nghiệp</t>
  </si>
  <si>
    <t>Bảng 15. Chỉ tiêu quy hoạch đất quốc phòng</t>
  </si>
  <si>
    <t>Bảng 16. Chỉ tiêu quy hoạch đất an ninh</t>
  </si>
  <si>
    <t>Bảng 17. Chỉ tiêu quy hoạch đất cụm công nghiệp</t>
  </si>
  <si>
    <t>Bảng 18. Chỉ tiêu quy hoạch đất thương mại, dịch vụ</t>
  </si>
  <si>
    <t>Bảng 19. Chỉ tiêu quy hoạch đất cơ sở sản xuất phi nông nghiệp</t>
  </si>
  <si>
    <t>Bảng 20. Chỉ tiêu quy hoạch đất sử dụng cho hoạt động khoáng sản</t>
  </si>
  <si>
    <t>Bảng 21. Chỉ tiêu quy hoạch đất sản xuất vật liệu xây dựng, làm đồ gốm</t>
  </si>
  <si>
    <t>Bảng 22. Chỉ tiêu quy hoạch đất phát triển hạ tầng cấp quốc gia, cấp tỉnh, cấp huyện, cấp xã</t>
  </si>
  <si>
    <t>Bảng 23. Chỉ tiêu quy hoạch đất giao thông</t>
  </si>
  <si>
    <t>Bảng 24. Chỉ tiêu quy hoạch đất thủy lợi</t>
  </si>
  <si>
    <t>Bảng 25. Chỉ tiêu quy hoạch đất xây dựng cơ sở văn hóa</t>
  </si>
  <si>
    <t>Bảng 26. Chỉ tiêu quy hoạch đất xây dựng cơ sở y tế</t>
  </si>
  <si>
    <t>Bảng 27. Chỉ tiêu quy hoạch đất xây dựng cơ sở giáo dục và đào tạo</t>
  </si>
  <si>
    <t>Bảng 28. Chỉ tiêu quy hoạch đất xây dựng cơ sở thể dục thể thao</t>
  </si>
  <si>
    <t>Bảng 29. Chỉ tiêu quy hoạch đất công trình năng lượng</t>
  </si>
  <si>
    <t>Bảng 30. Chỉ tiêu quy hoạch đất công trình bưu chính, viễn thông</t>
  </si>
  <si>
    <t xml:space="preserve">Bảng 31. Chỉ tiêu quy hoạch đất có di tích lịch sử - văn hóa </t>
  </si>
  <si>
    <t>Bảng 32. Chỉ tiêu quy hoạch đất bãi thải, xử lý chất thải</t>
  </si>
  <si>
    <t>Bảng 33. Chỉ tiêu quy hoạch đất cơ sở tôn giáo</t>
  </si>
  <si>
    <t>Bảng 34. Chỉ tiêu quy hoạch đất làm nghĩa trang, nhà tang lễ, nhà hỏa táng</t>
  </si>
  <si>
    <t>Bảng 35. Chỉ tiêu quy hoạch đất xây dựng  cơ sở dịch vụ xã hội</t>
  </si>
  <si>
    <t>Bảng 36. Chỉ tiêu quy hoạch đất chợ</t>
  </si>
  <si>
    <t>Bảng 37. Chỉ tiêu quy hoạch đất sinh hoạt cộng đồng</t>
  </si>
  <si>
    <t>Bảng 38. Chỉ tiêu quy hoạch đất khu vui chơi, giải trí công cộng</t>
  </si>
  <si>
    <t>Bảng 39. Chỉ tiêu quy hoạch đất ở tại nông thôn</t>
  </si>
  <si>
    <t>Bảng 40. Chỉ tiêu quy hoạch đất ở tại đô thị</t>
  </si>
  <si>
    <t>Bảng 41. Chỉ tiêu quy hoạch đất xây dựng trụ sở cơ quan</t>
  </si>
  <si>
    <t>Bảng 42. Chỉ tiêu quy hoạch đất xây dựng trụ sở của tổ chức sự nghiệp</t>
  </si>
  <si>
    <t>Bảng 43. Chỉ tiêu quy hoạch đất ơ sở tín ngưỡng</t>
  </si>
  <si>
    <t xml:space="preserve">Bảng 44. Chỉ tiêu quy hoạch đất sông, ngòi, kênh, rạch, suối </t>
  </si>
  <si>
    <t>Bảng 45. Chỉ tiêu quy hoạch đất có mặt nước chuyên dùng</t>
  </si>
  <si>
    <t>Bảng 46. Chỉ tiêu quy hoạch đất phi nông nghiệp khác</t>
  </si>
  <si>
    <t>Bảng 47. Chỉ tiêu quy hoạch đất chưa sử dụng</t>
  </si>
  <si>
    <t>TỔNG DIỆN TÍCH ĐẤT TỰ NHIÊN</t>
  </si>
  <si>
    <t>Diện tích tăng thêm</t>
  </si>
  <si>
    <t>Hiện trạng năm 2020</t>
  </si>
  <si>
    <t>Quy hoạch đến năm 2030</t>
  </si>
  <si>
    <t>Cấp tỉnh phân bổ (ha)</t>
  </si>
  <si>
    <t>Cấp huyện xác định, xác định bổ sung (ha)</t>
  </si>
  <si>
    <t>Tổng số</t>
  </si>
  <si>
    <t>(7)=(5)+(6)</t>
  </si>
  <si>
    <t>Đất nuôi trồng thủy sản</t>
  </si>
  <si>
    <t>Đất xây dựng cơ sở khoa học công nghệ</t>
  </si>
  <si>
    <t>Đất xây dựng cơ sở dịch vụ xã hội</t>
  </si>
  <si>
    <t>Đất tín ngưỡng</t>
  </si>
  <si>
    <t>Đất sông, ngòi, kênh, rạch, suối</t>
  </si>
  <si>
    <t xml:space="preserve">Xã Gia Phố </t>
  </si>
  <si>
    <t>Xã Hà Linh</t>
  </si>
  <si>
    <t>Xã Hòa Hải</t>
  </si>
  <si>
    <t>Xã Hương Bình</t>
  </si>
  <si>
    <t>Xã Hương Đô</t>
  </si>
  <si>
    <t>Xã Hương Giang</t>
  </si>
  <si>
    <t>Xã Hương Lâm</t>
  </si>
  <si>
    <t>Xã Hương Liên</t>
  </si>
  <si>
    <t>Xã Hương Long</t>
  </si>
  <si>
    <t>Xã Hương Thủy</t>
  </si>
  <si>
    <t>Xã Hương Trà</t>
  </si>
  <si>
    <t>Xã Hương Trạch</t>
  </si>
  <si>
    <t xml:space="preserve">Xã Hương Vĩnh </t>
  </si>
  <si>
    <t xml:space="preserve">Xã Hương Xuân </t>
  </si>
  <si>
    <t>Xã Lộc Yên</t>
  </si>
  <si>
    <t>Xã Phú Gia</t>
  </si>
  <si>
    <t>Xã Phú Phong</t>
  </si>
  <si>
    <t>Xã Phúc Đồng</t>
  </si>
  <si>
    <t>Xã Phúc Trạch</t>
  </si>
  <si>
    <t>Xã Điền Mỹ</t>
  </si>
  <si>
    <t xml:space="preserve">Thị Trấn Hương Khê </t>
  </si>
  <si>
    <t>(21)</t>
  </si>
  <si>
    <t>(22)</t>
  </si>
  <si>
    <t>(23)</t>
  </si>
  <si>
    <t>(24)</t>
  </si>
  <si>
    <t>(25)</t>
  </si>
  <si>
    <t>Xã Gia Phố</t>
  </si>
  <si>
    <t>Xã Hà Linh</t>
  </si>
  <si>
    <t>Xã Hoà Hải</t>
  </si>
  <si>
    <t>Xã Hương Bình</t>
  </si>
  <si>
    <t>Xã Hương Đô</t>
  </si>
  <si>
    <t>Xã Hương Giang</t>
  </si>
  <si>
    <t>Xã Hương Lâm</t>
  </si>
  <si>
    <t>Xã Hương Liên</t>
  </si>
  <si>
    <t>Xã Hương Long</t>
  </si>
  <si>
    <t>Xã Hương Thuỷ</t>
  </si>
  <si>
    <t>Xã Hương Trà</t>
  </si>
  <si>
    <t>Xã Hương Trạch</t>
  </si>
  <si>
    <t>Xã Hương Vĩnh</t>
  </si>
  <si>
    <t>Xã Hương Xuân</t>
  </si>
  <si>
    <t>Xã Lộc Yên</t>
  </si>
  <si>
    <t>Xã Phú Gia</t>
  </si>
  <si>
    <t>Xã Phú Phong</t>
  </si>
  <si>
    <t>Xã Phúc Đồng</t>
  </si>
  <si>
    <t>Xã Phúc Trạch</t>
  </si>
  <si>
    <t>Xã Điền Mỹ</t>
  </si>
  <si>
    <t>Thị trấn Hương Khê</t>
  </si>
  <si>
    <t>CỦA XÃ …,</t>
  </si>
  <si>
    <t>Diện tích cuối kỳ, năm…,,</t>
  </si>
  <si>
    <t>Bảng 01: Hiện trạng sử dụng đất năm 2020 huyện Hương Khê</t>
  </si>
  <si>
    <t>Bảng 04: Nhu cầu của các ngành, lĩnh vực huyện Hương Khê</t>
  </si>
  <si>
    <t>Bảng 02: Biến động sử dụng đất giai đoạn 2015 - 2020 huyện Hương Khê</t>
  </si>
  <si>
    <t>CCNB</t>
  </si>
  <si>
    <t xml:space="preserve">CCNB </t>
  </si>
  <si>
    <t>Bảng 05: Phương án quy hoạch sử dụng đất đến năm 2030 huyện Hương Khê</t>
  </si>
  <si>
    <t>CỦA HUYỆN HƯƠNG KHÊ</t>
  </si>
  <si>
    <t>Khu bảo tồn thiên nhiên và  đa dạng sinh học</t>
  </si>
  <si>
    <t xml:space="preserve">Khu phát triển công nghiệp (khu công nghiệp, cụm
công nghiệp)
</t>
  </si>
  <si>
    <t xml:space="preserve">Khu đô thị (trong đó có khu
đô thị mới)
</t>
  </si>
  <si>
    <t xml:space="preserve">Khu thương mại
- dịch vụ
</t>
  </si>
  <si>
    <t>chu chuyển nội bộ</t>
  </si>
  <si>
    <t>Biến động</t>
  </si>
  <si>
    <t>Biến động
tăng (+)
Giảm (-)</t>
  </si>
  <si>
    <t>KẾ HOẠCH SỬ DỤNG ĐẤT NĂM 2022
HUYỆN HƯƠNG KHÊ</t>
  </si>
  <si>
    <t xml:space="preserve">MỤC ĐÍCH SỬ DỤNG </t>
  </si>
  <si>
    <t xml:space="preserve">Tổng diện tích </t>
  </si>
  <si>
    <t>1</t>
  </si>
  <si>
    <t>ĐẤT NÔNG NGHIỆP</t>
  </si>
  <si>
    <t>Đất trồng lúa nước</t>
  </si>
  <si>
    <t>Đất nuôi  trồng thuỷ sản</t>
  </si>
  <si>
    <t>2</t>
  </si>
  <si>
    <t>ĐẤT PHI NÔNG NGHIỆP</t>
  </si>
  <si>
    <t>Đất thuỷ lợi</t>
  </si>
  <si>
    <t>Đất cơ sở văn hóa</t>
  </si>
  <si>
    <t>Đất cơ sở y tế</t>
  </si>
  <si>
    <t>Đất cơ sở giáo dục đào tạo</t>
  </si>
  <si>
    <t>Đất cơ sở thể dục thể thao</t>
  </si>
  <si>
    <t>Đất công trình bưu chính viễn thông</t>
  </si>
  <si>
    <t>Đất cơ sở nghiên cứu khoa học</t>
  </si>
  <si>
    <t>Đất cơ sở dịch vụ về xã hội</t>
  </si>
  <si>
    <t xml:space="preserve">                KẾ HOẠCH CHUYỂN MỤC ĐÍCH SỬ DỤNG ĐẤT NĂM 2022 CỦA HUYỆN  HƯƠNG KHÊ</t>
  </si>
  <si>
    <t>Chỉ tiêu</t>
  </si>
  <si>
    <t>Đất nuôi trồng thuỷ sản tập trung</t>
  </si>
  <si>
    <t>Đất chuyên trồng lúa nước chuyển sang đất trồng cây lâu năm</t>
  </si>
  <si>
    <t>Đất chuyên trồng lúa nước chuyển sang đất trồng rừng</t>
  </si>
  <si>
    <t>Đất chuyên trồng lúa nước chuyển sang đất nuôi trồng thuỷ sản</t>
  </si>
  <si>
    <t>Đất trồng cây hàng năm khác chuyển sang đất nuôi trồng thủy sản</t>
  </si>
  <si>
    <t>Đất rừng phòng hộ chuyển sang đất sản xuất nông nghiệp, đất nuôi trồng thủy sản, đất làm muối và đất nông nghiệp khác</t>
  </si>
  <si>
    <r>
      <t>RPH/NKR</t>
    </r>
    <r>
      <rPr>
        <vertAlign val="superscript"/>
        <sz val="10"/>
        <rFont val="Times New Roman"/>
        <family val="1"/>
      </rPr>
      <t>(a)</t>
    </r>
  </si>
  <si>
    <t>Đất rừng đăc dụng chuyển sang đất sản xuất nông nghiệp, đất nuôi trồng thủy sản, đất làm muối và đất nông nghiệp khác</t>
  </si>
  <si>
    <r>
      <t>RDD/NKR</t>
    </r>
    <r>
      <rPr>
        <vertAlign val="superscript"/>
        <sz val="10"/>
        <rFont val="Times New Roman"/>
        <family val="1"/>
      </rPr>
      <t>(a)</t>
    </r>
  </si>
  <si>
    <t>Đất rừng sản xuất chuyển sang đất sản xuất nông nghiệp, đất nuôi trồng thủy sản, đất làm muối và đất nông nghiệp khác</t>
  </si>
  <si>
    <r>
      <t>RSX/NKR</t>
    </r>
    <r>
      <rPr>
        <vertAlign val="superscript"/>
        <sz val="10"/>
        <rFont val="Times New Roman"/>
        <family val="1"/>
      </rPr>
      <t>(a)</t>
    </r>
  </si>
  <si>
    <r>
      <t>RSN/NKR</t>
    </r>
    <r>
      <rPr>
        <i/>
        <vertAlign val="superscript"/>
        <sz val="10"/>
        <rFont val="Times New Roman"/>
        <family val="1"/>
      </rPr>
      <t>a</t>
    </r>
  </si>
  <si>
    <t>3</t>
  </si>
  <si>
    <t>KẾ HOẠCH THU HỒI ĐẤT NĂM 2022
HUYỆN HƯƠNG KHÊ</t>
  </si>
  <si>
    <t xml:space="preserve">Diện tích </t>
  </si>
  <si>
    <t>KẾ HOẠCH ĐƯA ĐẤT CHƯA SỬ DỤNG VÀO SỬ DỤNG NĂM 2022
HUYỆN HƯƠNG KHÊ</t>
  </si>
  <si>
    <t>ghi chú ngày 20-8-2021</t>
  </si>
  <si>
    <t>Diện tích (ha) cũ</t>
  </si>
  <si>
    <t>Địa điểm xã</t>
  </si>
  <si>
    <t>Năm thực hiện</t>
  </si>
  <si>
    <t>Vị trí trên bản đồ</t>
  </si>
  <si>
    <t>Vị trí trên bản đồ cũ</t>
  </si>
  <si>
    <t>DIỆN TÍCH TĂNG THÊM ĐƯỢC LẤY TRÊN CÁC LOẠI ĐẤT (Ha)</t>
  </si>
  <si>
    <t>Đất khác cũ</t>
  </si>
  <si>
    <t>Đất trồng lúa CŨ</t>
  </si>
  <si>
    <t>BCS</t>
  </si>
  <si>
    <t>DCS</t>
  </si>
  <si>
    <t>ghi chú</t>
  </si>
  <si>
    <t>sau rà phòng ban</t>
  </si>
  <si>
    <t>Quy hoạch vùng trồng cỏ chăn nuôi bò 3B</t>
  </si>
  <si>
    <t>Phúc Đồng</t>
  </si>
  <si>
    <t>2021-2030</t>
  </si>
  <si>
    <t>R Diện tích 2 ha</t>
  </si>
  <si>
    <t>chu chuyển nội bộ 2ha</t>
  </si>
  <si>
    <t>R</t>
  </si>
  <si>
    <t>Quy hoạch nông trại sản xuất rau quả công nghệ cao Bình Minh (Thôn 5)</t>
  </si>
  <si>
    <t>Thôn 5, xã Phú Phong</t>
  </si>
  <si>
    <t>Phú Phong</t>
  </si>
  <si>
    <t>mới thêm</t>
  </si>
  <si>
    <t>Quy hoạch trồng cây ăn quả</t>
  </si>
  <si>
    <t>Phúc Trạch</t>
  </si>
  <si>
    <t>Quy hoạch trồng cây ăn quả vùng Trạng Hầu, Trạng Nẹo tiểu khu 237</t>
  </si>
  <si>
    <t>Quy hoạch trồng cây ăn quả đập Khe Ruộng, Đá Bàn</t>
  </si>
  <si>
    <t>Hương Đô</t>
  </si>
  <si>
    <t>R Diện tích 125.4</t>
  </si>
  <si>
    <t>Quy hoạch đất trồng cây ăn quả Vùng Khe Mây</t>
  </si>
  <si>
    <t>R Diện tích 216.0 ha</t>
  </si>
  <si>
    <t>diện tích :170.91 ha</t>
  </si>
  <si>
    <t>Quy hoạch đất trồng cây ăn quả</t>
  </si>
  <si>
    <t>R Diện tích 39.8 ha</t>
  </si>
  <si>
    <t>mới thêm diện tích lấy theo bản đồ</t>
  </si>
  <si>
    <t>Quy hoạch đất trồng cây ăn quả phía Đông và Tây đường LX11 thôn Tân Hạ diện tích</t>
  </si>
  <si>
    <t>Xã Điền Mỹ</t>
  </si>
  <si>
    <t>Điền Mỹ</t>
  </si>
  <si>
    <t>DiỆN TÍCH 48.7 HA</t>
  </si>
  <si>
    <t>Quy hoạch đất trồng cây ăn quả thôn Trung Thành</t>
  </si>
  <si>
    <t>DiỆN TÍCH 22.7 HA</t>
  </si>
  <si>
    <t>Quy hoạch đất trồng cây ăn quả phía Bắc và Nam đường LX07 thôn Trung Thành</t>
  </si>
  <si>
    <t>DiỆN TÍCH 43.1 HA</t>
  </si>
  <si>
    <t>Quy hoạch đất trồng cây ăn quả thôn Thượng Sơn</t>
  </si>
  <si>
    <t>Diện tích 52.3 ha</t>
  </si>
  <si>
    <t>Mô hình chuyển đổi đất kém hiểu quả sang trồng bưởi phúc trạch</t>
  </si>
  <si>
    <t>Thôn Phú Yên, xã Hương Xuân</t>
  </si>
  <si>
    <t>Hương Xuân</t>
  </si>
  <si>
    <t>2021-2025</t>
  </si>
  <si>
    <t>R SỬA DIỆN TÍCH GIẢM SANG ĐẤT Ở</t>
  </si>
  <si>
    <t>Quy hoạch đất trồng cây lâu năm</t>
  </si>
  <si>
    <t>Hương Liên</t>
  </si>
  <si>
    <t>Quy hoạch trồng cây ăn quả đồng nhà Bích</t>
  </si>
  <si>
    <t>Gia Phố</t>
  </si>
  <si>
    <t>r ( chuyển sai lạo đất)</t>
  </si>
  <si>
    <t>Quy hoạch trồng bưởi đồng cây da</t>
  </si>
  <si>
    <t>r</t>
  </si>
  <si>
    <t>Quy hoạch cây ăn quả Khang Oanh</t>
  </si>
  <si>
    <t>Quy hoạch đất trồng cây ăn quả thôn Thượng Hải, Trung Hải</t>
  </si>
  <si>
    <t>Quy hoạch đất trồng cây ăn quả thôn Vĩnh Đại</t>
  </si>
  <si>
    <t>Hương Vĩnh</t>
  </si>
  <si>
    <t>Quy hoạch đất trồng cây ăn quả thôn Vĩnh Hưng</t>
  </si>
  <si>
    <t>Quy hoạch đất trồng cây ăn quả thôn Vĩnh Hương đồng Vườn Điều</t>
  </si>
  <si>
    <t>Quy hoạch đất trồng cây ăn quả thôn Vĩnh Thắng,  đồng Trái Nhân, đồng TrạiTtre, đồng Trại Độ</t>
  </si>
  <si>
    <t>Quy hoạch đất trồng cây ăn quả thôn Vĩnh Đại,  đồng Cây Thuông, đồng Báu Cựa</t>
  </si>
  <si>
    <t>Quy hoạch đất trồng cây lâu năm thôn Ngọc Bội</t>
  </si>
  <si>
    <t>Hương Trạch</t>
  </si>
  <si>
    <t>Quy hoạch đất trồng cây lâu năm thôn Tân Thành, đồng Năng, trọt Cu Cu, đồng Hôi</t>
  </si>
  <si>
    <t>Quy hoạch đất trồng cây lâu năm thôn La Khê, đồng Lạch Ke, Mụ Hợi</t>
  </si>
  <si>
    <t>Quy hoạch đất trồng cây lâu năm thôn Kim Sơn, đồng bà Đào, mụ Háng</t>
  </si>
  <si>
    <t>Rà  hỏi lại ( Diện tích 4.16 ha)</t>
  </si>
  <si>
    <t>Quy hoạch đất trồng cây lâu năm thôn Ngọc Bội,  đồng Đường Kén, đồng Hiện Kỳ</t>
  </si>
  <si>
    <t>Quy hoạch đất trồng cây lâu năm thôn Trung Lĩnh,  đồng Mụ Hợi</t>
  </si>
  <si>
    <t>Quy hoạch đất trồng cây lâu năm thôn Tân Phúc, đồng  Bà Niềm Dưới, đồng ồ ồ, đồng Máy</t>
  </si>
  <si>
    <t xml:space="preserve">Quy hoạch đất trồng cây lâu năm thôn Tân Dừa, đồng Cây Tắt  </t>
  </si>
  <si>
    <t xml:space="preserve">Quy hoạch đất trồng cây lâu năm thôn Phú Lập đồng Nây, đồng Cạn Trên  </t>
  </si>
  <si>
    <t>Rà  hỏi lại ( Diện tích 6.8 ha)</t>
  </si>
  <si>
    <t xml:space="preserve">QH chuyển sang cây lâu năm thôn tân hội đông cây cơm, đồng cồn kho, đồng Cay quang, đồng ô trường  </t>
  </si>
  <si>
    <t xml:space="preserve">Quy hoạch đất trồng cây lâu năm thôn Bắc Lĩnh đồng Mụ Hơi, đồng Rào Tịt  </t>
  </si>
  <si>
    <t>Quy hoạch đất trồng cây lâu năm thôn TânTtrường, đồng Do Nha, đồng Cây Quay, đồng Trường</t>
  </si>
  <si>
    <t>THÊM DIỆN TÍCH THEO BẢN ĐỒ</t>
  </si>
  <si>
    <t>Quy hoạch đất trồng cây lâu năm thôn Phú Lễ, đồng Con Soi</t>
  </si>
  <si>
    <t>Diện tích 1.4 ha</t>
  </si>
  <si>
    <t>Quy hoạch đất trồng cây lâu năm thôn Tân Trung, đồng Lại Gà, đồng Mặt Cắt, đồng Cây Chè</t>
  </si>
  <si>
    <t>TRUNG 133</t>
  </si>
  <si>
    <t>Quy hoạch đất trồng cây lâu năm (Thôn Ngọc Bội)</t>
  </si>
  <si>
    <t>Xã Hương Trạch</t>
  </si>
  <si>
    <t>bỏ</t>
  </si>
  <si>
    <t>QH đất trồng cây ăn quả</t>
  </si>
  <si>
    <t>Phú Gia</t>
  </si>
  <si>
    <t>Hỏi lại địa chính xã file gửi (0393090443)</t>
  </si>
  <si>
    <t>giảm diện tích</t>
  </si>
  <si>
    <t>Quy hoạch đất trồng cây ăn quả thôn Nhân Phố</t>
  </si>
  <si>
    <t>mới thêm (gộp stt 20 đến 27)</t>
  </si>
  <si>
    <t>Quy hoạch đất trồng cây ăn quả tại Tiểu khu 180; khoảnh 14,15,17, Tiểu khu 186</t>
  </si>
  <si>
    <t>Xã Hương Thủy</t>
  </si>
  <si>
    <t>Hương Thủy</t>
  </si>
  <si>
    <t>diện tích trên bản đồ 64,46ha</t>
  </si>
  <si>
    <t>Quy hoạch đất trồng cây ăn quả tại Đồng Cầu Trộ, Đồng Vườn Đình, Đồng Vườn Thục</t>
  </si>
  <si>
    <t>Quy hoạch đất trồng cây ăn quả Tiểu khu 230</t>
  </si>
  <si>
    <t>Lộc Yên</t>
  </si>
  <si>
    <t>Quy hoạch đất trồng cây ăn quả Tiểu khu 226</t>
  </si>
  <si>
    <t>R (giảm diện tích sang đất NKH)</t>
  </si>
  <si>
    <t>Quy hoạch đất trồng cây lâu năm đồng Lam Đá</t>
  </si>
  <si>
    <t xml:space="preserve">Quy hoạch đất trồng cây lâu năm đồng Bà Điềm </t>
  </si>
  <si>
    <t>Quy hoạch đất trồng cây lâu năm đồng Hiện Kỳ</t>
  </si>
  <si>
    <t>Quy hoạch đất trồng cây lâu năm đồng Đường Cấm Dưới</t>
  </si>
  <si>
    <t>Quy hoạch đất trồng cây lâu năm đồng Cạn Trên</t>
  </si>
  <si>
    <t>Quy hoạch đất trồng cây lâu năm thôn Tân Phúc</t>
  </si>
  <si>
    <t>Thôn Tân Phúc, xã Hương Trạch</t>
  </si>
  <si>
    <t>mới thêm lấy diện tích trên bản đồ,loại đất BHK, số TT bản đồ 1900</t>
  </si>
  <si>
    <t>Quy hoạch đất trồng cây ăn quả thô Trại Tuần</t>
  </si>
  <si>
    <t>Quy hoạch đất nuôi trồng thủy sản đập Khe Ruộng</t>
  </si>
  <si>
    <t>Quy hoạch đất nuôi trồng thủy sản vùng Đập Làng</t>
  </si>
  <si>
    <t>chưa có trên bản đồ kiểm tra lại, hỏi lại anh Bình</t>
  </si>
  <si>
    <t>Chưa có trên bản đồ</t>
  </si>
  <si>
    <t>??</t>
  </si>
  <si>
    <t>VI</t>
  </si>
  <si>
    <t>Quy hoạch khu chăn nuôi tập trung</t>
  </si>
  <si>
    <t>Thôn 7, xã Phúc Trạch</t>
  </si>
  <si>
    <t>Quy hoạch trang trại chăn nuôi Trường Sơn</t>
  </si>
  <si>
    <t>Thôn Trường Sơn, xã Phú Gia</t>
  </si>
  <si>
    <t>Quy hoạch khu chăn nuôi tập trung Phú Bình</t>
  </si>
  <si>
    <t>Quy hoạch khu chăn nuôi tập trung Trung Hà</t>
  </si>
  <si>
    <t>QH Khu chăn nuôi tập trung đồng bà Linh Cây Khế</t>
  </si>
  <si>
    <t>mới thêm diện tích theo bản đồ</t>
  </si>
  <si>
    <t>Quy hoạch khu trang trại tổng hợp phía Đông đồng Đức Trung</t>
  </si>
  <si>
    <t xml:space="preserve">Quy hoạch khu trang trại tổng hợp đồng Chà Hớt </t>
  </si>
  <si>
    <t xml:space="preserve"> DiỆN TÍCH 16.5 HA</t>
  </si>
  <si>
    <t>Quy hoạch khu trang trại tổng hợp đồng Thọ Tràng</t>
  </si>
  <si>
    <t xml:space="preserve"> DIỆN TÍCH 14  HA</t>
  </si>
  <si>
    <t>Quy hoạch khu trang trại tổng hợp đồng Mạt</t>
  </si>
  <si>
    <t>Quy hoạch trang trại chăn nuôi thôn 4</t>
  </si>
  <si>
    <t>Thôn 4, xã Hà Linh</t>
  </si>
  <si>
    <t>Hà Linh</t>
  </si>
  <si>
    <t>Quy hoạch trang trại chăn nuôi thôn 8</t>
  </si>
  <si>
    <t>Thôn 8, xã Hà Linh</t>
  </si>
  <si>
    <t>Quy hoạch trang trại chăn nuôi thôn 11</t>
  </si>
  <si>
    <t>Thôn 11, xã Hà Linh</t>
  </si>
  <si>
    <t>Quy hoạch trang trại chăn nuôi tập trung thôn 7</t>
  </si>
  <si>
    <t>Thôn 7, xã Hà Linh</t>
  </si>
  <si>
    <t>Chăn nuôi tập trung (Tiểu khu 154)</t>
  </si>
  <si>
    <t>Diện 25.52 ha theo tọa độ QH</t>
  </si>
  <si>
    <t>Kiểm tra có bị trùng không</t>
  </si>
  <si>
    <t>gộp số 70 và 71 thành số 70</t>
  </si>
  <si>
    <t>Quy hoạch khu chăn nuôi tồng hợp</t>
  </si>
  <si>
    <t>Thôn Tân Phú, xã Hương Xuân</t>
  </si>
  <si>
    <t>Thôn Vĩnh Hưng, xã Hương Xuân</t>
  </si>
  <si>
    <t>Quy hoạch trang trại Lợn Khe Thờ (Vùng 2)</t>
  </si>
  <si>
    <t>Quy hoạch khu chăn nuôi xứ Khe Thờ (Vùng 2)</t>
  </si>
  <si>
    <t xml:space="preserve">Quy hoạch khu chăn nuôi tập trung </t>
  </si>
  <si>
    <t>Hương Long</t>
  </si>
  <si>
    <t>Quy hoạch trang trại chăn nuôi tập trung</t>
  </si>
  <si>
    <t>Hương Bình</t>
  </si>
  <si>
    <t>Quy hoạch trang trại chăn nuôi tập trung thôn Bình Hải</t>
  </si>
  <si>
    <t>Quy hoạch khu chăn nuôi tập trung</t>
  </si>
  <si>
    <t>R đổ màu sai loại đất</t>
  </si>
  <si>
    <t>Quy hoạch trang trại chăn nuôi tập trung thôn Trại Tuần</t>
  </si>
  <si>
    <t>35,6 HA</t>
  </si>
  <si>
    <t>Quy hoạch khu chăn nuôi tập trung vùng Cồn Lim, thôn Thuận Trị</t>
  </si>
  <si>
    <t xml:space="preserve">Quy hoạch khu chăn nuôi tập trung trại Rười </t>
  </si>
  <si>
    <t xml:space="preserve">Xã Hương Giang </t>
  </si>
  <si>
    <t xml:space="preserve">Hương Giang </t>
  </si>
  <si>
    <t>thêm diện tích</t>
  </si>
  <si>
    <t>Quy hoạch khu chăn nuôi tâp trung trại Vưng</t>
  </si>
  <si>
    <t>Quy hoạch khu chăn nuôi tập trung thôn 11</t>
  </si>
  <si>
    <t>t</t>
  </si>
  <si>
    <t>Quy hoạch khu chăn nuôi tập trung (Tiểu khu 226)</t>
  </si>
  <si>
    <t>Xã Lộc Yên</t>
  </si>
  <si>
    <t>Lộc Yên</t>
  </si>
  <si>
    <t>r DiỆN TÍCH 12.0 HA</t>
  </si>
  <si>
    <t>R (sửa lại diện tích theo bản đồ)</t>
  </si>
  <si>
    <t>Quy hoạch trang trại chăn nuôi bò sữa VINAMIL</t>
  </si>
  <si>
    <t xml:space="preserve">Xã Hương Vĩnh, </t>
  </si>
  <si>
    <t>chu chuyển nội bộ 7,7ha</t>
  </si>
  <si>
    <t xml:space="preserve"> Thôn 5, xã Phúc Đồng</t>
  </si>
  <si>
    <t>hỏi lại anh sang</t>
  </si>
  <si>
    <t>chưa có trên bản đồ</t>
  </si>
  <si>
    <t>Quy hoạch đất trang trại tổng hợp</t>
  </si>
  <si>
    <t>Hương Trà</t>
  </si>
  <si>
    <t>kiểm tra lại file địa chính gửi, chưa có vị trí trên bản đồ</t>
  </si>
  <si>
    <t>Quy hoạch đất trang trại chăn nuôi tồng hợp</t>
  </si>
  <si>
    <t>Quy hoạch khu chăn nuôi tập trung xóm 7</t>
  </si>
  <si>
    <t>mới thêm (kiểm tra lại có bị trùng với số 102 không?)</t>
  </si>
  <si>
    <t>Quy hoạch khu chăn nuôi tập trung xóm 7 đi vào rừng</t>
  </si>
  <si>
    <t>Quy hoạch khu chăn nuôi tập trung vùng Trạng Nậy</t>
  </si>
  <si>
    <t>mới thêm (kiểm tra lại có bị trùng không)</t>
  </si>
  <si>
    <t>Quy hoạch khu chăn nuôi tập trung vùng Ong Vạng</t>
  </si>
  <si>
    <t>Quy hoạch khu chăn nuôi tập trung vùng Cây Đa Chà Rọong</t>
  </si>
  <si>
    <t>Quy hoạch khu chăn nuôi tập trung vùng Khe Táy</t>
  </si>
  <si>
    <t>Quy hoạch trang trại chăn nuôi tập trung</t>
  </si>
  <si>
    <t>Quy hoạch khu chăn nuôi tập trung tiểu khu 186</t>
  </si>
  <si>
    <t>Quy hoạch đất khu chăn nuôi tập trung</t>
  </si>
  <si>
    <t>Hương Thuỷ</t>
  </si>
  <si>
    <t>bản đồ giáp xã Hà Linh, a Quyền mới thêm</t>
  </si>
  <si>
    <t>V</t>
  </si>
  <si>
    <t>Quy hoạch Thao trường bắn tổng hợp của huyện</t>
  </si>
  <si>
    <t>Hoà Hải</t>
  </si>
  <si>
    <t>R Diện tích 50  ha Trùng chăn nuôi TT</t>
  </si>
  <si>
    <t>sửa vị trí trên bản đồ</t>
  </si>
  <si>
    <t xml:space="preserve">Quy hoạch Căn cứ hậu phương của huyện </t>
  </si>
  <si>
    <t>Quy hoạch Tiểu đội dân quân thường trực của Ban Chỉ huy quân sự huyện Hương Khê</t>
  </si>
  <si>
    <t>Hương Lâm</t>
  </si>
  <si>
    <t xml:space="preserve">Quy hoạch Căn cứ chiến đấu của huyện </t>
  </si>
  <si>
    <t>6 QH</t>
  </si>
  <si>
    <t>Quy hoạch tổ công tác địa bàn Đồn Biên phòng Hoà Hải</t>
  </si>
  <si>
    <t>R (10 QH)</t>
  </si>
  <si>
    <t>Quy hoạch tổ công tác địa bàn Đồn Biên phòng Phú Gia</t>
  </si>
  <si>
    <t>Quy hoạch đất trụ sở quốc phòng xã Phú Gia</t>
  </si>
  <si>
    <t>Thôn Phú Yên, xã Phú Gia</t>
  </si>
  <si>
    <t>mới thêm loại đất theo bản đồ</t>
  </si>
  <si>
    <t>Quy hoạch đất trụ sở quốc phòng xã Hương Đô</t>
  </si>
  <si>
    <t>Quy hoạch Căn cứ hậu phương tỉnh (CH3-02)</t>
  </si>
  <si>
    <t>Quy hoạch Căn cứ hậu phương tỉnh (CH3-01)</t>
  </si>
  <si>
    <t>Quy hoạch Thao trường huấn luyện</t>
  </si>
  <si>
    <t>mới thêm, chưa có loại đất</t>
  </si>
  <si>
    <t>hỏi lại a sang</t>
  </si>
  <si>
    <t>của xã đưa vào</t>
  </si>
  <si>
    <t>Quy hoạch khu tập bắn</t>
  </si>
  <si>
    <t>mới thêm Ban chỉ huy quân sự Tỉnh đưa vào</t>
  </si>
  <si>
    <t>Quy hoạch bãi tập luyện Dân quân tự vệ</t>
  </si>
  <si>
    <t>QH đất trụ sở quốc phòng xã Hà Linh</t>
  </si>
  <si>
    <t>Thôn 5, xã Hà Linh</t>
  </si>
  <si>
    <t>Quy hoạch đất chốt biên phòng Bản Giàng thôn trại tuần</t>
  </si>
  <si>
    <t xml:space="preserve">R </t>
  </si>
  <si>
    <t>Quy hoạch thao trường huân luyện</t>
  </si>
  <si>
    <t>Quy hoạch đất trụ sở quốc phòng xã Lộc Yên</t>
  </si>
  <si>
    <t>Quy hoạch đất trụ sở quốc phòng thị trấn Hương Khê</t>
  </si>
  <si>
    <t>TT Hương Khê</t>
  </si>
  <si>
    <t>mới thêm loại đất theo bản đồ, bản đồ giấy số 3001</t>
  </si>
  <si>
    <t>Quy hoạch đất trụ sở quốc phòng xã Hương Long</t>
  </si>
  <si>
    <t>TRÊN BẢN ĐỒ GIẤY 5002</t>
  </si>
  <si>
    <t>Quy hoạch đất trụ sở quốc phòng xã Hương Xuân</t>
  </si>
  <si>
    <t>Thôn Vĩnh Trường, xã Hương Xuân</t>
  </si>
  <si>
    <t>mới thêm loại đất lấy theo bản đồ</t>
  </si>
  <si>
    <t>Quy hoạch đất trụ sở quốc phòng xã Hương Bình</t>
  </si>
  <si>
    <t>mới thêm loại đất lấy theo bản đồ (BĐ giấy 7000)</t>
  </si>
  <si>
    <t>Quy hoạch đất trụ sở quốc phòng xã Hương Trà</t>
  </si>
  <si>
    <t>Thôn Đông Trà, xã Hương Trà</t>
  </si>
  <si>
    <t>Quy hoạch đất trụ sở quốc phòng xã Điền Mỹ</t>
  </si>
  <si>
    <t>Điền Mỹ</t>
  </si>
  <si>
    <t>Quy hoạch đất trụ sở quốc phòng xã Hương Thuỷ</t>
  </si>
  <si>
    <t>Quy hoạch đất trụ sở quốc phòng xã Hương Trạch</t>
  </si>
  <si>
    <t>mới thêm (bản đồ giấy 2004)</t>
  </si>
  <si>
    <t>Quy hoạch đất trụ sở quốc phòng xã Hương Lâm</t>
  </si>
  <si>
    <t xml:space="preserve"> mới thêm loại đất lấy theo bản đồ số leve 1</t>
  </si>
  <si>
    <t>Quy hoạch đất trụ sở quốc phòng xã Hoà Hải</t>
  </si>
  <si>
    <t>Quy hoạch đất trụ sở quốc phòng xã Hương Vĩnh</t>
  </si>
  <si>
    <t xml:space="preserve"> Hương Vĩnh</t>
  </si>
  <si>
    <t>Quy hoạch đất trụ sở quốc phòng xã Hương Giang</t>
  </si>
  <si>
    <t xml:space="preserve"> Hương Giang</t>
  </si>
  <si>
    <t>Quy hoạch đất trụ sở quốc phòng xã Phúc Đồng</t>
  </si>
  <si>
    <t>Quy hoạch đất quốc phòng kết hợp với phát triển kinh tế xã hội</t>
  </si>
  <si>
    <t>Quy hoạch đất trụ sở quốc phòng xã Phúc Trạch</t>
  </si>
  <si>
    <t xml:space="preserve">Quy hoạch căn cứ chiến đấu của huyện </t>
  </si>
  <si>
    <t>mới thêm đã có hiện trạng</t>
  </si>
  <si>
    <t>Quy hoạch vị trí đóng quân đồn biên phòng</t>
  </si>
  <si>
    <t>Quy hoạch đường hầm ẩn nấp phân đội BB</t>
  </si>
  <si>
    <t>Quy hoạch khu sơ tán đồn Bản Giàng CĐ (327)</t>
  </si>
  <si>
    <t>Quy hoạch khu sơ tán đồn Bản Giàng</t>
  </si>
  <si>
    <t>Các xã: Hoà Hải, Hương Vĩnh, Hà Linh, Hương Bình, Hương Lâm, Hương Xuân, Hương Trà, Lộc Yên, Phú Gia</t>
  </si>
  <si>
    <t>Quy hoạch Trụ sở Công an xã Phúc Trạch</t>
  </si>
  <si>
    <t>Thôn 4, xã Phúc Trạch</t>
  </si>
  <si>
    <t>Quy hoạch Trụ sở Công an xã Hương Đô</t>
  </si>
  <si>
    <t>0,2ha theo danh sách đất công an</t>
  </si>
  <si>
    <t>Quy hoạch Trụ sở Công an xã Phú Gia</t>
  </si>
  <si>
    <t>diện tích 0,15ha, tờ 51, thửa 100</t>
  </si>
  <si>
    <t>Quy hoạch Trụ sở Công an xã Điền Mỹ</t>
  </si>
  <si>
    <t>Quy hoạch Trụ sở Công an xã Hà Linh</t>
  </si>
  <si>
    <t>0,19ha, tờ 101, thửa 293</t>
  </si>
  <si>
    <t>Quy hoạch Trụ sở Công an Thị trấn HK</t>
  </si>
  <si>
    <t>TDP 17, thị trấn Hương Khê</t>
  </si>
  <si>
    <t>diện tích 0,15ha, tờ 35, thửa 05</t>
  </si>
  <si>
    <t>R (SỬA MÀU )</t>
  </si>
  <si>
    <t>Quy hoạch Trụ sở Công an xã Hương Long</t>
  </si>
  <si>
    <t>Thôn 7, xã Hương Long</t>
  </si>
  <si>
    <t>diện tích 0,17ha, tờ 9, thửa 771, 772, 773, 775,776, 807</t>
  </si>
  <si>
    <t>Quy hoạch Trụ sở Công an xã Hương Bình</t>
  </si>
  <si>
    <t>Thôn Bình Minh, xã Hương Bình</t>
  </si>
  <si>
    <t xml:space="preserve">0,13ha, </t>
  </si>
  <si>
    <t>Quy hoạch Trụ sở Công an xã Hương Vĩnh</t>
  </si>
  <si>
    <t>diện tích 0,15ha, sử dụng trường mầm non cũ</t>
  </si>
  <si>
    <t>Quy hoạch Trụ sở Công an xã Hương Trạch</t>
  </si>
  <si>
    <t>Thôn Ngọc Bội, xã Hương Trạch</t>
  </si>
  <si>
    <t>diện tích 0,13ha, tờ 37, thửa 118</t>
  </si>
  <si>
    <t>Quy hoạch Trụ sở Công an xã Hương Giang</t>
  </si>
  <si>
    <t>0,32ha, tờ 41, số thửa 231, 232, 238, 239, 245, 255</t>
  </si>
  <si>
    <t>sửa lại diện tích theo số thửa 231, 239, 254</t>
  </si>
  <si>
    <t>Quy hoạch Trụ sở Công an xã Lộc Yên</t>
  </si>
  <si>
    <t>diện tích 0,15ha, tờ bản đồ 12; 23, thửa 210; 01</t>
  </si>
  <si>
    <t>sửa lại diện tích theo bản đồ</t>
  </si>
  <si>
    <t>Quy hoạch Trụ sở Công an xã Hương Xuân</t>
  </si>
  <si>
    <t>tờ bản đồ 23, thửa 257</t>
  </si>
  <si>
    <t>Quy hoạch Trụ sở Công an xã Hương Trà</t>
  </si>
  <si>
    <t>diện tích 0,13ha, tờ bản đồ 11, thửa 20</t>
  </si>
  <si>
    <t>Quy hoạch Trụ sở Công an xã Hương Thuỷ</t>
  </si>
  <si>
    <t>Thôn 9,xã Hương Thủy</t>
  </si>
  <si>
    <t>diện tích 0,2ha, tờ bản đồ 70, thửa 50, 51, 52, 53</t>
  </si>
  <si>
    <t>Quy hoạch Trụ sở Công an xã Gia Phố</t>
  </si>
  <si>
    <t>Thôn Phố Hòa, xã Gia Phố</t>
  </si>
  <si>
    <t>0,14ha, thửa 83, tờ 46</t>
  </si>
  <si>
    <t>Quy hoạch Trụ sở Công an xã Hoà Hải</t>
  </si>
  <si>
    <t>Thôn 7, xã Hoà Hải</t>
  </si>
  <si>
    <t>R Diện tích 0.3 ha</t>
  </si>
  <si>
    <t>diện tích 0,15ha, tờ 44, thửa 142</t>
  </si>
  <si>
    <t>Quy hoạch Trụ sở Công an xã Phúc Đồng</t>
  </si>
  <si>
    <t>Thôn 9, xã Phúc Đồng</t>
  </si>
  <si>
    <t>R HỎI LẠI LOAI ĐẤT</t>
  </si>
  <si>
    <t>diện tích 0,22ha, tờ 28, thửa 397</t>
  </si>
  <si>
    <t>Quy hoạch Trụ sở Công an xã Hương Lâm</t>
  </si>
  <si>
    <t>Quy hoạch Trụ sở Công an xã Phú Phong</t>
  </si>
  <si>
    <t>Thôn 2, xã Phú Phong</t>
  </si>
  <si>
    <t>tờ 3, thửa 01</t>
  </si>
  <si>
    <t>Quy hoạch Trụ sở Công an xã Hương Liên</t>
  </si>
  <si>
    <t>Thôn 7, xã Hương Liên</t>
  </si>
  <si>
    <t>diện tích 0,15ha, tờ 3, thửa 3</t>
  </si>
  <si>
    <t>VII</t>
  </si>
  <si>
    <t>Quy hoạch Cụm Công nghiệp Hương Phúc</t>
  </si>
  <si>
    <t>Xã Phúc Trạch, xã Hương Trạch</t>
  </si>
  <si>
    <t>Phúc Trạch, Hương Trạch</t>
  </si>
  <si>
    <t>sửa diện tích 60ha thành 50ha</t>
  </si>
  <si>
    <t>Quy hoạch Cụm công nghiệp xã Hương Long</t>
  </si>
  <si>
    <t>Quy hoạch Cụm công nghiệp xã Phúc Đồng</t>
  </si>
  <si>
    <t>Quy hoạch Cụm công nghiệp Gia Phố</t>
  </si>
  <si>
    <t>2022-2030</t>
  </si>
  <si>
    <t>VIII</t>
  </si>
  <si>
    <t>Quy hoạch Dự án khu nuôi trồng thuỷ sản kết hợp du lịch sinh thái Vũng Chơi</t>
  </si>
  <si>
    <t>R kiểm tra lại diện tích loại đất ( tên gọi)</t>
  </si>
  <si>
    <t>Quy hoạch đất thương mại dịch vụ</t>
  </si>
  <si>
    <t>R Diện tích 2.45 ha</t>
  </si>
  <si>
    <t>Quy hoạch Khu Du lịch sinh thái Thác Vũ Môn</t>
  </si>
  <si>
    <t>R Diện tích 2.87 ha</t>
  </si>
  <si>
    <t>Quy hoạch đất trụ sở hợp tác xã nông nghiệp</t>
  </si>
  <si>
    <t>Xóm 4, xã Điền Mỹ</t>
  </si>
  <si>
    <t>R KiỂM TRA VỊ TRÍ ( DiỆN TÍCH) 0.2 HA</t>
  </si>
  <si>
    <t>Quy hoạch khu trung tâm thương mại</t>
  </si>
  <si>
    <t>R LẤY DGD 0.38</t>
  </si>
  <si>
    <t>mới thêm diện tích theo sở công thương hỏi anh sang thêm vị trí trên bản đồ</t>
  </si>
  <si>
    <t>mới thêm diện tích theo sở công thương hỏi lại anh sang vị trí trên bản đồ</t>
  </si>
  <si>
    <t xml:space="preserve">Quy hoạch khu du lich sinh thái </t>
  </si>
  <si>
    <t>Tổ dân phố 19, thị trấn Hương Khê</t>
  </si>
  <si>
    <t xml:space="preserve">R SAI DIEN TICH 3.2 </t>
  </si>
  <si>
    <t>Quy hoạch đất thương mại, dịch vụ (Cửa hàng xăng dầu)</t>
  </si>
  <si>
    <t>Quy hoạch trung tâm siêu thị Thị trấn</t>
  </si>
  <si>
    <t>mới thêm theo sở công thương hỏi anh sang thêm vị trí trên bản đồ</t>
  </si>
  <si>
    <t>R có 3 vị trí hỏi lại</t>
  </si>
  <si>
    <t>Quy hoạch trung tâm siêu thị Hương Trà</t>
  </si>
  <si>
    <t>Quy hoạch đất thương mại, dịch vụ (Trung tâm Đăng kiểm 3805D)</t>
  </si>
  <si>
    <t>r Kiểm tra lại vị tri</t>
  </si>
  <si>
    <t>Kiểm tra số 158 có trùng với số 159 ko?</t>
  </si>
  <si>
    <t>Hỏi lại anh Quý có phải công trình bữa a lệ hỏi không</t>
  </si>
  <si>
    <t>Quy hoạch trụ sở hợp tác xã nông nghiệp</t>
  </si>
  <si>
    <t xml:space="preserve">Quy hoạch đất thương mại dịch vụ </t>
  </si>
  <si>
    <t>Thôn Vĩnh Hương, Xã Hương Vĩnh</t>
  </si>
  <si>
    <t>Quy hoạch điểm buôn bán tập trung</t>
  </si>
  <si>
    <t>Quy hoạch xây dựng cửa hàng xăng dầu Phú Thành</t>
  </si>
  <si>
    <t>Quy hoạch đất thương mại dịch vụ tại vị trí phía Nam bưu điện</t>
  </si>
  <si>
    <t>Xã Hoà Hải</t>
  </si>
  <si>
    <t>Quy hoạch xây dựng cửa hàng xăng dầu (Xóm 1)</t>
  </si>
  <si>
    <t>Quy hoạch khu Du lịch sinh thái hồ Rú Mạo</t>
  </si>
  <si>
    <t>Thôn 6, xã Phúc Đồng</t>
  </si>
  <si>
    <t>Quy hoạch Bến xe Hương Khê</t>
  </si>
  <si>
    <t>mới thêm (sở giao thông đưa vào)</t>
  </si>
  <si>
    <t>hỏi lại anh sang của sở giao thông đưa vào chưa có vị trí trên bản đồ</t>
  </si>
  <si>
    <t>Quy hoạch cửa hàng xăng, dầu</t>
  </si>
  <si>
    <t>Quy hoạch khu Du lịch sinh thái Rú Ten - Đập nước Đỏ</t>
  </si>
  <si>
    <t>Quy hoạch hợp tác xã dịch vụ nông nghiệp</t>
  </si>
  <si>
    <t>Vùng Chao Vao, thôn 5, xã Hương Giang</t>
  </si>
  <si>
    <t xml:space="preserve">mới thêm </t>
  </si>
  <si>
    <t>mới thêm loại đất theo bản đồ (BĐ giấy 7001)</t>
  </si>
  <si>
    <t>Thôn Bắc Trà, xã Hương Trà</t>
  </si>
  <si>
    <t>mới thêm, diện tích, loại đất lấy theo bản đồ</t>
  </si>
  <si>
    <t xml:space="preserve">Quy hoạch Khu du lịch sinh thái thác Rào Rôồng </t>
  </si>
  <si>
    <t xml:space="preserve">Thôn Phú Lễ, xã Hương Trạch </t>
  </si>
  <si>
    <t>mới thêm, diện tích, loại đất lấy theo bản đồ (bản đồ giấy 2003)</t>
  </si>
  <si>
    <t>IX</t>
  </si>
  <si>
    <t>Quy hoạch Khu Tiểu thủ CN</t>
  </si>
  <si>
    <t>Quy hoạch Nhà máy Nước</t>
  </si>
  <si>
    <t>Quy hoạch khu tiểu thủ công nghiệp</t>
  </si>
  <si>
    <t>Quy hoạch Nhà máy nước và hệ thông cấp nước sạch cho dân thị trấn Hương Khê và 8 vùng xã lân cận</t>
  </si>
  <si>
    <t>Các xã: Hương Trà, Lộc Yên, Hương Xuân, Phú Phong, Hương Long, Phú Gia, Gia Phố, Hương Bình, thị trấn Hương Khê</t>
  </si>
  <si>
    <t>Hương Trà, Lộc Yên, Hương Xuân, Phú Phong, Hương Long, Phú Gia, Gia Phố, Hương Bình, TT Hương Khê</t>
  </si>
  <si>
    <t>chỉ lấy điểm ở Phú Gia</t>
  </si>
  <si>
    <t>Quy hoạch đất sản xuất kinh doanh</t>
  </si>
  <si>
    <t>kiểm tra lại vị tri</t>
  </si>
  <si>
    <t>Thôn Nam Trà, xã Hương Trà</t>
  </si>
  <si>
    <t xml:space="preserve">Quy hoạch đất tiểu thủ công nghiệp tại vị trí lò gạch cũ </t>
  </si>
  <si>
    <t>Quy hoạch đất sản xuất kinh doanh (Viên nén từ gỗ rừng trồng)</t>
  </si>
  <si>
    <t>Tiểu khu 186, xã Hương Thủy</t>
  </si>
  <si>
    <t>Quy hoạch đất sản xuất kinh doanh</t>
  </si>
  <si>
    <t>Thôn 5, xã Hương Long</t>
  </si>
  <si>
    <t>Quy hoạch Nhà máy nước sạch</t>
  </si>
  <si>
    <t>Xã Hương Thuỷ</t>
  </si>
  <si>
    <t>Quy hoạch khu Tiểu thủ công nghiệp</t>
  </si>
  <si>
    <t>X</t>
  </si>
  <si>
    <t>Quy hoạch đất Sét gạch ngói Hương Bình</t>
  </si>
  <si>
    <t>Quy hoạch khai thác cát xây dựng</t>
  </si>
  <si>
    <t>Quy hoạch Mỏ đất thôn Trường Sơn</t>
  </si>
  <si>
    <t>Quy hoạch khai thác mỏ cát xây dựng</t>
  </si>
  <si>
    <t>Quy hoạch Mỏ đất Động Bụt</t>
  </si>
  <si>
    <t>Quy hoạch đất san lấp xã Phúc Đồng</t>
  </si>
  <si>
    <t>2020-2030</t>
  </si>
  <si>
    <t>Hỏi lại anh sang</t>
  </si>
  <si>
    <t>Quy hoạch Mỏ cuội sỏi Tân Hương</t>
  </si>
  <si>
    <t xml:space="preserve"> sưả số 529 thành 544</t>
  </si>
  <si>
    <t>Quy hoạch Cát, sỏi xây dựng Hương Trạch</t>
  </si>
  <si>
    <t xml:space="preserve">Quy hoạch Mỏ đất san lấp </t>
  </si>
  <si>
    <t>Quy hoạch Mỏ đất san lấp tại Tiểu khu 241B xã Hương Xuân</t>
  </si>
  <si>
    <t>Quy hoạch Cuội, sỏi xứ đồng Trường</t>
  </si>
  <si>
    <t>Quy hoạch Mỏ cát xây dựng Hòa Hải</t>
  </si>
  <si>
    <t>Diện tích 6.43 ha</t>
  </si>
  <si>
    <t>Quy hoạch Mỏ đất san lấp xã Phúc Trạch</t>
  </si>
  <si>
    <t>Quy hoạch Mỏ đất san lấp xã Gia Phố</t>
  </si>
  <si>
    <t>Quy hoạch Mỏ cát xây dựng Bồng Bồng</t>
  </si>
  <si>
    <t>Quy hoạch Mỏ sét gạch ngói Phúc Trạch</t>
  </si>
  <si>
    <t>Quy hoạch Mỏ đất sản lấp Hà Linh, Phúc Đồng</t>
  </si>
  <si>
    <t xml:space="preserve"> cộng 2 xã lại</t>
  </si>
  <si>
    <t>Quy hoạch Mỏ cát xây dựng Phúc Đồng, Phương Điền</t>
  </si>
  <si>
    <t>Xã Phúc Đồng, Điền Mỹ</t>
  </si>
  <si>
    <t>Phúc Đồng, Điền Mỹ</t>
  </si>
  <si>
    <t>2 xã 20.1 ha</t>
  </si>
  <si>
    <t xml:space="preserve">Quy hoạch Cát, sỏi </t>
  </si>
  <si>
    <t>Thôn 3, xã Hoà Hải</t>
  </si>
  <si>
    <t>Quy hoạch Đất san lấp Hà Linh 1</t>
  </si>
  <si>
    <t>Quy hoạch Đất san lấp Hà Linh 2</t>
  </si>
  <si>
    <t>Quy hoạch Đất san lấp Hà Linh 3</t>
  </si>
  <si>
    <t>Quy hoạch bãi tập kết cát xây dựng Phương Mỹ</t>
  </si>
  <si>
    <t>ko có trên bản đồ</t>
  </si>
  <si>
    <t>Quy hoạch mỏ lấy đất tại đồi giáp nghĩa trang Tam Triều</t>
  </si>
  <si>
    <t>SAI MÃ LOẠI ĐẤT</t>
  </si>
  <si>
    <t>Quy hoạch đất SX VLXD tại đồng Bãi Sòng</t>
  </si>
  <si>
    <t>Quy hoạch Cát, sỏi gò Lò Lợn</t>
  </si>
  <si>
    <t xml:space="preserve">Quy hoạch đất san lấp </t>
  </si>
  <si>
    <t>Thôn Trung Sơn, xã Lộc Yên</t>
  </si>
  <si>
    <t>2 SỐ 535</t>
  </si>
  <si>
    <t>Đất làm gạch Hà Linh</t>
  </si>
  <si>
    <t>mới thêm điểm này theo văn bản của Sở Tài Nguyên</t>
  </si>
  <si>
    <t>XI</t>
  </si>
  <si>
    <t>Quy hoạch đường giao thông xóm 9</t>
  </si>
  <si>
    <t>Quy hoạch đường giao thông nông thôn xóm 8,11</t>
  </si>
  <si>
    <t>Quy hoạch đường giao thông nông thôn xóm 6, 7</t>
  </si>
  <si>
    <t>Quy hoạch đường giao thông nối từ đường Hồ Chí Minh vào khu vực biên giới xã Hoà Hải huyện Hương Khê</t>
  </si>
  <si>
    <t>Xã Hương Long, Hương Bình, Hòa Hải, Phúc Đồng</t>
  </si>
  <si>
    <t>Hương Long, Hương Bình, Hòa Hải, Phúc Đồng</t>
  </si>
  <si>
    <t>Đoạn qua Hương Bình thì nối tiếp đoạn Hương Long</t>
  </si>
  <si>
    <t>Quy hoạch Đường giao thông huyện lộ HL05 (ĐH.90) vào trung tâm các xã Hương Lâm, Hương Liên, huyện Hương Khê</t>
  </si>
  <si>
    <t>Xã Hương Lâm, Hương Liên</t>
  </si>
  <si>
    <t>Hương Lâm, Hương Liên</t>
  </si>
  <si>
    <t>Quy hoạch Đường giao thông bảo vệ an ninh biên giới, kết hợp bảo vệ phát triển thác Vũ Môn và phát triển vùng, huyện Hương Khê (đường Huyện lộ ĐH.91)</t>
  </si>
  <si>
    <t>Xã Phú Gia, Hương Long</t>
  </si>
  <si>
    <t>Phú Gia, Hương Long</t>
  </si>
  <si>
    <t>hỏi anh sang</t>
  </si>
  <si>
    <t>Quy hoạch Nâng cấp đường huyện lộ HL02 ( ĐH.87) và huyện lộ HL7 (ĐH.92), huyện Hương Khê</t>
  </si>
  <si>
    <t>Xã Hà Linh, Lộc Yên, Phúc Trạch; Hương Long, Phú Gia, Hương Vĩnh</t>
  </si>
  <si>
    <t>Hà Linh, Lộc Yên, Phúc Trạch, Hương Long, Phú Gia, Hương Vĩnh</t>
  </si>
  <si>
    <t>hỏi anh sang đoạn qua Hương Long chưa vẽ được</t>
  </si>
  <si>
    <t>Quy hoạch Đường giao thông liên huyện Hương Khê và Vũ Quang, đoạn từ xã Điền Mỹ đi xã Đức Liên</t>
  </si>
  <si>
    <t>Quy hoạch Đường GT từ đường Phúc Trạch - Hương Liên qua Bản Rào Tre (dân tộc Chứt) đến đường 71 Tuyên Hóa</t>
  </si>
  <si>
    <t>Quy hoạch Đường giao thông từ đường Huyện lộ 01 đến đường BH05, đoạn qua xã Hương Bình, huyện Hương Khê</t>
  </si>
  <si>
    <t>Quy hoạch Đường vào trung tâm xã Hương Xuân, huyện Hương Khê (đường Huyện lộ HL09 ( ĐH.94))</t>
  </si>
  <si>
    <t>Quy hoạch Đường giao thông huyện lộ 10 (ĐH.95) và huyện lộ 3 (ĐH.88), huyện Hương Khê</t>
  </si>
  <si>
    <t>Xã Hà Linh, Điền Mỹ</t>
  </si>
  <si>
    <t>Hà Linh, Điền Mỹ</t>
  </si>
  <si>
    <t>Hỏi lại anh thanh cái này chưa có trên bản đồ</t>
  </si>
  <si>
    <t>Quy hoạch Nâng cấp đường huyện lộ 8 (ĐH.93) đoạn qua các xã Hương Long, Phú Gia, Hương Vĩnh, huyện Hương Khê</t>
  </si>
  <si>
    <t>Xã Hương Long, Phú Gia, Hương Vĩnh</t>
  </si>
  <si>
    <t>Hương Long, Phú Gia, Hương Vĩnh</t>
  </si>
  <si>
    <t>đoạn qua Hương Long vẽ rồi</t>
  </si>
  <si>
    <t>Quy hoạch Đường huyện lộ 11 (ĐH.96) đoạn qua xã Hương Đô, Phúc Trạch và cầu Tân Trung, xã Hương Trạch, huyện Hương Khê</t>
  </si>
  <si>
    <t xml:space="preserve">Xã Hương Đô, Phúc Trạch, Hương Trạch </t>
  </si>
  <si>
    <t xml:space="preserve">Hương Đô, Phúc Trạch, Hương Trạch </t>
  </si>
  <si>
    <t>hỏi dương (0988998036)</t>
  </si>
  <si>
    <t>Quy hoạch Đường giao thông liên xã LX06 đoạn qua xã Hương Xuân, Hương Vĩnh, huyện Hương Khê (gồm cầu Cây Trôi trên tuyến)</t>
  </si>
  <si>
    <t>Xã Hương Xuân, Hương Vĩnh</t>
  </si>
  <si>
    <t>Hương Xuân, Hương Vĩnh</t>
  </si>
  <si>
    <t>đoạn qua Hương Vĩnh chưa vẽ được</t>
  </si>
  <si>
    <t>Quy hoạch Đường giao thông vào các xã Hà Linh, Hương Thuỷ, Hương Giang, Lộc Yên, Hương Đô, Phúc Trạch, huyện Hương Khê (đoạn từ Km15+642.72 đến Km25+252.86)</t>
  </si>
  <si>
    <t>KIỂM TRA LẠI CÔNG TRÌNH</t>
  </si>
  <si>
    <t>Quy hoạch Đường Hà Linh - Phúc Trạch (giai đoạn 4)</t>
  </si>
  <si>
    <t>hỏi lại a Quân Quỹ đất</t>
  </si>
  <si>
    <t>Quy hoạch Đường từ đập khe Ruộng vào trồng cây ăn quả Đá Bàn</t>
  </si>
  <si>
    <t>Đường giao thông nông thôn xóm 6,8</t>
  </si>
  <si>
    <t>Quy hoạch đường GT vào Khu Du lịch sinh thái Thác Vũ Môn</t>
  </si>
  <si>
    <t xml:space="preserve">R Diện tích </t>
  </si>
  <si>
    <t>Quy hoạch dự án xây dựng công trình cầu Hói Địa, cầu Chăm Trèng và khắc phục các vị trí hư hỏng cục bộ tuyến đường liên xã 8 (Hà Linh - Phương Mỹ), huyện Hương Khê.</t>
  </si>
  <si>
    <t>Quy hoạch Xây dựng tuyến đường di dời dân tránh lũ dài 1,5km</t>
  </si>
  <si>
    <t>Quy hoạch Đường giao thông nội đồng thôn 7, thôn 8</t>
  </si>
  <si>
    <t>Quy hoạch Đường giao thông nội đồng thôn 4</t>
  </si>
  <si>
    <t>Quy hoạch mở rộng đường liên xã</t>
  </si>
  <si>
    <t>Quy hoạch Nâng cấp mở rộng đường từ Ngã ba Hói Nác đến vườn nhà anh Thái</t>
  </si>
  <si>
    <t>Quy hoạch Nâng cấp mở rộng đường từ cầu Cây Khế đến ngã ba vườn nhà ông Thắng</t>
  </si>
  <si>
    <t>Quy hoạch Đường giao thông nông thôn xóm 11</t>
  </si>
  <si>
    <t>Quy hoạch Đường giao thông nông thôn xóm 8</t>
  </si>
  <si>
    <t>Quy hoạch Đường giao thông nông thôn xóm 7</t>
  </si>
  <si>
    <t>Quy hoạch Mở rộng đường thôn Hoà Sơn rộng 6m</t>
  </si>
  <si>
    <t>2021-2022</t>
  </si>
  <si>
    <t>R chưa đổ màu đường</t>
  </si>
  <si>
    <t>Quy hoạch Mở rộng đường thôn Tân Phú rộng 12m</t>
  </si>
  <si>
    <t>Quy hoạch Mở rộng đường thôn Phú Hương1 đến Phú Hương2 đi sang xã Hương Trà rộng 12m</t>
  </si>
  <si>
    <t xml:space="preserve">Quy hoạch đường giao thông nội động từ Vĩnh Hưng  lên Vĩnh Thắng đường rông 6.5m </t>
  </si>
  <si>
    <t xml:space="preserve">Quy hoạch đường giao thông nội động cầu Ông Thạnh đường rông5m </t>
  </si>
  <si>
    <t>Quy hoạch đường giao thông nội động cây sanh chán chước đường rộng 5m</t>
  </si>
  <si>
    <t>Quy hoạch Đường giao thông biên giới các xã Hòa Hải, Phú Gia, Hương Vĩnh, Hương Lâm</t>
  </si>
  <si>
    <t>Quy hoạch Mở rộng đường liên thôn Vĩnh Thắng, Vĩnh Ngọc qua đập Miệu</t>
  </si>
  <si>
    <t>Quy hoạch Đường mở rộng đường giao thông từ nhà ông Dị đi Khe Vôi</t>
  </si>
  <si>
    <t>Trùng 261</t>
  </si>
  <si>
    <t>Quy hoạch đường giao thông thôn 7 đi Trại Rười</t>
  </si>
  <si>
    <t>Quy hoạch đường giao thông tràn Mò O đến đập B khe con</t>
  </si>
  <si>
    <t>T</t>
  </si>
  <si>
    <t>Quy hoạch làm cầu tràn khe Vôi</t>
  </si>
  <si>
    <t>Diện tích bản đồ 0,18ha</t>
  </si>
  <si>
    <t>Quy hoạch làm cầu khe MaKa</t>
  </si>
  <si>
    <t>Quy hoạch đường giao thông Dương Việt - Trần Túc</t>
  </si>
  <si>
    <t>Quy hoạch đường giao thông từ thôn 7 đi thôn 9</t>
  </si>
  <si>
    <t>Quy hoạch cầu Khe Con</t>
  </si>
  <si>
    <t>Diện tích huyện 0,05ha</t>
  </si>
  <si>
    <t>Quy hoạch Cầu Lộc Yên, huyện Hương Khê</t>
  </si>
  <si>
    <t>CHƯA CÓ TRÊN BẢN ĐỒ</t>
  </si>
  <si>
    <t>KIỂM TRA LẠI CÓ TRÙNG VỚI 210 KO?</t>
  </si>
  <si>
    <t>Quy hoạch Dự án đường tỉnh ĐT.553 đoạn qua huyện Hương Khê (Km7+00 - Km28+300)</t>
  </si>
  <si>
    <t>HỎI BẢN ĐỒ CỦA TỈNH</t>
  </si>
  <si>
    <t>Quy hoạch Dự án đường tỉnh ĐT.553 đoạn từ Trại Nại - Đường Hồ Chí Minh (Km28+500 - Km37+300), huyện Hương Khê</t>
  </si>
  <si>
    <t>sửa đó là đoạn số thứ tự 267</t>
  </si>
  <si>
    <t>Quy hoạch Đường huyện lộ 13 (ĐH 88) (Thôn Hương Đồng)</t>
  </si>
  <si>
    <t>sửa lại là đoạn số thứ tự 269</t>
  </si>
  <si>
    <t>Lấy bên Quân</t>
  </si>
  <si>
    <t>Quy hoạch Đường giao thông huyện lộ 6 huyện Hương Khê</t>
  </si>
  <si>
    <t>Xã Phúc Đồng, xã Hương Thuỷ, xã Gia Phố, xã Hương Long, thị trấn Hương Khê</t>
  </si>
  <si>
    <t>Phúc Đồng, Hương Thuỷ, Gia Phố, Hương Long, thị trấn Hương Khê</t>
  </si>
  <si>
    <t>gộp các số( 270, 716, 647, 650 thành 270)</t>
  </si>
  <si>
    <t>Quy hoạch Đường liên xã Phúc Đồng - Hoà Hải</t>
  </si>
  <si>
    <t>Quy hoạch Đường trục thôn 1, thôn 3, xã Phúc Đồng</t>
  </si>
  <si>
    <t>Quy hoạch Tuyến đường vào khai thác mỏ đất Rú Truông xã Phúc Đồng, huyện Hương Khê</t>
  </si>
  <si>
    <t>Quy hoạch đường giao thông nông thôn xóm 1</t>
  </si>
  <si>
    <t>Thôn 1, xã Phúc Đồng</t>
  </si>
  <si>
    <t xml:space="preserve">Phúc Đồng </t>
  </si>
  <si>
    <t>Quy hoạch đường giao thông thôn 1 đến thôn 8 ven sông</t>
  </si>
  <si>
    <t>Quy hoạch Đường giao thông nông thôn xóm 12, xóm 13</t>
  </si>
  <si>
    <t>Quy hoạch đường giao thông nông thôn đập Sây xóm 1</t>
  </si>
  <si>
    <t>Quy hoạch đường quốc phòng 71</t>
  </si>
  <si>
    <t>Quy hoạch đường biên giới</t>
  </si>
  <si>
    <t>Trùng vị trí 816</t>
  </si>
  <si>
    <t>Quy hoạch Nâng cấp mở rộng đường từ đường LX13 đến ngã ba đồng Con Trộp</t>
  </si>
  <si>
    <t>Quy hoạch Đường xóm 3 đi Phúc Đồng</t>
  </si>
  <si>
    <t xml:space="preserve">Quy hoạch đường khe Nác vào trang trại </t>
  </si>
  <si>
    <t xml:space="preserve">Quy hoạch Mở rộng tuyến đường Địa Lợi điểm đầu thôn 7, điểm cuối thôn 2 xã Hà Linh </t>
  </si>
  <si>
    <t>Thôn 5, thôn 6, thôn 7, xã Hương Thủy</t>
  </si>
  <si>
    <t>R (SỬA)</t>
  </si>
  <si>
    <t>Quy hoạch Mở rộng Đường thôn 1 từ quán ông Hùng đến trại ông Chí</t>
  </si>
  <si>
    <t>Thôn 1, xã Hương Thủy</t>
  </si>
  <si>
    <t>Quy hoạch Đường giao thông bà Linh xóm 5 đi vườn chùa cửa anh Hùng xóm 4</t>
  </si>
  <si>
    <t>Quy hoạch Huyện lộ 2 đi đập Khe Du</t>
  </si>
  <si>
    <t>Hỏi lại anh kiên</t>
  </si>
  <si>
    <t>VẼ BẢN ĐỒ</t>
  </si>
  <si>
    <t xml:space="preserve">Quy hoạch mở rộng đường Trục xã 01 </t>
  </si>
  <si>
    <t>Quy hoạch Bãi đỗ xe Phúc Đồng</t>
  </si>
  <si>
    <t>Quy hoạch Dự án cải toạ, nâng cấp đường tỉnh ĐT 553 đoạn từ Lộc Yên-Hồ Chí Minh (Km39+30 - Km47+830)</t>
  </si>
  <si>
    <t>Quy hoạch Đường trục thôn TT02 từ đường Hồ Chí Minh đến cửa anh Châu Hà</t>
  </si>
  <si>
    <t>Quy hoạch mở rộng đường Hồ Chí Minh</t>
  </si>
  <si>
    <t>Quy hoạch Đường vào đập Khe Sắn</t>
  </si>
  <si>
    <t>Quy hoạch Mở rộng đường giao thông thôn 8 đi thôn 4</t>
  </si>
  <si>
    <t xml:space="preserve">Thôn 4, thôn 8, xã Hương Giang </t>
  </si>
  <si>
    <t>Quy hoạch Mở rộng đường giao thông thôn 3</t>
  </si>
  <si>
    <t xml:space="preserve">Thôn 3, xã Hương Giang </t>
  </si>
  <si>
    <t>Quy hoạch Nâng cấp đường giao thông huyện lộ 92 đoạn từ xã Hương Thuỷ đi xã Hương Giang</t>
  </si>
  <si>
    <t>mới thêm ban A</t>
  </si>
  <si>
    <t>Quy hoạch Đường liên xã LX 03 đoạn xóm 3, xã Hương Giang</t>
  </si>
  <si>
    <t>Quy hoạch Cải thiện cơ sở hạ tầng đô thị Hương Khê, huyện Hương Khê, tỉnh Hà Tĩnh, thuộc dự án cơ sở hạ tầng đô thị nhằm giảm thiểu tác động của biến đổi khí hậu cho 4 tỉnh ven biển Bắc Miền Trung (AFD)</t>
  </si>
  <si>
    <t>Xã Gia Phố</t>
  </si>
  <si>
    <t>Dự án AFD</t>
  </si>
  <si>
    <t>chu chuyển nội bộ đất giao thông 25,34ha</t>
  </si>
  <si>
    <t>AFD</t>
  </si>
  <si>
    <t>Thị trấn Hương Khê</t>
  </si>
  <si>
    <t>Quy hoạch Đường giao thông nội vùng và hệ thống cấp nước sinh hoạt tại khu tái định cư vùng thiên tai tại xã Hà Linh</t>
  </si>
  <si>
    <t>Quy hoạch Mở rộng đường thôn Tân Phú</t>
  </si>
  <si>
    <t>Quy hoạch Dự án Cải tạo, nâng cấp đường tỉnh ĐT.553 đoạn từ đường HCM vào Đồn 575, Bản Giàng (Km49+900 - Km74+680), huyện Hương Khê</t>
  </si>
  <si>
    <t>Xã Hương Trà, Hương Xuân, Hương Lâm và Hương Vĩnh huyện Hương Khê</t>
  </si>
  <si>
    <t xml:space="preserve">Hương Trà, Hương Xuân, Hương Lâm và Hương Vĩnh </t>
  </si>
  <si>
    <t>của ban quản lý công trình giao thông mới thêm</t>
  </si>
  <si>
    <t>chưa đánh số thứ tự</t>
  </si>
  <si>
    <t>Quy hoạch Nâng cấp đường giao thông vào trung tâm xã Hương Long</t>
  </si>
  <si>
    <t>mới thêm R</t>
  </si>
  <si>
    <t>MỚI THÊM trên bản đổ xã</t>
  </si>
  <si>
    <t>Quy hoạch Đường giao thông xã Hương Lâm (tuyến đường từ Ninh Dần đến bà Lan xóm 8)</t>
  </si>
  <si>
    <t xml:space="preserve"> Hương Lâm</t>
  </si>
  <si>
    <t>mới thêm lấy bản đồ số leve 1</t>
  </si>
  <si>
    <t>Quy hoạch Đường giao thông nông thôn xã Hương Lâm (tuyến đường trục thôn từ nhà anh Tám đến ông Lý xóm 2)</t>
  </si>
  <si>
    <t>Quy hoạch Đường giao thông nông thôn xóm Bình Giang, xã Hương Bình</t>
  </si>
  <si>
    <t>Quy hoạch Đường giao thông nông thôn xóm 6, xã Hà Linh</t>
  </si>
  <si>
    <t>XII</t>
  </si>
  <si>
    <t>Quy hoạch Dự án Kè chống sạt lờ bờ sông Ngàn Sâu, đoạn qua các xã: Lộc Yên, Hương Đô, Phúc Trạch và Hương Liên, huyện Hương Khê</t>
  </si>
  <si>
    <t>Xã Lộc Yên, Hương Đô, Phúc Trạch và Hương Liên</t>
  </si>
  <si>
    <t>Lộc Yên, Hương Đô, Phúc Trạch và Hương Liên</t>
  </si>
  <si>
    <t>Quy hoạch Kè chống sạt lở bờ sông Tiêm đoạn qua xã Hương Xuân, Phú Phong; sông Ngàn Sâu đoạn qua các xã: Hương Thủy, Hà Linh, Điền Mỹ, Gia Phố huyện Hương Khê</t>
  </si>
  <si>
    <t>Xã Hương Xuân, Phú Phong; Hương Thủy, Hà Linh, Điền Mỹ, Gia Phố</t>
  </si>
  <si>
    <t>Hương Xuân, Phú Phong; Hương Thủy, Hà Linh, Điền Mỹ, Gia Phố</t>
  </si>
  <si>
    <t>Quy hoạch Dự án Kè chống sạt lờ bờ sông Hào đoạn qua xã Hương Bình; sông Rào Nổ đoạn qua xã Hòa Hải, huyện Hương Khê</t>
  </si>
  <si>
    <t>Xã Hương Bình, Hòa Hải</t>
  </si>
  <si>
    <t>Hương Bình, Hòa Hải</t>
  </si>
  <si>
    <t>chưa có vị trí hỏi lại</t>
  </si>
  <si>
    <t>Quy hoạch Nâng cấp hệ thống thủy lợi Sông Tiêm, huyện Hương Khê</t>
  </si>
  <si>
    <t>Xã Phú Gia, Hương Long, Hương Vĩnh, Phú Phong, Hương Bình, Hòa Hải, Phúc Đồng</t>
  </si>
  <si>
    <t>Phú Gia, Hương Long, Hương Vĩnh, Phú Phong, Hương Bình, Hòa Hải, Phúc Đồng</t>
  </si>
  <si>
    <t>đoạn quan Hương Long vẽ rồi</t>
  </si>
  <si>
    <t xml:space="preserve">Quy hoạch Hồ chứa nước Trại Dơi xã Phú Gia, huyện Hương Khê </t>
  </si>
  <si>
    <t>Quy hoạch Đập Đá Bàn</t>
  </si>
  <si>
    <t xml:space="preserve">hỏi anh sang </t>
  </si>
  <si>
    <t>Quy hoạch Hồ Phúc Trạch</t>
  </si>
  <si>
    <t>Quy hoạch Kè chống sạt lở bờ sông Ngàn Sâu qua xã Hương Đô</t>
  </si>
  <si>
    <t>Quy hoạch nâng cấp đập Khe Ruộng</t>
  </si>
  <si>
    <t>Kiểm tra lại xem số 284 và 314 có trùng nhau không</t>
  </si>
  <si>
    <t>Quy hoạch Xử lý sạt lở bờ sông Ngàn Sâu đoạn qua xã Hương Trạch, Hương Đô, huyện Hương Khê</t>
  </si>
  <si>
    <t>Quy hoạch kênh Đá Hàn 1</t>
  </si>
  <si>
    <t>không có trên bản đồ nhiều công trình kênh đá hàn có trùng ko?</t>
  </si>
  <si>
    <t>Quy hoạch kênh Đá Hàn 2</t>
  </si>
  <si>
    <t>Quy hoạch kênh Đá Hàn 3</t>
  </si>
  <si>
    <t xml:space="preserve">Quy hoạch nâng cấp đập Bến </t>
  </si>
  <si>
    <t>Hỏi lại diện tích hiện trạng</t>
  </si>
  <si>
    <t>Quy hoạch Nâng cấp Đập Bàu Rồng</t>
  </si>
  <si>
    <t>Quy hoạch Nâng cấp Đập Nậy</t>
  </si>
  <si>
    <t>Quy hoạch Nâng cấp Đập Tráng</t>
  </si>
  <si>
    <t>Quy hoạch Nâng cấp Đập Khe Sông</t>
  </si>
  <si>
    <t>Quy hoạch Nâng cấp Đập Khe Rọ</t>
  </si>
  <si>
    <t>Quy hoạch Nâng cấp Đập Xai Hàn</t>
  </si>
  <si>
    <t>của Hà Linh</t>
  </si>
  <si>
    <t>Quy hoạch Nâng cấp Đập Bắt</t>
  </si>
  <si>
    <t>Quy hoạch Kênh Đá Hàn</t>
  </si>
  <si>
    <t>Chưa có diện tích hiện trạng</t>
  </si>
  <si>
    <t>Quy hoạch tuyến kênh mương Đập Khe Cọi</t>
  </si>
  <si>
    <t>Quy hoạch Nâng cấp Hồ Cây Hương</t>
  </si>
  <si>
    <t>Quy hoạch Nâng cấp Đập Ông Rang</t>
  </si>
  <si>
    <t>R (sửa lại loại đất)</t>
  </si>
  <si>
    <t>Quy hoạch Nâng cấp Đập Già</t>
  </si>
  <si>
    <t>Quy hoạch Tuyến kênh dẫn nước dài 5km từ kênh Nam Sông Tiêm đến vùng kẹp đường sắt và đường mòn HCM tại xã Hương Xuân và xã Phú Phong</t>
  </si>
  <si>
    <t>Xã Hương Xuân, xã Phú Phong</t>
  </si>
  <si>
    <t>Hương Xuân, Phú Phong</t>
  </si>
  <si>
    <t>hỏi lại anh thanh</t>
  </si>
  <si>
    <t>theo bản đồ phòng nông nghiệp</t>
  </si>
  <si>
    <t>Quy hoạch Công trinh xây dựng hồ chứa nước hồ Khe Tuần</t>
  </si>
  <si>
    <t>xã không biết chưa khoanh được</t>
  </si>
  <si>
    <t>R (bản đồ số)</t>
  </si>
  <si>
    <t>Quy hoạch Công trinh xây dựng hồ chứa nước hồ Nhà Vân</t>
  </si>
  <si>
    <t>R (bản đồ huyện)</t>
  </si>
  <si>
    <t>Quy hoạch Xây dựng mương tiêu nước vĩnh hương 2 ( từ trường mầm non đến đất anh phan xuân</t>
  </si>
  <si>
    <t>Quy hoạch Xây dựng mương tiêu nước vĩnh hương 3 ( từ đất ông khương đến đén thôn  vinh hưng</t>
  </si>
  <si>
    <t>R (CHƯA CÓ ĐƯỜNG RANH GIỚI)</t>
  </si>
  <si>
    <t>Quy hoạch Xây dựng mương tiêu nước vĩnh hương 1 ( từ trụ sở UBND xã  đến đất anh liệu đén thôn vĩnh hưng</t>
  </si>
  <si>
    <t>Quy hoạch Xử lý sạt lở bờ sông Ngàn Sâu qua xã Lộc Yên</t>
  </si>
  <si>
    <t>R (sửa lại mã loại đất)</t>
  </si>
  <si>
    <t>Quy hoạch nâng cấp Hồ Nước Vàng</t>
  </si>
  <si>
    <t>R bản đồ số</t>
  </si>
  <si>
    <t>Quy hoạch nâng cấp Hồ Mục Bài</t>
  </si>
  <si>
    <t>Quy hoạch nâng cấp Hồ Nhà Quan</t>
  </si>
  <si>
    <t>Quy hoạch nâng cấp Hồ Đập Làng</t>
  </si>
  <si>
    <t>Quy hoạch nâng cấp Hồ Đập Mưng</t>
  </si>
  <si>
    <t>Quy hoạch nâng cấp Hồ Đá Bàn</t>
  </si>
  <si>
    <t>Quy hoạch nâng cấp Hồ Nước Đỏ</t>
  </si>
  <si>
    <t>Quy hoạch nâng cấp Hồ đập Hội, xã Hương Trạch</t>
  </si>
  <si>
    <t>Quy hoạch Nâng cấp an toàn hồ, đập do huyện Hương Khê quản lý (Đập Khe Mui xã Hương Lâm; Khe Cáo xã Phúc Đồng; Khe Rọ xã Điền Mỹ; Đập Khe Mây xã Hương Đô; đập Ông Đọn, xã Phúc Đồng; đập Khe Cọi, xã Hà Linh; đập Khe Vạng xã Hương Liên; đập Khe Trẹ, xã Phú Gia; Đập Khe Ruộng xã Hương Đô)</t>
  </si>
  <si>
    <t>Xã Hương Lâm, Phúc Đồng, Điền Mỹ, Hương Đô, Hà Linh, Hương Liên, Phú Gia, Hương Đô</t>
  </si>
  <si>
    <t>Hương Lâm, Phúc Đồng, Điền Mỹ, Hương Đô, Hà Linh, Hương Liên, Phú Gia, Hương Đô</t>
  </si>
  <si>
    <t>Quy hoạch nâng cấp Đập Nhà Lào, xã Hương Xuân</t>
  </si>
  <si>
    <t>Quy hoạch Nâng cấp Hồ Đập Môn</t>
  </si>
  <si>
    <t>mới thêm chưa có loại đất</t>
  </si>
  <si>
    <t>Quy hoạch Nâng cấp Đập Cột Rạp</t>
  </si>
  <si>
    <t>Quy hoạch nâng cấp Hồ Đá Bạc</t>
  </si>
  <si>
    <t>phòng TN mới thêm chưa có số liệu</t>
  </si>
  <si>
    <t>Quy hoạch làm mới đập Vực Rong tại xóm 3</t>
  </si>
  <si>
    <t xml:space="preserve">Quy hoạch nâng cấp hồ Cây Tắt </t>
  </si>
  <si>
    <t>Quy hoạch Xây dựng công trình cấp nước hồ Đá Hàn, huyện Hương Khê</t>
  </si>
  <si>
    <t>mới thêm (kiểm tra lại đất này nâng cấp hay mở rộng)</t>
  </si>
  <si>
    <t>Sở nông nghiệp đưa vào theo văn bản 2366</t>
  </si>
  <si>
    <t>Quy hoạch nâng cấp Đập dâng Sây</t>
  </si>
  <si>
    <t>Quy hoạch nâng cấp Đập dâng Tam Bảo</t>
  </si>
  <si>
    <t>Quy hoạch nâng cấp hồ Khe Du</t>
  </si>
  <si>
    <t>mới thêm (Kiểm tra lại chỉ nâng cấp hay cả mở rộng)</t>
  </si>
  <si>
    <t>R (THỂ HIỆN ĐƯỜNG RANH GIỚI THỬA)</t>
  </si>
  <si>
    <t>R (CHUYỂN VỊ TRÍ)</t>
  </si>
  <si>
    <t>Quy hoạch Mở rộng và chuyển tuyến kênh Đập Làng (Thôn 1)</t>
  </si>
  <si>
    <t>R VẼ BẢN ĐỒ</t>
  </si>
  <si>
    <t>Quy hoạch Nâng cấp đập dâng Đập Chập Choại</t>
  </si>
  <si>
    <t>Quy hoạch Nâng cấp đập dâng Đập Sao Nha</t>
  </si>
  <si>
    <t>Quy hoạch Nâng cấp đập dâng Đập Đá</t>
  </si>
  <si>
    <t>Quy hoạch Nâng cấp, nạo vét, đắp thân đập Dâng, đập Cánh Hạc</t>
  </si>
  <si>
    <t>Thôn 5, xã Phúc Đồng</t>
  </si>
  <si>
    <t>Quy hoạch Nâng cấp, nạo vét, đắp thân đập Dâng, đập Đồng Nhón</t>
  </si>
  <si>
    <t>Thôn 4, xã Phúc Đồng</t>
  </si>
  <si>
    <t xml:space="preserve">Hỏi lại xã </t>
  </si>
  <si>
    <t>Quy hoạch Nâng cấp, nạo vét, đắp thân đập Dâng, đập Khe Cáo</t>
  </si>
  <si>
    <t>Quy hoạch Nâng cấp, nạo vét, đắp thân đập Dâng, đập Cây Cồng</t>
  </si>
  <si>
    <t>Quy hoạch Nâng cấp, nạo vét, đắp thân đập ông Đọn</t>
  </si>
  <si>
    <t xml:space="preserve">mới thêm diện tích lấy theo bản đồ </t>
  </si>
  <si>
    <t>Quy hoạch Cầu máng bê tông dài dài 300m tuyến kênh N1</t>
  </si>
  <si>
    <t>mới thêm (hỏi lại xã mới thêm nhưng chưa có số liệu)</t>
  </si>
  <si>
    <t>Quy hoạch mương xóm 4</t>
  </si>
  <si>
    <t>R (CHƯA ĐỔ MÀU)</t>
  </si>
  <si>
    <t>Quy hoạch tuyến mương xóm 1, xóm 3</t>
  </si>
  <si>
    <t>Quy hoạch tuyến mương xóm 2</t>
  </si>
  <si>
    <t>Quy hoạch nâng cấp Đập ông Vờm</t>
  </si>
  <si>
    <t>Quy hoạch nâng cấp hồ Khe Táy</t>
  </si>
  <si>
    <t>XIII</t>
  </si>
  <si>
    <t xml:space="preserve">Quy hoạch mới đài tưởng niệm </t>
  </si>
  <si>
    <t>XIV</t>
  </si>
  <si>
    <t xml:space="preserve">Quy hoạch Mở rộng Trạm Y tế xã </t>
  </si>
  <si>
    <t xml:space="preserve"> Kiểm tra số 184 và 185 có bị trùng không</t>
  </si>
  <si>
    <t xml:space="preserve">Quy hoạch mới Trạm y tế </t>
  </si>
  <si>
    <t>Quy hoạch Trạm y tế</t>
  </si>
  <si>
    <t>XV</t>
  </si>
  <si>
    <t>Quy hoạch Mở rộng trường Tiểu học Truông Bát</t>
  </si>
  <si>
    <t>R (KHOANH CẢ HIỆN TRẠNG)</t>
  </si>
  <si>
    <t>Quy hoạch Mở rộng trường Mầm Non</t>
  </si>
  <si>
    <t>Quy hoạch Mở rộng Mầm Non Gia Phố</t>
  </si>
  <si>
    <t>Quy hoạch Mở rộng Trung Học CS Gia Phố</t>
  </si>
  <si>
    <t>Quy hoạch trường MN Hương Giang</t>
  </si>
  <si>
    <t>Diện tích huyện đưa vào 0,7ha</t>
  </si>
  <si>
    <t>Quy hoạch Xây dựng Nhà nội trú Trường THCS Hương Trạch</t>
  </si>
  <si>
    <t>BỎ???</t>
  </si>
  <si>
    <t>Quy hoạch Mở rộng Trường Tiểu học Phúc Đồng</t>
  </si>
  <si>
    <t>r 0.4 HA KẾ HoẠCH</t>
  </si>
  <si>
    <t xml:space="preserve">Quy hoạch mở rộng Trường Mầm non </t>
  </si>
  <si>
    <t>Thôn 5, xã Hòa Hải</t>
  </si>
  <si>
    <t>Quy hoạch mở rộng Trường THPT Hàm Nghi</t>
  </si>
  <si>
    <t>Quy hoạch mở rộng trường mầm non Phúc Đồng</t>
  </si>
  <si>
    <t>mới thêm gần số 195</t>
  </si>
  <si>
    <t>Quy hoạch Mở rộng khuôn viên trường Mầm non Hương Lâm</t>
  </si>
  <si>
    <t>Thôn 7, xã Hương Lâm</t>
  </si>
  <si>
    <t>XVI</t>
  </si>
  <si>
    <t>Quy hoạch sân thể thao thôn Tân Hạ</t>
  </si>
  <si>
    <t>Thôn Tân Hạ, xã Điền Mỹ</t>
  </si>
  <si>
    <t>Quy hoạch sân thể thao thôn Trung Thành</t>
  </si>
  <si>
    <t>Thôn Trung Thành, xã Điền Mỹ</t>
  </si>
  <si>
    <t>Quy hoạch Mở rộng sân vận động xã</t>
  </si>
  <si>
    <t>Quy hoạch sân vân động thôn Vĩnh Đại</t>
  </si>
  <si>
    <t>Thôn Vĩnh Đại, xã Hương Vĩnh</t>
  </si>
  <si>
    <t>Quy hoạch sân thể thao thôn Vĩnh Hưng</t>
  </si>
  <si>
    <t>Thôn Vĩnh Hưng, xã Hương Vĩnh</t>
  </si>
  <si>
    <t>Quy hoạch mở rộng sân thể thao thôn Ngọc Lau</t>
  </si>
  <si>
    <t>Thôn Ngọc Lau, xã Hương Vĩnh</t>
  </si>
  <si>
    <t>Quy hoạch sân bóng chuyền của thôn Ngọc Bội</t>
  </si>
  <si>
    <t>Quy hoạch Sân thể thao cụm Phú Giang - Trung Hà</t>
  </si>
  <si>
    <t>Thôn Phú Giang, Trung Hà, xã Phú Gia</t>
  </si>
  <si>
    <t>R m</t>
  </si>
  <si>
    <t>Quy hoạch sân thể thao thôn Phố Trung</t>
  </si>
  <si>
    <t>Thôn Thố Trung, xã Gia Phố</t>
  </si>
  <si>
    <t>Quy hoạch đất sân thể thao thôn 9 tại vị trí đồng Bục Bục</t>
  </si>
  <si>
    <t>Thôn 9, xã Hoà Hải</t>
  </si>
  <si>
    <t>Quy hoạch mở rộng đất sân thể thao thôn 5 tại vị trí xung quanh sân thể thao cũ</t>
  </si>
  <si>
    <t>Thôn 5, xã Hoà Hải</t>
  </si>
  <si>
    <t xml:space="preserve">Quy hoạch đất sân thể thao thôn 12 </t>
  </si>
  <si>
    <t>Thôn 12, xã Hoà Hải</t>
  </si>
  <si>
    <t xml:space="preserve">Quy hoạch đất sân thể thao thôn 3 </t>
  </si>
  <si>
    <t xml:space="preserve">Quy hoạch đất sân thể thao thôn 11 </t>
  </si>
  <si>
    <t>Thôn 11, xã Hoà Hải</t>
  </si>
  <si>
    <t>Quy hoạch đất sân thể thao thôn 13</t>
  </si>
  <si>
    <t>Thôn 13, xã Hoà Hải</t>
  </si>
  <si>
    <t>Quy hoạch mở rộng sân thể thao Ong vàng thôn Bình Phúc</t>
  </si>
  <si>
    <t>Thôn Bình Phúc, xã Lộc Yên</t>
  </si>
  <si>
    <t>Quy hoạch mở rộng thể thao xóm 3</t>
  </si>
  <si>
    <t>Thôn 3, xã Phúc Đồng</t>
  </si>
  <si>
    <t>Quy hoạch đất thể thao thôn 7</t>
  </si>
  <si>
    <t>Thôn 7, xã Hương Giang</t>
  </si>
  <si>
    <t>XVII</t>
  </si>
  <si>
    <t>Quy hoạch Trạm điện (tại xóm 3, 8)</t>
  </si>
  <si>
    <t>Quy hoạch đất năng nượng</t>
  </si>
  <si>
    <t>Tiểu khu 230 thôn Hương Yên, xã Lộc Yên</t>
  </si>
  <si>
    <t>mới thêm (kiểm tra lại là đất gì)</t>
  </si>
  <si>
    <t xml:space="preserve">Quy hoạch Trạm Biến thế 110 Kv </t>
  </si>
  <si>
    <t>Thôn Phú Bình, xã Phú Gia</t>
  </si>
  <si>
    <t>Quy hoạch Đất công trình năng lượng</t>
  </si>
  <si>
    <t>Quy hoạch Điện năng lượng mặt trời</t>
  </si>
  <si>
    <t>Thôn La Khê, xã Hương Trạch</t>
  </si>
  <si>
    <t>R Kiểm tra vị trí Trùng Với 539 ( đất SKX)</t>
  </si>
  <si>
    <t>Quy hoạch Trạm biến áp và đường dây 110KV</t>
  </si>
  <si>
    <t>Xã không biết vị trí</t>
  </si>
  <si>
    <t>???</t>
  </si>
  <si>
    <t xml:space="preserve">Quy hoạch Nhà máy thuỷ điện Đá Hàn </t>
  </si>
  <si>
    <t>XVIII</t>
  </si>
  <si>
    <t>Quy hoạch Xây dựng trạm BTS mạng di đông VINAPHONE</t>
  </si>
  <si>
    <t>Thị trấn và các xã huyện Hương Khê</t>
  </si>
  <si>
    <t>TT Hương Khê và các xã huyện Hương Khê</t>
  </si>
  <si>
    <t>Quy hoạch đất Bưu Điện</t>
  </si>
  <si>
    <t>R THÊM DIỆN TÍCH</t>
  </si>
  <si>
    <t>Quy hoạch đất Bưu điện văn hóa xã</t>
  </si>
  <si>
    <t>XIX</t>
  </si>
  <si>
    <t>Quy hoạch di tích chứng tích tội ác chiến trang Trường cấp II Hương Phúc</t>
  </si>
  <si>
    <t>Kiểm tra lại loại đất trên bản đồ (số trên BĐ giấy 2000)</t>
  </si>
  <si>
    <t>Quy hoạch mở rộng đất di tích Điện Đông</t>
  </si>
  <si>
    <t>Thôn Tân Trung, xã Hương Trạch</t>
  </si>
  <si>
    <t>mới thêm Diện tích, loại đất lấy theo bản đồ</t>
  </si>
  <si>
    <t>Quy hoạch khu Chứng tích chiến tranh phà Địa Lợi</t>
  </si>
  <si>
    <t>Xã Hương Thủy, Phúc Đồng</t>
  </si>
  <si>
    <t>Hương Thủy, Phúc Đồng</t>
  </si>
  <si>
    <t>chưa có vị trí trên bản đồ</t>
  </si>
  <si>
    <t>HỎI LẠI ANH THANH có 2 vị trí mới thêm 2 bên cầu gộp số 646 và 810</t>
  </si>
  <si>
    <t>Quy hoạch mở rộng nhà thờ họ Võ</t>
  </si>
  <si>
    <t>mới thêm, diện tích lấy theo bản đồ</t>
  </si>
  <si>
    <t>Quy hoạch Mở rộng nhà thờ Mai Xuân Lâm</t>
  </si>
  <si>
    <t>mới thêm, diện tích lấy theo bản đồ (BĐ giấy 5001)</t>
  </si>
  <si>
    <t>Quy hoạch đền Phúc Ấm</t>
  </si>
  <si>
    <t>Thôn 6, xã Hương Long</t>
  </si>
  <si>
    <t>mới thêm loại đất lấy theo bản đồ (bản đồ giấy 5000)</t>
  </si>
  <si>
    <t>XX</t>
  </si>
  <si>
    <t>Quy hoạch điểm trung chuyển rác thải</t>
  </si>
  <si>
    <t>Quy hoạch bãi tập trung chất thải thôn 2</t>
  </si>
  <si>
    <t>Thôn 2, xã Điền Mỹ</t>
  </si>
  <si>
    <t>Quy hoạch bãi trung chuyển rác thải</t>
  </si>
  <si>
    <t>Quy hoạch Bãi tập kết rác thải</t>
  </si>
  <si>
    <t>Thôn 6, xã Hà Linh</t>
  </si>
  <si>
    <t>Quy hoạch bãi tập kết rác thải sinh hoạt</t>
  </si>
  <si>
    <t>a sâm chưa chuyển bản đồ file giấy</t>
  </si>
  <si>
    <t xml:space="preserve">Quy hoạch bãi rác trung chuyển rác thải (RAC); </t>
  </si>
  <si>
    <t>Thôn Bình Giang, xã Hương Bình</t>
  </si>
  <si>
    <t>Quy hoạch Bãi trung chuyển rác thải</t>
  </si>
  <si>
    <t>Quy hoạch Bãi trung chuyển rác thải thôn 9</t>
  </si>
  <si>
    <t>Thôn 9, xã Hương Thủy</t>
  </si>
  <si>
    <t xml:space="preserve">Quy hoạch Khu xử lý chất thải rắn của huyện </t>
  </si>
  <si>
    <t>Xã Hương Thuỷ, Gia Phố</t>
  </si>
  <si>
    <t xml:space="preserve">Hương Thủy, Gia Phố </t>
  </si>
  <si>
    <t>xin anh sang bản đồ, tính lại diện tích</t>
  </si>
  <si>
    <t>Quy hoạch Cải thiện cơ sở hạ tầng đo thị Hương Khê, huyện Hương Khê, tỉnh Hà Tĩnh, thuộc dự án cơ sở hạ tầng đô thị nhằm giảm thiểu tác động của biến đổi khí hậu cho 4 tỉnh ven biển Bắc Miền Trung (AFD)</t>
  </si>
  <si>
    <t>R SỬA MÃ LOẠI ĐẤT</t>
  </si>
  <si>
    <t>XXI</t>
  </si>
  <si>
    <t>Quy hoạch mở rộng chùa Bình Vôi</t>
  </si>
  <si>
    <t>Quy hoạch Đất tôn giáo (Giáo họ Trung Sơn)</t>
  </si>
  <si>
    <t>Quy hoạch đất tôn giáo</t>
  </si>
  <si>
    <t>Quy hoạch Mở rộng giáo xứ Vĩnh Cư xã Hương Liên</t>
  </si>
  <si>
    <t>R (THÊM DIỆN TÍCH HIỆN TRẠNG)</t>
  </si>
  <si>
    <t>Quy hoạch xây dựng Chùa Trung Định</t>
  </si>
  <si>
    <t>R (chuyển vị trí)</t>
  </si>
  <si>
    <t>Quy hoạch trung tâm phật giáo huyện</t>
  </si>
  <si>
    <t>mới thêm, loại đất lấy theo bản đồ</t>
  </si>
  <si>
    <t>XXII</t>
  </si>
  <si>
    <t>Quy hoạch nghĩa trang nhân dân</t>
  </si>
  <si>
    <t>Quy hoạch nghĩa trang Khe Tre</t>
  </si>
  <si>
    <t>Quy hoạch mở rộng nghĩa trang xóm 6</t>
  </si>
  <si>
    <t>Thôn 6, xã Điền Mỹ</t>
  </si>
  <si>
    <t>Quy hoạch Đất nghĩa trang, nghĩa địa</t>
  </si>
  <si>
    <t>Quy hoạch nghĩa trang Huyện</t>
  </si>
  <si>
    <t>Diện tích 35 ha theo Kế hoạch</t>
  </si>
  <si>
    <t>Quy hoạch nghĩa trang Trường Sơn</t>
  </si>
  <si>
    <t>Quy hoạch nghĩa trang Trung Sơn</t>
  </si>
  <si>
    <t>Quy hoạch nghĩa trang Bình Phúc</t>
  </si>
  <si>
    <t>Quy hoạch Nghĩa trang Thái Yên</t>
  </si>
  <si>
    <t>R bị trùng số thứ tự</t>
  </si>
  <si>
    <t>Quy hoạch Nghĩa trang Hương Yên</t>
  </si>
  <si>
    <t>Quy hoạch Nghĩa Trang Yên Bình</t>
  </si>
  <si>
    <t>XXIII</t>
  </si>
  <si>
    <t>Quy hoạch Nhà vượt lụt</t>
  </si>
  <si>
    <t>XXIV</t>
  </si>
  <si>
    <t>Quy hoạch mở rộng chợ Hương Trạch</t>
  </si>
  <si>
    <t>Quy hoạch mở rộng chợ Sòng</t>
  </si>
  <si>
    <t>HỎI LẠI ANH THANH?</t>
  </si>
  <si>
    <t>Quy hoạch chợ Nổ</t>
  </si>
  <si>
    <t>chưa có diện tích hiện trạng</t>
  </si>
  <si>
    <t>R (vé thêm hiện trạng)</t>
  </si>
  <si>
    <t>Quy hoạch chợ Hôm</t>
  </si>
  <si>
    <t>Quy hoạch đất chợ</t>
  </si>
  <si>
    <t>XXV</t>
  </si>
  <si>
    <t>Quy hoạch đất Nhà văn hoá thôn</t>
  </si>
  <si>
    <t>Thôn 9, xã Hương Thuỷ</t>
  </si>
  <si>
    <t>CHUYỂN VỊ TRÍ R</t>
  </si>
  <si>
    <t>Quy hoạch Nhà văn hoá thôn 9</t>
  </si>
  <si>
    <t>Quy hoạch Mở rộng đất hội quán thôn 6</t>
  </si>
  <si>
    <t>R (vẽ thêm diện tích hiện trạng)</t>
  </si>
  <si>
    <t>Quy hoạch nhà văn hoá thôn 4</t>
  </si>
  <si>
    <t xml:space="preserve">Thôn 4, xã Hương Giang </t>
  </si>
  <si>
    <t>Quy hoạch mở rộng hội quán thôn 7</t>
  </si>
  <si>
    <t>Quy hoạch đất nhà văn hoá (xóm 7)</t>
  </si>
  <si>
    <t xml:space="preserve">Thôn 7, xã Hương Giang </t>
  </si>
  <si>
    <t>hỏi lại xã làm đất gì DTT hay TSC hat DSH</t>
  </si>
  <si>
    <t>Quy hoạch nhà văn hoá và thể thao (xóm 5)</t>
  </si>
  <si>
    <t xml:space="preserve">Thôn 5, xã Hương Giang </t>
  </si>
  <si>
    <t>Quy hoạch nhà văn hoá (từ Trạm Kiểm lâm cũ)</t>
  </si>
  <si>
    <t>Quy hoạch mở rộng nhà văn hoá thôn 8</t>
  </si>
  <si>
    <t>Thôn 8, xã Phúc Trạch</t>
  </si>
  <si>
    <t>Quy hoạch nhà văn hoá thôn 3</t>
  </si>
  <si>
    <t>Thôn 3, xã Điền Mỹ</t>
  </si>
  <si>
    <t xml:space="preserve">Quy hoạch nhà văn hoá thôn 1 </t>
  </si>
  <si>
    <t>Thôn 1, xã Điền Mỹ</t>
  </si>
  <si>
    <t>Quy hoạch nhà văn hoá cộng đồng kết hợp với tránh bão, lũ thôn Trung Tiễn, xã Điền Mỹ</t>
  </si>
  <si>
    <t>Thôn Trung Tiến, xã Điền Mỹ</t>
  </si>
  <si>
    <t>diện tích 0.4 ha</t>
  </si>
  <si>
    <t>kiểm tra lại có trùng với số 823 của ban A đưa vào ko?</t>
  </si>
  <si>
    <t>Quy hoạch mở rộng NVH thôn 5</t>
  </si>
  <si>
    <t>Quy hoạch nhà văn hoá thôn 12, xã Hà Linh</t>
  </si>
  <si>
    <t>Thôn 12, xã Hà Linh</t>
  </si>
  <si>
    <t>Quy hoạch nhà văn hoá cộng đồng kết hợp tránh bão, lũ thôn 2</t>
  </si>
  <si>
    <t>Thôn 2, xã Hà Linh</t>
  </si>
  <si>
    <t>sửa lại diện tích từ 0,27ha thành 0,31ha</t>
  </si>
  <si>
    <t>Quy hoạch mở rộng nhà văn hoá thôn 9</t>
  </si>
  <si>
    <t>Thôn 9, xã Hà Linh</t>
  </si>
  <si>
    <t>Quy hoạch mở rộng NVH thôn 8 trên đất Trạm Y Tế cơ sở 2 Hà Linh</t>
  </si>
  <si>
    <t>Quy hoạch nhà văn hoá cộng đồng kết hợp tránh bão, lũ thôn 4</t>
  </si>
  <si>
    <t>Quy hoạch Nhà văn hoá</t>
  </si>
  <si>
    <t>Thôn Phú Hương 2, xã Hương Xuân</t>
  </si>
  <si>
    <t>Quy hoạch Nhà văn hoá thôn 4</t>
  </si>
  <si>
    <t>Thôn 4, xã Phú Phong</t>
  </si>
  <si>
    <t>Quy hoạch Nhà văn hoá thôn 5</t>
  </si>
  <si>
    <t>Quy hoạch Nhà văn hoá thôn 6</t>
  </si>
  <si>
    <t>Thôn 6, xã Phú Phong</t>
  </si>
  <si>
    <t>Thôn Tân Hương, xã Hương Trà</t>
  </si>
  <si>
    <t>Quy hoạch Nhà văn hoá thôn Vĩnh Phúc</t>
  </si>
  <si>
    <t>Thôn Vĩnh Phúc, xã Hương Vĩnh</t>
  </si>
  <si>
    <t>Quy hoạch Nhà văn hoá thôn Trung Thượng</t>
  </si>
  <si>
    <t>Thôn Trung Thượng, xã Lộc Yên</t>
  </si>
  <si>
    <t>R (KIỂM TRA LẠI DIỆN TÍCH TRÊN BẢN ĐỒ)</t>
  </si>
  <si>
    <t>Quy hoạch mở rộng Nhà văn hoá</t>
  </si>
  <si>
    <t>R (vẽ thêm hiện trạng)</t>
  </si>
  <si>
    <t>Quy hoạch mở rộng khuôn viên nhà văn hóa cộng đồng thôn Bình Thành</t>
  </si>
  <si>
    <t>Thôn Bình Thành, xã Hương Bình</t>
  </si>
  <si>
    <t xml:space="preserve">Quy hoạch Mở rộng đất nhà văn hóa thôn 10 </t>
  </si>
  <si>
    <t>Thôn 10, xã Hoà Hải</t>
  </si>
  <si>
    <t>Quy hoạch Mở rộng đất nhà văn hóa thôn 3</t>
  </si>
  <si>
    <t>Thôn 3, xã Hoà Hải</t>
  </si>
  <si>
    <t xml:space="preserve">Quy hoạch mới nhà văn hóa thôn 9 </t>
  </si>
  <si>
    <t>Thôn 9, xã Hoà Hải</t>
  </si>
  <si>
    <t xml:space="preserve">Quy hoạch mới nhà văn hóa thôn 12 </t>
  </si>
  <si>
    <t>Thôn 12, xã Hoà Hải</t>
  </si>
  <si>
    <t>Quy hoạch mới nhà văn hóa thôn 7</t>
  </si>
  <si>
    <t>Thôn 7, xã Hương Thuỷ</t>
  </si>
  <si>
    <t>mới thêm diện tích lấy theo bản đồ DGD</t>
  </si>
  <si>
    <t>Thôn 4, xã Hương Lâm</t>
  </si>
  <si>
    <t>mới thêm theo bản đồ số leve 1</t>
  </si>
  <si>
    <t>Quy hoạch nhà văn hoá thôn 10</t>
  </si>
  <si>
    <t>Thôn 10, xã Hương Lâm</t>
  </si>
  <si>
    <t>cln</t>
  </si>
  <si>
    <t>XXVI</t>
  </si>
  <si>
    <t>Quy hoạch Khu vui chơi giải trí tại xóm 7</t>
  </si>
  <si>
    <t>Xóm 7, xã Phúc Đồng</t>
  </si>
  <si>
    <t>Quy hoạch Khu vui chơi giải trí cho người già và trẻ em Thôn Hương Bình</t>
  </si>
  <si>
    <t>Thôn Hương Bình, xã Lộc Yên</t>
  </si>
  <si>
    <t>Quy hoạch Khu vui chơi giải trí thôn Bình Phúc</t>
  </si>
  <si>
    <t>Quy hoạch Khu vui chơi giải trí cho người già và trẻ em</t>
  </si>
  <si>
    <t>Quy hoạch Khu vui chơi gải trí cho người già và trẻ em</t>
  </si>
  <si>
    <t>Quy hoạch Khu Công Viên Quảng Trường</t>
  </si>
  <si>
    <t>r 13,4 ha</t>
  </si>
  <si>
    <t>Quy hoạch Khu vui chơi giải trí (Công viên Cây xanh)</t>
  </si>
  <si>
    <t>R Ktra lọai dat DCH</t>
  </si>
  <si>
    <t xml:space="preserve">Quy hoạch Khu vui chơi giải trí </t>
  </si>
  <si>
    <t>Thôn Bình Trung, xã Hương Bình</t>
  </si>
  <si>
    <t>Thôn Bình Hà, xã Hương Bình</t>
  </si>
  <si>
    <t>Quy hoạch Khu vui chơi giải trí xóm 6</t>
  </si>
  <si>
    <t>Xóm 6, xã Hòa Hải</t>
  </si>
  <si>
    <t>QH Khu vui chơi giải trí cho người già và trẻ em</t>
  </si>
  <si>
    <t>mới thêm diện tích loại đất lấy theo bản đồ</t>
  </si>
  <si>
    <t>XXVII</t>
  </si>
  <si>
    <t>Quy hoạch đất ở nông thôn</t>
  </si>
  <si>
    <t>Thôn 1, 5, 8, xã Phúc Trạch</t>
  </si>
  <si>
    <t xml:space="preserve">DIỆN TÍCH LẤY THEO BẢN ĐỒ </t>
  </si>
  <si>
    <t>Vùng Đồng Gát, xã Phúc Trạch</t>
  </si>
  <si>
    <t>Quy hoạch đất ở nông thôn (trường mầm non cũ)</t>
  </si>
  <si>
    <t>Thôn 2, xã Phúc Trạch</t>
  </si>
  <si>
    <t>Thôn 11, xã Phúc Trạch</t>
  </si>
  <si>
    <t>Vùng Trạng Hầu, xã Phúc Trạch</t>
  </si>
  <si>
    <t>Vùng Cửa Truông, xã Phúc Trạch</t>
  </si>
  <si>
    <t>Thôn 1, xã Phúc Trạch</t>
  </si>
  <si>
    <t>Thôn 3, xã Hương Đô</t>
  </si>
  <si>
    <t>Vùng Vại Làng, xã Hương Đô</t>
  </si>
  <si>
    <t>Thôn 6, 8 xã Hương Đô</t>
  </si>
  <si>
    <t>R thêm diện tích theo bản đồ</t>
  </si>
  <si>
    <t>Vùng Đập Làng, xã Hương Đô</t>
  </si>
  <si>
    <t>Đồng Bừng, thôn 4, xã Hương Đô</t>
  </si>
  <si>
    <t>Quy hoạch đất ở nông thôn (nhà văn hoá 2,8)</t>
  </si>
  <si>
    <t>Thôn 2, 8, xã Hương Đô</t>
  </si>
  <si>
    <t>Thôn 5, 7, xã Hương Đô</t>
  </si>
  <si>
    <t>mới thêm lấy trên đất CLN, diện tích theo bản đồ</t>
  </si>
  <si>
    <t>Chuyển mục đích sử dụng đất từ đất trồng cây lâu năm sang đất ở</t>
  </si>
  <si>
    <t>ở trong khu dân cư nên không khoanh</t>
  </si>
  <si>
    <t>Thôn Hòa Nhượng, xã Phú Gia</t>
  </si>
  <si>
    <t>R thêm diện tích theo bản đổ</t>
  </si>
  <si>
    <t>Đồng Nhà Vậy, thôn Phú Vinh, xã Phú Gia</t>
  </si>
  <si>
    <t>Thôn Quang Lộc, xã Phú Gia</t>
  </si>
  <si>
    <t>R (giảm diện tích theo bản đồ)</t>
  </si>
  <si>
    <t>Thôn Phú Thành, xã Phú Gia</t>
  </si>
  <si>
    <t>R có 3 vị trí</t>
  </si>
  <si>
    <t>Thôn Phú Vĩnh, Phú Yên, xã Phú Gia</t>
  </si>
  <si>
    <t>mới thêm lấy diện tích theo bản đồ (LUC+BCS)</t>
  </si>
  <si>
    <t>Thôn Phú Hồ, xã Phú Gia</t>
  </si>
  <si>
    <t>mới thêm lấy diện tích theo bản đồ (LUC)</t>
  </si>
  <si>
    <t>Phía Tây Bắc đường LX7, xã Điền Mỹ</t>
  </si>
  <si>
    <t>Thôn Thượng Sơn cũ, xã Điền Mỹ</t>
  </si>
  <si>
    <t>Quy hoạch đất ở nông thôn (nhà văn hoá thôn Thượng Sơn cũ)</t>
  </si>
  <si>
    <t>Quy hoạch đất ở nông thôn (nhà văn hoá thôn Ấp Tiến cũ)</t>
  </si>
  <si>
    <t>Thôn Ấp Tiến cũ, xã Điền Mỹ</t>
  </si>
  <si>
    <t>Diện tích 1.0 ha</t>
  </si>
  <si>
    <t>Quy hoạch đất ở nông thôn (nhà văn hoá thôn Tân Thành cũ)</t>
  </si>
  <si>
    <t>Thôn Tân Thành cũ, xã Điền Mỹ</t>
  </si>
  <si>
    <t>Quy hoạch đất ở nông thôn khu dân cư tránh lũ</t>
  </si>
  <si>
    <t>Quy hoạch đất ở nông thôn (nhà văn hoá thôn 3 cũ)</t>
  </si>
  <si>
    <t>Thôn 3 cũ, xã Điền Mỹ</t>
  </si>
  <si>
    <t>KE HOACH LAY TU DAT MNC</t>
  </si>
  <si>
    <t>Quy hoạch đất ở nông thôn (nhà văn hoá thôn 4 cũ)</t>
  </si>
  <si>
    <t>Quy hoạch đất ở nông thôn (nhà văn hoá thôn 2 cũ)</t>
  </si>
  <si>
    <t>Thôn 3, xã Hà Linh</t>
  </si>
  <si>
    <t>Quy hoạch đất ở nông thôn (nhà văn hoá thôn 12 cũ)</t>
  </si>
  <si>
    <t>Quy hoạch đất ở nông thôn (nhà văn hoá thôn 6 cũ)</t>
  </si>
  <si>
    <t>R Dien tich 0.158 ha</t>
  </si>
  <si>
    <t>Chuyển mục đích đất trồng cây lâu năm sang đất ở</t>
  </si>
  <si>
    <t>Thôn 10, xã Hà Linh</t>
  </si>
  <si>
    <t>mới thêm sau</t>
  </si>
  <si>
    <t>Thôn Phú Hoà, xã Hương Xuân</t>
  </si>
  <si>
    <t>Thôn 1, xã Phú Phong</t>
  </si>
  <si>
    <t>Thôn 3, xã Phú Phong</t>
  </si>
  <si>
    <t>Đồng Hà Quan, thôn 5, 6, xã Phú Phong</t>
  </si>
  <si>
    <t>Kiểm tra diện tích</t>
  </si>
  <si>
    <t>cái này có phải quy hoạch khu đô thị mới không?</t>
  </si>
  <si>
    <t>Quy hoạch đất ở nông thôn (xen dắm)</t>
  </si>
  <si>
    <t>R SỬA LẠI DIỆN TÍCH THEO BẢN ĐỒ</t>
  </si>
  <si>
    <t>Thôn 1, 2, 5, xã Phú Phong</t>
  </si>
  <si>
    <t>Quy hoạch đất ở nông thôn (dân tộc chứt)</t>
  </si>
  <si>
    <t>2021-2031</t>
  </si>
  <si>
    <t>Thôn 5, xã Hương Liên</t>
  </si>
  <si>
    <t>mới thêm, diện tích loại đất lấy theo bản đồ</t>
  </si>
  <si>
    <t>Thôn 1, xã Hương Liên</t>
  </si>
  <si>
    <t>Thôn Tân Trà, xã Hương Trà</t>
  </si>
  <si>
    <t>Thôn Tiến Phong, xã Hương Trà</t>
  </si>
  <si>
    <t>R (THÊM DIỆN TÍCH THEO BẢN ĐỒ)</t>
  </si>
  <si>
    <t>R 7 ha</t>
  </si>
  <si>
    <t>Thôn Tây Trà, xã Hương Trà</t>
  </si>
  <si>
    <t>mới thêm diện tích, loại đất theo bản đồ</t>
  </si>
  <si>
    <t>Thôn 1,2 ,xã Hương Long</t>
  </si>
  <si>
    <t xml:space="preserve">mới thêm diện tích </t>
  </si>
  <si>
    <t>sửa diện tích</t>
  </si>
  <si>
    <t>R Diện tích 1.6 ha</t>
  </si>
  <si>
    <t>Thôn 8, xã Hương Long</t>
  </si>
  <si>
    <t>Thôn 3, xã Hương Long</t>
  </si>
  <si>
    <t>Thôn 4 , xã Hương Long</t>
  </si>
  <si>
    <t>r kiểm tra lại vị tri</t>
  </si>
  <si>
    <t>Thôn Bình Thái, xã Hương Bình</t>
  </si>
  <si>
    <t>Quy hoạch đất ở nông thôn (từ các nhà văn hoá cũ)</t>
  </si>
  <si>
    <t>Thôn Phố Hoà, xã Gia Phố</t>
  </si>
  <si>
    <t>Thôn Vinh Hương, xã Hương Vĩnh</t>
  </si>
  <si>
    <t>Thôn Vĩnh Thắng, xã Hương Vĩnh</t>
  </si>
  <si>
    <t>Thôn Thuận Trí, xã Hương Vĩnh</t>
  </si>
  <si>
    <t>R (THÊM DIỆN TÍCH)</t>
  </si>
  <si>
    <t>Thôn Trại Tuần, xã Hương Vĩnh</t>
  </si>
  <si>
    <t>Thôn Ngọc Mỹ, xã Hương Vĩnh</t>
  </si>
  <si>
    <t>Thôn Vĩnh Ngọc, xã Hương Vĩnh</t>
  </si>
  <si>
    <t>Thôn La Khê, xã Hương Trạch</t>
  </si>
  <si>
    <t>gộp số 478 và 488 thành 478</t>
  </si>
  <si>
    <t xml:space="preserve">Từ cầu qua sông đến nhà thờ họ Võ, xã Hương Giang </t>
  </si>
  <si>
    <t xml:space="preserve">Dọc đường huyện lộ 2, xã Hương Giang </t>
  </si>
  <si>
    <t>R Dien tich 1.5 ha 2 VỊ TRI</t>
  </si>
  <si>
    <t>vẽ 1,4ha</t>
  </si>
  <si>
    <t>Quy hoạch đất ở nông thôn (lấy trên đất trường tiểu học Hương Lộc)</t>
  </si>
  <si>
    <t>mới thêm diện tích, loại đất theo bản đồ, BĐ giấy 2002</t>
  </si>
  <si>
    <t>Thôn Phú Bình, Hoà Nhượng, xã Phú Gia</t>
  </si>
  <si>
    <t>Thôn 3, 4, xã Phú Phong</t>
  </si>
  <si>
    <t>mới thêm diện tích, loại đất lấy theo bản đồ</t>
  </si>
  <si>
    <t>Xã Hương Thủy, xã Gia Phố</t>
  </si>
  <si>
    <t>Hương Thủy, Gia Phố</t>
  </si>
  <si>
    <t>BỎ hay ko??? Hỏi anh thanh</t>
  </si>
  <si>
    <t>Thôn Phú Thịnh, xã Gia Phố</t>
  </si>
  <si>
    <t>Các thôn: Bình Thái, Bình Trung, Bình Minh, Bình Hà, Bình Hưng, xã Hương Bình</t>
  </si>
  <si>
    <t xml:space="preserve">Thôn 12, xã Hương Giang </t>
  </si>
  <si>
    <t>mới thêm bản đồ 0,3ha</t>
  </si>
  <si>
    <t>mới thêm kiểm tra lại có trùng với số 194 không?</t>
  </si>
  <si>
    <t>R gộp với số 765, 767, 766) thành số 765</t>
  </si>
  <si>
    <t>Thôn 13, xã Hoà Hải</t>
  </si>
  <si>
    <t>R gộp với số 768, 769 thành số 768</t>
  </si>
  <si>
    <t>Thôn 6 tại vị trí phía Đông Bắc đường HL10, xã Hoà Hải</t>
  </si>
  <si>
    <t xml:space="preserve"> Thôn 6 tại vị trí phía Đông đường HL10 đối diện với ông Đào Văn Thành, xã Hoà Hải</t>
  </si>
  <si>
    <t>Quy hoạch đất ở nông thôn (nhà văn hoá thôn 5)</t>
  </si>
  <si>
    <t>Thôn 5, xã Hoà Hải</t>
  </si>
  <si>
    <t>Quy hoạch đất ở nông thôn (nhà văn hoá thôn 1)</t>
  </si>
  <si>
    <t>Thôn 1, xã Hoà Hải</t>
  </si>
  <si>
    <t>R Gộp với số 780, 774 thành số 780</t>
  </si>
  <si>
    <t>Thôn 10 tại vị trí phía Tây đường LX 04, xã Hoà Hải</t>
  </si>
  <si>
    <t>Thôn 11, xã Hoà Hải</t>
  </si>
  <si>
    <t>Gộp số 777, 778 thành số 777</t>
  </si>
  <si>
    <t>Thôn 2 tại vị trí đồng Nền Bơ, xã Hoà Hải</t>
  </si>
  <si>
    <t>thêm mới (kiểm tra lại có trùng với số 495 ko?)</t>
  </si>
  <si>
    <t>Đồng Hương Tân, thôn 7,xã Hương Thuỷ</t>
  </si>
  <si>
    <t>Đồng Chu Lễ thôn 9, xã Hương Thuỷ</t>
  </si>
  <si>
    <t>Đồng Vườn Trường thôn 9, xã Hương Thuỷ</t>
  </si>
  <si>
    <t>Thôn 1, xã Hương Thuỷ</t>
  </si>
  <si>
    <t>Đầu Cầu, thôn 4, xã Phúc Đồng</t>
  </si>
  <si>
    <t>Thôn 7, xã Phúc Đồng</t>
  </si>
  <si>
    <t>Vùng Búng Sại thôn 5, xã Phúc Đồng</t>
  </si>
  <si>
    <t>Vùng Lầy Trong thôn 4, xã Phúc Đồng</t>
  </si>
  <si>
    <t>Vùng Cửa Đền thôn 6, xã Phúc Đồng</t>
  </si>
  <si>
    <t>Thôn 3, thôn 6 (Xứ Đồng Nhà Tri), xã Phúc Đồng</t>
  </si>
  <si>
    <t>Thôn Thái Yên, xã Lộc Yên</t>
  </si>
  <si>
    <t>Thôn Trung Sơn, xã Lộc Yên</t>
  </si>
  <si>
    <t>Thôn Trường Sơn, xã Lộc Yên</t>
  </si>
  <si>
    <t>Thôn Hương Thượng, xã Lộc Yên</t>
  </si>
  <si>
    <t>Thôn Hương Giang, xã Lộc Yên</t>
  </si>
  <si>
    <t>Thôn Bình Hải, xã Hương Bình</t>
  </si>
  <si>
    <t>mới thêm tờ 44, thửa 316, 220, 223</t>
  </si>
  <si>
    <t>Chuyển mục đích đất trồng cây lâu năm sang đất ở (trong khu dân cư)</t>
  </si>
  <si>
    <t>Toàn huyện Hương Khê</t>
  </si>
  <si>
    <t>Huyện Hương Khê</t>
  </si>
  <si>
    <t>XXVIII</t>
  </si>
  <si>
    <t>Quy hoạch đất ở đô thị</t>
  </si>
  <si>
    <t>TDP 19, Thị trấn Hương Khê</t>
  </si>
  <si>
    <t>TDP 15, Thị trấn Hương Khê</t>
  </si>
  <si>
    <t>TDP 13, Thị trấn Hương Khê</t>
  </si>
  <si>
    <t>cái này có phải là khu đô thị không</t>
  </si>
  <si>
    <t>TDP 6, Thị trấn Hương Khê</t>
  </si>
  <si>
    <t xml:space="preserve"> Vị trí của kế hoạch 0.36</t>
  </si>
  <si>
    <t>TDP 18, Thị trấn Hương Khê</t>
  </si>
  <si>
    <t>TDP 1, Thị trấn Hương Khê</t>
  </si>
  <si>
    <t>mới thêm, DT, loại đất lấy theo bản đổ (BĐ giấy 3003)</t>
  </si>
  <si>
    <t>XXIX</t>
  </si>
  <si>
    <t>Quy hoạch trung tâm văn hóa xã</t>
  </si>
  <si>
    <t>Hỏi lại xã là loại đất gì? DVH hay DSH, TSC</t>
  </si>
  <si>
    <t>chu chuyển nội bộ 0,06</t>
  </si>
  <si>
    <t>Quy hoạch đất trụ sở UBND xã</t>
  </si>
  <si>
    <t>Quy hoạch Chi cục Thi hành án, Viện Kiểm sát nhân dân</t>
  </si>
  <si>
    <t>Quy hoạch đất nhà Công Vụ</t>
  </si>
  <si>
    <t>Quy hoạch nhà bán trú cho cán bộ công chức xã Hương Lâm</t>
  </si>
  <si>
    <t>Quy hoạch mở rộng trụ sở UBND xã</t>
  </si>
  <si>
    <t>bản đồ 0,14ha</t>
  </si>
  <si>
    <t>Quy hoạch Trạm Kiểm lâm địa bàn Trúc</t>
  </si>
  <si>
    <t>Quy hoạch Trung tâm văn hóa xã</t>
  </si>
  <si>
    <t>XXX</t>
  </si>
  <si>
    <t>Quy hoạch mở rộng đền Đức Mẹ</t>
  </si>
  <si>
    <t>Quy hoạch Nhà thờ họ Đặng</t>
  </si>
  <si>
    <t>Quy hoạch đền Cây Nâu (Nu)</t>
  </si>
  <si>
    <t>Quy hoạch đền Cữa Nanh</t>
  </si>
  <si>
    <t xml:space="preserve">Quy hoạch Mở rộng đền Vực Cần </t>
  </si>
  <si>
    <t>mới thêm, diện tích lấy theo bản đồ (đất di tích hay đất tín ngưỡng)</t>
  </si>
  <si>
    <t>Quy hoạch lăng mộ Dương Tướng Quân</t>
  </si>
  <si>
    <t>Quy hoạch đền nhà Ông</t>
  </si>
  <si>
    <t>mới thêm bản đồ gần số 567, sửa mã loại đất trên bản đồ</t>
  </si>
  <si>
    <t>Quy hoạch mở rộng đền Trạng</t>
  </si>
  <si>
    <t>mới thêm kiểm tra lại trên bản đồ diện tích là 0,5 ha chứ ko phải 0,05ha</t>
  </si>
  <si>
    <t>Quy hoạch mở rộng Đền Lung Sơn</t>
  </si>
  <si>
    <t>Tổng (706 công trình)</t>
  </si>
  <si>
    <t>(4)=(5)+...+(25)</t>
  </si>
  <si>
    <t>(4)=(5)+(25)</t>
  </si>
  <si>
    <t>Lấy từ các loại đất chính</t>
  </si>
  <si>
    <t xml:space="preserve"> DANH MỤC CÔNG TRÌNH, DỰ ÁN ĐƯA VÀO QUY HOẠCH SỬ DỤNG ĐẤT, GIAI ĐOẠN 2021 - 2030</t>
  </si>
  <si>
    <t xml:space="preserve"> CỦA HUYỆN HƯƠNG KHÊ - TỈNH HÀ TĨNH</t>
  </si>
  <si>
    <t>Biểu 10/CH</t>
  </si>
  <si>
    <t>Diện tích Quy hoạch (ha)</t>
  </si>
  <si>
    <t>Tổng số công trình, dự án</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</si>
</sst>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quot;$&quot;* #,##0.00_);_(&quot;$&quot;* \(#,##0.00\);_(&quot;$&quot;* &quot;-&quot;??_);_(@_)"/>
    <numFmt numFmtId="43" formatCode="_(* #,##0.00_);_(* \(#,##0.00\);_(* &quot;-&quot;??_);_(@_)"/>
    <numFmt numFmtId="164" formatCode="_-* #,##0.00_-;\-* #,##0.00_-;_-* &quot;-&quot;??_-;_-@_-"/>
    <numFmt numFmtId="165" formatCode="_-* #,##0.00\ _₫_-;\-* #,##0.00\ _₫_-;_-* &quot;-&quot;??\ _₫_-;_-@_-"/>
    <numFmt numFmtId="166" formatCode="_(* #,##0_);_(* \(#,##0\);_(* &quot;-&quot;??_);_(@_)"/>
    <numFmt numFmtId="167" formatCode="0_);\(0\)"/>
    <numFmt numFmtId="168" formatCode="0.00_);\(0.00\)"/>
    <numFmt numFmtId="169" formatCode="0.000_);\(0.000\)"/>
    <numFmt numFmtId="170" formatCode="_(* #,##0.000_);_(* \(#,##0.000\);_(* &quot;-&quot;??_);_(@_)"/>
    <numFmt numFmtId="171" formatCode="#,##0.00_ ;\-#,##0.00\ "/>
    <numFmt numFmtId="172" formatCode="#,##0.000_ ;\-#,##0.000\ "/>
    <numFmt numFmtId="173" formatCode="#,##0_ ;\-#,##0\ "/>
    <numFmt numFmtId="174" formatCode="0.000"/>
    <numFmt numFmtId="175" formatCode="0.0"/>
  </numFmts>
  <fonts count="84" x14ac:knownFonts="1">
    <font>
      <sz val="10"/>
      <name val="Arial"/>
    </font>
    <font>
      <sz val="11"/>
      <color theme="1"/>
      <name val="Calibri"/>
      <family val="2"/>
      <scheme val="minor"/>
    </font>
    <font>
      <sz val="10"/>
      <name val="Arial"/>
      <family val="2"/>
    </font>
    <font>
      <b/>
      <sz val="12"/>
      <name val="Arial"/>
      <family val="2"/>
    </font>
    <font>
      <sz val="8"/>
      <name val="Arial"/>
      <family val="2"/>
    </font>
    <font>
      <sz val="10"/>
      <name val="Arial"/>
      <family val="2"/>
    </font>
    <font>
      <sz val="12"/>
      <name val="Times New Roman"/>
      <family val="1"/>
    </font>
    <font>
      <b/>
      <sz val="14"/>
      <name val="Times New Roman"/>
      <family val="1"/>
    </font>
    <font>
      <b/>
      <sz val="12"/>
      <name val="Times New Roman"/>
      <family val="1"/>
    </font>
    <font>
      <sz val="14"/>
      <name val="Times New Roman"/>
      <family val="1"/>
    </font>
    <font>
      <sz val="12"/>
      <name val=".VnTime"/>
      <family val="2"/>
    </font>
    <font>
      <b/>
      <sz val="10"/>
      <name val="Times New Roman"/>
      <family val="1"/>
    </font>
    <font>
      <sz val="10"/>
      <name val="Times New Roman"/>
      <family val="1"/>
    </font>
    <font>
      <sz val="11"/>
      <name val="Times New Roman"/>
      <family val="1"/>
    </font>
    <font>
      <i/>
      <sz val="12"/>
      <name val="Times New Roman"/>
      <family val="1"/>
    </font>
    <font>
      <i/>
      <sz val="14"/>
      <name val="Times New Roman"/>
      <family val="1"/>
    </font>
    <font>
      <sz val="9"/>
      <name val="Times New Roman"/>
      <family val="1"/>
    </font>
    <font>
      <sz val="8"/>
      <name val="Times New Roman"/>
      <family val="1"/>
    </font>
    <font>
      <sz val="7"/>
      <name val="Times New Roman"/>
      <family val="1"/>
    </font>
    <font>
      <i/>
      <sz val="10"/>
      <name val="Times New Roman"/>
      <family val="1"/>
    </font>
    <font>
      <sz val="10"/>
      <color indexed="12"/>
      <name val="Times New Roman"/>
      <family val="1"/>
    </font>
    <font>
      <i/>
      <sz val="11"/>
      <name val="Times New Roman"/>
      <family val="1"/>
    </font>
    <font>
      <i/>
      <sz val="11"/>
      <name val="Arial"/>
      <family val="2"/>
    </font>
    <font>
      <b/>
      <sz val="7"/>
      <name val="Times New Roman"/>
      <family val="1"/>
    </font>
    <font>
      <sz val="12"/>
      <name val="Arial"/>
      <family val="2"/>
    </font>
    <font>
      <sz val="10"/>
      <name val="Arial"/>
      <family val="2"/>
      <charset val="163"/>
    </font>
    <font>
      <b/>
      <sz val="10"/>
      <name val="Arial"/>
      <family val="2"/>
    </font>
    <font>
      <b/>
      <sz val="12"/>
      <name val="Times New Roman"/>
      <family val="1"/>
      <charset val="163"/>
    </font>
    <font>
      <b/>
      <sz val="11"/>
      <name val="Times New Roman"/>
      <family val="1"/>
    </font>
    <font>
      <b/>
      <sz val="8"/>
      <name val="Times New Roman"/>
      <family val="1"/>
    </font>
    <font>
      <b/>
      <sz val="12"/>
      <color indexed="8"/>
      <name val="Times New Roman"/>
      <family val="1"/>
    </font>
    <font>
      <sz val="12"/>
      <color indexed="8"/>
      <name val="Times New Roman"/>
      <family val="1"/>
    </font>
    <font>
      <b/>
      <i/>
      <sz val="12"/>
      <color indexed="8"/>
      <name val="Times New Roman"/>
      <family val="1"/>
    </font>
    <font>
      <i/>
      <sz val="12"/>
      <color indexed="8"/>
      <name val="Times New Roman"/>
      <family val="1"/>
    </font>
    <font>
      <b/>
      <sz val="12"/>
      <color indexed="8"/>
      <name val="Arial"/>
      <family val="2"/>
    </font>
    <font>
      <sz val="12"/>
      <color indexed="8"/>
      <name val="Arial"/>
      <family val="2"/>
    </font>
    <font>
      <sz val="12"/>
      <color indexed="9"/>
      <name val="Times New Roman"/>
      <family val="1"/>
    </font>
    <font>
      <b/>
      <i/>
      <sz val="12"/>
      <color indexed="9"/>
      <name val="Times New Roman"/>
      <family val="1"/>
    </font>
    <font>
      <b/>
      <sz val="12"/>
      <color indexed="9"/>
      <name val="Times New Roman"/>
      <family val="1"/>
    </font>
    <font>
      <i/>
      <sz val="12"/>
      <color indexed="9"/>
      <name val="Times New Roman"/>
      <family val="1"/>
    </font>
    <font>
      <b/>
      <sz val="12"/>
      <color indexed="9"/>
      <name val="Arial"/>
      <family val="2"/>
    </font>
    <font>
      <b/>
      <sz val="11"/>
      <color indexed="8"/>
      <name val="Times New Roman"/>
      <family val="1"/>
    </font>
    <font>
      <sz val="11"/>
      <color indexed="8"/>
      <name val="Times New Roman"/>
      <family val="1"/>
    </font>
    <font>
      <b/>
      <sz val="9"/>
      <name val="Arial"/>
      <family val="2"/>
    </font>
    <font>
      <sz val="10"/>
      <name val=".VnArial Narrow"/>
      <family val="2"/>
    </font>
    <font>
      <sz val="9"/>
      <name val="Arial"/>
      <family val="2"/>
      <charset val="163"/>
    </font>
    <font>
      <sz val="10"/>
      <color indexed="8"/>
      <name val="Times New Roman"/>
      <family val="1"/>
    </font>
    <font>
      <sz val="10"/>
      <color indexed="36"/>
      <name val="Times New Roman"/>
      <family val="1"/>
    </font>
    <font>
      <b/>
      <i/>
      <sz val="12"/>
      <name val="Times New Roman"/>
      <family val="1"/>
    </font>
    <font>
      <b/>
      <i/>
      <sz val="10"/>
      <name val="Times New Roman"/>
      <family val="1"/>
    </font>
    <font>
      <sz val="12"/>
      <name val="Arial"/>
      <family val="2"/>
      <charset val="163"/>
    </font>
    <font>
      <sz val="10"/>
      <name val=".VnTime"/>
      <family val="2"/>
    </font>
    <font>
      <b/>
      <i/>
      <sz val="9"/>
      <name val="Arial"/>
      <family val="2"/>
      <charset val="163"/>
    </font>
    <font>
      <sz val="9"/>
      <name val="Arial"/>
      <family val="2"/>
    </font>
    <font>
      <b/>
      <i/>
      <sz val="11"/>
      <name val="Times New Roman"/>
      <family val="1"/>
    </font>
    <font>
      <i/>
      <sz val="11"/>
      <color indexed="8"/>
      <name val="Times New Roman"/>
      <family val="1"/>
    </font>
    <font>
      <i/>
      <sz val="10"/>
      <name val="Arial"/>
      <family val="2"/>
    </font>
    <font>
      <sz val="10"/>
      <color indexed="10"/>
      <name val="Times New Roman"/>
      <family val="1"/>
    </font>
    <font>
      <sz val="10"/>
      <color rgb="FFFF0000"/>
      <name val="Times New Roman"/>
      <family val="1"/>
    </font>
    <font>
      <sz val="12"/>
      <name val="Cambria"/>
      <family val="1"/>
      <scheme val="major"/>
    </font>
    <font>
      <b/>
      <sz val="12"/>
      <name val="Cambria"/>
      <family val="1"/>
      <scheme val="major"/>
    </font>
    <font>
      <sz val="12"/>
      <color rgb="FFFF0000"/>
      <name val="Times New Roman"/>
      <family val="1"/>
      <charset val="163"/>
    </font>
    <font>
      <sz val="9"/>
      <color rgb="FFFF0000"/>
      <name val="Times New Roman"/>
      <family val="1"/>
      <charset val="163"/>
    </font>
    <font>
      <b/>
      <sz val="14"/>
      <color rgb="FFFF0000"/>
      <name val="Times New Roman"/>
      <family val="1"/>
      <charset val="163"/>
    </font>
    <font>
      <sz val="14"/>
      <color rgb="FFFF0000"/>
      <name val="Times New Roman"/>
      <family val="1"/>
      <charset val="163"/>
    </font>
    <font>
      <i/>
      <sz val="14"/>
      <color rgb="FFFF0000"/>
      <name val="Times New Roman"/>
      <family val="1"/>
      <charset val="163"/>
    </font>
    <font>
      <sz val="12"/>
      <color theme="0"/>
      <name val="Times New Roman"/>
      <family val="1"/>
      <charset val="163"/>
    </font>
    <font>
      <b/>
      <i/>
      <sz val="12"/>
      <name val="Cambria"/>
      <family val="1"/>
      <scheme val="major"/>
    </font>
    <font>
      <i/>
      <sz val="12"/>
      <name val="Cambria"/>
      <family val="1"/>
      <scheme val="major"/>
    </font>
    <font>
      <sz val="11"/>
      <color theme="1"/>
      <name val="Times New Roman"/>
      <family val="1"/>
    </font>
    <font>
      <b/>
      <sz val="11"/>
      <color theme="1"/>
      <name val="Times New Roman"/>
      <family val="1"/>
    </font>
    <font>
      <b/>
      <sz val="11"/>
      <color rgb="FF000000"/>
      <name val="Times New Roman"/>
      <family val="1"/>
    </font>
    <font>
      <b/>
      <sz val="11"/>
      <color rgb="FFFF0000"/>
      <name val="Times New Roman"/>
      <family val="1"/>
    </font>
    <font>
      <i/>
      <sz val="11"/>
      <color theme="1"/>
      <name val="Times New Roman"/>
      <family val="1"/>
    </font>
    <font>
      <b/>
      <sz val="14"/>
      <name val="Cambria"/>
      <family val="1"/>
      <scheme val="major"/>
    </font>
    <font>
      <b/>
      <sz val="13"/>
      <name val="Times New Roman"/>
      <family val="1"/>
    </font>
    <font>
      <b/>
      <sz val="9"/>
      <name val="Times New Roman"/>
      <family val="1"/>
    </font>
    <font>
      <vertAlign val="superscript"/>
      <sz val="10"/>
      <name val="Times New Roman"/>
      <family val="1"/>
    </font>
    <font>
      <i/>
      <vertAlign val="superscript"/>
      <sz val="10"/>
      <name val="Times New Roman"/>
      <family val="1"/>
    </font>
    <font>
      <sz val="14"/>
      <name val="Arial"/>
      <family val="2"/>
    </font>
    <font>
      <b/>
      <sz val="14"/>
      <name val="Times New Roman"/>
      <family val="1"/>
      <charset val="163"/>
    </font>
    <font>
      <sz val="14"/>
      <color indexed="12"/>
      <name val="Times New Roman"/>
      <family val="1"/>
    </font>
    <font>
      <sz val="14"/>
      <color rgb="FFFF0000"/>
      <name val="Arial"/>
      <family val="2"/>
    </font>
    <font>
      <sz val="10"/>
      <color theme="0"/>
      <name val="Times New Roman"/>
      <family val="1"/>
    </font>
  </fonts>
  <fills count="13">
    <fill>
      <patternFill patternType="none"/>
    </fill>
    <fill>
      <patternFill patternType="gray125"/>
    </fill>
    <fill>
      <patternFill patternType="solid">
        <fgColor indexed="14"/>
        <bgColor indexed="64"/>
      </patternFill>
    </fill>
    <fill>
      <patternFill patternType="solid">
        <fgColor indexed="15"/>
        <bgColor indexed="64"/>
      </patternFill>
    </fill>
    <fill>
      <patternFill patternType="solid">
        <fgColor indexed="13"/>
        <bgColor indexed="64"/>
      </patternFill>
    </fill>
    <fill>
      <patternFill patternType="solid">
        <fgColor indexed="41"/>
        <bgColor indexed="64"/>
      </patternFill>
    </fill>
    <fill>
      <patternFill patternType="solid">
        <fgColor indexed="9"/>
        <bgColor indexed="64"/>
      </patternFill>
    </fill>
    <fill>
      <patternFill patternType="solid">
        <fgColor indexed="30"/>
        <bgColor indexed="64"/>
      </patternFill>
    </fill>
    <fill>
      <patternFill patternType="solid">
        <fgColor indexed="40"/>
        <bgColor indexed="64"/>
      </patternFill>
    </fill>
    <fill>
      <patternFill patternType="solid">
        <fgColor rgb="FFFFFF00"/>
        <bgColor indexed="64"/>
      </patternFill>
    </fill>
    <fill>
      <patternFill patternType="solid">
        <fgColor rgb="FF00B0F0"/>
        <bgColor indexed="64"/>
      </patternFill>
    </fill>
    <fill>
      <patternFill patternType="solid">
        <fgColor theme="8" tint="0.79998168889431442"/>
        <bgColor indexed="64"/>
      </patternFill>
    </fill>
    <fill>
      <patternFill patternType="solid">
        <fgColor theme="0"/>
        <bgColor indexed="64"/>
      </patternFill>
    </fill>
  </fills>
  <borders count="3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rgb="FF000000"/>
      </right>
      <top/>
      <bottom style="thin">
        <color rgb="FF000000"/>
      </bottom>
      <diagonal/>
    </border>
    <border>
      <left/>
      <right style="thin">
        <color rgb="FF000000"/>
      </right>
      <top style="hair">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hair">
        <color rgb="FF000000"/>
      </top>
      <bottom style="thin">
        <color rgb="FF000000"/>
      </bottom>
      <diagonal/>
    </border>
    <border>
      <left style="thin">
        <color indexed="64"/>
      </left>
      <right/>
      <top style="thin">
        <color indexed="64"/>
      </top>
      <bottom/>
      <diagonal/>
    </border>
    <border>
      <left style="thin">
        <color auto="1"/>
      </left>
      <right style="thin">
        <color auto="1"/>
      </right>
      <top style="dotted">
        <color auto="1"/>
      </top>
      <bottom style="dotted">
        <color auto="1"/>
      </bottom>
      <diagonal/>
    </border>
    <border>
      <left style="thin">
        <color auto="1"/>
      </left>
      <right style="thin">
        <color auto="1"/>
      </right>
      <top style="thin">
        <color auto="1"/>
      </top>
      <bottom style="dotted">
        <color auto="1"/>
      </bottom>
      <diagonal/>
    </border>
  </borders>
  <cellStyleXfs count="22">
    <xf numFmtId="0" fontId="0" fillId="0" borderId="0"/>
    <xf numFmtId="43" fontId="2"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5" fillId="0" borderId="0"/>
    <xf numFmtId="0" fontId="25" fillId="0" borderId="0"/>
    <xf numFmtId="0" fontId="2" fillId="0" borderId="0"/>
    <xf numFmtId="0" fontId="5" fillId="0" borderId="0"/>
    <xf numFmtId="0" fontId="5" fillId="0" borderId="0"/>
    <xf numFmtId="0" fontId="2" fillId="0" borderId="0"/>
    <xf numFmtId="0" fontId="10" fillId="0" borderId="0"/>
    <xf numFmtId="0" fontId="2" fillId="0" borderId="0"/>
    <xf numFmtId="0" fontId="1" fillId="0" borderId="0"/>
    <xf numFmtId="43" fontId="1" fillId="0" borderId="0" applyFont="0" applyFill="0" applyBorder="0" applyAlignment="0" applyProtection="0"/>
    <xf numFmtId="0" fontId="2" fillId="0" borderId="0"/>
    <xf numFmtId="0" fontId="2" fillId="0" borderId="0"/>
    <xf numFmtId="0" fontId="2" fillId="0" borderId="0"/>
    <xf numFmtId="0" fontId="2" fillId="0" borderId="0"/>
    <xf numFmtId="0" fontId="1" fillId="0" borderId="0"/>
    <xf numFmtId="0" fontId="2" fillId="0" borderId="0"/>
  </cellStyleXfs>
  <cellXfs count="1271">
    <xf numFmtId="0" fontId="0" fillId="0" borderId="0" xfId="0"/>
    <xf numFmtId="0" fontId="9" fillId="0" borderId="0" xfId="0" applyFont="1" applyFill="1" applyBorder="1" applyAlignment="1">
      <alignment horizontal="justify" vertical="center" wrapText="1"/>
    </xf>
    <xf numFmtId="0" fontId="8" fillId="0" borderId="3" xfId="0" applyFont="1" applyFill="1" applyBorder="1" applyAlignment="1">
      <alignment horizontal="center" vertical="center" wrapText="1"/>
    </xf>
    <xf numFmtId="0" fontId="15" fillId="0" borderId="0" xfId="0" applyFont="1" applyFill="1" applyBorder="1" applyAlignment="1">
      <alignment horizontal="justify" vertical="center" wrapText="1"/>
    </xf>
    <xf numFmtId="0" fontId="7" fillId="0" borderId="0" xfId="0" applyFont="1" applyFill="1" applyBorder="1" applyAlignment="1">
      <alignment horizontal="justify" vertical="center" wrapText="1"/>
    </xf>
    <xf numFmtId="0" fontId="6" fillId="0" borderId="0" xfId="12" applyFont="1" applyFill="1" applyAlignment="1">
      <alignment vertical="center"/>
    </xf>
    <xf numFmtId="0" fontId="12" fillId="0" borderId="0" xfId="0" applyFont="1" applyFill="1"/>
    <xf numFmtId="0" fontId="11" fillId="0" borderId="0" xfId="0" applyFont="1" applyFill="1"/>
    <xf numFmtId="167" fontId="18" fillId="0" borderId="3" xfId="0" applyNumberFormat="1" applyFont="1" applyFill="1" applyBorder="1" applyAlignment="1">
      <alignment horizontal="center" vertical="center" wrapText="1"/>
    </xf>
    <xf numFmtId="0" fontId="8" fillId="0" borderId="0" xfId="12" applyFont="1" applyFill="1" applyAlignment="1">
      <alignment vertical="center" wrapText="1"/>
    </xf>
    <xf numFmtId="0" fontId="6" fillId="0" borderId="0" xfId="12" applyFont="1" applyFill="1" applyAlignment="1">
      <alignment vertical="center" wrapText="1"/>
    </xf>
    <xf numFmtId="0" fontId="17" fillId="0" borderId="0" xfId="12" applyFont="1" applyFill="1" applyAlignment="1">
      <alignment horizontal="left" vertical="center"/>
    </xf>
    <xf numFmtId="0" fontId="8" fillId="0" borderId="0" xfId="0" applyFont="1" applyFill="1" applyBorder="1" applyAlignment="1">
      <alignment horizontal="center" wrapText="1"/>
    </xf>
    <xf numFmtId="0" fontId="8" fillId="0" borderId="0" xfId="0" applyFont="1" applyFill="1" applyAlignment="1">
      <alignment horizontal="center" wrapText="1"/>
    </xf>
    <xf numFmtId="0" fontId="6" fillId="0" borderId="0" xfId="0" applyFont="1" applyFill="1"/>
    <xf numFmtId="0" fontId="6" fillId="0" borderId="0" xfId="0" applyFont="1" applyFill="1" applyBorder="1" applyAlignment="1">
      <alignment horizontal="justify" vertical="center" wrapText="1"/>
    </xf>
    <xf numFmtId="0" fontId="6" fillId="0" borderId="0" xfId="0" applyFont="1" applyFill="1" applyBorder="1" applyAlignment="1">
      <alignment horizontal="center" vertical="center" wrapText="1"/>
    </xf>
    <xf numFmtId="0" fontId="12" fillId="0" borderId="0" xfId="0" applyFont="1"/>
    <xf numFmtId="0" fontId="14" fillId="0" borderId="0" xfId="12" applyFont="1" applyFill="1" applyAlignment="1">
      <alignment vertical="center"/>
    </xf>
    <xf numFmtId="0" fontId="14" fillId="0" borderId="0" xfId="12" applyFont="1" applyFill="1" applyAlignment="1">
      <alignment vertical="center" wrapText="1"/>
    </xf>
    <xf numFmtId="0" fontId="19" fillId="0" borderId="0" xfId="0" applyFont="1" applyFill="1"/>
    <xf numFmtId="0" fontId="6" fillId="0" borderId="0" xfId="12" applyFont="1" applyFill="1" applyAlignment="1">
      <alignment horizontal="center" vertical="center"/>
    </xf>
    <xf numFmtId="0" fontId="12" fillId="0" borderId="0" xfId="0" applyFont="1" applyFill="1" applyAlignment="1">
      <alignment horizontal="center"/>
    </xf>
    <xf numFmtId="0" fontId="8" fillId="0" borderId="0" xfId="0" applyFont="1" applyFill="1" applyBorder="1" applyAlignment="1">
      <alignment horizontal="centerContinuous" vertical="center"/>
    </xf>
    <xf numFmtId="0" fontId="20" fillId="0" borderId="0" xfId="0" applyFont="1" applyFill="1"/>
    <xf numFmtId="0" fontId="18" fillId="0" borderId="0" xfId="12" applyFont="1" applyFill="1" applyAlignment="1">
      <alignment vertical="center"/>
    </xf>
    <xf numFmtId="0" fontId="21" fillId="0" borderId="0" xfId="12" applyFont="1" applyFill="1" applyAlignment="1">
      <alignment vertical="center"/>
    </xf>
    <xf numFmtId="0" fontId="6" fillId="0" borderId="3" xfId="0" applyFont="1" applyFill="1" applyBorder="1" applyAlignment="1">
      <alignment horizontal="center" vertical="center" wrapText="1"/>
    </xf>
    <xf numFmtId="0" fontId="8" fillId="0" borderId="3" xfId="0" applyFont="1" applyFill="1" applyBorder="1" applyAlignment="1">
      <alignment horizontal="centerContinuous" vertical="center" wrapText="1"/>
    </xf>
    <xf numFmtId="0" fontId="6" fillId="0" borderId="4" xfId="0" applyFont="1" applyFill="1" applyBorder="1" applyAlignment="1">
      <alignment horizontal="left" vertical="center" wrapText="1"/>
    </xf>
    <xf numFmtId="0" fontId="14" fillId="0" borderId="4" xfId="0" applyFont="1" applyFill="1" applyBorder="1" applyAlignment="1">
      <alignment horizontal="left" vertical="center" wrapText="1"/>
    </xf>
    <xf numFmtId="167" fontId="16" fillId="0" borderId="3" xfId="0" applyNumberFormat="1" applyFont="1" applyFill="1" applyBorder="1" applyAlignment="1">
      <alignment horizontal="center" vertical="center" wrapText="1"/>
    </xf>
    <xf numFmtId="0" fontId="6" fillId="0" borderId="3" xfId="12" applyFont="1" applyFill="1" applyBorder="1" applyAlignment="1">
      <alignment horizontal="center" vertical="center" wrapText="1"/>
    </xf>
    <xf numFmtId="0" fontId="6" fillId="0" borderId="0" xfId="0" applyFont="1" applyFill="1" applyAlignment="1">
      <alignment horizontal="center"/>
    </xf>
    <xf numFmtId="0" fontId="6" fillId="0" borderId="4" xfId="0" applyFont="1" applyFill="1" applyBorder="1"/>
    <xf numFmtId="0" fontId="8" fillId="0" borderId="4" xfId="0" applyFont="1" applyFill="1" applyBorder="1"/>
    <xf numFmtId="2" fontId="6" fillId="0" borderId="4" xfId="0" applyNumberFormat="1" applyFont="1" applyFill="1" applyBorder="1" applyAlignment="1">
      <alignment horizontal="left"/>
    </xf>
    <xf numFmtId="0" fontId="6" fillId="0" borderId="4" xfId="0" applyFont="1" applyFill="1" applyBorder="1" applyAlignment="1">
      <alignment horizontal="center"/>
    </xf>
    <xf numFmtId="0" fontId="14" fillId="0" borderId="4" xfId="0" applyFont="1" applyFill="1" applyBorder="1" applyAlignment="1">
      <alignment horizontal="left"/>
    </xf>
    <xf numFmtId="0" fontId="14" fillId="0" borderId="4" xfId="0" applyFont="1" applyFill="1" applyBorder="1" applyAlignment="1">
      <alignment horizontal="center"/>
    </xf>
    <xf numFmtId="0" fontId="6" fillId="0" borderId="4" xfId="0" applyFont="1" applyFill="1" applyBorder="1" applyAlignment="1">
      <alignment horizontal="left"/>
    </xf>
    <xf numFmtId="0" fontId="8" fillId="0" borderId="4" xfId="0" applyFont="1" applyFill="1" applyBorder="1" applyAlignment="1">
      <alignment horizontal="left"/>
    </xf>
    <xf numFmtId="0" fontId="8" fillId="0" borderId="4" xfId="0" applyFont="1" applyFill="1" applyBorder="1" applyAlignment="1">
      <alignment horizontal="center"/>
    </xf>
    <xf numFmtId="0" fontId="8" fillId="0" borderId="0" xfId="0" applyFont="1" applyFill="1"/>
    <xf numFmtId="2" fontId="6" fillId="0" borderId="4" xfId="0" applyNumberFormat="1" applyFont="1" applyFill="1" applyBorder="1" applyAlignment="1">
      <alignment horizontal="center"/>
    </xf>
    <xf numFmtId="1" fontId="8" fillId="0" borderId="5" xfId="0" applyNumberFormat="1" applyFont="1" applyFill="1" applyBorder="1" applyAlignment="1">
      <alignment horizontal="left"/>
    </xf>
    <xf numFmtId="2" fontId="8" fillId="0" borderId="5" xfId="0" applyNumberFormat="1" applyFont="1" applyFill="1" applyBorder="1"/>
    <xf numFmtId="2" fontId="8" fillId="0" borderId="5" xfId="0" applyNumberFormat="1" applyFont="1" applyFill="1" applyBorder="1" applyAlignment="1">
      <alignment horizontal="center"/>
    </xf>
    <xf numFmtId="0" fontId="8" fillId="0" borderId="6" xfId="0" applyFont="1" applyFill="1" applyBorder="1" applyAlignment="1">
      <alignment horizontal="center" vertical="center"/>
    </xf>
    <xf numFmtId="0" fontId="8" fillId="0" borderId="7" xfId="0" applyFont="1" applyFill="1" applyBorder="1" applyAlignment="1">
      <alignment horizontal="left"/>
    </xf>
    <xf numFmtId="0" fontId="8" fillId="0" borderId="7" xfId="0" applyFont="1" applyFill="1" applyBorder="1"/>
    <xf numFmtId="0" fontId="8" fillId="0" borderId="7" xfId="0" applyFont="1" applyFill="1" applyBorder="1" applyAlignment="1">
      <alignment horizontal="center"/>
    </xf>
    <xf numFmtId="0" fontId="14" fillId="0" borderId="0" xfId="0" applyFont="1" applyFill="1"/>
    <xf numFmtId="49" fontId="16" fillId="0" borderId="3" xfId="0" applyNumberFormat="1" applyFont="1" applyFill="1" applyBorder="1" applyAlignment="1">
      <alignment horizontal="center" vertical="center" wrapText="1"/>
    </xf>
    <xf numFmtId="49" fontId="16" fillId="0" borderId="3" xfId="12" applyNumberFormat="1" applyFont="1" applyFill="1" applyBorder="1" applyAlignment="1">
      <alignment horizontal="center" vertical="center" wrapText="1"/>
    </xf>
    <xf numFmtId="49" fontId="16" fillId="0" borderId="3" xfId="12" applyNumberFormat="1" applyFont="1" applyFill="1" applyBorder="1" applyAlignment="1">
      <alignment horizontal="center" vertical="center"/>
    </xf>
    <xf numFmtId="0" fontId="16" fillId="0" borderId="0" xfId="0" applyFont="1" applyFill="1"/>
    <xf numFmtId="0" fontId="16" fillId="0" borderId="0" xfId="0" applyFont="1" applyFill="1" applyBorder="1" applyAlignment="1">
      <alignment horizontal="justify" vertical="center" wrapText="1"/>
    </xf>
    <xf numFmtId="0" fontId="0" fillId="0" borderId="0" xfId="0" applyAlignment="1"/>
    <xf numFmtId="2" fontId="6" fillId="0" borderId="4" xfId="0" applyNumberFormat="1" applyFont="1" applyFill="1" applyBorder="1" applyAlignment="1">
      <alignment horizontal="left" wrapText="1"/>
    </xf>
    <xf numFmtId="0" fontId="6" fillId="0" borderId="4" xfId="0" applyFont="1" applyFill="1" applyBorder="1" applyAlignment="1">
      <alignment horizontal="left" wrapText="1"/>
    </xf>
    <xf numFmtId="0" fontId="8" fillId="0" borderId="0" xfId="0" applyFont="1" applyFill="1" applyBorder="1" applyAlignment="1" applyProtection="1">
      <alignment horizontal="center" vertical="center"/>
      <protection hidden="1"/>
    </xf>
    <xf numFmtId="0" fontId="8" fillId="0" borderId="6" xfId="0" applyFont="1" applyFill="1" applyBorder="1" applyAlignment="1" applyProtection="1">
      <alignment horizontal="center" vertical="center"/>
      <protection hidden="1"/>
    </xf>
    <xf numFmtId="43" fontId="12" fillId="0" borderId="0" xfId="0" applyNumberFormat="1" applyFont="1" applyFill="1" applyProtection="1">
      <protection hidden="1"/>
    </xf>
    <xf numFmtId="43" fontId="18" fillId="0" borderId="3" xfId="0" applyNumberFormat="1" applyFont="1" applyFill="1" applyBorder="1" applyAlignment="1" applyProtection="1">
      <alignment horizontal="center" vertical="center" wrapText="1"/>
      <protection hidden="1"/>
    </xf>
    <xf numFmtId="43" fontId="18" fillId="2" borderId="3" xfId="0" applyNumberFormat="1" applyFont="1" applyFill="1" applyBorder="1" applyAlignment="1" applyProtection="1">
      <alignment horizontal="center" vertical="center" wrapText="1"/>
      <protection hidden="1"/>
    </xf>
    <xf numFmtId="43" fontId="18" fillId="3" borderId="3" xfId="0" applyNumberFormat="1" applyFont="1" applyFill="1" applyBorder="1" applyAlignment="1" applyProtection="1">
      <alignment horizontal="center" vertical="center" wrapText="1"/>
      <protection hidden="1"/>
    </xf>
    <xf numFmtId="43" fontId="12" fillId="0" borderId="0" xfId="0" applyNumberFormat="1" applyFont="1" applyFill="1" applyAlignment="1" applyProtection="1">
      <alignment horizontal="center" vertical="center"/>
      <protection hidden="1"/>
    </xf>
    <xf numFmtId="0" fontId="18" fillId="0" borderId="4" xfId="0" applyFont="1" applyFill="1" applyBorder="1" applyAlignment="1" applyProtection="1">
      <alignment horizontal="left" vertical="center" wrapText="1"/>
      <protection hidden="1"/>
    </xf>
    <xf numFmtId="43" fontId="18" fillId="0" borderId="4" xfId="0" applyNumberFormat="1" applyFont="1" applyFill="1" applyBorder="1" applyAlignment="1" applyProtection="1">
      <alignment horizontal="left" vertical="center" wrapText="1"/>
      <protection hidden="1"/>
    </xf>
    <xf numFmtId="0" fontId="18" fillId="2" borderId="8" xfId="0" applyFont="1" applyFill="1" applyBorder="1" applyAlignment="1" applyProtection="1">
      <alignment horizontal="center" vertical="center" wrapText="1"/>
      <protection hidden="1"/>
    </xf>
    <xf numFmtId="43" fontId="18" fillId="4" borderId="8" xfId="0" applyNumberFormat="1" applyFont="1" applyFill="1" applyBorder="1" applyAlignment="1" applyProtection="1">
      <alignment horizontal="center" vertical="center" wrapText="1"/>
      <protection hidden="1"/>
    </xf>
    <xf numFmtId="43" fontId="18" fillId="5" borderId="8" xfId="0" applyNumberFormat="1" applyFont="1" applyFill="1" applyBorder="1" applyAlignment="1" applyProtection="1">
      <alignment horizontal="center" vertical="center" wrapText="1"/>
      <protection hidden="1"/>
    </xf>
    <xf numFmtId="43" fontId="18" fillId="5" borderId="4" xfId="0" applyNumberFormat="1" applyFont="1" applyFill="1" applyBorder="1" applyProtection="1">
      <protection hidden="1"/>
    </xf>
    <xf numFmtId="43" fontId="18" fillId="5" borderId="8" xfId="0" applyNumberFormat="1" applyFont="1" applyFill="1" applyBorder="1" applyAlignment="1" applyProtection="1">
      <alignment horizontal="left" vertical="center" wrapText="1"/>
      <protection hidden="1"/>
    </xf>
    <xf numFmtId="43" fontId="18" fillId="0" borderId="8" xfId="0" applyNumberFormat="1" applyFont="1" applyFill="1" applyBorder="1" applyAlignment="1" applyProtection="1">
      <alignment horizontal="center" vertical="center" wrapText="1"/>
      <protection hidden="1"/>
    </xf>
    <xf numFmtId="43" fontId="18" fillId="0" borderId="4" xfId="0" applyNumberFormat="1" applyFont="1" applyFill="1" applyBorder="1" applyAlignment="1" applyProtection="1">
      <alignment horizontal="center" vertical="center" wrapText="1"/>
      <protection hidden="1"/>
    </xf>
    <xf numFmtId="43" fontId="23" fillId="5" borderId="4" xfId="0" applyNumberFormat="1" applyFont="1" applyFill="1" applyBorder="1" applyProtection="1">
      <protection hidden="1"/>
    </xf>
    <xf numFmtId="43" fontId="18" fillId="4" borderId="4" xfId="0" applyNumberFormat="1" applyFont="1" applyFill="1" applyBorder="1" applyProtection="1">
      <protection hidden="1"/>
    </xf>
    <xf numFmtId="43" fontId="13" fillId="0" borderId="0" xfId="0" applyNumberFormat="1" applyFont="1" applyFill="1" applyProtection="1">
      <protection hidden="1"/>
    </xf>
    <xf numFmtId="43" fontId="18" fillId="0" borderId="4" xfId="0" applyNumberFormat="1" applyFont="1" applyFill="1" applyBorder="1" applyProtection="1">
      <protection hidden="1"/>
    </xf>
    <xf numFmtId="166" fontId="23" fillId="0" borderId="4" xfId="0" applyNumberFormat="1" applyFont="1" applyFill="1" applyBorder="1" applyAlignment="1" applyProtection="1">
      <alignment horizontal="left" vertical="center"/>
      <protection hidden="1"/>
    </xf>
    <xf numFmtId="43" fontId="23" fillId="0" borderId="4" xfId="0" applyNumberFormat="1" applyFont="1" applyFill="1" applyBorder="1" applyAlignment="1" applyProtection="1">
      <alignment horizontal="left" vertical="center" wrapText="1"/>
      <protection hidden="1"/>
    </xf>
    <xf numFmtId="43" fontId="23" fillId="0" borderId="4" xfId="0" applyNumberFormat="1" applyFont="1" applyFill="1" applyBorder="1" applyAlignment="1" applyProtection="1">
      <alignment horizontal="center" vertical="center" wrapText="1"/>
      <protection hidden="1"/>
    </xf>
    <xf numFmtId="43" fontId="18" fillId="0" borderId="4" xfId="0" applyNumberFormat="1" applyFont="1" applyFill="1" applyBorder="1" applyAlignment="1" applyProtection="1">
      <alignment horizontal="left" vertical="center"/>
      <protection hidden="1"/>
    </xf>
    <xf numFmtId="43" fontId="23" fillId="0" borderId="4" xfId="11" applyNumberFormat="1" applyFont="1" applyFill="1" applyBorder="1" applyAlignment="1" applyProtection="1">
      <alignment horizontal="center" vertical="center" wrapText="1"/>
      <protection hidden="1"/>
    </xf>
    <xf numFmtId="43" fontId="18" fillId="0" borderId="4" xfId="11" applyNumberFormat="1" applyFont="1" applyFill="1" applyBorder="1" applyAlignment="1" applyProtection="1">
      <alignment horizontal="center" vertical="center" wrapText="1"/>
      <protection hidden="1"/>
    </xf>
    <xf numFmtId="43" fontId="18" fillId="0" borderId="5" xfId="0" applyNumberFormat="1" applyFont="1" applyFill="1" applyBorder="1" applyAlignment="1" applyProtection="1">
      <alignment horizontal="left" vertical="center"/>
      <protection hidden="1"/>
    </xf>
    <xf numFmtId="43" fontId="23" fillId="0" borderId="5" xfId="11" applyNumberFormat="1" applyFont="1" applyFill="1" applyBorder="1" applyAlignment="1" applyProtection="1">
      <alignment horizontal="center" vertical="center" wrapText="1"/>
      <protection hidden="1"/>
    </xf>
    <xf numFmtId="43" fontId="18" fillId="0" borderId="5" xfId="11" applyNumberFormat="1" applyFont="1" applyFill="1" applyBorder="1" applyAlignment="1" applyProtection="1">
      <alignment horizontal="center" vertical="center" wrapText="1"/>
      <protection hidden="1"/>
    </xf>
    <xf numFmtId="43" fontId="18" fillId="0" borderId="5" xfId="0" applyNumberFormat="1" applyFont="1" applyFill="1" applyBorder="1" applyProtection="1">
      <protection hidden="1"/>
    </xf>
    <xf numFmtId="43" fontId="12" fillId="0" borderId="0" xfId="0" applyNumberFormat="1" applyFont="1" applyFill="1" applyAlignment="1" applyProtection="1">
      <alignment horizontal="left"/>
      <protection hidden="1"/>
    </xf>
    <xf numFmtId="43" fontId="12" fillId="0" borderId="0" xfId="0" applyNumberFormat="1" applyFont="1" applyFill="1" applyBorder="1" applyProtection="1">
      <protection hidden="1"/>
    </xf>
    <xf numFmtId="43" fontId="12" fillId="0" borderId="0" xfId="0" applyNumberFormat="1" applyFont="1" applyFill="1" applyBorder="1" applyAlignment="1" applyProtection="1">
      <alignment horizontal="center"/>
      <protection hidden="1"/>
    </xf>
    <xf numFmtId="43" fontId="12" fillId="0" borderId="0" xfId="0" quotePrefix="1" applyNumberFormat="1" applyFont="1" applyFill="1" applyBorder="1" applyProtection="1">
      <protection hidden="1"/>
    </xf>
    <xf numFmtId="43" fontId="18" fillId="0" borderId="4" xfId="0" applyNumberFormat="1" applyFont="1" applyFill="1" applyBorder="1" applyProtection="1">
      <protection locked="0"/>
    </xf>
    <xf numFmtId="43" fontId="8" fillId="0" borderId="0" xfId="0" applyNumberFormat="1" applyFont="1" applyFill="1" applyProtection="1">
      <protection hidden="1"/>
    </xf>
    <xf numFmtId="43" fontId="11" fillId="0" borderId="0" xfId="0" applyNumberFormat="1" applyFont="1" applyFill="1" applyProtection="1">
      <protection hidden="1"/>
    </xf>
    <xf numFmtId="43" fontId="6" fillId="0" borderId="0" xfId="0" applyNumberFormat="1" applyFont="1" applyFill="1" applyAlignment="1" applyProtection="1">
      <alignment horizontal="center"/>
      <protection locked="0"/>
    </xf>
    <xf numFmtId="43" fontId="6" fillId="0" borderId="0" xfId="0" applyNumberFormat="1" applyFont="1" applyFill="1" applyProtection="1">
      <protection locked="0"/>
    </xf>
    <xf numFmtId="0" fontId="8" fillId="0" borderId="0" xfId="0" applyFont="1" applyFill="1" applyAlignment="1" applyProtection="1">
      <alignment horizontal="left"/>
      <protection locked="0"/>
    </xf>
    <xf numFmtId="0" fontId="6" fillId="0" borderId="0" xfId="0" applyFont="1" applyFill="1" applyProtection="1">
      <protection locked="0"/>
    </xf>
    <xf numFmtId="0" fontId="6" fillId="0" borderId="0" xfId="0" applyFont="1" applyFill="1" applyAlignment="1" applyProtection="1">
      <alignment horizontal="center"/>
      <protection locked="0"/>
    </xf>
    <xf numFmtId="43" fontId="8" fillId="0" borderId="4" xfId="0" applyNumberFormat="1" applyFont="1" applyFill="1" applyBorder="1" applyAlignment="1">
      <alignment horizontal="center" vertical="center" wrapText="1"/>
    </xf>
    <xf numFmtId="43" fontId="6" fillId="0" borderId="4" xfId="0" applyNumberFormat="1" applyFont="1" applyFill="1" applyBorder="1" applyAlignment="1">
      <alignment horizontal="center" vertical="center" wrapText="1"/>
    </xf>
    <xf numFmtId="43" fontId="14" fillId="0" borderId="4" xfId="0" applyNumberFormat="1" applyFont="1" applyFill="1" applyBorder="1" applyAlignment="1">
      <alignment horizontal="center" vertical="center" wrapText="1"/>
    </xf>
    <xf numFmtId="43" fontId="8" fillId="0" borderId="4" xfId="0" applyNumberFormat="1" applyFont="1" applyFill="1" applyBorder="1" applyAlignment="1">
      <alignment vertical="center" wrapText="1"/>
    </xf>
    <xf numFmtId="43" fontId="6" fillId="0" borderId="4" xfId="0" applyNumberFormat="1" applyFont="1" applyFill="1" applyBorder="1" applyAlignment="1">
      <alignment vertical="center" wrapText="1"/>
    </xf>
    <xf numFmtId="43" fontId="6" fillId="0" borderId="4" xfId="0" applyNumberFormat="1" applyFont="1" applyFill="1" applyBorder="1" applyAlignment="1">
      <alignment horizontal="center" vertical="center"/>
    </xf>
    <xf numFmtId="43" fontId="6" fillId="0" borderId="7" xfId="0" applyNumberFormat="1" applyFont="1" applyFill="1" applyBorder="1" applyAlignment="1">
      <alignment horizontal="center" vertical="center" wrapText="1"/>
    </xf>
    <xf numFmtId="43" fontId="6" fillId="0" borderId="5" xfId="0" applyNumberFormat="1" applyFont="1" applyFill="1" applyBorder="1" applyAlignment="1">
      <alignment horizontal="center" vertical="center" wrapText="1"/>
    </xf>
    <xf numFmtId="43" fontId="6" fillId="0" borderId="5" xfId="0" applyNumberFormat="1" applyFont="1" applyFill="1" applyBorder="1" applyAlignment="1">
      <alignment horizontal="center" vertical="center"/>
    </xf>
    <xf numFmtId="1" fontId="23" fillId="0" borderId="3" xfId="0" applyNumberFormat="1" applyFont="1" applyFill="1" applyBorder="1" applyAlignment="1">
      <alignment horizontal="left" vertical="center" wrapText="1"/>
    </xf>
    <xf numFmtId="1" fontId="23" fillId="0" borderId="3" xfId="0" applyNumberFormat="1" applyFont="1" applyFill="1" applyBorder="1" applyAlignment="1">
      <alignment horizontal="center" vertical="center" wrapText="1"/>
    </xf>
    <xf numFmtId="43" fontId="12" fillId="0" borderId="3" xfId="0" applyNumberFormat="1" applyFont="1" applyFill="1" applyBorder="1" applyProtection="1">
      <protection hidden="1"/>
    </xf>
    <xf numFmtId="43" fontId="8" fillId="0" borderId="0" xfId="0" applyNumberFormat="1" applyFont="1" applyFill="1" applyProtection="1">
      <protection locked="0"/>
    </xf>
    <xf numFmtId="43" fontId="12" fillId="0" borderId="0" xfId="0" applyNumberFormat="1" applyFont="1" applyFill="1" applyProtection="1">
      <protection locked="0"/>
    </xf>
    <xf numFmtId="43" fontId="12" fillId="0" borderId="0" xfId="0" applyNumberFormat="1" applyFont="1" applyFill="1" applyAlignment="1" applyProtection="1">
      <alignment horizontal="center" vertical="center"/>
      <protection locked="0"/>
    </xf>
    <xf numFmtId="43" fontId="13" fillId="0" borderId="0" xfId="0" applyNumberFormat="1" applyFont="1" applyFill="1" applyProtection="1">
      <protection locked="0"/>
    </xf>
    <xf numFmtId="43" fontId="12" fillId="0" borderId="0" xfId="0" applyNumberFormat="1" applyFont="1" applyFill="1" applyAlignment="1" applyProtection="1">
      <alignment horizontal="left"/>
      <protection locked="0"/>
    </xf>
    <xf numFmtId="1" fontId="23" fillId="0" borderId="3" xfId="0" applyNumberFormat="1" applyFont="1" applyFill="1" applyBorder="1" applyAlignment="1" applyProtection="1">
      <alignment horizontal="left" vertical="center" wrapText="1"/>
      <protection locked="0"/>
    </xf>
    <xf numFmtId="1" fontId="23" fillId="0" borderId="3" xfId="0" applyNumberFormat="1" applyFont="1" applyFill="1" applyBorder="1" applyAlignment="1" applyProtection="1">
      <alignment horizontal="center" vertical="center" wrapText="1"/>
      <protection locked="0"/>
    </xf>
    <xf numFmtId="43" fontId="12" fillId="0" borderId="3" xfId="0" applyNumberFormat="1" applyFont="1" applyFill="1" applyBorder="1" applyProtection="1">
      <protection locked="0"/>
    </xf>
    <xf numFmtId="43" fontId="11" fillId="0" borderId="0" xfId="0" applyNumberFormat="1" applyFont="1" applyFill="1" applyProtection="1">
      <protection locked="0"/>
    </xf>
    <xf numFmtId="43" fontId="12" fillId="0" borderId="0" xfId="0" applyNumberFormat="1" applyFont="1" applyFill="1" applyBorder="1" applyProtection="1">
      <protection locked="0"/>
    </xf>
    <xf numFmtId="43" fontId="12" fillId="0" borderId="0" xfId="0" applyNumberFormat="1" applyFont="1" applyFill="1" applyBorder="1" applyAlignment="1" applyProtection="1">
      <alignment horizontal="center"/>
      <protection locked="0"/>
    </xf>
    <xf numFmtId="43" fontId="12" fillId="0" borderId="0" xfId="0" quotePrefix="1" applyNumberFormat="1" applyFont="1" applyFill="1" applyBorder="1" applyProtection="1">
      <protection locked="0"/>
    </xf>
    <xf numFmtId="1" fontId="23" fillId="0" borderId="0" xfId="0" applyNumberFormat="1" applyFont="1" applyFill="1" applyBorder="1" applyAlignment="1" applyProtection="1">
      <alignment horizontal="left" vertical="center" wrapText="1"/>
      <protection locked="0"/>
    </xf>
    <xf numFmtId="1" fontId="23" fillId="0" borderId="0" xfId="0" applyNumberFormat="1" applyFont="1" applyFill="1" applyBorder="1" applyAlignment="1" applyProtection="1">
      <alignment horizontal="center" vertical="center" wrapText="1"/>
      <protection locked="0"/>
    </xf>
    <xf numFmtId="43" fontId="11" fillId="0" borderId="0" xfId="0" applyNumberFormat="1" applyFont="1" applyFill="1" applyProtection="1"/>
    <xf numFmtId="43" fontId="6" fillId="0" borderId="4" xfId="0" applyNumberFormat="1" applyFont="1" applyFill="1" applyBorder="1" applyAlignment="1">
      <alignment horizontal="center"/>
    </xf>
    <xf numFmtId="43" fontId="14" fillId="0" borderId="4" xfId="0" applyNumberFormat="1" applyFont="1" applyFill="1" applyBorder="1" applyAlignment="1">
      <alignment horizontal="center"/>
    </xf>
    <xf numFmtId="43" fontId="8" fillId="0" borderId="4" xfId="0" applyNumberFormat="1" applyFont="1" applyFill="1" applyBorder="1" applyAlignment="1">
      <alignment horizontal="center"/>
    </xf>
    <xf numFmtId="43" fontId="8" fillId="0" borderId="5" xfId="0" applyNumberFormat="1" applyFont="1" applyFill="1" applyBorder="1" applyAlignment="1">
      <alignment horizontal="center"/>
    </xf>
    <xf numFmtId="43" fontId="8" fillId="0" borderId="7" xfId="0" applyNumberFormat="1" applyFont="1" applyFill="1" applyBorder="1" applyAlignment="1">
      <alignment horizontal="center"/>
    </xf>
    <xf numFmtId="39" fontId="8" fillId="0" borderId="7" xfId="0" applyNumberFormat="1" applyFont="1" applyFill="1" applyBorder="1" applyAlignment="1">
      <alignment horizontal="center"/>
    </xf>
    <xf numFmtId="39" fontId="8" fillId="0" borderId="4" xfId="0" applyNumberFormat="1" applyFont="1" applyFill="1" applyBorder="1" applyAlignment="1">
      <alignment horizontal="center"/>
    </xf>
    <xf numFmtId="39" fontId="8" fillId="0" borderId="5" xfId="0" applyNumberFormat="1" applyFont="1" applyFill="1" applyBorder="1" applyAlignment="1">
      <alignment horizontal="center"/>
    </xf>
    <xf numFmtId="43" fontId="6" fillId="0" borderId="0" xfId="0" applyNumberFormat="1" applyFont="1" applyFill="1" applyAlignment="1" applyProtection="1">
      <alignment horizontal="center" vertical="center"/>
      <protection locked="0"/>
    </xf>
    <xf numFmtId="43" fontId="8" fillId="0" borderId="0" xfId="0" applyNumberFormat="1" applyFont="1" applyFill="1" applyProtection="1"/>
    <xf numFmtId="43" fontId="6" fillId="0" borderId="0" xfId="0" applyNumberFormat="1" applyFont="1" applyFill="1" applyAlignment="1" applyProtection="1">
      <alignment horizontal="left"/>
      <protection locked="0"/>
    </xf>
    <xf numFmtId="43" fontId="6" fillId="0" borderId="0" xfId="0" applyNumberFormat="1" applyFont="1" applyFill="1" applyBorder="1" applyProtection="1">
      <protection locked="0"/>
    </xf>
    <xf numFmtId="43" fontId="6" fillId="0" borderId="0" xfId="0" applyNumberFormat="1" applyFont="1" applyFill="1" applyBorder="1" applyAlignment="1" applyProtection="1">
      <alignment horizontal="center"/>
      <protection locked="0"/>
    </xf>
    <xf numFmtId="43" fontId="6" fillId="0" borderId="0" xfId="0" quotePrefix="1" applyNumberFormat="1" applyFont="1" applyFill="1" applyBorder="1" applyProtection="1">
      <protection locked="0"/>
    </xf>
    <xf numFmtId="0" fontId="30" fillId="0" borderId="0" xfId="0" applyFont="1" applyFill="1" applyBorder="1" applyAlignment="1">
      <alignment horizontal="left" vertical="center"/>
    </xf>
    <xf numFmtId="0" fontId="31" fillId="0" borderId="0" xfId="0" applyFont="1" applyFill="1" applyAlignment="1">
      <alignment vertical="center"/>
    </xf>
    <xf numFmtId="0" fontId="32" fillId="0" borderId="0" xfId="0" applyFont="1" applyFill="1" applyAlignment="1">
      <alignment vertical="center"/>
    </xf>
    <xf numFmtId="0" fontId="30" fillId="0" borderId="0" xfId="0" applyFont="1" applyFill="1" applyAlignment="1">
      <alignment vertical="center"/>
    </xf>
    <xf numFmtId="0" fontId="33" fillId="0" borderId="0" xfId="0" applyFont="1" applyFill="1" applyAlignment="1">
      <alignment vertical="center"/>
    </xf>
    <xf numFmtId="0" fontId="31" fillId="0" borderId="0" xfId="0" applyFont="1" applyFill="1" applyAlignment="1">
      <alignment horizontal="left" vertical="center"/>
    </xf>
    <xf numFmtId="0" fontId="31" fillId="0" borderId="0" xfId="0" applyFont="1" applyFill="1" applyAlignment="1">
      <alignment horizontal="center" vertical="center"/>
    </xf>
    <xf numFmtId="4" fontId="31" fillId="0" borderId="0" xfId="0" applyNumberFormat="1" applyFont="1" applyFill="1" applyAlignment="1">
      <alignment horizontal="center" vertical="center"/>
    </xf>
    <xf numFmtId="0" fontId="6" fillId="0" borderId="3" xfId="0" applyFont="1" applyFill="1" applyBorder="1" applyAlignment="1">
      <alignment horizontal="justify" vertical="center" wrapText="1"/>
    </xf>
    <xf numFmtId="164" fontId="30" fillId="0" borderId="3" xfId="0" applyNumberFormat="1" applyFont="1" applyFill="1" applyBorder="1" applyAlignment="1" applyProtection="1">
      <alignment horizontal="center" vertical="center" wrapText="1"/>
      <protection hidden="1"/>
    </xf>
    <xf numFmtId="0" fontId="31" fillId="0" borderId="3" xfId="0" applyFont="1" applyFill="1" applyBorder="1" applyAlignment="1">
      <alignment horizontal="center" vertical="center" wrapText="1"/>
    </xf>
    <xf numFmtId="0" fontId="30" fillId="0" borderId="3" xfId="0" applyFont="1" applyFill="1" applyBorder="1" applyAlignment="1">
      <alignment horizontal="left" vertical="center" wrapText="1"/>
    </xf>
    <xf numFmtId="4" fontId="30" fillId="0" borderId="3" xfId="0" applyNumberFormat="1" applyFont="1" applyFill="1" applyBorder="1" applyAlignment="1">
      <alignment horizontal="center" vertical="center" wrapText="1"/>
    </xf>
    <xf numFmtId="0" fontId="30" fillId="0" borderId="3" xfId="0" applyFont="1" applyFill="1" applyBorder="1" applyAlignment="1">
      <alignment horizontal="left" vertical="center"/>
    </xf>
    <xf numFmtId="0" fontId="31" fillId="0" borderId="3" xfId="0" applyFont="1" applyFill="1" applyBorder="1" applyAlignment="1">
      <alignment horizontal="left" vertical="center"/>
    </xf>
    <xf numFmtId="0" fontId="31" fillId="0" borderId="3" xfId="0" applyFont="1" applyFill="1" applyBorder="1" applyAlignment="1">
      <alignment horizontal="left" vertical="center" wrapText="1"/>
    </xf>
    <xf numFmtId="44" fontId="31" fillId="0" borderId="3" xfId="3" applyFont="1" applyFill="1" applyBorder="1" applyAlignment="1">
      <alignment horizontal="left" vertical="center" wrapText="1"/>
    </xf>
    <xf numFmtId="167" fontId="31" fillId="0" borderId="3" xfId="7" applyNumberFormat="1" applyFont="1" applyFill="1" applyBorder="1" applyAlignment="1">
      <alignment horizontal="left" vertical="center" wrapText="1"/>
    </xf>
    <xf numFmtId="2" fontId="31" fillId="0" borderId="3" xfId="9" applyNumberFormat="1" applyFont="1" applyFill="1" applyBorder="1" applyAlignment="1">
      <alignment horizontal="left" vertical="center" wrapText="1"/>
    </xf>
    <xf numFmtId="0" fontId="31" fillId="0" borderId="3" xfId="9" applyFont="1" applyFill="1" applyBorder="1" applyAlignment="1">
      <alignment horizontal="left" vertical="center" wrapText="1"/>
    </xf>
    <xf numFmtId="2" fontId="31" fillId="0" borderId="3" xfId="7" applyNumberFormat="1" applyFont="1" applyFill="1" applyBorder="1" applyAlignment="1">
      <alignment horizontal="left" vertical="center" wrapText="1"/>
    </xf>
    <xf numFmtId="4" fontId="31" fillId="0" borderId="3" xfId="9" applyNumberFormat="1" applyFont="1" applyFill="1" applyBorder="1" applyAlignment="1">
      <alignment horizontal="left" vertical="center" wrapText="1"/>
    </xf>
    <xf numFmtId="2" fontId="31" fillId="0" borderId="3" xfId="0" applyNumberFormat="1" applyFont="1" applyFill="1" applyBorder="1" applyAlignment="1">
      <alignment horizontal="left" vertical="center" wrapText="1"/>
    </xf>
    <xf numFmtId="167" fontId="30" fillId="0" borderId="3" xfId="6" applyNumberFormat="1" applyFont="1" applyFill="1" applyBorder="1" applyAlignment="1">
      <alignment horizontal="center" vertical="center" wrapText="1"/>
    </xf>
    <xf numFmtId="167" fontId="30" fillId="0" borderId="3" xfId="6" applyNumberFormat="1" applyFont="1" applyFill="1" applyBorder="1" applyAlignment="1">
      <alignment horizontal="left" vertical="center" wrapText="1"/>
    </xf>
    <xf numFmtId="43" fontId="8" fillId="0" borderId="3" xfId="0" applyNumberFormat="1" applyFont="1" applyFill="1" applyBorder="1" applyAlignment="1">
      <alignment horizontal="center" vertical="center" wrapText="1"/>
    </xf>
    <xf numFmtId="43" fontId="6" fillId="0" borderId="3" xfId="0" applyNumberFormat="1" applyFont="1" applyFill="1" applyBorder="1" applyAlignment="1">
      <alignment horizontal="center" vertical="center" wrapText="1"/>
    </xf>
    <xf numFmtId="0" fontId="31" fillId="0" borderId="0" xfId="0" applyFont="1" applyFill="1" applyAlignment="1">
      <alignment horizontal="right" vertical="center"/>
    </xf>
    <xf numFmtId="0" fontId="30" fillId="0" borderId="3" xfId="0" applyFont="1" applyFill="1" applyBorder="1" applyAlignment="1">
      <alignment horizontal="right" vertical="center" wrapText="1"/>
    </xf>
    <xf numFmtId="2" fontId="32" fillId="0" borderId="3" xfId="0" applyNumberFormat="1" applyFont="1" applyFill="1" applyBorder="1" applyAlignment="1">
      <alignment horizontal="right" vertical="center" wrapText="1"/>
    </xf>
    <xf numFmtId="0" fontId="30" fillId="0" borderId="3" xfId="0" applyFont="1" applyFill="1" applyBorder="1" applyAlignment="1">
      <alignment horizontal="right" vertical="center"/>
    </xf>
    <xf numFmtId="0" fontId="31" fillId="0" borderId="3" xfId="0" applyFont="1" applyFill="1" applyBorder="1" applyAlignment="1">
      <alignment horizontal="right" vertical="center"/>
    </xf>
    <xf numFmtId="167" fontId="30" fillId="0" borderId="3" xfId="6" applyNumberFormat="1" applyFont="1" applyFill="1" applyBorder="1" applyAlignment="1">
      <alignment horizontal="right" vertical="center" wrapText="1"/>
    </xf>
    <xf numFmtId="0" fontId="31" fillId="0" borderId="0" xfId="0" applyFont="1" applyFill="1" applyAlignment="1">
      <alignment vertical="center" wrapText="1"/>
    </xf>
    <xf numFmtId="167" fontId="6" fillId="0" borderId="3" xfId="0" applyNumberFormat="1" applyFont="1" applyFill="1" applyBorder="1" applyAlignment="1">
      <alignment horizontal="center" vertical="center" wrapText="1"/>
    </xf>
    <xf numFmtId="43" fontId="8" fillId="0" borderId="0" xfId="0" applyNumberFormat="1" applyFont="1" applyFill="1"/>
    <xf numFmtId="0" fontId="6" fillId="0" borderId="0" xfId="0" applyFont="1" applyFill="1" applyAlignment="1">
      <alignment vertical="center" wrapText="1"/>
    </xf>
    <xf numFmtId="0" fontId="8" fillId="0" borderId="3" xfId="0" applyFont="1" applyFill="1" applyBorder="1" applyAlignment="1">
      <alignment vertical="center" wrapText="1"/>
    </xf>
    <xf numFmtId="0" fontId="8" fillId="0" borderId="3" xfId="0" applyFont="1" applyFill="1" applyBorder="1" applyAlignment="1">
      <alignment horizontal="right" vertical="center"/>
    </xf>
    <xf numFmtId="2" fontId="8" fillId="0" borderId="3" xfId="0" applyNumberFormat="1" applyFont="1" applyFill="1" applyBorder="1" applyAlignment="1">
      <alignment horizontal="right" vertical="center"/>
    </xf>
    <xf numFmtId="0" fontId="6" fillId="0" borderId="3" xfId="0" applyFont="1" applyFill="1" applyBorder="1" applyAlignment="1">
      <alignment vertical="center" wrapText="1"/>
    </xf>
    <xf numFmtId="4" fontId="6" fillId="0" borderId="3" xfId="0" applyNumberFormat="1" applyFont="1" applyFill="1" applyBorder="1" applyAlignment="1">
      <alignment horizontal="right" vertical="center"/>
    </xf>
    <xf numFmtId="0" fontId="6" fillId="0" borderId="3" xfId="0" applyFont="1" applyFill="1" applyBorder="1" applyAlignment="1">
      <alignment horizontal="right" vertical="center"/>
    </xf>
    <xf numFmtId="2" fontId="6" fillId="0" borderId="3" xfId="0" applyNumberFormat="1" applyFont="1" applyFill="1" applyBorder="1" applyAlignment="1">
      <alignment horizontal="right" vertical="center" wrapText="1"/>
    </xf>
    <xf numFmtId="2" fontId="6" fillId="0" borderId="0" xfId="0" applyNumberFormat="1" applyFont="1" applyFill="1" applyAlignment="1">
      <alignment vertical="center" wrapText="1"/>
    </xf>
    <xf numFmtId="43" fontId="6" fillId="0" borderId="3" xfId="0" applyNumberFormat="1" applyFont="1" applyFill="1" applyBorder="1" applyAlignment="1">
      <alignment horizontal="right" vertical="center"/>
    </xf>
    <xf numFmtId="2" fontId="8" fillId="0" borderId="3" xfId="0" applyNumberFormat="1" applyFont="1" applyFill="1" applyBorder="1" applyAlignment="1">
      <alignment horizontal="right" vertical="center" wrapText="1"/>
    </xf>
    <xf numFmtId="0" fontId="31" fillId="0" borderId="0" xfId="0" applyFont="1" applyFill="1" applyAlignment="1">
      <alignment horizontal="left" vertical="top" wrapText="1"/>
    </xf>
    <xf numFmtId="0" fontId="8" fillId="0" borderId="3" xfId="0" applyFont="1" applyFill="1" applyBorder="1" applyAlignment="1">
      <alignment horizontal="left" vertical="center" wrapText="1"/>
    </xf>
    <xf numFmtId="0" fontId="6" fillId="0" borderId="3" xfId="0" applyFont="1" applyFill="1" applyBorder="1" applyAlignment="1">
      <alignment horizontal="center" vertical="center"/>
    </xf>
    <xf numFmtId="44" fontId="6" fillId="0" borderId="3" xfId="3" applyFont="1" applyFill="1" applyBorder="1" applyAlignment="1">
      <alignment horizontal="left" vertical="center" wrapText="1"/>
    </xf>
    <xf numFmtId="0" fontId="8" fillId="0" borderId="3" xfId="0" applyFont="1" applyFill="1" applyBorder="1" applyAlignment="1">
      <alignment horizontal="center" vertical="center"/>
    </xf>
    <xf numFmtId="0" fontId="6" fillId="0" borderId="3" xfId="9" applyNumberFormat="1" applyFont="1" applyFill="1" applyBorder="1" applyAlignment="1">
      <alignment horizontal="left" vertical="center" wrapText="1"/>
    </xf>
    <xf numFmtId="167" fontId="6" fillId="0" borderId="3" xfId="7" applyNumberFormat="1" applyFont="1" applyFill="1" applyBorder="1" applyAlignment="1">
      <alignment horizontal="left" vertical="center" wrapText="1"/>
    </xf>
    <xf numFmtId="168" fontId="6" fillId="0" borderId="3" xfId="7" applyNumberFormat="1" applyFont="1" applyFill="1" applyBorder="1" applyAlignment="1">
      <alignment horizontal="left" vertical="center" wrapText="1"/>
    </xf>
    <xf numFmtId="168" fontId="6" fillId="0" borderId="3" xfId="0" applyNumberFormat="1" applyFont="1" applyFill="1" applyBorder="1" applyAlignment="1">
      <alignment horizontal="center" vertical="center"/>
    </xf>
    <xf numFmtId="0" fontId="6" fillId="0" borderId="3" xfId="0" applyFont="1" applyFill="1" applyBorder="1" applyAlignment="1">
      <alignment horizontal="left" vertical="center" wrapText="1"/>
    </xf>
    <xf numFmtId="168" fontId="6" fillId="0" borderId="3" xfId="0" applyNumberFormat="1" applyFont="1" applyFill="1" applyBorder="1" applyAlignment="1">
      <alignment horizontal="left" vertical="center" wrapText="1"/>
    </xf>
    <xf numFmtId="168" fontId="6" fillId="0" borderId="3" xfId="0" applyNumberFormat="1" applyFont="1" applyFill="1" applyBorder="1" applyAlignment="1">
      <alignment horizontal="center" vertical="center" wrapText="1"/>
    </xf>
    <xf numFmtId="0" fontId="6" fillId="0" borderId="3" xfId="7" applyNumberFormat="1" applyFont="1" applyFill="1" applyBorder="1" applyAlignment="1">
      <alignment horizontal="left" vertical="center" wrapText="1"/>
    </xf>
    <xf numFmtId="2" fontId="6" fillId="0" borderId="3" xfId="9" applyNumberFormat="1" applyFont="1" applyFill="1" applyBorder="1" applyAlignment="1">
      <alignment horizontal="left" vertical="center" wrapText="1"/>
    </xf>
    <xf numFmtId="167" fontId="6" fillId="0" borderId="3" xfId="9" applyNumberFormat="1" applyFont="1" applyFill="1" applyBorder="1" applyAlignment="1">
      <alignment horizontal="left" vertical="center" wrapText="1"/>
    </xf>
    <xf numFmtId="1" fontId="6" fillId="0" borderId="3" xfId="0" applyNumberFormat="1" applyFont="1" applyFill="1" applyBorder="1" applyAlignment="1">
      <alignment horizontal="center" vertical="center" wrapText="1"/>
    </xf>
    <xf numFmtId="168" fontId="6" fillId="0" borderId="3" xfId="6" applyNumberFormat="1" applyFont="1" applyFill="1" applyBorder="1" applyAlignment="1">
      <alignment horizontal="left" vertical="center" wrapText="1"/>
    </xf>
    <xf numFmtId="0" fontId="34" fillId="0" borderId="0" xfId="6" applyFont="1" applyFill="1"/>
    <xf numFmtId="167" fontId="6" fillId="0" borderId="3" xfId="6" applyNumberFormat="1" applyFont="1" applyFill="1" applyBorder="1" applyAlignment="1">
      <alignment horizontal="left" vertical="center" wrapText="1"/>
    </xf>
    <xf numFmtId="167" fontId="8" fillId="0" borderId="3" xfId="6" applyNumberFormat="1" applyFont="1" applyFill="1" applyBorder="1" applyAlignment="1">
      <alignment horizontal="center" vertical="center" wrapText="1"/>
    </xf>
    <xf numFmtId="0" fontId="6" fillId="0" borderId="3" xfId="9" applyFont="1" applyFill="1" applyBorder="1" applyAlignment="1">
      <alignment horizontal="left" vertical="center" wrapText="1"/>
    </xf>
    <xf numFmtId="2" fontId="6" fillId="0" borderId="3" xfId="7" applyNumberFormat="1" applyFont="1" applyFill="1" applyBorder="1" applyAlignment="1">
      <alignment horizontal="left" vertical="center" wrapText="1"/>
    </xf>
    <xf numFmtId="4" fontId="6" fillId="0" borderId="3" xfId="9" applyNumberFormat="1" applyFont="1" applyFill="1" applyBorder="1" applyAlignment="1">
      <alignment horizontal="left" vertical="center" wrapText="1"/>
    </xf>
    <xf numFmtId="2" fontId="33" fillId="0" borderId="3" xfId="0" applyNumberFormat="1" applyFont="1" applyFill="1" applyBorder="1" applyAlignment="1">
      <alignment horizontal="left" vertical="center" wrapText="1"/>
    </xf>
    <xf numFmtId="2" fontId="6" fillId="0" borderId="3" xfId="0" applyNumberFormat="1" applyFont="1" applyFill="1" applyBorder="1" applyAlignment="1">
      <alignment horizontal="left" vertical="center" wrapText="1"/>
    </xf>
    <xf numFmtId="12" fontId="6" fillId="0" borderId="3" xfId="6" applyNumberFormat="1" applyFont="1" applyFill="1" applyBorder="1" applyAlignment="1">
      <alignment horizontal="left" vertical="center" wrapText="1"/>
    </xf>
    <xf numFmtId="164" fontId="31" fillId="0" borderId="3" xfId="0" applyNumberFormat="1" applyFont="1" applyFill="1" applyBorder="1" applyAlignment="1" applyProtection="1">
      <alignment horizontal="left" vertical="center" wrapText="1"/>
      <protection hidden="1"/>
    </xf>
    <xf numFmtId="12" fontId="31" fillId="0" borderId="3" xfId="6" applyNumberFormat="1" applyFont="1" applyFill="1" applyBorder="1" applyAlignment="1">
      <alignment horizontal="left" vertical="center" wrapText="1"/>
    </xf>
    <xf numFmtId="0" fontId="26" fillId="0" borderId="0" xfId="0" applyFont="1"/>
    <xf numFmtId="0" fontId="14" fillId="0" borderId="3" xfId="0" applyFont="1" applyFill="1" applyBorder="1" applyAlignment="1">
      <alignment horizontal="left" vertical="center" wrapText="1"/>
    </xf>
    <xf numFmtId="0" fontId="14" fillId="0" borderId="3" xfId="0" applyFont="1" applyFill="1" applyBorder="1" applyAlignment="1">
      <alignment horizontal="center" vertical="center" wrapText="1"/>
    </xf>
    <xf numFmtId="1" fontId="8" fillId="0" borderId="3" xfId="0" applyNumberFormat="1" applyFont="1" applyFill="1" applyBorder="1" applyAlignment="1">
      <alignment horizontal="left" vertical="center" wrapText="1"/>
    </xf>
    <xf numFmtId="1" fontId="8" fillId="0" borderId="3" xfId="0" applyNumberFormat="1" applyFont="1" applyFill="1" applyBorder="1" applyAlignment="1">
      <alignment horizontal="justify" vertical="center" wrapText="1"/>
    </xf>
    <xf numFmtId="0" fontId="30" fillId="0" borderId="3" xfId="0" applyFont="1" applyFill="1" applyBorder="1" applyAlignment="1">
      <alignment horizontal="center" vertical="center" wrapText="1"/>
    </xf>
    <xf numFmtId="0" fontId="30" fillId="0" borderId="3" xfId="0" applyFont="1" applyFill="1" applyBorder="1" applyAlignment="1">
      <alignment horizontal="center" vertical="center"/>
    </xf>
    <xf numFmtId="0" fontId="8" fillId="0" borderId="3" xfId="0" applyFont="1" applyFill="1" applyBorder="1" applyAlignment="1" applyProtection="1">
      <alignment horizontal="left" vertical="center"/>
      <protection hidden="1"/>
    </xf>
    <xf numFmtId="0" fontId="8" fillId="0" borderId="3" xfId="0" applyFont="1" applyFill="1" applyBorder="1" applyAlignment="1" applyProtection="1">
      <alignment horizontal="center" vertical="center"/>
      <protection hidden="1"/>
    </xf>
    <xf numFmtId="0" fontId="8" fillId="0" borderId="3" xfId="0" applyFont="1" applyFill="1" applyBorder="1" applyAlignment="1" applyProtection="1">
      <alignment horizontal="left" vertical="center" wrapText="1"/>
      <protection hidden="1"/>
    </xf>
    <xf numFmtId="0" fontId="31" fillId="0" borderId="3" xfId="0" applyFont="1" applyFill="1" applyBorder="1" applyAlignment="1">
      <alignment horizontal="right" vertical="center" wrapText="1"/>
    </xf>
    <xf numFmtId="167" fontId="31" fillId="0" borderId="3" xfId="6" applyNumberFormat="1" applyFont="1" applyFill="1" applyBorder="1" applyAlignment="1">
      <alignment horizontal="right" vertical="center" wrapText="1"/>
    </xf>
    <xf numFmtId="167" fontId="6" fillId="0" borderId="3" xfId="6" applyNumberFormat="1" applyFont="1" applyFill="1" applyBorder="1" applyAlignment="1">
      <alignment horizontal="center" vertical="center" wrapText="1"/>
    </xf>
    <xf numFmtId="0" fontId="5" fillId="0" borderId="0" xfId="0" applyFont="1"/>
    <xf numFmtId="43" fontId="30" fillId="0" borderId="3" xfId="0" applyNumberFormat="1" applyFont="1" applyFill="1" applyBorder="1" applyAlignment="1">
      <alignment horizontal="right" vertical="center" wrapText="1"/>
    </xf>
    <xf numFmtId="43" fontId="31" fillId="0" borderId="3" xfId="0" applyNumberFormat="1" applyFont="1" applyFill="1" applyBorder="1" applyAlignment="1">
      <alignment horizontal="right" vertical="center" wrapText="1"/>
    </xf>
    <xf numFmtId="43" fontId="6" fillId="0" borderId="3" xfId="3" applyNumberFormat="1" applyFont="1" applyFill="1" applyBorder="1" applyAlignment="1">
      <alignment horizontal="right" vertical="center" wrapText="1"/>
    </xf>
    <xf numFmtId="43" fontId="6" fillId="0" borderId="3" xfId="6" applyNumberFormat="1" applyFont="1" applyFill="1" applyBorder="1" applyAlignment="1">
      <alignment horizontal="right" vertical="center" wrapText="1"/>
    </xf>
    <xf numFmtId="43" fontId="6" fillId="0" borderId="3" xfId="0" applyNumberFormat="1" applyFont="1" applyFill="1" applyBorder="1" applyAlignment="1">
      <alignment horizontal="right" vertical="center" wrapText="1"/>
    </xf>
    <xf numFmtId="43" fontId="30" fillId="0" borderId="3" xfId="6" applyNumberFormat="1" applyFont="1" applyFill="1" applyBorder="1" applyAlignment="1">
      <alignment horizontal="right" vertical="center" wrapText="1"/>
    </xf>
    <xf numFmtId="43" fontId="8" fillId="0" borderId="3" xfId="0" applyNumberFormat="1" applyFont="1" applyFill="1" applyBorder="1" applyAlignment="1">
      <alignment horizontal="right" vertical="center" wrapText="1"/>
    </xf>
    <xf numFmtId="0" fontId="31" fillId="0" borderId="3" xfId="0" applyFont="1" applyFill="1" applyBorder="1" applyAlignment="1">
      <alignment vertical="center" wrapText="1"/>
    </xf>
    <xf numFmtId="0" fontId="32" fillId="0" borderId="3" xfId="0" applyFont="1" applyFill="1" applyBorder="1" applyAlignment="1">
      <alignment vertical="center" wrapText="1"/>
    </xf>
    <xf numFmtId="0" fontId="30" fillId="0" borderId="3" xfId="0" applyFont="1" applyFill="1" applyBorder="1" applyAlignment="1">
      <alignment vertical="center" wrapText="1"/>
    </xf>
    <xf numFmtId="0" fontId="33" fillId="0" borderId="3" xfId="0" applyFont="1" applyFill="1" applyBorder="1" applyAlignment="1">
      <alignment vertical="center" wrapText="1"/>
    </xf>
    <xf numFmtId="0" fontId="35" fillId="0" borderId="3" xfId="6" applyFont="1" applyFill="1" applyBorder="1" applyAlignment="1">
      <alignment wrapText="1"/>
    </xf>
    <xf numFmtId="0" fontId="0" fillId="4" borderId="0" xfId="0" applyFill="1"/>
    <xf numFmtId="49" fontId="30" fillId="0" borderId="3" xfId="0" applyNumberFormat="1" applyFont="1" applyFill="1" applyBorder="1" applyAlignment="1">
      <alignment horizontal="right" vertical="center"/>
    </xf>
    <xf numFmtId="0" fontId="8" fillId="0" borderId="3" xfId="0" applyFont="1" applyFill="1" applyBorder="1" applyAlignment="1">
      <alignment horizontal="right" vertical="center" wrapText="1"/>
    </xf>
    <xf numFmtId="0" fontId="6" fillId="0" borderId="3" xfId="0" applyFont="1" applyFill="1" applyBorder="1" applyAlignment="1">
      <alignment horizontal="right" vertical="center" wrapText="1"/>
    </xf>
    <xf numFmtId="167" fontId="30" fillId="0" borderId="3" xfId="0" applyNumberFormat="1" applyFont="1" applyFill="1" applyBorder="1" applyAlignment="1">
      <alignment horizontal="right" vertical="center"/>
    </xf>
    <xf numFmtId="0" fontId="36" fillId="0" borderId="0" xfId="0" applyFont="1" applyFill="1" applyAlignment="1">
      <alignment vertical="center"/>
    </xf>
    <xf numFmtId="0" fontId="37" fillId="0" borderId="0" xfId="0" applyFont="1" applyFill="1" applyAlignment="1">
      <alignment vertical="center"/>
    </xf>
    <xf numFmtId="0" fontId="38" fillId="0" borderId="0" xfId="0" applyFont="1" applyFill="1" applyAlignment="1">
      <alignment vertical="center"/>
    </xf>
    <xf numFmtId="4" fontId="39" fillId="0" borderId="0" xfId="0" applyNumberFormat="1" applyFont="1" applyFill="1" applyAlignment="1">
      <alignment vertical="center"/>
    </xf>
    <xf numFmtId="0" fontId="40" fillId="0" borderId="0" xfId="6" applyFont="1" applyFill="1"/>
    <xf numFmtId="0" fontId="27" fillId="0" borderId="3" xfId="0" applyFont="1" applyFill="1" applyBorder="1" applyAlignment="1">
      <alignment horizontal="center" vertical="center" wrapText="1"/>
    </xf>
    <xf numFmtId="0" fontId="27" fillId="6" borderId="3" xfId="0" applyFont="1" applyFill="1" applyBorder="1" applyAlignment="1">
      <alignment horizontal="center" vertical="center" wrapText="1"/>
    </xf>
    <xf numFmtId="0" fontId="27" fillId="0" borderId="9" xfId="0" applyFont="1" applyFill="1" applyBorder="1" applyAlignment="1">
      <alignment horizontal="center" vertical="center" wrapText="1"/>
    </xf>
    <xf numFmtId="2" fontId="28" fillId="0" borderId="3" xfId="0" applyNumberFormat="1" applyFont="1" applyFill="1" applyBorder="1" applyAlignment="1">
      <alignment horizontal="center" vertical="center" wrapText="1"/>
    </xf>
    <xf numFmtId="167" fontId="13" fillId="0" borderId="3" xfId="0" applyNumberFormat="1" applyFont="1" applyFill="1" applyBorder="1" applyAlignment="1">
      <alignment horizontal="center" vertical="center" wrapText="1"/>
    </xf>
    <xf numFmtId="0" fontId="28" fillId="7" borderId="3" xfId="0" applyFont="1" applyFill="1" applyBorder="1" applyAlignment="1" applyProtection="1">
      <alignment horizontal="left" vertical="center" wrapText="1"/>
      <protection locked="0"/>
    </xf>
    <xf numFmtId="43" fontId="28" fillId="7" borderId="3" xfId="0" applyNumberFormat="1" applyFont="1" applyFill="1" applyBorder="1" applyAlignment="1" applyProtection="1">
      <alignment horizontal="left" vertical="center" wrapText="1"/>
      <protection locked="0"/>
    </xf>
    <xf numFmtId="0" fontId="13" fillId="7" borderId="3" xfId="0" applyFont="1" applyFill="1" applyBorder="1" applyAlignment="1" applyProtection="1">
      <alignment horizontal="center" vertical="center" wrapText="1"/>
      <protection locked="0"/>
    </xf>
    <xf numFmtId="2" fontId="28" fillId="7" borderId="3" xfId="0" applyNumberFormat="1" applyFont="1" applyFill="1" applyBorder="1"/>
    <xf numFmtId="2" fontId="28" fillId="7" borderId="3" xfId="0" applyNumberFormat="1" applyFont="1" applyFill="1" applyBorder="1" applyAlignment="1">
      <alignment horizontal="right" vertical="center"/>
    </xf>
    <xf numFmtId="0" fontId="13" fillId="0" borderId="3" xfId="0" applyFont="1" applyFill="1" applyBorder="1" applyAlignment="1" applyProtection="1">
      <alignment horizontal="left" vertical="center" wrapText="1"/>
      <protection locked="0"/>
    </xf>
    <xf numFmtId="43" fontId="13" fillId="0" borderId="3" xfId="0" applyNumberFormat="1" applyFont="1" applyFill="1" applyBorder="1" applyAlignment="1" applyProtection="1">
      <alignment horizontal="left" vertical="center" wrapText="1"/>
      <protection locked="0"/>
    </xf>
    <xf numFmtId="43" fontId="13" fillId="0" borderId="3" xfId="0" applyNumberFormat="1" applyFont="1" applyFill="1" applyBorder="1" applyAlignment="1" applyProtection="1">
      <alignment horizontal="center" vertical="center" wrapText="1"/>
      <protection locked="0"/>
    </xf>
    <xf numFmtId="2" fontId="13" fillId="0" borderId="3" xfId="0" applyNumberFormat="1" applyFont="1" applyFill="1" applyBorder="1"/>
    <xf numFmtId="2" fontId="13" fillId="0" borderId="3" xfId="0" applyNumberFormat="1" applyFont="1" applyFill="1" applyBorder="1" applyAlignment="1">
      <alignment horizontal="right" vertical="center"/>
    </xf>
    <xf numFmtId="2" fontId="21" fillId="0" borderId="3" xfId="0" applyNumberFormat="1" applyFont="1" applyFill="1" applyBorder="1"/>
    <xf numFmtId="0" fontId="13" fillId="8" borderId="3" xfId="0" applyFont="1" applyFill="1" applyBorder="1" applyAlignment="1" applyProtection="1">
      <alignment horizontal="left" vertical="center" wrapText="1"/>
      <protection locked="0"/>
    </xf>
    <xf numFmtId="43" fontId="13" fillId="8" borderId="3" xfId="0" applyNumberFormat="1" applyFont="1" applyFill="1" applyBorder="1" applyAlignment="1" applyProtection="1">
      <alignment horizontal="left" vertical="center" wrapText="1"/>
      <protection locked="0"/>
    </xf>
    <xf numFmtId="43" fontId="13" fillId="8" borderId="3" xfId="0" applyNumberFormat="1" applyFont="1" applyFill="1" applyBorder="1" applyAlignment="1" applyProtection="1">
      <alignment horizontal="center" vertical="center" wrapText="1"/>
      <protection locked="0"/>
    </xf>
    <xf numFmtId="2" fontId="13" fillId="8" borderId="3" xfId="0" applyNumberFormat="1" applyFont="1" applyFill="1" applyBorder="1"/>
    <xf numFmtId="2" fontId="13" fillId="8" borderId="3" xfId="0" applyNumberFormat="1" applyFont="1" applyFill="1" applyBorder="1" applyAlignment="1">
      <alignment horizontal="right" vertical="center"/>
    </xf>
    <xf numFmtId="0" fontId="28" fillId="8" borderId="3" xfId="0" applyFont="1" applyFill="1" applyBorder="1" applyAlignment="1" applyProtection="1">
      <alignment horizontal="left" vertical="center" wrapText="1"/>
      <protection locked="0"/>
    </xf>
    <xf numFmtId="43" fontId="28" fillId="8" borderId="3" xfId="0" applyNumberFormat="1" applyFont="1" applyFill="1" applyBorder="1" applyAlignment="1" applyProtection="1">
      <alignment horizontal="center" vertical="center" wrapText="1"/>
      <protection locked="0"/>
    </xf>
    <xf numFmtId="2" fontId="28" fillId="8" borderId="3" xfId="0" applyNumberFormat="1" applyFont="1" applyFill="1" applyBorder="1"/>
    <xf numFmtId="2" fontId="28" fillId="8" borderId="3" xfId="0" applyNumberFormat="1" applyFont="1" applyFill="1" applyBorder="1" applyAlignment="1">
      <alignment horizontal="right" vertical="center"/>
    </xf>
    <xf numFmtId="2" fontId="28" fillId="0" borderId="3" xfId="0" applyNumberFormat="1" applyFont="1" applyFill="1" applyBorder="1"/>
    <xf numFmtId="2" fontId="28" fillId="0" borderId="3" xfId="0" applyNumberFormat="1" applyFont="1" applyFill="1" applyBorder="1" applyAlignment="1">
      <alignment horizontal="right" vertical="center"/>
    </xf>
    <xf numFmtId="166" fontId="28" fillId="0" borderId="3" xfId="0" applyNumberFormat="1" applyFont="1" applyFill="1" applyBorder="1" applyAlignment="1" applyProtection="1">
      <alignment horizontal="left" vertical="center"/>
      <protection locked="0"/>
    </xf>
    <xf numFmtId="43" fontId="28" fillId="0" borderId="3" xfId="0" applyNumberFormat="1" applyFont="1" applyFill="1" applyBorder="1" applyAlignment="1" applyProtection="1">
      <alignment horizontal="left" vertical="center" wrapText="1"/>
      <protection locked="0"/>
    </xf>
    <xf numFmtId="43" fontId="28" fillId="0" borderId="3" xfId="0" applyNumberFormat="1" applyFont="1" applyFill="1" applyBorder="1" applyAlignment="1" applyProtection="1">
      <alignment horizontal="center" vertical="center" wrapText="1"/>
      <protection locked="0"/>
    </xf>
    <xf numFmtId="168" fontId="6" fillId="0" borderId="3" xfId="0" applyNumberFormat="1" applyFont="1" applyFill="1" applyBorder="1" applyAlignment="1">
      <alignment horizontal="right" vertical="center" wrapText="1"/>
    </xf>
    <xf numFmtId="168" fontId="8" fillId="0" borderId="3" xfId="0" applyNumberFormat="1" applyFont="1" applyFill="1" applyBorder="1" applyAlignment="1">
      <alignment horizontal="right" vertical="center" wrapText="1"/>
    </xf>
    <xf numFmtId="0" fontId="8" fillId="0" borderId="2" xfId="12" applyFont="1" applyFill="1" applyBorder="1" applyAlignment="1">
      <alignment vertical="center" wrapText="1"/>
    </xf>
    <xf numFmtId="0" fontId="42" fillId="0" borderId="3" xfId="0" applyFont="1" applyBorder="1" applyAlignment="1">
      <alignment horizontal="center" vertical="center" wrapText="1"/>
    </xf>
    <xf numFmtId="0" fontId="26" fillId="9" borderId="0" xfId="0" applyFont="1" applyFill="1"/>
    <xf numFmtId="0" fontId="0" fillId="9" borderId="0" xfId="0" applyFill="1"/>
    <xf numFmtId="0" fontId="0" fillId="0" borderId="0" xfId="0" applyFill="1"/>
    <xf numFmtId="0" fontId="43" fillId="6" borderId="11" xfId="0" applyFont="1" applyFill="1" applyBorder="1" applyAlignment="1">
      <alignment horizontal="center"/>
    </xf>
    <xf numFmtId="0" fontId="44" fillId="6" borderId="24" xfId="0" applyFont="1" applyFill="1" applyBorder="1"/>
    <xf numFmtId="0" fontId="43" fillId="6" borderId="4" xfId="0" applyFont="1" applyFill="1" applyBorder="1" applyAlignment="1">
      <alignment horizontal="center"/>
    </xf>
    <xf numFmtId="0" fontId="44" fillId="6" borderId="25" xfId="0" applyFont="1" applyFill="1" applyBorder="1"/>
    <xf numFmtId="0" fontId="45" fillId="6" borderId="4" xfId="0" applyFont="1" applyFill="1" applyBorder="1" applyAlignment="1">
      <alignment horizontal="center"/>
    </xf>
    <xf numFmtId="0" fontId="44" fillId="6" borderId="25" xfId="0" applyFont="1" applyFill="1" applyBorder="1" applyAlignment="1">
      <alignment horizontal="center"/>
    </xf>
    <xf numFmtId="43" fontId="29" fillId="0" borderId="4" xfId="0" applyNumberFormat="1" applyFont="1" applyFill="1" applyBorder="1" applyAlignment="1">
      <alignment vertical="center" wrapText="1"/>
    </xf>
    <xf numFmtId="43" fontId="17" fillId="0" borderId="4" xfId="0" applyNumberFormat="1" applyFont="1" applyFill="1" applyBorder="1" applyAlignment="1">
      <alignment vertical="center" wrapText="1"/>
    </xf>
    <xf numFmtId="169" fontId="8" fillId="0" borderId="3" xfId="0" applyNumberFormat="1" applyFont="1" applyFill="1" applyBorder="1" applyAlignment="1">
      <alignment horizontal="right" vertical="center" wrapText="1"/>
    </xf>
    <xf numFmtId="0" fontId="8" fillId="0" borderId="10" xfId="0" applyFont="1" applyFill="1" applyBorder="1" applyAlignment="1">
      <alignment horizontal="centerContinuous" vertical="center" wrapText="1"/>
    </xf>
    <xf numFmtId="0" fontId="27" fillId="0" borderId="10" xfId="0" applyFont="1" applyFill="1" applyBorder="1" applyAlignment="1">
      <alignment horizontal="center" vertical="center" wrapText="1"/>
    </xf>
    <xf numFmtId="167" fontId="16" fillId="0" borderId="10" xfId="0" applyNumberFormat="1" applyFont="1" applyFill="1" applyBorder="1" applyAlignment="1">
      <alignment horizontal="center" vertical="center" wrapText="1"/>
    </xf>
    <xf numFmtId="43" fontId="29" fillId="0" borderId="0" xfId="0" applyNumberFormat="1" applyFont="1" applyFill="1" applyProtection="1">
      <protection locked="0"/>
    </xf>
    <xf numFmtId="43" fontId="28" fillId="0" borderId="0" xfId="0" applyNumberFormat="1" applyFont="1" applyFill="1" applyProtection="1">
      <protection locked="0"/>
    </xf>
    <xf numFmtId="39" fontId="6" fillId="0" borderId="4" xfId="0" applyNumberFormat="1" applyFont="1" applyFill="1" applyBorder="1" applyAlignment="1">
      <alignment vertical="center" wrapText="1"/>
    </xf>
    <xf numFmtId="39" fontId="8" fillId="0" borderId="7" xfId="0" applyNumberFormat="1" applyFont="1" applyFill="1" applyBorder="1" applyAlignment="1">
      <alignment horizontal="center" vertical="center" wrapText="1"/>
    </xf>
    <xf numFmtId="39" fontId="6" fillId="0" borderId="4" xfId="0" applyNumberFormat="1" applyFont="1" applyFill="1" applyBorder="1" applyAlignment="1">
      <alignment horizontal="center" vertical="center" wrapText="1"/>
    </xf>
    <xf numFmtId="39" fontId="6" fillId="0" borderId="5" xfId="0" applyNumberFormat="1" applyFont="1" applyFill="1" applyBorder="1" applyAlignment="1">
      <alignment horizontal="center" vertical="center" wrapText="1"/>
    </xf>
    <xf numFmtId="49" fontId="6" fillId="0" borderId="3" xfId="0" applyNumberFormat="1" applyFont="1" applyFill="1" applyBorder="1" applyAlignment="1">
      <alignment vertical="center" wrapText="1"/>
    </xf>
    <xf numFmtId="43" fontId="12" fillId="0" borderId="3" xfId="0" applyNumberFormat="1" applyFont="1" applyFill="1" applyBorder="1" applyAlignment="1" applyProtection="1">
      <alignment horizontal="center" vertical="center" wrapText="1"/>
      <protection locked="0"/>
    </xf>
    <xf numFmtId="43" fontId="12" fillId="2" borderId="3" xfId="0" applyNumberFormat="1" applyFont="1" applyFill="1" applyBorder="1" applyAlignment="1" applyProtection="1">
      <alignment horizontal="center" vertical="center" wrapText="1"/>
      <protection locked="0"/>
    </xf>
    <xf numFmtId="43" fontId="12" fillId="9" borderId="3" xfId="0" applyNumberFormat="1" applyFont="1" applyFill="1" applyBorder="1" applyAlignment="1" applyProtection="1">
      <alignment horizontal="center" vertical="center" wrapText="1"/>
      <protection locked="0"/>
    </xf>
    <xf numFmtId="43" fontId="12" fillId="0" borderId="4" xfId="0" applyNumberFormat="1" applyFont="1" applyFill="1" applyBorder="1" applyAlignment="1" applyProtection="1">
      <alignment horizontal="center" vertical="center" wrapText="1"/>
      <protection locked="0"/>
    </xf>
    <xf numFmtId="43" fontId="12" fillId="0" borderId="0" xfId="0" applyNumberFormat="1" applyFont="1" applyFill="1" applyAlignment="1" applyProtection="1">
      <alignment horizontal="center"/>
      <protection locked="0"/>
    </xf>
    <xf numFmtId="0" fontId="11" fillId="0" borderId="0" xfId="0" applyFont="1" applyFill="1" applyBorder="1" applyAlignment="1" applyProtection="1">
      <alignment horizontal="center" vertical="center"/>
      <protection locked="0"/>
    </xf>
    <xf numFmtId="0" fontId="11" fillId="0" borderId="6" xfId="0" applyFont="1" applyFill="1" applyBorder="1" applyAlignment="1" applyProtection="1">
      <alignment horizontal="center" vertical="center"/>
      <protection locked="0"/>
    </xf>
    <xf numFmtId="43" fontId="12" fillId="3" borderId="3" xfId="0" applyNumberFormat="1" applyFont="1" applyFill="1" applyBorder="1" applyAlignment="1" applyProtection="1">
      <alignment horizontal="center" vertical="center" wrapText="1"/>
      <protection locked="0"/>
    </xf>
    <xf numFmtId="0" fontId="12" fillId="0" borderId="4" xfId="0" applyFont="1" applyFill="1" applyBorder="1" applyAlignment="1" applyProtection="1">
      <alignment horizontal="left" vertical="center" wrapText="1"/>
      <protection locked="0"/>
    </xf>
    <xf numFmtId="43" fontId="12" fillId="0" borderId="4" xfId="0" applyNumberFormat="1" applyFont="1" applyFill="1" applyBorder="1" applyAlignment="1" applyProtection="1">
      <alignment horizontal="left" vertical="center" wrapText="1"/>
      <protection locked="0"/>
    </xf>
    <xf numFmtId="0" fontId="12" fillId="2" borderId="8" xfId="0" applyFont="1" applyFill="1" applyBorder="1" applyAlignment="1" applyProtection="1">
      <alignment horizontal="center" vertical="center" wrapText="1"/>
      <protection locked="0"/>
    </xf>
    <xf numFmtId="0" fontId="11" fillId="4" borderId="4" xfId="0" applyNumberFormat="1" applyFont="1" applyFill="1" applyBorder="1" applyAlignment="1">
      <alignment horizontal="center" vertical="center" wrapText="1"/>
    </xf>
    <xf numFmtId="43" fontId="12" fillId="4" borderId="8" xfId="0" applyNumberFormat="1" applyFont="1" applyFill="1" applyBorder="1" applyAlignment="1" applyProtection="1">
      <alignment horizontal="center" vertical="center" wrapText="1"/>
      <protection locked="0"/>
    </xf>
    <xf numFmtId="43" fontId="12" fillId="5" borderId="8" xfId="0" applyNumberFormat="1" applyFont="1" applyFill="1" applyBorder="1" applyAlignment="1" applyProtection="1">
      <alignment horizontal="center" vertical="center" wrapText="1"/>
      <protection locked="0"/>
    </xf>
    <xf numFmtId="43" fontId="12" fillId="5" borderId="4" xfId="0" applyNumberFormat="1" applyFont="1" applyFill="1" applyBorder="1" applyProtection="1">
      <protection locked="0"/>
    </xf>
    <xf numFmtId="43" fontId="12" fillId="5" borderId="8" xfId="0" applyNumberFormat="1" applyFont="1" applyFill="1" applyBorder="1" applyAlignment="1" applyProtection="1">
      <alignment horizontal="left" vertical="center" wrapText="1"/>
      <protection locked="0"/>
    </xf>
    <xf numFmtId="43" fontId="12" fillId="0" borderId="8" xfId="0" applyNumberFormat="1" applyFont="1" applyFill="1" applyBorder="1" applyAlignment="1" applyProtection="1">
      <alignment horizontal="center" vertical="center" wrapText="1"/>
      <protection locked="0"/>
    </xf>
    <xf numFmtId="43" fontId="11" fillId="5" borderId="4" xfId="0" applyNumberFormat="1" applyFont="1" applyFill="1" applyBorder="1" applyProtection="1">
      <protection locked="0"/>
    </xf>
    <xf numFmtId="43" fontId="12" fillId="4" borderId="4" xfId="0" applyNumberFormat="1" applyFont="1" applyFill="1" applyBorder="1" applyProtection="1">
      <protection locked="0"/>
    </xf>
    <xf numFmtId="43" fontId="12" fillId="0" borderId="4" xfId="0" applyNumberFormat="1" applyFont="1" applyFill="1" applyBorder="1" applyProtection="1">
      <protection locked="0"/>
    </xf>
    <xf numFmtId="43" fontId="47" fillId="0" borderId="4" xfId="0" applyNumberFormat="1" applyFont="1" applyFill="1" applyBorder="1" applyProtection="1">
      <protection locked="0"/>
    </xf>
    <xf numFmtId="2" fontId="11" fillId="4" borderId="4" xfId="0" applyNumberFormat="1" applyFont="1" applyFill="1" applyBorder="1" applyAlignment="1">
      <alignment horizontal="center" vertical="center" wrapText="1"/>
    </xf>
    <xf numFmtId="43" fontId="19" fillId="0" borderId="4" xfId="0" applyNumberFormat="1" applyFont="1" applyFill="1" applyBorder="1" applyAlignment="1" applyProtection="1">
      <alignment horizontal="left" vertical="center" wrapText="1"/>
      <protection locked="0"/>
    </xf>
    <xf numFmtId="0" fontId="26" fillId="6" borderId="11" xfId="0" applyFont="1" applyFill="1" applyBorder="1" applyAlignment="1">
      <alignment horizontal="center"/>
    </xf>
    <xf numFmtId="0" fontId="26" fillId="6" borderId="4" xfId="0" applyFont="1" applyFill="1" applyBorder="1" applyAlignment="1">
      <alignment horizontal="center"/>
    </xf>
    <xf numFmtId="0" fontId="25" fillId="6" borderId="4" xfId="0" applyFont="1" applyFill="1" applyBorder="1" applyAlignment="1">
      <alignment horizontal="center"/>
    </xf>
    <xf numFmtId="43" fontId="12" fillId="9" borderId="4" xfId="0" applyNumberFormat="1" applyFont="1" applyFill="1" applyBorder="1" applyProtection="1">
      <protection locked="0"/>
    </xf>
    <xf numFmtId="166" fontId="11" fillId="0" borderId="4" xfId="0" applyNumberFormat="1" applyFont="1" applyFill="1" applyBorder="1" applyAlignment="1" applyProtection="1">
      <alignment horizontal="left" vertical="center"/>
      <protection locked="0"/>
    </xf>
    <xf numFmtId="43" fontId="11" fillId="0" borderId="4" xfId="0" applyNumberFormat="1" applyFont="1" applyFill="1" applyBorder="1" applyAlignment="1" applyProtection="1">
      <alignment horizontal="left" vertical="center" wrapText="1"/>
      <protection locked="0"/>
    </xf>
    <xf numFmtId="43" fontId="11" fillId="0" borderId="4" xfId="0" applyNumberFormat="1" applyFont="1" applyFill="1" applyBorder="1" applyAlignment="1" applyProtection="1">
      <alignment horizontal="center" vertical="center" wrapText="1"/>
      <protection locked="0"/>
    </xf>
    <xf numFmtId="43" fontId="12" fillId="0" borderId="4" xfId="0" applyNumberFormat="1" applyFont="1" applyFill="1" applyBorder="1" applyAlignment="1" applyProtection="1">
      <alignment horizontal="left" vertical="center"/>
      <protection locked="0"/>
    </xf>
    <xf numFmtId="43" fontId="11" fillId="0" borderId="4" xfId="11" applyNumberFormat="1" applyFont="1" applyFill="1" applyBorder="1" applyAlignment="1" applyProtection="1">
      <alignment horizontal="center" vertical="center" wrapText="1"/>
      <protection locked="0"/>
    </xf>
    <xf numFmtId="43" fontId="12" fillId="0" borderId="4" xfId="11" applyNumberFormat="1" applyFont="1" applyFill="1" applyBorder="1" applyAlignment="1" applyProtection="1">
      <alignment horizontal="center" vertical="center" wrapText="1"/>
      <protection locked="0"/>
    </xf>
    <xf numFmtId="43" fontId="12" fillId="0" borderId="5" xfId="0" applyNumberFormat="1" applyFont="1" applyFill="1" applyBorder="1" applyAlignment="1" applyProtection="1">
      <alignment horizontal="left" vertical="center"/>
      <protection locked="0"/>
    </xf>
    <xf numFmtId="43" fontId="11" fillId="0" borderId="5" xfId="11" applyNumberFormat="1" applyFont="1" applyFill="1" applyBorder="1" applyAlignment="1" applyProtection="1">
      <alignment horizontal="center" vertical="center" wrapText="1"/>
      <protection locked="0"/>
    </xf>
    <xf numFmtId="43" fontId="12" fillId="0" borderId="5" xfId="11" applyNumberFormat="1" applyFont="1" applyFill="1" applyBorder="1" applyAlignment="1" applyProtection="1">
      <alignment horizontal="center" vertical="center" wrapText="1"/>
      <protection locked="0"/>
    </xf>
    <xf numFmtId="43" fontId="12" fillId="0" borderId="5" xfId="0" applyNumberFormat="1" applyFont="1" applyFill="1" applyBorder="1" applyProtection="1">
      <protection locked="0"/>
    </xf>
    <xf numFmtId="1" fontId="11" fillId="0" borderId="3" xfId="0" applyNumberFormat="1" applyFont="1" applyFill="1" applyBorder="1" applyAlignment="1" applyProtection="1">
      <alignment horizontal="left" vertical="center" wrapText="1"/>
      <protection locked="0"/>
    </xf>
    <xf numFmtId="1" fontId="11" fillId="0" borderId="3" xfId="0" applyNumberFormat="1" applyFont="1" applyFill="1" applyBorder="1" applyAlignment="1" applyProtection="1">
      <alignment horizontal="center" vertical="center" wrapText="1"/>
      <protection locked="0"/>
    </xf>
    <xf numFmtId="43" fontId="6" fillId="0" borderId="4" xfId="0" applyNumberFormat="1" applyFont="1" applyFill="1" applyBorder="1" applyAlignment="1" applyProtection="1">
      <alignment horizontal="left" vertical="center" wrapText="1"/>
      <protection locked="0"/>
    </xf>
    <xf numFmtId="0" fontId="6" fillId="0" borderId="4" xfId="0" applyFont="1" applyFill="1" applyBorder="1" applyAlignment="1" applyProtection="1">
      <alignment horizontal="center" vertical="center" wrapText="1"/>
      <protection locked="0"/>
    </xf>
    <xf numFmtId="43" fontId="6" fillId="0" borderId="4" xfId="0" applyNumberFormat="1" applyFont="1" applyFill="1" applyBorder="1" applyAlignment="1" applyProtection="1">
      <alignment horizontal="center" vertical="center" wrapText="1"/>
      <protection locked="0"/>
    </xf>
    <xf numFmtId="43" fontId="14" fillId="0" borderId="4" xfId="0" applyNumberFormat="1" applyFont="1" applyFill="1" applyBorder="1" applyAlignment="1" applyProtection="1">
      <alignment horizontal="left" vertical="center" wrapText="1"/>
      <protection locked="0"/>
    </xf>
    <xf numFmtId="0" fontId="6" fillId="0" borderId="5" xfId="0" applyFont="1" applyFill="1" applyBorder="1" applyAlignment="1" applyProtection="1">
      <alignment horizontal="center" vertical="center" wrapText="1"/>
      <protection locked="0"/>
    </xf>
    <xf numFmtId="43" fontId="6" fillId="0" borderId="5" xfId="0" applyNumberFormat="1" applyFont="1" applyFill="1" applyBorder="1" applyAlignment="1" applyProtection="1">
      <alignment horizontal="left" vertical="center" wrapText="1"/>
      <protection locked="0"/>
    </xf>
    <xf numFmtId="43" fontId="6" fillId="0" borderId="5" xfId="0" applyNumberFormat="1" applyFont="1" applyFill="1" applyBorder="1" applyAlignment="1" applyProtection="1">
      <alignment horizontal="center" vertical="center" wrapText="1"/>
      <protection locked="0"/>
    </xf>
    <xf numFmtId="0" fontId="48" fillId="0" borderId="4" xfId="0" applyFont="1" applyFill="1" applyBorder="1" applyAlignment="1" applyProtection="1">
      <alignment horizontal="center" vertical="center" wrapText="1"/>
      <protection locked="0"/>
    </xf>
    <xf numFmtId="0" fontId="48" fillId="0" borderId="4" xfId="0" applyFont="1" applyFill="1" applyBorder="1" applyAlignment="1" applyProtection="1">
      <alignment horizontal="left" vertical="center" wrapText="1"/>
      <protection locked="0"/>
    </xf>
    <xf numFmtId="43" fontId="48" fillId="0" borderId="4" xfId="0" applyNumberFormat="1" applyFont="1" applyFill="1" applyBorder="1" applyAlignment="1" applyProtection="1">
      <alignment horizontal="center" vertical="center" wrapText="1"/>
      <protection locked="0"/>
    </xf>
    <xf numFmtId="43" fontId="48" fillId="0" borderId="4" xfId="0" applyNumberFormat="1" applyFont="1" applyFill="1" applyBorder="1" applyAlignment="1" applyProtection="1">
      <alignment horizontal="left" vertical="center" wrapText="1"/>
      <protection locked="0"/>
    </xf>
    <xf numFmtId="0" fontId="48" fillId="2" borderId="8" xfId="0" applyFont="1" applyFill="1" applyBorder="1" applyAlignment="1" applyProtection="1">
      <alignment horizontal="center" vertical="center" wrapText="1"/>
      <protection locked="0"/>
    </xf>
    <xf numFmtId="39" fontId="12" fillId="0" borderId="0" xfId="0" applyNumberFormat="1" applyFont="1" applyFill="1"/>
    <xf numFmtId="0" fontId="48" fillId="0" borderId="4" xfId="0" applyFont="1" applyFill="1" applyBorder="1" applyAlignment="1" applyProtection="1">
      <alignment horizontal="center" vertical="center"/>
      <protection locked="0"/>
    </xf>
    <xf numFmtId="0" fontId="48" fillId="0" borderId="4" xfId="0" applyFont="1" applyFill="1" applyBorder="1" applyAlignment="1" applyProtection="1">
      <alignment horizontal="left" vertical="center"/>
      <protection locked="0"/>
    </xf>
    <xf numFmtId="43" fontId="48" fillId="0" borderId="4" xfId="0" applyNumberFormat="1" applyFont="1" applyFill="1" applyBorder="1" applyAlignment="1" applyProtection="1">
      <alignment horizontal="center" vertical="center"/>
      <protection locked="0"/>
    </xf>
    <xf numFmtId="1" fontId="48" fillId="0" borderId="4" xfId="0" applyNumberFormat="1" applyFont="1" applyFill="1" applyBorder="1" applyAlignment="1" applyProtection="1">
      <alignment horizontal="center" vertical="center"/>
      <protection locked="0"/>
    </xf>
    <xf numFmtId="49" fontId="48" fillId="0" borderId="4" xfId="0" applyNumberFormat="1" applyFont="1" applyFill="1" applyBorder="1" applyAlignment="1" applyProtection="1">
      <alignment horizontal="left" vertical="center" wrapText="1"/>
      <protection locked="0"/>
    </xf>
    <xf numFmtId="1" fontId="48" fillId="0" borderId="5" xfId="0" applyNumberFormat="1" applyFont="1" applyFill="1" applyBorder="1" applyAlignment="1" applyProtection="1">
      <alignment horizontal="center" vertical="center"/>
      <protection locked="0"/>
    </xf>
    <xf numFmtId="49" fontId="48" fillId="0" borderId="5" xfId="0" applyNumberFormat="1" applyFont="1" applyFill="1" applyBorder="1" applyAlignment="1" applyProtection="1">
      <alignment horizontal="left" vertical="center" wrapText="1"/>
      <protection locked="0"/>
    </xf>
    <xf numFmtId="43" fontId="48" fillId="0" borderId="5" xfId="0" applyNumberFormat="1" applyFont="1" applyFill="1" applyBorder="1" applyAlignment="1" applyProtection="1">
      <alignment horizontal="center" vertical="center" wrapText="1"/>
      <protection locked="0"/>
    </xf>
    <xf numFmtId="0" fontId="48" fillId="9" borderId="4" xfId="0" applyFont="1" applyFill="1" applyBorder="1" applyAlignment="1" applyProtection="1">
      <alignment horizontal="center" vertical="center"/>
      <protection locked="0"/>
    </xf>
    <xf numFmtId="43" fontId="48" fillId="9" borderId="4" xfId="0" applyNumberFormat="1" applyFont="1" applyFill="1" applyBorder="1" applyAlignment="1" applyProtection="1">
      <alignment horizontal="left" vertical="center"/>
      <protection locked="0"/>
    </xf>
    <xf numFmtId="0" fontId="48" fillId="9" borderId="8" xfId="0" applyFont="1" applyFill="1" applyBorder="1" applyAlignment="1" applyProtection="1">
      <alignment horizontal="center" vertical="center"/>
      <protection locked="0"/>
    </xf>
    <xf numFmtId="0" fontId="48" fillId="9" borderId="3" xfId="0" applyFont="1" applyFill="1" applyBorder="1" applyAlignment="1" applyProtection="1">
      <alignment horizontal="center" vertical="center"/>
      <protection locked="0"/>
    </xf>
    <xf numFmtId="0" fontId="6" fillId="0" borderId="3" xfId="0" applyFont="1" applyFill="1" applyBorder="1" applyAlignment="1" applyProtection="1">
      <alignment horizontal="center" vertical="center" wrapText="1"/>
      <protection locked="0"/>
    </xf>
    <xf numFmtId="43" fontId="6" fillId="0" borderId="3" xfId="0" applyNumberFormat="1" applyFont="1" applyFill="1" applyBorder="1" applyAlignment="1" applyProtection="1">
      <alignment horizontal="left" vertical="center" wrapText="1"/>
      <protection locked="0"/>
    </xf>
    <xf numFmtId="43" fontId="6" fillId="0" borderId="3" xfId="0" applyNumberFormat="1" applyFont="1" applyFill="1" applyBorder="1" applyAlignment="1" applyProtection="1">
      <alignment horizontal="center" vertical="center" wrapText="1"/>
      <protection locked="0"/>
    </xf>
    <xf numFmtId="43" fontId="6" fillId="0" borderId="3" xfId="0" applyNumberFormat="1" applyFont="1" applyFill="1" applyBorder="1" applyProtection="1">
      <protection locked="0"/>
    </xf>
    <xf numFmtId="43" fontId="14" fillId="0" borderId="3" xfId="0" applyNumberFormat="1" applyFont="1" applyFill="1" applyBorder="1" applyAlignment="1" applyProtection="1">
      <alignment horizontal="left" vertical="center" wrapText="1"/>
      <protection locked="0"/>
    </xf>
    <xf numFmtId="0" fontId="48" fillId="0" borderId="3" xfId="0" applyFont="1" applyFill="1" applyBorder="1" applyAlignment="1" applyProtection="1">
      <alignment horizontal="center" vertical="center"/>
      <protection locked="0"/>
    </xf>
    <xf numFmtId="0" fontId="48" fillId="0" borderId="3" xfId="0" applyFont="1" applyFill="1" applyBorder="1" applyAlignment="1" applyProtection="1">
      <alignment horizontal="left" vertical="center"/>
      <protection locked="0"/>
    </xf>
    <xf numFmtId="43" fontId="48" fillId="0" borderId="3" xfId="0" applyNumberFormat="1" applyFont="1" applyFill="1" applyBorder="1" applyAlignment="1" applyProtection="1">
      <alignment horizontal="center" vertical="center"/>
      <protection locked="0"/>
    </xf>
    <xf numFmtId="43" fontId="48" fillId="9" borderId="3" xfId="0" applyNumberFormat="1" applyFont="1" applyFill="1" applyBorder="1" applyAlignment="1" applyProtection="1">
      <alignment horizontal="center" vertical="center"/>
      <protection locked="0"/>
    </xf>
    <xf numFmtId="0" fontId="22" fillId="0" borderId="13" xfId="0" applyFont="1" applyFill="1" applyBorder="1" applyAlignment="1">
      <alignment vertical="center" wrapText="1"/>
    </xf>
    <xf numFmtId="0" fontId="12" fillId="0" borderId="0" xfId="8" applyFont="1" applyAlignment="1">
      <alignment horizontal="center"/>
    </xf>
    <xf numFmtId="0" fontId="12" fillId="0" borderId="0" xfId="8" applyFont="1"/>
    <xf numFmtId="0" fontId="6" fillId="0" borderId="0" xfId="8" applyFont="1"/>
    <xf numFmtId="0" fontId="12" fillId="0" borderId="3" xfId="8" applyFont="1" applyBorder="1" applyAlignment="1">
      <alignment horizontal="center" vertical="center" wrapText="1"/>
    </xf>
    <xf numFmtId="0" fontId="8" fillId="0" borderId="0" xfId="8" applyFont="1"/>
    <xf numFmtId="0" fontId="12" fillId="0" borderId="4" xfId="8" applyFont="1" applyBorder="1" applyAlignment="1">
      <alignment horizontal="center"/>
    </xf>
    <xf numFmtId="0" fontId="19" fillId="0" borderId="4" xfId="8" applyFont="1" applyBorder="1" applyAlignment="1">
      <alignment horizontal="center"/>
    </xf>
    <xf numFmtId="43" fontId="12" fillId="0" borderId="4" xfId="8" applyNumberFormat="1" applyFont="1" applyBorder="1" applyAlignment="1">
      <alignment horizontal="center"/>
    </xf>
    <xf numFmtId="43" fontId="19" fillId="0" borderId="4" xfId="8" applyNumberFormat="1" applyFont="1" applyBorder="1" applyAlignment="1">
      <alignment horizontal="center"/>
    </xf>
    <xf numFmtId="0" fontId="14" fillId="0" borderId="0" xfId="8" applyFont="1"/>
    <xf numFmtId="0" fontId="11" fillId="0" borderId="4" xfId="8" applyFont="1" applyBorder="1" applyAlignment="1">
      <alignment horizontal="center"/>
    </xf>
    <xf numFmtId="43" fontId="11" fillId="0" borderId="4" xfId="8" applyNumberFormat="1" applyFont="1" applyBorder="1" applyAlignment="1">
      <alignment horizontal="center"/>
    </xf>
    <xf numFmtId="2" fontId="12" fillId="0" borderId="4" xfId="8" applyNumberFormat="1" applyFont="1" applyBorder="1" applyAlignment="1">
      <alignment horizontal="center"/>
    </xf>
    <xf numFmtId="0" fontId="6" fillId="0" borderId="0" xfId="8" applyFont="1" applyAlignment="1">
      <alignment horizontal="center"/>
    </xf>
    <xf numFmtId="0" fontId="48" fillId="9" borderId="5" xfId="0" applyFont="1" applyFill="1" applyBorder="1" applyAlignment="1" applyProtection="1">
      <alignment horizontal="center" vertical="center"/>
      <protection locked="0"/>
    </xf>
    <xf numFmtId="43" fontId="48" fillId="9" borderId="5" xfId="0" applyNumberFormat="1" applyFont="1" applyFill="1" applyBorder="1" applyAlignment="1" applyProtection="1">
      <alignment horizontal="center" vertical="center"/>
      <protection locked="0"/>
    </xf>
    <xf numFmtId="43" fontId="6" fillId="9" borderId="3" xfId="0" applyNumberFormat="1" applyFont="1" applyFill="1" applyBorder="1" applyAlignment="1" applyProtection="1">
      <alignment horizontal="left" vertical="center" wrapText="1"/>
      <protection locked="0"/>
    </xf>
    <xf numFmtId="43" fontId="6" fillId="9" borderId="3" xfId="0" applyNumberFormat="1" applyFont="1" applyFill="1" applyBorder="1" applyAlignment="1" applyProtection="1">
      <alignment horizontal="center" vertical="center" wrapText="1"/>
      <protection locked="0"/>
    </xf>
    <xf numFmtId="0" fontId="2" fillId="0" borderId="0" xfId="8"/>
    <xf numFmtId="0" fontId="26" fillId="0" borderId="0" xfId="8" applyFont="1"/>
    <xf numFmtId="0" fontId="8" fillId="0" borderId="3" xfId="8" applyFont="1" applyBorder="1" applyAlignment="1">
      <alignment horizontal="center" vertical="center" wrapText="1"/>
    </xf>
    <xf numFmtId="0" fontId="8" fillId="0" borderId="3" xfId="8" applyFont="1" applyBorder="1" applyAlignment="1">
      <alignment horizontal="left" vertical="center" wrapText="1"/>
    </xf>
    <xf numFmtId="43" fontId="28" fillId="0" borderId="3" xfId="8" applyNumberFormat="1" applyFont="1" applyBorder="1" applyAlignment="1">
      <alignment horizontal="right" vertical="center" wrapText="1"/>
    </xf>
    <xf numFmtId="2" fontId="26" fillId="0" borderId="0" xfId="8" applyNumberFormat="1" applyFont="1"/>
    <xf numFmtId="43" fontId="26" fillId="0" borderId="0" xfId="8" applyNumberFormat="1" applyFont="1"/>
    <xf numFmtId="0" fontId="14" fillId="0" borderId="3" xfId="8" applyFont="1" applyBorder="1" applyAlignment="1">
      <alignment horizontal="left" vertical="center" wrapText="1"/>
    </xf>
    <xf numFmtId="2" fontId="2" fillId="0" borderId="0" xfId="8" applyNumberFormat="1"/>
    <xf numFmtId="0" fontId="6" fillId="0" borderId="3" xfId="8" applyFont="1" applyBorder="1" applyAlignment="1">
      <alignment horizontal="center" vertical="center" wrapText="1"/>
    </xf>
    <xf numFmtId="0" fontId="6" fillId="0" borderId="3" xfId="8" applyFont="1" applyBorder="1" applyAlignment="1">
      <alignment horizontal="left" vertical="center" wrapText="1"/>
    </xf>
    <xf numFmtId="0" fontId="14" fillId="0" borderId="3" xfId="8" applyFont="1" applyBorder="1" applyAlignment="1">
      <alignment horizontal="center" vertical="center" wrapText="1"/>
    </xf>
    <xf numFmtId="2" fontId="6" fillId="0" borderId="3" xfId="8" applyNumberFormat="1" applyFont="1" applyBorder="1" applyAlignment="1">
      <alignment horizontal="center" vertical="center" wrapText="1"/>
    </xf>
    <xf numFmtId="1" fontId="8" fillId="0" borderId="3" xfId="8" applyNumberFormat="1" applyFont="1" applyBorder="1" applyAlignment="1">
      <alignment horizontal="center" vertical="center" wrapText="1"/>
    </xf>
    <xf numFmtId="1" fontId="8" fillId="0" borderId="3" xfId="8" applyNumberFormat="1" applyFont="1" applyBorder="1" applyAlignment="1">
      <alignment horizontal="justify" vertical="center" wrapText="1"/>
    </xf>
    <xf numFmtId="0" fontId="24" fillId="9" borderId="3" xfId="0" applyFont="1" applyFill="1" applyBorder="1" applyAlignment="1" applyProtection="1">
      <alignment horizontal="center"/>
      <protection hidden="1"/>
    </xf>
    <xf numFmtId="0" fontId="8" fillId="0" borderId="4" xfId="0" applyFont="1" applyBorder="1" applyAlignment="1">
      <alignment horizontal="center" vertical="center" wrapText="1"/>
    </xf>
    <xf numFmtId="0" fontId="6" fillId="0" borderId="4" xfId="0" applyFont="1" applyBorder="1" applyAlignment="1">
      <alignment horizontal="center" vertical="center" wrapText="1"/>
    </xf>
    <xf numFmtId="0" fontId="14" fillId="0" borderId="4" xfId="0" applyFont="1" applyBorder="1" applyAlignment="1">
      <alignment horizontal="center" vertical="center" wrapText="1"/>
    </xf>
    <xf numFmtId="0" fontId="24" fillId="6" borderId="4" xfId="0" applyFont="1" applyFill="1" applyBorder="1" applyAlignment="1">
      <alignment horizontal="center"/>
    </xf>
    <xf numFmtId="0" fontId="6" fillId="9" borderId="4" xfId="0" applyFont="1" applyFill="1" applyBorder="1" applyAlignment="1">
      <alignment horizontal="center" vertical="center" wrapText="1"/>
    </xf>
    <xf numFmtId="0" fontId="6" fillId="9" borderId="8" xfId="0" applyFont="1" applyFill="1" applyBorder="1" applyAlignment="1">
      <alignment horizontal="center" vertical="center" wrapText="1"/>
    </xf>
    <xf numFmtId="0" fontId="6" fillId="10" borderId="3" xfId="0" applyFont="1" applyFill="1" applyBorder="1" applyAlignment="1" applyProtection="1">
      <alignment horizontal="center" vertical="center" wrapText="1"/>
      <protection hidden="1"/>
    </xf>
    <xf numFmtId="0" fontId="48" fillId="10" borderId="3" xfId="0" applyFont="1" applyFill="1" applyBorder="1" applyAlignment="1" applyProtection="1">
      <alignment horizontal="center" vertical="center" wrapText="1"/>
      <protection hidden="1"/>
    </xf>
    <xf numFmtId="1" fontId="8" fillId="0" borderId="4" xfId="0" applyNumberFormat="1" applyFont="1" applyBorder="1" applyAlignment="1">
      <alignment horizontal="center" vertical="center" wrapText="1"/>
    </xf>
    <xf numFmtId="1" fontId="8" fillId="0" borderId="5" xfId="0" applyNumberFormat="1" applyFont="1" applyBorder="1" applyAlignment="1">
      <alignment horizontal="center" vertical="center" wrapText="1"/>
    </xf>
    <xf numFmtId="0" fontId="58" fillId="0" borderId="0" xfId="8" applyFont="1" applyAlignment="1">
      <alignment horizontal="center"/>
    </xf>
    <xf numFmtId="0" fontId="58" fillId="0" borderId="0" xfId="8" applyFont="1"/>
    <xf numFmtId="0" fontId="41" fillId="0" borderId="0" xfId="8" applyFont="1" applyBorder="1" applyAlignment="1">
      <alignment horizontal="center" vertical="center" wrapText="1"/>
    </xf>
    <xf numFmtId="0" fontId="46" fillId="0" borderId="0" xfId="8" applyFont="1" applyBorder="1" applyAlignment="1">
      <alignment horizontal="center" vertical="center" wrapText="1"/>
    </xf>
    <xf numFmtId="43" fontId="28" fillId="0" borderId="0" xfId="8" applyNumberFormat="1" applyFont="1" applyBorder="1" applyAlignment="1">
      <alignment horizontal="right" vertical="center" wrapText="1"/>
    </xf>
    <xf numFmtId="43" fontId="13" fillId="0" borderId="0" xfId="8" applyNumberFormat="1" applyFont="1" applyBorder="1" applyAlignment="1">
      <alignment horizontal="right" vertical="center" wrapText="1"/>
    </xf>
    <xf numFmtId="0" fontId="2" fillId="0" borderId="0" xfId="8" applyNumberFormat="1"/>
    <xf numFmtId="39" fontId="19" fillId="0" borderId="4" xfId="8" applyNumberFormat="1" applyFont="1" applyBorder="1" applyAlignment="1">
      <alignment horizontal="center"/>
    </xf>
    <xf numFmtId="39" fontId="19" fillId="9" borderId="4" xfId="8" applyNumberFormat="1" applyFont="1" applyFill="1" applyBorder="1" applyAlignment="1">
      <alignment horizontal="center"/>
    </xf>
    <xf numFmtId="165" fontId="6" fillId="0" borderId="0" xfId="8" applyNumberFormat="1" applyFont="1"/>
    <xf numFmtId="2" fontId="6" fillId="0" borderId="0" xfId="8" applyNumberFormat="1" applyFont="1"/>
    <xf numFmtId="165" fontId="11" fillId="0" borderId="6" xfId="0" applyNumberFormat="1" applyFont="1" applyFill="1" applyBorder="1" applyAlignment="1" applyProtection="1">
      <alignment horizontal="center" vertical="center"/>
      <protection locked="0"/>
    </xf>
    <xf numFmtId="43" fontId="12" fillId="9" borderId="4" xfId="8" applyNumberFormat="1" applyFont="1" applyFill="1" applyBorder="1" applyAlignment="1">
      <alignment horizontal="center"/>
    </xf>
    <xf numFmtId="0" fontId="41" fillId="0" borderId="3" xfId="0" applyFont="1" applyBorder="1" applyAlignment="1">
      <alignment vertical="center" wrapText="1"/>
    </xf>
    <xf numFmtId="0" fontId="28" fillId="0" borderId="3" xfId="0" applyFont="1" applyFill="1" applyBorder="1" applyAlignment="1">
      <alignment horizontal="left" vertical="center"/>
    </xf>
    <xf numFmtId="39" fontId="59" fillId="0" borderId="3" xfId="0" applyNumberFormat="1" applyFont="1" applyBorder="1"/>
    <xf numFmtId="0" fontId="59" fillId="0" borderId="3" xfId="0" applyFont="1" applyBorder="1" applyAlignment="1">
      <alignment horizontal="center" vertical="center" wrapText="1"/>
    </xf>
    <xf numFmtId="0" fontId="59" fillId="0" borderId="3" xfId="0" applyFont="1" applyFill="1" applyBorder="1" applyAlignment="1">
      <alignment horizontal="left" vertical="center" wrapText="1"/>
    </xf>
    <xf numFmtId="2" fontId="59" fillId="0" borderId="3" xfId="0" applyNumberFormat="1" applyFont="1" applyBorder="1" applyAlignment="1">
      <alignment vertical="center" wrapText="1"/>
    </xf>
    <xf numFmtId="39" fontId="60" fillId="0" borderId="3" xfId="0" applyNumberFormat="1" applyFont="1" applyBorder="1" applyAlignment="1"/>
    <xf numFmtId="2" fontId="60" fillId="0" borderId="3" xfId="0" applyNumberFormat="1" applyFont="1" applyBorder="1" applyAlignment="1">
      <alignment vertical="center" wrapText="1"/>
    </xf>
    <xf numFmtId="0" fontId="59" fillId="0" borderId="3" xfId="0" applyFont="1" applyBorder="1" applyAlignment="1">
      <alignment horizontal="left" vertical="center" wrapText="1"/>
    </xf>
    <xf numFmtId="0" fontId="59" fillId="0" borderId="3" xfId="12" applyFont="1" applyFill="1" applyBorder="1" applyAlignment="1" applyProtection="1">
      <alignment horizontal="left" vertical="center" wrapText="1"/>
      <protection hidden="1"/>
    </xf>
    <xf numFmtId="0" fontId="24" fillId="0" borderId="0" xfId="0" applyFont="1"/>
    <xf numFmtId="0" fontId="60" fillId="0" borderId="3" xfId="0" applyFont="1" applyBorder="1" applyAlignment="1">
      <alignment vertical="center" wrapText="1"/>
    </xf>
    <xf numFmtId="39" fontId="59" fillId="0" borderId="3" xfId="0" applyNumberFormat="1" applyFont="1" applyBorder="1" applyAlignment="1">
      <alignment horizontal="right" vertical="center" wrapText="1"/>
    </xf>
    <xf numFmtId="0" fontId="59" fillId="0" borderId="0" xfId="0" applyFont="1"/>
    <xf numFmtId="39" fontId="8" fillId="0" borderId="4" xfId="0" applyNumberFormat="1" applyFont="1" applyFill="1" applyBorder="1" applyAlignment="1">
      <alignment horizontal="right" vertical="center" wrapText="1"/>
    </xf>
    <xf numFmtId="0" fontId="49" fillId="0" borderId="4" xfId="8" applyFont="1" applyBorder="1" applyAlignment="1">
      <alignment horizontal="center"/>
    </xf>
    <xf numFmtId="39" fontId="49" fillId="0" borderId="4" xfId="8" applyNumberFormat="1" applyFont="1" applyBorder="1" applyAlignment="1">
      <alignment horizontal="center"/>
    </xf>
    <xf numFmtId="39" fontId="49" fillId="9" borderId="4" xfId="8" applyNumberFormat="1" applyFont="1" applyFill="1" applyBorder="1" applyAlignment="1">
      <alignment horizontal="center"/>
    </xf>
    <xf numFmtId="2" fontId="11" fillId="0" borderId="5" xfId="8" applyNumberFormat="1" applyFont="1" applyBorder="1" applyAlignment="1">
      <alignment horizontal="center"/>
    </xf>
    <xf numFmtId="39" fontId="49" fillId="0" borderId="5" xfId="8" applyNumberFormat="1" applyFont="1" applyBorder="1" applyAlignment="1">
      <alignment horizontal="center"/>
    </xf>
    <xf numFmtId="43" fontId="11" fillId="0" borderId="5" xfId="8" applyNumberFormat="1" applyFont="1" applyBorder="1" applyAlignment="1">
      <alignment horizontal="center"/>
    </xf>
    <xf numFmtId="0" fontId="41" fillId="0" borderId="3" xfId="0" applyFont="1" applyBorder="1" applyAlignment="1">
      <alignment horizontal="center" vertical="center" wrapText="1"/>
    </xf>
    <xf numFmtId="167" fontId="16" fillId="0" borderId="3" xfId="8" applyNumberFormat="1" applyFont="1" applyBorder="1" applyAlignment="1">
      <alignment horizontal="center" vertical="center" wrapText="1"/>
    </xf>
    <xf numFmtId="43" fontId="8" fillId="0" borderId="3" xfId="8" applyNumberFormat="1" applyFont="1" applyBorder="1" applyAlignment="1">
      <alignment horizontal="right" vertical="center" wrapText="1"/>
    </xf>
    <xf numFmtId="168" fontId="8" fillId="0" borderId="3" xfId="8" applyNumberFormat="1" applyFont="1" applyBorder="1" applyAlignment="1">
      <alignment horizontal="right" vertical="center" wrapText="1"/>
    </xf>
    <xf numFmtId="168" fontId="6" fillId="0" borderId="3" xfId="8" applyNumberFormat="1" applyFont="1" applyBorder="1" applyAlignment="1">
      <alignment horizontal="right" vertical="center" wrapText="1"/>
    </xf>
    <xf numFmtId="0" fontId="8" fillId="0" borderId="4" xfId="8" applyFont="1" applyBorder="1" applyAlignment="1">
      <alignment horizontal="center" vertical="center" wrapText="1"/>
    </xf>
    <xf numFmtId="43" fontId="2" fillId="0" borderId="0" xfId="8" applyNumberFormat="1"/>
    <xf numFmtId="43" fontId="6" fillId="0" borderId="3" xfId="8" applyNumberFormat="1" applyFont="1" applyBorder="1" applyAlignment="1">
      <alignment horizontal="right" vertical="center" wrapText="1"/>
    </xf>
    <xf numFmtId="0" fontId="6" fillId="0" borderId="4" xfId="8" applyFont="1" applyBorder="1" applyAlignment="1">
      <alignment horizontal="center" vertical="center" wrapText="1"/>
    </xf>
    <xf numFmtId="0" fontId="50" fillId="0" borderId="3" xfId="8" applyFont="1" applyBorder="1"/>
    <xf numFmtId="0" fontId="24" fillId="0" borderId="3" xfId="8" applyFont="1" applyBorder="1" applyAlignment="1">
      <alignment horizontal="center"/>
    </xf>
    <xf numFmtId="0" fontId="14" fillId="0" borderId="4" xfId="8" applyFont="1" applyBorder="1" applyAlignment="1">
      <alignment horizontal="center" vertical="center" wrapText="1"/>
    </xf>
    <xf numFmtId="0" fontId="24" fillId="0" borderId="4" xfId="8" applyFont="1" applyBorder="1" applyAlignment="1">
      <alignment horizontal="center"/>
    </xf>
    <xf numFmtId="39" fontId="6" fillId="0" borderId="3" xfId="8" applyNumberFormat="1" applyFont="1" applyBorder="1" applyAlignment="1">
      <alignment horizontal="right" vertical="center" wrapText="1"/>
    </xf>
    <xf numFmtId="0" fontId="6" fillId="0" borderId="8" xfId="8" applyFont="1" applyBorder="1" applyAlignment="1">
      <alignment horizontal="center" vertical="center" wrapText="1"/>
    </xf>
    <xf numFmtId="0" fontId="24" fillId="0" borderId="3" xfId="8" applyFont="1" applyBorder="1" applyAlignment="1" applyProtection="1">
      <alignment horizontal="center"/>
      <protection hidden="1"/>
    </xf>
    <xf numFmtId="0" fontId="6" fillId="0" borderId="3" xfId="8" applyFont="1" applyBorder="1" applyAlignment="1" applyProtection="1">
      <alignment horizontal="center" vertical="center" wrapText="1"/>
      <protection hidden="1"/>
    </xf>
    <xf numFmtId="0" fontId="48" fillId="0" borderId="3" xfId="8" applyFont="1" applyBorder="1" applyAlignment="1" applyProtection="1">
      <alignment horizontal="center" vertical="center" wrapText="1"/>
      <protection hidden="1"/>
    </xf>
    <xf numFmtId="169" fontId="6" fillId="0" borderId="3" xfId="8" applyNumberFormat="1" applyFont="1" applyBorder="1" applyAlignment="1">
      <alignment horizontal="right" vertical="center" wrapText="1"/>
    </xf>
    <xf numFmtId="39" fontId="8" fillId="0" borderId="3" xfId="8" applyNumberFormat="1" applyFont="1" applyBorder="1" applyAlignment="1">
      <alignment horizontal="right" vertical="center" wrapText="1"/>
    </xf>
    <xf numFmtId="43" fontId="13" fillId="0" borderId="3" xfId="8" applyNumberFormat="1" applyFont="1" applyBorder="1" applyAlignment="1">
      <alignment horizontal="right" vertical="center" wrapText="1"/>
    </xf>
    <xf numFmtId="165" fontId="9" fillId="0" borderId="0" xfId="0" applyNumberFormat="1" applyFont="1" applyFill="1" applyBorder="1" applyAlignment="1">
      <alignment horizontal="justify" vertical="center" wrapText="1"/>
    </xf>
    <xf numFmtId="49" fontId="6" fillId="0" borderId="3" xfId="0" applyNumberFormat="1" applyFont="1" applyFill="1" applyBorder="1" applyAlignment="1" applyProtection="1">
      <alignment horizontal="left" vertical="center" wrapText="1"/>
      <protection locked="0"/>
    </xf>
    <xf numFmtId="4" fontId="9" fillId="0" borderId="0" xfId="0" applyNumberFormat="1" applyFont="1" applyFill="1" applyBorder="1" applyAlignment="1">
      <alignment horizontal="justify" vertical="center" wrapText="1"/>
    </xf>
    <xf numFmtId="2" fontId="9" fillId="0" borderId="0" xfId="0" applyNumberFormat="1" applyFont="1" applyFill="1" applyBorder="1" applyAlignment="1">
      <alignment horizontal="justify" vertical="center" wrapText="1"/>
    </xf>
    <xf numFmtId="43" fontId="28" fillId="0" borderId="3" xfId="1" applyFont="1" applyFill="1" applyBorder="1" applyAlignment="1">
      <alignment horizontal="right" wrapText="1"/>
    </xf>
    <xf numFmtId="43" fontId="42" fillId="0" borderId="3" xfId="1" applyFont="1" applyBorder="1" applyAlignment="1">
      <alignment horizontal="right" wrapText="1"/>
    </xf>
    <xf numFmtId="43" fontId="28" fillId="9" borderId="3" xfId="1" applyFont="1" applyFill="1" applyBorder="1" applyAlignment="1" applyProtection="1">
      <alignment horizontal="right" wrapText="1"/>
      <protection locked="0"/>
    </xf>
    <xf numFmtId="43" fontId="13" fillId="0" borderId="3" xfId="1" applyFont="1" applyFill="1" applyBorder="1" applyAlignment="1" applyProtection="1">
      <alignment horizontal="right" wrapText="1"/>
      <protection locked="0"/>
    </xf>
    <xf numFmtId="43" fontId="60" fillId="0" borderId="3" xfId="1" applyFont="1" applyBorder="1" applyAlignment="1">
      <alignment vertical="center" wrapText="1"/>
    </xf>
    <xf numFmtId="0" fontId="59" fillId="0" borderId="3" xfId="0" applyFont="1" applyBorder="1" applyAlignment="1">
      <alignment horizontal="center" vertical="center"/>
    </xf>
    <xf numFmtId="0" fontId="24" fillId="0" borderId="0" xfId="0" applyFont="1" applyAlignment="1">
      <alignment horizontal="center" vertical="center"/>
    </xf>
    <xf numFmtId="0" fontId="59" fillId="0" borderId="0" xfId="0" applyFont="1" applyAlignment="1">
      <alignment horizontal="center" vertical="center"/>
    </xf>
    <xf numFmtId="2" fontId="60" fillId="0" borderId="3" xfId="1" applyNumberFormat="1" applyFont="1" applyBorder="1" applyAlignment="1">
      <alignment vertical="center" wrapText="1"/>
    </xf>
    <xf numFmtId="0" fontId="6" fillId="9" borderId="3" xfId="0" applyFont="1" applyFill="1" applyBorder="1" applyAlignment="1" applyProtection="1">
      <alignment horizontal="center" vertical="center" wrapText="1"/>
      <protection locked="0"/>
    </xf>
    <xf numFmtId="43" fontId="13" fillId="9" borderId="3" xfId="1" applyFont="1" applyFill="1" applyBorder="1" applyAlignment="1" applyProtection="1">
      <alignment horizontal="right" wrapText="1"/>
      <protection locked="0"/>
    </xf>
    <xf numFmtId="43" fontId="48" fillId="9" borderId="3" xfId="0" applyNumberFormat="1"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43" fontId="48" fillId="9" borderId="3" xfId="0" applyNumberFormat="1" applyFont="1" applyFill="1" applyBorder="1" applyAlignment="1" applyProtection="1">
      <alignment horizontal="center" vertical="center" wrapText="1"/>
      <protection locked="0"/>
    </xf>
    <xf numFmtId="4" fontId="41" fillId="0" borderId="3" xfId="1" applyNumberFormat="1" applyFont="1" applyBorder="1" applyAlignment="1">
      <alignment horizontal="right" wrapText="1"/>
    </xf>
    <xf numFmtId="4" fontId="42" fillId="0" borderId="3" xfId="1" applyNumberFormat="1" applyFont="1" applyBorder="1" applyAlignment="1">
      <alignment horizontal="right" wrapText="1"/>
    </xf>
    <xf numFmtId="4" fontId="41" fillId="9" borderId="3" xfId="1" applyNumberFormat="1" applyFont="1" applyFill="1" applyBorder="1" applyAlignment="1">
      <alignment horizontal="right" wrapText="1"/>
    </xf>
    <xf numFmtId="4" fontId="42" fillId="9" borderId="3" xfId="1" applyNumberFormat="1" applyFont="1" applyFill="1" applyBorder="1" applyAlignment="1">
      <alignment horizontal="right" wrapText="1"/>
    </xf>
    <xf numFmtId="171" fontId="6" fillId="0" borderId="0" xfId="8" applyNumberFormat="1" applyFont="1" applyAlignment="1">
      <alignment horizontal="center"/>
    </xf>
    <xf numFmtId="0" fontId="11" fillId="0" borderId="8" xfId="8" applyFont="1" applyBorder="1" applyAlignment="1">
      <alignment horizontal="center" vertical="center" wrapText="1"/>
    </xf>
    <xf numFmtId="39" fontId="8" fillId="0" borderId="5" xfId="0" applyNumberFormat="1" applyFont="1" applyFill="1" applyBorder="1" applyAlignment="1">
      <alignment horizontal="right" vertical="center" wrapText="1"/>
    </xf>
    <xf numFmtId="43" fontId="11" fillId="0" borderId="4" xfId="8" applyNumberFormat="1" applyFont="1" applyBorder="1" applyAlignment="1">
      <alignment horizontal="right"/>
    </xf>
    <xf numFmtId="0" fontId="61" fillId="0" borderId="0" xfId="0" applyFont="1" applyFill="1" applyBorder="1" applyAlignment="1">
      <alignment horizontal="justify" vertical="center" wrapText="1"/>
    </xf>
    <xf numFmtId="0" fontId="62" fillId="0" borderId="0" xfId="0" applyFont="1" applyFill="1" applyBorder="1" applyAlignment="1">
      <alignment horizontal="justify" vertical="center" wrapText="1"/>
    </xf>
    <xf numFmtId="0" fontId="63" fillId="0" borderId="0" xfId="0" applyFont="1" applyFill="1" applyBorder="1" applyAlignment="1">
      <alignment horizontal="justify" vertical="center" wrapText="1"/>
    </xf>
    <xf numFmtId="0" fontId="64" fillId="0" borderId="0" xfId="0" applyFont="1" applyFill="1" applyBorder="1" applyAlignment="1">
      <alignment horizontal="justify" vertical="center" wrapText="1"/>
    </xf>
    <xf numFmtId="0" fontId="65" fillId="0" borderId="0" xfId="0" applyFont="1" applyFill="1" applyBorder="1" applyAlignment="1">
      <alignment horizontal="justify" vertical="center" wrapText="1"/>
    </xf>
    <xf numFmtId="172" fontId="61" fillId="0" borderId="0" xfId="0" applyNumberFormat="1" applyFont="1" applyFill="1" applyBorder="1" applyAlignment="1">
      <alignment horizontal="justify" vertical="center" wrapText="1"/>
    </xf>
    <xf numFmtId="0" fontId="66" fillId="0" borderId="0" xfId="0" applyFont="1" applyFill="1" applyBorder="1" applyAlignment="1">
      <alignment horizontal="justify" vertical="center" wrapText="1"/>
    </xf>
    <xf numFmtId="171" fontId="11" fillId="0" borderId="8" xfId="8" applyNumberFormat="1" applyFont="1" applyBorder="1" applyAlignment="1">
      <alignment horizontal="center" vertical="center" wrapText="1"/>
    </xf>
    <xf numFmtId="171" fontId="11" fillId="0" borderId="8" xfId="8" applyNumberFormat="1" applyFont="1" applyBorder="1" applyAlignment="1">
      <alignment horizontal="right" vertical="center" wrapText="1"/>
    </xf>
    <xf numFmtId="171" fontId="11" fillId="0" borderId="4" xfId="8" applyNumberFormat="1" applyFont="1" applyBorder="1" applyAlignment="1">
      <alignment horizontal="right"/>
    </xf>
    <xf numFmtId="171" fontId="19" fillId="0" borderId="4" xfId="8" applyNumberFormat="1" applyFont="1" applyBorder="1" applyAlignment="1">
      <alignment horizontal="right"/>
    </xf>
    <xf numFmtId="171" fontId="12" fillId="0" borderId="4" xfId="8" applyNumberFormat="1" applyFont="1" applyBorder="1" applyAlignment="1">
      <alignment horizontal="right"/>
    </xf>
    <xf numFmtId="171" fontId="11" fillId="0" borderId="5" xfId="8" applyNumberFormat="1" applyFont="1" applyBorder="1" applyAlignment="1">
      <alignment horizontal="right"/>
    </xf>
    <xf numFmtId="0" fontId="14" fillId="0" borderId="4" xfId="0" applyFont="1" applyFill="1" applyBorder="1" applyAlignment="1" applyProtection="1">
      <alignment horizontal="left" vertical="center"/>
      <protection locked="0"/>
    </xf>
    <xf numFmtId="0" fontId="2" fillId="0" borderId="0" xfId="8" applyAlignment="1">
      <alignment wrapText="1"/>
    </xf>
    <xf numFmtId="0" fontId="60" fillId="0" borderId="3" xfId="8" applyFont="1" applyBorder="1" applyAlignment="1">
      <alignment horizontal="center" vertical="center" wrapText="1"/>
    </xf>
    <xf numFmtId="167" fontId="6" fillId="0" borderId="3" xfId="8" applyNumberFormat="1" applyFont="1" applyBorder="1" applyAlignment="1">
      <alignment horizontal="center" vertical="center" wrapText="1"/>
    </xf>
    <xf numFmtId="0" fontId="60" fillId="0" borderId="3" xfId="8" applyFont="1" applyBorder="1" applyAlignment="1">
      <alignment vertical="center" wrapText="1"/>
    </xf>
    <xf numFmtId="171" fontId="60" fillId="0" borderId="3" xfId="8" applyNumberFormat="1" applyFont="1" applyBorder="1" applyAlignment="1">
      <alignment horizontal="right" vertical="center" wrapText="1"/>
    </xf>
    <xf numFmtId="173" fontId="60" fillId="0" borderId="3" xfId="8" applyNumberFormat="1" applyFont="1" applyBorder="1" applyAlignment="1">
      <alignment horizontal="right" vertical="center" wrapText="1"/>
    </xf>
    <xf numFmtId="0" fontId="67" fillId="0" borderId="3" xfId="8" applyFont="1" applyBorder="1" applyAlignment="1">
      <alignment horizontal="center" vertical="center" wrapText="1"/>
    </xf>
    <xf numFmtId="0" fontId="67" fillId="0" borderId="3" xfId="8" applyFont="1" applyBorder="1" applyAlignment="1">
      <alignment vertical="center" wrapText="1"/>
    </xf>
    <xf numFmtId="39" fontId="67" fillId="0" borderId="3" xfId="8" applyNumberFormat="1" applyFont="1" applyBorder="1" applyAlignment="1">
      <alignment horizontal="right" vertical="center" wrapText="1"/>
    </xf>
    <xf numFmtId="171" fontId="67" fillId="0" borderId="3" xfId="8" applyNumberFormat="1" applyFont="1" applyBorder="1" applyAlignment="1">
      <alignment horizontal="right" vertical="center" wrapText="1"/>
    </xf>
    <xf numFmtId="0" fontId="67" fillId="0" borderId="3" xfId="8" applyFont="1" applyBorder="1" applyAlignment="1">
      <alignment horizontal="right" vertical="center" wrapText="1"/>
    </xf>
    <xf numFmtId="0" fontId="59" fillId="0" borderId="3" xfId="8" applyFont="1" applyBorder="1" applyAlignment="1">
      <alignment horizontal="center" vertical="center" wrapText="1"/>
    </xf>
    <xf numFmtId="0" fontId="68" fillId="0" borderId="3" xfId="8" applyFont="1" applyBorder="1" applyAlignment="1">
      <alignment vertical="center" wrapText="1"/>
    </xf>
    <xf numFmtId="0" fontId="59" fillId="0" borderId="3" xfId="8" applyFont="1" applyBorder="1" applyAlignment="1">
      <alignment horizontal="right" vertical="center" wrapText="1"/>
    </xf>
    <xf numFmtId="171" fontId="59" fillId="0" borderId="3" xfId="8" applyNumberFormat="1" applyFont="1" applyBorder="1" applyAlignment="1">
      <alignment horizontal="right" vertical="center" wrapText="1"/>
    </xf>
    <xf numFmtId="0" fontId="59" fillId="0" borderId="3" xfId="8" applyFont="1" applyBorder="1" applyAlignment="1">
      <alignment vertical="center" wrapText="1"/>
    </xf>
    <xf numFmtId="39" fontId="59" fillId="0" borderId="3" xfId="8" applyNumberFormat="1" applyFont="1" applyBorder="1" applyAlignment="1">
      <alignment horizontal="right" vertical="center" wrapText="1"/>
    </xf>
    <xf numFmtId="39" fontId="68" fillId="0" borderId="3" xfId="8" applyNumberFormat="1" applyFont="1" applyBorder="1" applyAlignment="1">
      <alignment horizontal="right" vertical="center" wrapText="1"/>
    </xf>
    <xf numFmtId="0" fontId="59" fillId="9" borderId="3" xfId="8" applyFont="1" applyFill="1" applyBorder="1" applyAlignment="1">
      <alignment horizontal="center" vertical="center" wrapText="1"/>
    </xf>
    <xf numFmtId="0" fontId="59" fillId="9" borderId="3" xfId="8" applyFont="1" applyFill="1" applyBorder="1" applyAlignment="1">
      <alignment vertical="center" wrapText="1"/>
    </xf>
    <xf numFmtId="39" fontId="59" fillId="9" borderId="3" xfId="8" applyNumberFormat="1" applyFont="1" applyFill="1" applyBorder="1" applyAlignment="1">
      <alignment horizontal="right" vertical="center" wrapText="1"/>
    </xf>
    <xf numFmtId="171" fontId="59" fillId="9" borderId="3" xfId="8" applyNumberFormat="1" applyFont="1" applyFill="1" applyBorder="1" applyAlignment="1">
      <alignment horizontal="right" vertical="center" wrapText="1"/>
    </xf>
    <xf numFmtId="0" fontId="59" fillId="9" borderId="3" xfId="8" applyFont="1" applyFill="1" applyBorder="1" applyAlignment="1">
      <alignment horizontal="right" vertical="center" wrapText="1"/>
    </xf>
    <xf numFmtId="43" fontId="12" fillId="11" borderId="0" xfId="0" applyNumberFormat="1" applyFont="1" applyFill="1" applyProtection="1">
      <protection locked="0"/>
    </xf>
    <xf numFmtId="0" fontId="11" fillId="11" borderId="6" xfId="0" applyFont="1" applyFill="1" applyBorder="1" applyAlignment="1" applyProtection="1">
      <alignment horizontal="center" vertical="center"/>
      <protection locked="0"/>
    </xf>
    <xf numFmtId="43" fontId="12" fillId="11" borderId="3" xfId="0" applyNumberFormat="1" applyFont="1" applyFill="1" applyBorder="1" applyAlignment="1" applyProtection="1">
      <alignment horizontal="center" vertical="center" wrapText="1"/>
      <protection locked="0"/>
    </xf>
    <xf numFmtId="43" fontId="12" fillId="11" borderId="8" xfId="0" applyNumberFormat="1" applyFont="1" applyFill="1" applyBorder="1" applyAlignment="1" applyProtection="1">
      <alignment horizontal="center" vertical="center" wrapText="1"/>
      <protection locked="0"/>
    </xf>
    <xf numFmtId="43" fontId="12" fillId="11" borderId="4" xfId="0" applyNumberFormat="1" applyFont="1" applyFill="1" applyBorder="1" applyProtection="1">
      <protection locked="0"/>
    </xf>
    <xf numFmtId="43" fontId="47" fillId="11" borderId="4" xfId="0" applyNumberFormat="1" applyFont="1" applyFill="1" applyBorder="1" applyProtection="1">
      <protection locked="0"/>
    </xf>
    <xf numFmtId="43" fontId="12" fillId="11" borderId="5" xfId="0" applyNumberFormat="1" applyFont="1" applyFill="1" applyBorder="1" applyProtection="1">
      <protection locked="0"/>
    </xf>
    <xf numFmtId="43" fontId="6" fillId="11" borderId="0" xfId="0" applyNumberFormat="1" applyFont="1" applyFill="1" applyProtection="1">
      <protection locked="0"/>
    </xf>
    <xf numFmtId="0" fontId="12" fillId="11" borderId="4" xfId="0" applyFont="1" applyFill="1" applyBorder="1" applyAlignment="1" applyProtection="1">
      <alignment horizontal="left" vertical="center" wrapText="1"/>
      <protection locked="0"/>
    </xf>
    <xf numFmtId="43" fontId="12" fillId="11" borderId="4" xfId="0" applyNumberFormat="1" applyFont="1" applyFill="1" applyBorder="1" applyAlignment="1" applyProtection="1">
      <alignment horizontal="left" vertical="center" wrapText="1"/>
      <protection locked="0"/>
    </xf>
    <xf numFmtId="43" fontId="12" fillId="11" borderId="4" xfId="0" applyNumberFormat="1" applyFont="1" applyFill="1" applyBorder="1" applyAlignment="1" applyProtection="1">
      <alignment horizontal="center" vertical="center" wrapText="1"/>
      <protection locked="0"/>
    </xf>
    <xf numFmtId="2" fontId="11" fillId="11" borderId="4" xfId="0" applyNumberFormat="1" applyFont="1" applyFill="1" applyBorder="1" applyAlignment="1">
      <alignment horizontal="center" vertical="center" wrapText="1"/>
    </xf>
    <xf numFmtId="43" fontId="11" fillId="11" borderId="4" xfId="0" applyNumberFormat="1" applyFont="1" applyFill="1" applyBorder="1" applyProtection="1">
      <protection locked="0"/>
    </xf>
    <xf numFmtId="43" fontId="12" fillId="11" borderId="0" xfId="0" applyNumberFormat="1" applyFont="1" applyFill="1" applyAlignment="1" applyProtection="1">
      <alignment horizontal="center" vertical="center"/>
      <protection locked="0"/>
    </xf>
    <xf numFmtId="0" fontId="45" fillId="11" borderId="4" xfId="0" applyFont="1" applyFill="1" applyBorder="1" applyAlignment="1">
      <alignment horizontal="center"/>
    </xf>
    <xf numFmtId="0" fontId="44" fillId="11" borderId="25" xfId="0" applyFont="1" applyFill="1" applyBorder="1"/>
    <xf numFmtId="0" fontId="6" fillId="11" borderId="4" xfId="0" applyFont="1" applyFill="1" applyBorder="1" applyAlignment="1">
      <alignment horizontal="center" vertical="center" wrapText="1"/>
    </xf>
    <xf numFmtId="43" fontId="8" fillId="11" borderId="0" xfId="0" applyNumberFormat="1" applyFont="1" applyFill="1" applyProtection="1">
      <protection locked="0"/>
    </xf>
    <xf numFmtId="0" fontId="27" fillId="12" borderId="3" xfId="0" applyFont="1" applyFill="1" applyBorder="1" applyAlignment="1">
      <alignment horizontal="center" vertical="center" wrapText="1"/>
    </xf>
    <xf numFmtId="43" fontId="6" fillId="0" borderId="14" xfId="0" applyNumberFormat="1" applyFont="1" applyFill="1" applyBorder="1" applyAlignment="1">
      <alignment horizontal="center" vertical="center" wrapText="1"/>
    </xf>
    <xf numFmtId="43" fontId="6" fillId="0" borderId="15" xfId="0" applyNumberFormat="1" applyFont="1" applyFill="1" applyBorder="1" applyAlignment="1">
      <alignment horizontal="center" vertical="center" wrapText="1"/>
    </xf>
    <xf numFmtId="43" fontId="14" fillId="0" borderId="15" xfId="0" applyNumberFormat="1" applyFont="1" applyFill="1" applyBorder="1" applyAlignment="1">
      <alignment horizontal="center" vertical="center" wrapText="1"/>
    </xf>
    <xf numFmtId="43" fontId="6" fillId="0" borderId="16" xfId="0" applyNumberFormat="1" applyFont="1" applyFill="1" applyBorder="1" applyAlignment="1">
      <alignment horizontal="center" vertical="center" wrapText="1"/>
    </xf>
    <xf numFmtId="0" fontId="59" fillId="9" borderId="0" xfId="0" applyFont="1" applyFill="1"/>
    <xf numFmtId="0" fontId="24" fillId="9" borderId="0" xfId="0" applyFont="1" applyFill="1"/>
    <xf numFmtId="0" fontId="59" fillId="9" borderId="3" xfId="0" applyFont="1" applyFill="1" applyBorder="1" applyAlignment="1">
      <alignment horizontal="left" vertical="center" wrapText="1"/>
    </xf>
    <xf numFmtId="39" fontId="59" fillId="9" borderId="3" xfId="0" applyNumberFormat="1" applyFont="1" applyFill="1" applyBorder="1"/>
    <xf numFmtId="2" fontId="59" fillId="9" borderId="3" xfId="0" applyNumberFormat="1" applyFont="1" applyFill="1" applyBorder="1" applyAlignment="1">
      <alignment vertical="center" wrapText="1"/>
    </xf>
    <xf numFmtId="0" fontId="51" fillId="6" borderId="26" xfId="0" applyFont="1" applyFill="1" applyBorder="1" applyProtection="1"/>
    <xf numFmtId="0" fontId="51" fillId="6" borderId="27" xfId="0" applyFont="1" applyFill="1" applyBorder="1" applyProtection="1"/>
    <xf numFmtId="0" fontId="51" fillId="6" borderId="25" xfId="0" applyFont="1" applyFill="1" applyBorder="1" applyProtection="1"/>
    <xf numFmtId="0" fontId="44" fillId="6" borderId="25" xfId="0" applyFont="1" applyFill="1" applyBorder="1" applyProtection="1"/>
    <xf numFmtId="0" fontId="44" fillId="6" borderId="25" xfId="0" applyFont="1" applyFill="1" applyBorder="1" applyAlignment="1" applyProtection="1">
      <alignment horizontal="center"/>
    </xf>
    <xf numFmtId="0" fontId="44" fillId="6" borderId="24" xfId="0" applyFont="1" applyFill="1" applyBorder="1" applyProtection="1"/>
    <xf numFmtId="0" fontId="43" fillId="6" borderId="11" xfId="0" applyFont="1" applyFill="1" applyBorder="1" applyAlignment="1" applyProtection="1">
      <alignment horizontal="center"/>
    </xf>
    <xf numFmtId="0" fontId="43" fillId="6" borderId="4" xfId="0" applyFont="1" applyFill="1" applyBorder="1" applyAlignment="1" applyProtection="1">
      <alignment horizontal="center"/>
    </xf>
    <xf numFmtId="0" fontId="45" fillId="6" borderId="4" xfId="0" applyFont="1" applyFill="1" applyBorder="1" applyAlignment="1" applyProtection="1">
      <alignment horizontal="center"/>
    </xf>
    <xf numFmtId="0" fontId="43" fillId="6" borderId="17" xfId="0" applyFont="1" applyFill="1" applyBorder="1" applyAlignment="1" applyProtection="1">
      <alignment horizontal="center"/>
    </xf>
    <xf numFmtId="0" fontId="44" fillId="6" borderId="18" xfId="0" applyFont="1" applyFill="1" applyBorder="1" applyAlignment="1" applyProtection="1">
      <alignment horizontal="center"/>
    </xf>
    <xf numFmtId="0" fontId="52" fillId="6" borderId="4" xfId="0" applyFont="1" applyFill="1" applyBorder="1" applyAlignment="1" applyProtection="1">
      <alignment horizontal="center"/>
    </xf>
    <xf numFmtId="0" fontId="53" fillId="6" borderId="4" xfId="0" applyFont="1" applyFill="1" applyBorder="1" applyAlignment="1" applyProtection="1">
      <alignment horizontal="center"/>
    </xf>
    <xf numFmtId="0" fontId="53" fillId="6" borderId="4" xfId="0" applyFont="1" applyFill="1" applyBorder="1" applyAlignment="1" applyProtection="1">
      <alignment horizontal="center" wrapText="1"/>
    </xf>
    <xf numFmtId="0" fontId="51" fillId="6" borderId="18" xfId="0" applyFont="1" applyFill="1" applyBorder="1" applyProtection="1"/>
    <xf numFmtId="2" fontId="11" fillId="4" borderId="4" xfId="0" applyNumberFormat="1" applyFont="1" applyFill="1" applyBorder="1" applyAlignment="1">
      <alignment horizontal="right" vertical="center" wrapText="1"/>
    </xf>
    <xf numFmtId="0" fontId="51" fillId="6" borderId="27" xfId="0" applyFont="1" applyFill="1" applyBorder="1" applyAlignment="1" applyProtection="1">
      <alignment horizontal="right"/>
    </xf>
    <xf numFmtId="0" fontId="51" fillId="6" borderId="25" xfId="0" applyFont="1" applyFill="1" applyBorder="1" applyAlignment="1" applyProtection="1">
      <alignment horizontal="right"/>
    </xf>
    <xf numFmtId="0" fontId="51" fillId="6" borderId="18" xfId="0" applyFont="1" applyFill="1" applyBorder="1" applyAlignment="1" applyProtection="1">
      <alignment horizontal="right"/>
    </xf>
    <xf numFmtId="0" fontId="44" fillId="6" borderId="25" xfId="0" applyFont="1" applyFill="1" applyBorder="1" applyAlignment="1" applyProtection="1">
      <alignment horizontal="right"/>
    </xf>
    <xf numFmtId="2" fontId="11" fillId="11" borderId="4" xfId="0" applyNumberFormat="1" applyFont="1" applyFill="1" applyBorder="1" applyAlignment="1">
      <alignment horizontal="right" vertical="center" wrapText="1"/>
    </xf>
    <xf numFmtId="0" fontId="44" fillId="6" borderId="24" xfId="0" applyFont="1" applyFill="1" applyBorder="1" applyAlignment="1" applyProtection="1">
      <alignment horizontal="right"/>
    </xf>
    <xf numFmtId="0" fontId="44" fillId="6" borderId="18" xfId="0" applyFont="1" applyFill="1" applyBorder="1" applyAlignment="1" applyProtection="1">
      <alignment horizontal="right"/>
    </xf>
    <xf numFmtId="43" fontId="6" fillId="0" borderId="0" xfId="0" applyNumberFormat="1" applyFont="1" applyFill="1" applyAlignment="1" applyProtection="1">
      <alignment horizontal="right"/>
      <protection locked="0"/>
    </xf>
    <xf numFmtId="43" fontId="6" fillId="0" borderId="0" xfId="0" applyNumberFormat="1" applyFont="1" applyFill="1" applyAlignment="1" applyProtection="1">
      <alignment horizontal="right" vertical="center"/>
      <protection locked="0"/>
    </xf>
    <xf numFmtId="0" fontId="51" fillId="6" borderId="26" xfId="0" applyFont="1" applyFill="1" applyBorder="1" applyAlignment="1" applyProtection="1">
      <alignment horizontal="right"/>
    </xf>
    <xf numFmtId="2" fontId="11" fillId="4" borderId="4" xfId="0" applyNumberFormat="1" applyFont="1" applyFill="1" applyBorder="1" applyAlignment="1">
      <alignment vertical="center" wrapText="1"/>
    </xf>
    <xf numFmtId="0" fontId="51" fillId="6" borderId="27" xfId="0" applyFont="1" applyFill="1" applyBorder="1" applyAlignment="1" applyProtection="1"/>
    <xf numFmtId="0" fontId="51" fillId="6" borderId="25" xfId="0" applyFont="1" applyFill="1" applyBorder="1" applyAlignment="1" applyProtection="1"/>
    <xf numFmtId="0" fontId="51" fillId="6" borderId="18" xfId="0" applyFont="1" applyFill="1" applyBorder="1" applyAlignment="1" applyProtection="1"/>
    <xf numFmtId="0" fontId="44" fillId="6" borderId="25" xfId="0" applyFont="1" applyFill="1" applyBorder="1" applyAlignment="1" applyProtection="1"/>
    <xf numFmtId="2" fontId="11" fillId="11" borderId="4" xfId="0" applyNumberFormat="1" applyFont="1" applyFill="1" applyBorder="1" applyAlignment="1">
      <alignment vertical="center" wrapText="1"/>
    </xf>
    <xf numFmtId="0" fontId="44" fillId="6" borderId="24" xfId="0" applyFont="1" applyFill="1" applyBorder="1" applyAlignment="1" applyProtection="1"/>
    <xf numFmtId="0" fontId="44" fillId="6" borderId="18" xfId="0" applyFont="1" applyFill="1" applyBorder="1" applyAlignment="1" applyProtection="1"/>
    <xf numFmtId="0" fontId="44" fillId="6" borderId="25" xfId="0" applyNumberFormat="1" applyFont="1" applyFill="1" applyBorder="1" applyProtection="1"/>
    <xf numFmtId="0" fontId="6" fillId="0" borderId="3" xfId="0" applyFont="1" applyBorder="1" applyAlignment="1">
      <alignment horizontal="left" vertical="center" wrapText="1"/>
    </xf>
    <xf numFmtId="39" fontId="6" fillId="0" borderId="3" xfId="0" applyNumberFormat="1" applyFont="1" applyBorder="1" applyAlignment="1">
      <alignment horizontal="right" vertical="center" wrapText="1"/>
    </xf>
    <xf numFmtId="2" fontId="6" fillId="0" borderId="3" xfId="0" applyNumberFormat="1" applyFont="1" applyBorder="1" applyAlignment="1">
      <alignment vertical="center" wrapText="1"/>
    </xf>
    <xf numFmtId="0" fontId="6" fillId="0" borderId="3" xfId="12" applyFont="1" applyFill="1" applyBorder="1" applyAlignment="1" applyProtection="1">
      <alignment horizontal="left" vertical="center" wrapText="1"/>
      <protection hidden="1"/>
    </xf>
    <xf numFmtId="39" fontId="6" fillId="0" borderId="3" xfId="0" applyNumberFormat="1" applyFont="1" applyBorder="1"/>
    <xf numFmtId="0" fontId="6" fillId="0" borderId="19" xfId="0" applyFont="1" applyFill="1" applyBorder="1" applyAlignment="1">
      <alignment horizontal="left" vertical="center" wrapText="1"/>
    </xf>
    <xf numFmtId="0" fontId="6" fillId="9" borderId="0" xfId="0" applyFont="1" applyFill="1"/>
    <xf numFmtId="39" fontId="6" fillId="9" borderId="3" xfId="0" applyNumberFormat="1" applyFont="1" applyFill="1" applyBorder="1"/>
    <xf numFmtId="0" fontId="6" fillId="9" borderId="19" xfId="0" applyFont="1" applyFill="1" applyBorder="1" applyAlignment="1">
      <alignment horizontal="left" vertical="center" wrapText="1"/>
    </xf>
    <xf numFmtId="0" fontId="48" fillId="12" borderId="3" xfId="0" applyFont="1" applyFill="1" applyBorder="1" applyAlignment="1" applyProtection="1">
      <alignment horizontal="center" vertical="center"/>
      <protection locked="0"/>
    </xf>
    <xf numFmtId="43" fontId="48" fillId="12" borderId="3" xfId="0" applyNumberFormat="1" applyFont="1" applyFill="1" applyBorder="1" applyAlignment="1" applyProtection="1">
      <alignment horizontal="left" vertical="center"/>
      <protection locked="0"/>
    </xf>
    <xf numFmtId="0" fontId="6" fillId="12" borderId="3" xfId="0" applyFont="1" applyFill="1" applyBorder="1" applyAlignment="1" applyProtection="1">
      <alignment horizontal="center" vertical="center" wrapText="1"/>
      <protection locked="0"/>
    </xf>
    <xf numFmtId="43" fontId="6" fillId="12" borderId="3" xfId="0" applyNumberFormat="1" applyFont="1" applyFill="1" applyBorder="1" applyAlignment="1" applyProtection="1">
      <alignment horizontal="left" vertical="center" wrapText="1"/>
      <protection locked="0"/>
    </xf>
    <xf numFmtId="43" fontId="6" fillId="12" borderId="3" xfId="0" applyNumberFormat="1" applyFont="1" applyFill="1" applyBorder="1" applyAlignment="1" applyProtection="1">
      <alignment horizontal="center" vertical="center" wrapText="1"/>
      <protection locked="0"/>
    </xf>
    <xf numFmtId="43" fontId="6" fillId="12" borderId="3" xfId="0" applyNumberFormat="1" applyFont="1" applyFill="1" applyBorder="1" applyProtection="1">
      <protection locked="0"/>
    </xf>
    <xf numFmtId="43" fontId="14" fillId="12" borderId="3" xfId="0" applyNumberFormat="1" applyFont="1" applyFill="1" applyBorder="1" applyAlignment="1" applyProtection="1">
      <alignment horizontal="left" vertical="center" wrapText="1"/>
      <protection locked="0"/>
    </xf>
    <xf numFmtId="43" fontId="6" fillId="0" borderId="3" xfId="0" applyNumberFormat="1" applyFont="1" applyFill="1" applyBorder="1" applyAlignment="1" applyProtection="1">
      <alignment horizontal="center" vertical="center"/>
      <protection locked="0"/>
    </xf>
    <xf numFmtId="167" fontId="16" fillId="12" borderId="3" xfId="0" applyNumberFormat="1" applyFont="1" applyFill="1" applyBorder="1" applyAlignment="1">
      <alignment horizontal="center" vertical="center" wrapText="1"/>
    </xf>
    <xf numFmtId="0" fontId="51" fillId="6" borderId="27" xfId="0" applyNumberFormat="1" applyFont="1" applyFill="1" applyBorder="1" applyAlignment="1" applyProtection="1">
      <alignment horizontal="right"/>
    </xf>
    <xf numFmtId="4" fontId="8" fillId="0" borderId="7" xfId="0" applyNumberFormat="1" applyFont="1" applyFill="1" applyBorder="1" applyAlignment="1">
      <alignment horizontal="center" vertical="center" wrapText="1"/>
    </xf>
    <xf numFmtId="4" fontId="6" fillId="0" borderId="4" xfId="0" applyNumberFormat="1" applyFont="1" applyFill="1" applyBorder="1" applyAlignment="1">
      <alignment horizontal="center" vertical="center" wrapText="1"/>
    </xf>
    <xf numFmtId="4" fontId="6" fillId="0" borderId="5" xfId="0" applyNumberFormat="1" applyFont="1" applyFill="1" applyBorder="1" applyAlignment="1">
      <alignment horizontal="center" vertical="center" wrapText="1"/>
    </xf>
    <xf numFmtId="4" fontId="6" fillId="0" borderId="7" xfId="0" applyNumberFormat="1" applyFont="1" applyFill="1" applyBorder="1" applyAlignment="1">
      <alignment horizontal="center" vertical="center" wrapText="1"/>
    </xf>
    <xf numFmtId="39" fontId="8" fillId="0" borderId="4" xfId="0" applyNumberFormat="1" applyFont="1" applyFill="1" applyBorder="1" applyAlignment="1">
      <alignment vertical="center" wrapText="1"/>
    </xf>
    <xf numFmtId="165" fontId="7" fillId="0" borderId="0" xfId="0" applyNumberFormat="1" applyFont="1" applyFill="1" applyBorder="1" applyAlignment="1">
      <alignment horizontal="justify" vertical="center" wrapText="1"/>
    </xf>
    <xf numFmtId="2" fontId="7" fillId="0" borderId="0" xfId="0" applyNumberFormat="1" applyFont="1" applyFill="1" applyBorder="1" applyAlignment="1">
      <alignment horizontal="justify" vertical="center" wrapText="1"/>
    </xf>
    <xf numFmtId="4" fontId="7" fillId="0" borderId="0" xfId="0" applyNumberFormat="1" applyFont="1" applyFill="1" applyBorder="1" applyAlignment="1">
      <alignment horizontal="justify" vertical="center" wrapText="1"/>
    </xf>
    <xf numFmtId="39" fontId="8" fillId="0" borderId="5" xfId="0" applyNumberFormat="1" applyFont="1" applyFill="1" applyBorder="1" applyAlignment="1">
      <alignment vertical="center" wrapText="1"/>
    </xf>
    <xf numFmtId="0" fontId="8" fillId="0" borderId="0" xfId="0" applyFont="1" applyFill="1" applyBorder="1" applyAlignment="1">
      <alignment horizontal="justify" vertical="center" wrapText="1"/>
    </xf>
    <xf numFmtId="0" fontId="2" fillId="12" borderId="0" xfId="8" applyFill="1"/>
    <xf numFmtId="0" fontId="41" fillId="12" borderId="0" xfId="8" applyFont="1" applyFill="1" applyBorder="1" applyAlignment="1">
      <alignment horizontal="center" vertical="center" wrapText="1"/>
    </xf>
    <xf numFmtId="0" fontId="46" fillId="12" borderId="0" xfId="8" applyFont="1" applyFill="1" applyBorder="1" applyAlignment="1">
      <alignment horizontal="center" vertical="center" wrapText="1"/>
    </xf>
    <xf numFmtId="0" fontId="41" fillId="12" borderId="3" xfId="8" applyFont="1" applyFill="1" applyBorder="1" applyAlignment="1">
      <alignment horizontal="center" vertical="center" wrapText="1"/>
    </xf>
    <xf numFmtId="0" fontId="28" fillId="12" borderId="3" xfId="8" applyFont="1" applyFill="1" applyBorder="1" applyAlignment="1">
      <alignment horizontal="left" vertical="center"/>
    </xf>
    <xf numFmtId="43" fontId="28" fillId="12" borderId="3" xfId="8" applyNumberFormat="1" applyFont="1" applyFill="1" applyBorder="1" applyAlignment="1" applyProtection="1">
      <alignment horizontal="right" vertical="center" wrapText="1"/>
      <protection locked="0"/>
    </xf>
    <xf numFmtId="43" fontId="28" fillId="12" borderId="0" xfId="8" applyNumberFormat="1" applyFont="1" applyFill="1" applyBorder="1" applyAlignment="1" applyProtection="1">
      <alignment horizontal="right" vertical="center" wrapText="1"/>
      <protection locked="0"/>
    </xf>
    <xf numFmtId="0" fontId="26" fillId="12" borderId="0" xfId="8" applyFont="1" applyFill="1"/>
    <xf numFmtId="43" fontId="28" fillId="12" borderId="3" xfId="8" applyNumberFormat="1" applyFont="1" applyFill="1" applyBorder="1" applyAlignment="1" applyProtection="1">
      <alignment horizontal="center" vertical="center" wrapText="1"/>
      <protection locked="0"/>
    </xf>
    <xf numFmtId="43" fontId="28" fillId="12" borderId="3" xfId="8" applyNumberFormat="1" applyFont="1" applyFill="1" applyBorder="1" applyAlignment="1">
      <alignment horizontal="right" vertical="center" wrapText="1"/>
    </xf>
    <xf numFmtId="43" fontId="41" fillId="12" borderId="3" xfId="8" applyNumberFormat="1" applyFont="1" applyFill="1" applyBorder="1" applyAlignment="1">
      <alignment horizontal="center" vertical="center" wrapText="1"/>
    </xf>
    <xf numFmtId="4" fontId="41" fillId="12" borderId="3" xfId="8" applyNumberFormat="1" applyFont="1" applyFill="1" applyBorder="1" applyAlignment="1">
      <alignment horizontal="right" vertical="center" wrapText="1"/>
    </xf>
    <xf numFmtId="43" fontId="28" fillId="12" borderId="0" xfId="8" applyNumberFormat="1" applyFont="1" applyFill="1" applyBorder="1" applyAlignment="1">
      <alignment horizontal="right" vertical="center" wrapText="1"/>
    </xf>
    <xf numFmtId="2" fontId="26" fillId="12" borderId="0" xfId="8" applyNumberFormat="1" applyFont="1" applyFill="1"/>
    <xf numFmtId="43" fontId="26" fillId="12" borderId="0" xfId="8" applyNumberFormat="1" applyFont="1" applyFill="1"/>
    <xf numFmtId="2" fontId="69" fillId="12" borderId="3" xfId="0" applyNumberFormat="1" applyFont="1" applyFill="1" applyBorder="1"/>
    <xf numFmtId="43" fontId="13" fillId="12" borderId="3" xfId="8" applyNumberFormat="1" applyFont="1" applyFill="1" applyBorder="1" applyAlignment="1" applyProtection="1">
      <alignment horizontal="center" vertical="center" wrapText="1"/>
      <protection locked="0"/>
    </xf>
    <xf numFmtId="43" fontId="42" fillId="12" borderId="3" xfId="8" applyNumberFormat="1" applyFont="1" applyFill="1" applyBorder="1" applyAlignment="1">
      <alignment horizontal="center" vertical="center" wrapText="1"/>
    </xf>
    <xf numFmtId="4" fontId="42" fillId="12" borderId="3" xfId="8" applyNumberFormat="1" applyFont="1" applyFill="1" applyBorder="1" applyAlignment="1">
      <alignment horizontal="right" vertical="center" wrapText="1"/>
    </xf>
    <xf numFmtId="2" fontId="2" fillId="12" borderId="0" xfId="8" applyNumberFormat="1" applyFill="1"/>
    <xf numFmtId="43" fontId="13" fillId="12" borderId="3" xfId="8" applyNumberFormat="1" applyFont="1" applyFill="1" applyBorder="1" applyAlignment="1">
      <alignment horizontal="right" vertical="center" wrapText="1"/>
    </xf>
    <xf numFmtId="43" fontId="13" fillId="12" borderId="0" xfId="8" applyNumberFormat="1" applyFont="1" applyFill="1" applyBorder="1" applyAlignment="1">
      <alignment horizontal="right" vertical="center" wrapText="1"/>
    </xf>
    <xf numFmtId="0" fontId="2" fillId="12" borderId="0" xfId="8" applyNumberFormat="1" applyFill="1"/>
    <xf numFmtId="170" fontId="42" fillId="12" borderId="3" xfId="8" applyNumberFormat="1" applyFont="1" applyFill="1" applyBorder="1" applyAlignment="1">
      <alignment horizontal="center" vertical="center" wrapText="1"/>
    </xf>
    <xf numFmtId="0" fontId="70" fillId="12" borderId="3" xfId="0" applyFont="1" applyFill="1" applyBorder="1"/>
    <xf numFmtId="0" fontId="69" fillId="12" borderId="3" xfId="0" applyFont="1" applyFill="1" applyBorder="1"/>
    <xf numFmtId="0" fontId="12" fillId="12" borderId="0" xfId="8" applyFont="1" applyFill="1"/>
    <xf numFmtId="167" fontId="13" fillId="12" borderId="3" xfId="8" applyNumberFormat="1" applyFont="1" applyFill="1" applyBorder="1" applyAlignment="1">
      <alignment horizontal="center" vertical="center" wrapText="1"/>
    </xf>
    <xf numFmtId="0" fontId="42" fillId="12" borderId="3" xfId="8" applyFont="1" applyFill="1" applyBorder="1" applyAlignment="1">
      <alignment horizontal="center" vertical="center" wrapText="1"/>
    </xf>
    <xf numFmtId="167" fontId="28" fillId="12" borderId="3" xfId="8" applyNumberFormat="1" applyFont="1" applyFill="1" applyBorder="1" applyAlignment="1">
      <alignment horizontal="center" vertical="center" wrapText="1"/>
    </xf>
    <xf numFmtId="0" fontId="28" fillId="12" borderId="3" xfId="8" applyFont="1" applyFill="1" applyBorder="1" applyAlignment="1">
      <alignment horizontal="center" vertical="center" wrapText="1"/>
    </xf>
    <xf numFmtId="0" fontId="28" fillId="12" borderId="3" xfId="8" applyFont="1" applyFill="1" applyBorder="1" applyAlignment="1">
      <alignment horizontal="left" vertical="center" wrapText="1"/>
    </xf>
    <xf numFmtId="4" fontId="70" fillId="12" borderId="3" xfId="0" applyNumberFormat="1" applyFont="1" applyFill="1" applyBorder="1"/>
    <xf numFmtId="0" fontId="21" fillId="12" borderId="3" xfId="8" applyFont="1" applyFill="1" applyBorder="1" applyAlignment="1">
      <alignment horizontal="left" vertical="center" wrapText="1"/>
    </xf>
    <xf numFmtId="0" fontId="13" fillId="12" borderId="3" xfId="8" applyFont="1" applyFill="1" applyBorder="1" applyAlignment="1">
      <alignment horizontal="center" vertical="center" wrapText="1"/>
    </xf>
    <xf numFmtId="0" fontId="13" fillId="12" borderId="3" xfId="8" applyFont="1" applyFill="1" applyBorder="1" applyAlignment="1">
      <alignment horizontal="left" vertical="center" wrapText="1"/>
    </xf>
    <xf numFmtId="4" fontId="69" fillId="12" borderId="3" xfId="0" applyNumberFormat="1" applyFont="1" applyFill="1" applyBorder="1"/>
    <xf numFmtId="0" fontId="21" fillId="12" borderId="3" xfId="8" applyFont="1" applyFill="1" applyBorder="1" applyAlignment="1">
      <alignment horizontal="center" vertical="center" wrapText="1"/>
    </xf>
    <xf numFmtId="2" fontId="13" fillId="12" borderId="3" xfId="8" applyNumberFormat="1" applyFont="1" applyFill="1" applyBorder="1" applyAlignment="1">
      <alignment horizontal="center" vertical="center" wrapText="1"/>
    </xf>
    <xf numFmtId="1" fontId="28" fillId="12" borderId="3" xfId="8" applyNumberFormat="1" applyFont="1" applyFill="1" applyBorder="1" applyAlignment="1">
      <alignment horizontal="center" vertical="center" wrapText="1"/>
    </xf>
    <xf numFmtId="1" fontId="28" fillId="12" borderId="3" xfId="8" applyNumberFormat="1" applyFont="1" applyFill="1" applyBorder="1" applyAlignment="1">
      <alignment horizontal="justify" vertical="center" wrapText="1"/>
    </xf>
    <xf numFmtId="2" fontId="28" fillId="12" borderId="3" xfId="0" applyNumberFormat="1" applyFont="1" applyFill="1" applyBorder="1" applyAlignment="1">
      <alignment horizontal="center" vertical="center" wrapText="1"/>
    </xf>
    <xf numFmtId="2" fontId="54" fillId="12" borderId="3" xfId="0" applyNumberFormat="1" applyFont="1" applyFill="1" applyBorder="1" applyAlignment="1">
      <alignment horizontal="center" vertical="center" wrapText="1"/>
    </xf>
    <xf numFmtId="2" fontId="54" fillId="12" borderId="3" xfId="0" applyNumberFormat="1" applyFont="1" applyFill="1" applyBorder="1" applyAlignment="1">
      <alignment vertical="center" wrapText="1"/>
    </xf>
    <xf numFmtId="2" fontId="28" fillId="12" borderId="3" xfId="0" applyNumberFormat="1" applyFont="1" applyFill="1" applyBorder="1" applyAlignment="1">
      <alignment horizontal="center"/>
    </xf>
    <xf numFmtId="2" fontId="13" fillId="12" borderId="3" xfId="0" applyNumberFormat="1" applyFont="1" applyFill="1" applyBorder="1" applyAlignment="1">
      <alignment vertical="center" wrapText="1"/>
    </xf>
    <xf numFmtId="2" fontId="21" fillId="12" borderId="3" xfId="0" applyNumberFormat="1" applyFont="1" applyFill="1" applyBorder="1" applyAlignment="1">
      <alignment vertical="center" wrapText="1"/>
    </xf>
    <xf numFmtId="2" fontId="13" fillId="12" borderId="3" xfId="0" applyNumberFormat="1" applyFont="1" applyFill="1" applyBorder="1" applyAlignment="1">
      <alignment horizontal="center"/>
    </xf>
    <xf numFmtId="2" fontId="13" fillId="12" borderId="3" xfId="0" applyNumberFormat="1" applyFont="1" applyFill="1" applyBorder="1" applyAlignment="1">
      <alignment horizontal="center" vertical="center" wrapText="1"/>
    </xf>
    <xf numFmtId="2" fontId="21" fillId="12" borderId="3" xfId="0" applyNumberFormat="1" applyFont="1" applyFill="1" applyBorder="1" applyAlignment="1">
      <alignment horizontal="center"/>
    </xf>
    <xf numFmtId="2" fontId="13" fillId="12" borderId="3" xfId="0" applyNumberFormat="1" applyFont="1" applyFill="1" applyBorder="1"/>
    <xf numFmtId="2" fontId="28" fillId="12" borderId="3" xfId="0" applyNumberFormat="1" applyFont="1" applyFill="1" applyBorder="1"/>
    <xf numFmtId="0" fontId="6" fillId="12" borderId="0" xfId="8" applyFont="1" applyFill="1"/>
    <xf numFmtId="0" fontId="8" fillId="12" borderId="0" xfId="8" applyFont="1" applyFill="1"/>
    <xf numFmtId="0" fontId="14" fillId="12" borderId="0" xfId="8" applyFont="1" applyFill="1"/>
    <xf numFmtId="0" fontId="6" fillId="12" borderId="0" xfId="8" applyFont="1" applyFill="1" applyAlignment="1">
      <alignment horizontal="center"/>
    </xf>
    <xf numFmtId="171" fontId="6" fillId="12" borderId="0" xfId="8" applyNumberFormat="1" applyFont="1" applyFill="1" applyAlignment="1">
      <alignment horizontal="center"/>
    </xf>
    <xf numFmtId="2" fontId="6" fillId="12" borderId="0" xfId="8" applyNumberFormat="1" applyFont="1" applyFill="1"/>
    <xf numFmtId="165" fontId="6" fillId="12" borderId="0" xfId="8" applyNumberFormat="1" applyFont="1" applyFill="1"/>
    <xf numFmtId="0" fontId="8" fillId="12" borderId="3" xfId="0" applyFont="1" applyFill="1" applyBorder="1" applyAlignment="1">
      <alignment horizontal="center" vertical="center" wrapText="1"/>
    </xf>
    <xf numFmtId="0" fontId="6" fillId="12" borderId="0" xfId="0" applyFont="1" applyFill="1" applyAlignment="1">
      <alignment horizontal="center"/>
    </xf>
    <xf numFmtId="0" fontId="6" fillId="12" borderId="0" xfId="0" applyFont="1" applyFill="1"/>
    <xf numFmtId="0" fontId="12" fillId="12" borderId="0" xfId="0" applyFont="1" applyFill="1"/>
    <xf numFmtId="0" fontId="11" fillId="12" borderId="0" xfId="0" applyFont="1" applyFill="1"/>
    <xf numFmtId="4" fontId="71" fillId="12" borderId="20" xfId="0" applyNumberFormat="1" applyFont="1" applyFill="1" applyBorder="1" applyAlignment="1">
      <alignment horizontal="right" vertical="center" wrapText="1"/>
    </xf>
    <xf numFmtId="0" fontId="72" fillId="12" borderId="21" xfId="0" applyFont="1" applyFill="1" applyBorder="1" applyAlignment="1">
      <alignment horizontal="right" vertical="center" wrapText="1"/>
    </xf>
    <xf numFmtId="2" fontId="6" fillId="12" borderId="3" xfId="0" applyNumberFormat="1" applyFont="1" applyFill="1" applyBorder="1" applyAlignment="1">
      <alignment horizontal="center" vertical="center" wrapText="1"/>
    </xf>
    <xf numFmtId="0" fontId="16" fillId="12" borderId="0" xfId="0" applyFont="1" applyFill="1"/>
    <xf numFmtId="4" fontId="28" fillId="12" borderId="3" xfId="1" applyNumberFormat="1" applyFont="1" applyFill="1" applyBorder="1" applyAlignment="1">
      <alignment horizontal="right" vertical="center" wrapText="1"/>
    </xf>
    <xf numFmtId="4" fontId="28" fillId="12" borderId="3" xfId="0" applyNumberFormat="1" applyFont="1" applyFill="1" applyBorder="1" applyAlignment="1">
      <alignment horizontal="right" vertical="center" wrapText="1"/>
    </xf>
    <xf numFmtId="43" fontId="11" fillId="12" borderId="0" xfId="0" applyNumberFormat="1" applyFont="1" applyFill="1"/>
    <xf numFmtId="2" fontId="11" fillId="12" borderId="0" xfId="0" applyNumberFormat="1" applyFont="1" applyFill="1"/>
    <xf numFmtId="43" fontId="14" fillId="12" borderId="3" xfId="0" applyNumberFormat="1" applyFont="1" applyFill="1" applyBorder="1" applyAlignment="1" applyProtection="1">
      <alignment horizontal="left" vertical="center"/>
      <protection locked="0"/>
    </xf>
    <xf numFmtId="4" fontId="13" fillId="12" borderId="3" xfId="1" applyNumberFormat="1" applyFont="1" applyFill="1" applyBorder="1" applyAlignment="1">
      <alignment horizontal="right" vertical="center" wrapText="1"/>
    </xf>
    <xf numFmtId="4" fontId="13" fillId="12" borderId="3" xfId="0" applyNumberFormat="1" applyFont="1" applyFill="1" applyBorder="1" applyAlignment="1">
      <alignment horizontal="right" vertical="center" wrapText="1"/>
    </xf>
    <xf numFmtId="2" fontId="12" fillId="12" borderId="0" xfId="0" applyNumberFormat="1" applyFont="1" applyFill="1"/>
    <xf numFmtId="0" fontId="19" fillId="12" borderId="0" xfId="0" applyFont="1" applyFill="1"/>
    <xf numFmtId="2" fontId="19" fillId="12" borderId="0" xfId="0" applyNumberFormat="1" applyFont="1" applyFill="1"/>
    <xf numFmtId="0" fontId="48" fillId="12" borderId="3" xfId="0" applyFont="1" applyFill="1" applyBorder="1" applyAlignment="1" applyProtection="1">
      <alignment horizontal="left" vertical="center"/>
      <protection locked="0"/>
    </xf>
    <xf numFmtId="43" fontId="48" fillId="12" borderId="3" xfId="0" applyNumberFormat="1" applyFont="1" applyFill="1" applyBorder="1" applyAlignment="1" applyProtection="1">
      <alignment horizontal="center" vertical="center"/>
      <protection locked="0"/>
    </xf>
    <xf numFmtId="0" fontId="14" fillId="12" borderId="3" xfId="0" applyFont="1" applyFill="1" applyBorder="1" applyAlignment="1" applyProtection="1">
      <alignment horizontal="left" vertical="center"/>
      <protection locked="0"/>
    </xf>
    <xf numFmtId="0" fontId="24" fillId="12" borderId="3" xfId="0" applyFont="1" applyFill="1" applyBorder="1" applyAlignment="1" applyProtection="1">
      <alignment horizontal="center"/>
      <protection hidden="1"/>
    </xf>
    <xf numFmtId="4" fontId="12" fillId="12" borderId="0" xfId="0" applyNumberFormat="1" applyFont="1" applyFill="1"/>
    <xf numFmtId="4" fontId="13" fillId="12" borderId="22" xfId="1" applyNumberFormat="1" applyFont="1" applyFill="1" applyBorder="1" applyAlignment="1">
      <alignment horizontal="right" vertical="center" wrapText="1"/>
    </xf>
    <xf numFmtId="4" fontId="13" fillId="12" borderId="5" xfId="1" applyNumberFormat="1" applyFont="1" applyFill="1" applyBorder="1" applyAlignment="1">
      <alignment horizontal="right" vertical="center" wrapText="1"/>
    </xf>
    <xf numFmtId="0" fontId="12" fillId="12" borderId="3" xfId="0" applyFont="1" applyFill="1" applyBorder="1"/>
    <xf numFmtId="2" fontId="73" fillId="12" borderId="3" xfId="0" applyNumberFormat="1" applyFont="1" applyFill="1" applyBorder="1"/>
    <xf numFmtId="43" fontId="21" fillId="12" borderId="3" xfId="8" applyNumberFormat="1" applyFont="1" applyFill="1" applyBorder="1" applyAlignment="1" applyProtection="1">
      <alignment horizontal="center" vertical="center" wrapText="1"/>
      <protection locked="0"/>
    </xf>
    <xf numFmtId="43" fontId="21" fillId="12" borderId="3" xfId="8" applyNumberFormat="1" applyFont="1" applyFill="1" applyBorder="1" applyAlignment="1">
      <alignment horizontal="right" vertical="center" wrapText="1"/>
    </xf>
    <xf numFmtId="4" fontId="55" fillId="12" borderId="3" xfId="8" applyNumberFormat="1" applyFont="1" applyFill="1" applyBorder="1" applyAlignment="1">
      <alignment horizontal="right" vertical="center" wrapText="1"/>
    </xf>
    <xf numFmtId="43" fontId="21" fillId="12" borderId="0" xfId="8" applyNumberFormat="1" applyFont="1" applyFill="1" applyBorder="1" applyAlignment="1">
      <alignment horizontal="right" vertical="center" wrapText="1"/>
    </xf>
    <xf numFmtId="0" fontId="56" fillId="12" borderId="0" xfId="8" applyNumberFormat="1" applyFont="1" applyFill="1"/>
    <xf numFmtId="0" fontId="56" fillId="12" borderId="0" xfId="8" applyFont="1" applyFill="1"/>
    <xf numFmtId="43" fontId="49" fillId="0" borderId="0" xfId="0" applyNumberFormat="1" applyFont="1" applyFill="1" applyAlignment="1" applyProtection="1">
      <alignment horizontal="center" vertical="center"/>
      <protection locked="0"/>
    </xf>
    <xf numFmtId="43" fontId="49" fillId="0" borderId="4" xfId="0" applyNumberFormat="1" applyFont="1" applyFill="1" applyBorder="1" applyAlignment="1" applyProtection="1">
      <alignment horizontal="center" vertical="center" wrapText="1"/>
      <protection locked="0"/>
    </xf>
    <xf numFmtId="43" fontId="49" fillId="0" borderId="0" xfId="0" applyNumberFormat="1" applyFont="1" applyFill="1" applyProtection="1">
      <protection locked="0"/>
    </xf>
    <xf numFmtId="43" fontId="54" fillId="0" borderId="0" xfId="0" applyNumberFormat="1" applyFont="1" applyFill="1" applyProtection="1">
      <protection locked="0"/>
    </xf>
    <xf numFmtId="39" fontId="6" fillId="0" borderId="3" xfId="0" applyNumberFormat="1" applyFont="1" applyFill="1" applyBorder="1" applyAlignment="1">
      <alignment horizontal="right" vertical="center" wrapText="1"/>
    </xf>
    <xf numFmtId="2" fontId="6" fillId="0" borderId="3" xfId="0" applyNumberFormat="1" applyFont="1" applyFill="1" applyBorder="1" applyAlignment="1">
      <alignment vertical="center" wrapText="1"/>
    </xf>
    <xf numFmtId="39" fontId="6" fillId="0" borderId="3" xfId="0" applyNumberFormat="1" applyFont="1" applyFill="1" applyBorder="1"/>
    <xf numFmtId="39" fontId="8" fillId="0" borderId="3" xfId="0" applyNumberFormat="1" applyFont="1" applyFill="1" applyBorder="1" applyAlignment="1"/>
    <xf numFmtId="4" fontId="8" fillId="0" borderId="3" xfId="0" applyNumberFormat="1" applyFont="1" applyFill="1" applyBorder="1" applyAlignment="1"/>
    <xf numFmtId="43" fontId="8" fillId="0" borderId="3" xfId="1" applyFont="1" applyFill="1" applyBorder="1" applyAlignment="1">
      <alignment vertical="center" wrapText="1"/>
    </xf>
    <xf numFmtId="4" fontId="8" fillId="0" borderId="3" xfId="1" applyNumberFormat="1" applyFont="1" applyFill="1" applyBorder="1" applyAlignment="1">
      <alignment vertical="center" wrapText="1"/>
    </xf>
    <xf numFmtId="0" fontId="6" fillId="0" borderId="0" xfId="0" applyFont="1" applyFill="1" applyAlignment="1">
      <alignment horizontal="center" vertical="center"/>
    </xf>
    <xf numFmtId="2" fontId="8" fillId="0" borderId="3" xfId="0" applyNumberFormat="1" applyFont="1" applyFill="1" applyBorder="1" applyAlignment="1">
      <alignment vertical="center" wrapText="1"/>
    </xf>
    <xf numFmtId="0" fontId="8" fillId="0" borderId="3" xfId="12" applyFont="1" applyFill="1" applyBorder="1" applyAlignment="1">
      <alignment horizontal="center" vertical="center" wrapText="1"/>
    </xf>
    <xf numFmtId="0" fontId="8" fillId="0" borderId="3" xfId="12" applyFont="1" applyFill="1" applyBorder="1" applyAlignment="1">
      <alignment horizontal="center" vertical="center"/>
    </xf>
    <xf numFmtId="0" fontId="8" fillId="0"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8" fillId="0" borderId="6" xfId="0" applyFont="1" applyFill="1" applyBorder="1" applyAlignment="1">
      <alignment horizontal="center" vertical="center"/>
    </xf>
    <xf numFmtId="43" fontId="8" fillId="0" borderId="11" xfId="0" applyNumberFormat="1" applyFont="1" applyFill="1" applyBorder="1" applyAlignment="1" applyProtection="1">
      <alignment horizontal="center" vertical="center" wrapText="1"/>
      <protection locked="0"/>
    </xf>
    <xf numFmtId="43" fontId="8" fillId="0" borderId="11" xfId="0" applyNumberFormat="1" applyFont="1" applyFill="1" applyBorder="1" applyAlignment="1" applyProtection="1">
      <alignment horizontal="left" vertical="center" wrapText="1"/>
      <protection locked="0"/>
    </xf>
    <xf numFmtId="43" fontId="6" fillId="0" borderId="11" xfId="0" applyNumberFormat="1" applyFont="1" applyFill="1" applyBorder="1" applyAlignment="1" applyProtection="1">
      <alignment horizontal="left" vertical="center" wrapText="1"/>
      <protection locked="0"/>
    </xf>
    <xf numFmtId="39" fontId="8" fillId="0" borderId="11" xfId="0" applyNumberFormat="1" applyFont="1" applyFill="1" applyBorder="1" applyAlignment="1">
      <alignment horizontal="right" vertical="center" wrapText="1"/>
    </xf>
    <xf numFmtId="0" fontId="0" fillId="0" borderId="2" xfId="0" applyFill="1" applyBorder="1" applyAlignment="1">
      <alignment vertical="center" wrapText="1"/>
    </xf>
    <xf numFmtId="0" fontId="0" fillId="0" borderId="10" xfId="0" applyFill="1" applyBorder="1" applyAlignment="1">
      <alignment vertical="center" wrapText="1"/>
    </xf>
    <xf numFmtId="43" fontId="48" fillId="0" borderId="4" xfId="0" applyNumberFormat="1" applyFont="1" applyFill="1" applyBorder="1" applyAlignment="1">
      <alignment horizontal="center" vertical="center" wrapText="1"/>
    </xf>
    <xf numFmtId="0" fontId="49" fillId="0" borderId="0" xfId="0" applyFont="1" applyFill="1"/>
    <xf numFmtId="0" fontId="11" fillId="0" borderId="0" xfId="0" applyFont="1" applyFill="1" applyAlignment="1">
      <alignment horizontal="left"/>
    </xf>
    <xf numFmtId="0" fontId="9" fillId="0" borderId="0" xfId="0" applyFont="1"/>
    <xf numFmtId="0" fontId="9" fillId="0" borderId="0" xfId="0" applyFont="1" applyAlignment="1">
      <alignment horizontal="center" vertical="center"/>
    </xf>
    <xf numFmtId="0" fontId="11" fillId="0" borderId="0" xfId="0" applyFont="1" applyFill="1" applyBorder="1" applyAlignment="1">
      <alignment wrapText="1"/>
    </xf>
    <xf numFmtId="0" fontId="11" fillId="0" borderId="0" xfId="0" applyFont="1" applyFill="1" applyBorder="1" applyAlignment="1">
      <alignment horizontal="center" wrapText="1"/>
    </xf>
    <xf numFmtId="0" fontId="28" fillId="0" borderId="28" xfId="0" applyFont="1" applyFill="1" applyBorder="1" applyAlignment="1">
      <alignment horizontal="center" vertical="center" wrapText="1"/>
    </xf>
    <xf numFmtId="0" fontId="28" fillId="0" borderId="23" xfId="0" applyFont="1" applyFill="1" applyBorder="1" applyAlignment="1">
      <alignment horizontal="center" vertical="center" wrapText="1"/>
    </xf>
    <xf numFmtId="0" fontId="76" fillId="0" borderId="3" xfId="0" applyFont="1" applyFill="1" applyBorder="1" applyAlignment="1">
      <alignment horizontal="center" vertical="center" wrapText="1"/>
    </xf>
    <xf numFmtId="0" fontId="76" fillId="12" borderId="3" xfId="0" applyFont="1" applyFill="1" applyBorder="1" applyAlignment="1">
      <alignment horizontal="center" vertical="center" wrapText="1"/>
    </xf>
    <xf numFmtId="167" fontId="17" fillId="0" borderId="3" xfId="13" applyNumberFormat="1" applyFont="1" applyFill="1" applyBorder="1" applyAlignment="1">
      <alignment horizontal="center" vertical="center"/>
    </xf>
    <xf numFmtId="4" fontId="28" fillId="0" borderId="3" xfId="0" applyNumberFormat="1" applyFont="1" applyFill="1" applyBorder="1" applyAlignment="1">
      <alignment horizontal="center" vertical="center"/>
    </xf>
    <xf numFmtId="49" fontId="28" fillId="0" borderId="3" xfId="0" applyNumberFormat="1" applyFont="1" applyFill="1" applyBorder="1" applyAlignment="1">
      <alignment horizontal="center" vertical="center"/>
    </xf>
    <xf numFmtId="2" fontId="28" fillId="0" borderId="3" xfId="0" applyNumberFormat="1" applyFont="1" applyFill="1" applyBorder="1" applyAlignment="1">
      <alignment horizontal="left" vertical="center" wrapText="1"/>
    </xf>
    <xf numFmtId="0" fontId="28" fillId="0" borderId="3" xfId="0" applyFont="1" applyBorder="1" applyAlignment="1">
      <alignment horizontal="center" vertical="center" wrapText="1"/>
    </xf>
    <xf numFmtId="0" fontId="13" fillId="0" borderId="3" xfId="12" applyFont="1" applyFill="1" applyBorder="1" applyAlignment="1">
      <alignment horizontal="center" vertical="center"/>
    </xf>
    <xf numFmtId="2" fontId="13" fillId="0" borderId="3" xfId="0" applyNumberFormat="1" applyFont="1" applyFill="1" applyBorder="1" applyAlignment="1">
      <alignment vertical="center"/>
    </xf>
    <xf numFmtId="4" fontId="13" fillId="0" borderId="3" xfId="0" applyNumberFormat="1" applyFont="1" applyFill="1" applyBorder="1" applyAlignment="1">
      <alignment horizontal="center" vertical="center"/>
    </xf>
    <xf numFmtId="0" fontId="21" fillId="0" borderId="3" xfId="12" applyFont="1" applyFill="1" applyBorder="1" applyAlignment="1">
      <alignment horizontal="center" vertical="center"/>
    </xf>
    <xf numFmtId="2" fontId="21" fillId="0" borderId="3" xfId="0" applyNumberFormat="1" applyFont="1" applyFill="1" applyBorder="1" applyAlignment="1">
      <alignment vertical="center" wrapText="1"/>
    </xf>
    <xf numFmtId="4" fontId="21" fillId="0" borderId="3" xfId="0" applyNumberFormat="1" applyFont="1" applyFill="1" applyBorder="1" applyAlignment="1">
      <alignment horizontal="center" vertical="center"/>
    </xf>
    <xf numFmtId="2" fontId="13" fillId="0" borderId="3" xfId="0" applyNumberFormat="1" applyFont="1" applyFill="1" applyBorder="1" applyAlignment="1">
      <alignment vertical="center" wrapText="1"/>
    </xf>
    <xf numFmtId="49" fontId="13" fillId="0" borderId="3" xfId="0" applyNumberFormat="1" applyFont="1" applyFill="1" applyBorder="1" applyAlignment="1">
      <alignment horizontal="center" vertical="center"/>
    </xf>
    <xf numFmtId="2" fontId="13" fillId="0" borderId="3" xfId="0" applyNumberFormat="1" applyFont="1" applyFill="1" applyBorder="1" applyAlignment="1">
      <alignment horizontal="left" vertical="center"/>
    </xf>
    <xf numFmtId="0" fontId="13" fillId="0" borderId="3" xfId="0" applyFont="1" applyBorder="1" applyAlignment="1">
      <alignment horizontal="center" vertical="center" wrapText="1"/>
    </xf>
    <xf numFmtId="49" fontId="21" fillId="0" borderId="3" xfId="0" applyNumberFormat="1" applyFont="1" applyFill="1" applyBorder="1" applyAlignment="1">
      <alignment horizontal="center" vertical="center"/>
    </xf>
    <xf numFmtId="0" fontId="21" fillId="0" borderId="3" xfId="0" applyFont="1" applyBorder="1" applyAlignment="1">
      <alignment horizontal="center" vertical="center" wrapText="1"/>
    </xf>
    <xf numFmtId="2" fontId="28" fillId="0" borderId="3" xfId="0" applyNumberFormat="1" applyFont="1" applyFill="1" applyBorder="1" applyAlignment="1">
      <alignment horizontal="left" vertical="center"/>
    </xf>
    <xf numFmtId="0" fontId="13" fillId="0" borderId="3" xfId="0" applyNumberFormat="1" applyFont="1" applyFill="1" applyBorder="1" applyAlignment="1">
      <alignment horizontal="center" vertical="center"/>
    </xf>
    <xf numFmtId="2" fontId="13" fillId="0" borderId="3" xfId="0" applyNumberFormat="1" applyFont="1" applyFill="1" applyBorder="1" applyAlignment="1">
      <alignment horizontal="left" vertical="center" wrapText="1"/>
    </xf>
    <xf numFmtId="2" fontId="13" fillId="0" borderId="3" xfId="0" applyNumberFormat="1" applyFont="1" applyFill="1" applyBorder="1" applyAlignment="1">
      <alignment horizontal="center" vertical="center"/>
    </xf>
    <xf numFmtId="2" fontId="21" fillId="0" borderId="3" xfId="0" applyNumberFormat="1" applyFont="1" applyFill="1" applyBorder="1" applyAlignment="1">
      <alignment horizontal="left" vertical="center" wrapText="1"/>
    </xf>
    <xf numFmtId="0" fontId="28" fillId="0" borderId="3" xfId="0" applyNumberFormat="1" applyFont="1" applyBorder="1" applyAlignment="1">
      <alignment horizontal="center" vertical="center"/>
    </xf>
    <xf numFmtId="4" fontId="28" fillId="0" borderId="3" xfId="0" applyNumberFormat="1" applyFont="1" applyBorder="1" applyAlignment="1">
      <alignment horizontal="left" vertical="center" wrapText="1"/>
    </xf>
    <xf numFmtId="4" fontId="28" fillId="0" borderId="3" xfId="0" applyNumberFormat="1" applyFont="1" applyBorder="1" applyAlignment="1">
      <alignment horizontal="center" vertical="center"/>
    </xf>
    <xf numFmtId="0" fontId="54" fillId="0" borderId="3" xfId="0" applyNumberFormat="1" applyFont="1" applyBorder="1" applyAlignment="1">
      <alignment horizontal="center" vertical="center"/>
    </xf>
    <xf numFmtId="4" fontId="54" fillId="0" borderId="3" xfId="0" applyNumberFormat="1" applyFont="1" applyBorder="1" applyAlignment="1">
      <alignment horizontal="left" vertical="center" wrapText="1"/>
    </xf>
    <xf numFmtId="4" fontId="54" fillId="0" borderId="3" xfId="0" applyNumberFormat="1" applyFont="1" applyBorder="1" applyAlignment="1">
      <alignment horizontal="center" vertical="center"/>
    </xf>
    <xf numFmtId="0" fontId="57" fillId="0" borderId="0" xfId="0" applyFont="1" applyFill="1"/>
    <xf numFmtId="0" fontId="11" fillId="0" borderId="0" xfId="0" applyFont="1" applyFill="1" applyAlignment="1">
      <alignment horizontal="center" wrapText="1"/>
    </xf>
    <xf numFmtId="0" fontId="11" fillId="0" borderId="0" xfId="0" applyFont="1" applyFill="1" applyBorder="1" applyAlignment="1">
      <alignment vertical="center" wrapText="1"/>
    </xf>
    <xf numFmtId="0" fontId="11" fillId="0" borderId="3" xfId="0" applyFont="1" applyFill="1" applyBorder="1" applyAlignment="1">
      <alignment horizontal="center" vertical="center" wrapText="1"/>
    </xf>
    <xf numFmtId="0" fontId="11" fillId="12" borderId="3" xfId="0" applyFont="1" applyFill="1" applyBorder="1" applyAlignment="1">
      <alignment horizontal="center" vertical="center" wrapText="1"/>
    </xf>
    <xf numFmtId="167" fontId="12" fillId="0" borderId="3" xfId="13" applyNumberFormat="1" applyFont="1" applyFill="1" applyBorder="1" applyAlignment="1">
      <alignment horizontal="center" vertical="center"/>
    </xf>
    <xf numFmtId="0" fontId="11" fillId="0" borderId="3" xfId="12" applyFont="1" applyFill="1" applyBorder="1" applyAlignment="1">
      <alignment horizontal="left" vertical="center" wrapText="1"/>
    </xf>
    <xf numFmtId="2" fontId="11" fillId="0" borderId="3" xfId="0" applyNumberFormat="1" applyFont="1" applyFill="1" applyBorder="1" applyAlignment="1">
      <alignment horizontal="justify" vertical="center" wrapText="1"/>
    </xf>
    <xf numFmtId="2" fontId="11" fillId="0" borderId="3" xfId="0" applyNumberFormat="1" applyFont="1" applyFill="1" applyBorder="1" applyAlignment="1">
      <alignment horizontal="center" vertical="center" wrapText="1"/>
    </xf>
    <xf numFmtId="4" fontId="11" fillId="0" borderId="3" xfId="0" applyNumberFormat="1" applyFont="1" applyFill="1" applyBorder="1" applyAlignment="1">
      <alignment horizontal="center" vertical="center" wrapText="1"/>
    </xf>
    <xf numFmtId="49" fontId="12" fillId="0" borderId="3" xfId="0" applyNumberFormat="1" applyFont="1" applyFill="1" applyBorder="1" applyAlignment="1">
      <alignment vertical="center"/>
    </xf>
    <xf numFmtId="2" fontId="19" fillId="0" borderId="3" xfId="0" applyNumberFormat="1" applyFont="1" applyFill="1" applyBorder="1" applyAlignment="1">
      <alignment vertical="center"/>
    </xf>
    <xf numFmtId="2" fontId="12" fillId="0" borderId="3" xfId="0" applyNumberFormat="1" applyFont="1" applyFill="1" applyBorder="1" applyAlignment="1">
      <alignment horizontal="center" vertical="center"/>
    </xf>
    <xf numFmtId="4" fontId="12" fillId="0" borderId="3" xfId="0" applyNumberFormat="1" applyFont="1" applyFill="1" applyBorder="1" applyAlignment="1">
      <alignment horizontal="center" vertical="center" wrapText="1"/>
    </xf>
    <xf numFmtId="0" fontId="12" fillId="0" borderId="3" xfId="12" applyFont="1" applyFill="1" applyBorder="1" applyAlignment="1">
      <alignment horizontal="left" vertical="center" wrapText="1"/>
    </xf>
    <xf numFmtId="2" fontId="12" fillId="0" borderId="3" xfId="0" applyNumberFormat="1" applyFont="1" applyFill="1" applyBorder="1" applyAlignment="1">
      <alignment vertical="center"/>
    </xf>
    <xf numFmtId="2" fontId="19" fillId="0" borderId="3" xfId="0" applyNumberFormat="1" applyFont="1" applyFill="1" applyBorder="1" applyAlignment="1">
      <alignment horizontal="center" vertical="center"/>
    </xf>
    <xf numFmtId="0" fontId="19" fillId="0" borderId="3" xfId="12" applyFont="1" applyFill="1" applyBorder="1" applyAlignment="1">
      <alignment horizontal="left" vertical="center" wrapText="1"/>
    </xf>
    <xf numFmtId="2" fontId="19" fillId="0" borderId="3" xfId="0" applyNumberFormat="1" applyFont="1" applyFill="1" applyBorder="1" applyAlignment="1">
      <alignment vertical="center" wrapText="1"/>
    </xf>
    <xf numFmtId="4" fontId="19" fillId="0" borderId="3" xfId="0" applyNumberFormat="1" applyFont="1" applyFill="1" applyBorder="1" applyAlignment="1">
      <alignment horizontal="center" vertical="center" wrapText="1"/>
    </xf>
    <xf numFmtId="2" fontId="12" fillId="0" borderId="3" xfId="0" applyNumberFormat="1" applyFont="1" applyFill="1" applyBorder="1" applyAlignment="1">
      <alignment horizontal="left" vertical="center"/>
    </xf>
    <xf numFmtId="49" fontId="11" fillId="0" borderId="3" xfId="12" applyNumberFormat="1" applyFont="1" applyFill="1" applyBorder="1" applyAlignment="1">
      <alignment horizontal="left" vertical="center"/>
    </xf>
    <xf numFmtId="49" fontId="12" fillId="0" borderId="3" xfId="12" applyNumberFormat="1" applyFont="1" applyFill="1" applyBorder="1" applyAlignment="1">
      <alignment horizontal="left" vertical="center"/>
    </xf>
    <xf numFmtId="2" fontId="12" fillId="0" borderId="3" xfId="0" applyNumberFormat="1" applyFont="1" applyFill="1" applyBorder="1" applyAlignment="1">
      <alignment horizontal="justify" vertical="center" wrapText="1"/>
    </xf>
    <xf numFmtId="2" fontId="12" fillId="0" borderId="3" xfId="0" applyNumberFormat="1" applyFont="1" applyFill="1" applyBorder="1" applyAlignment="1">
      <alignment horizontal="center" vertical="center" wrapText="1"/>
    </xf>
    <xf numFmtId="2" fontId="12" fillId="0" borderId="3" xfId="0" applyNumberFormat="1" applyFont="1" applyFill="1" applyBorder="1" applyAlignment="1">
      <alignment horizontal="justify" vertical="center"/>
    </xf>
    <xf numFmtId="4" fontId="12" fillId="0" borderId="3" xfId="0" applyNumberFormat="1" applyFont="1" applyFill="1" applyBorder="1" applyAlignment="1">
      <alignment horizontal="center" vertical="center"/>
    </xf>
    <xf numFmtId="4" fontId="11" fillId="0" borderId="3" xfId="0" applyNumberFormat="1" applyFont="1" applyFill="1" applyBorder="1" applyAlignment="1">
      <alignment horizontal="center" vertical="center"/>
    </xf>
    <xf numFmtId="1" fontId="54" fillId="12" borderId="3" xfId="0" applyNumberFormat="1" applyFont="1" applyFill="1" applyBorder="1" applyAlignment="1">
      <alignment horizontal="center" vertical="center" wrapText="1"/>
    </xf>
    <xf numFmtId="43" fontId="49" fillId="0" borderId="0" xfId="0" applyNumberFormat="1" applyFont="1" applyFill="1" applyProtection="1"/>
    <xf numFmtId="0" fontId="49" fillId="0" borderId="8" xfId="0" applyFont="1" applyFill="1" applyBorder="1" applyAlignment="1" applyProtection="1">
      <alignment horizontal="center" vertical="center" wrapText="1"/>
      <protection locked="0"/>
    </xf>
    <xf numFmtId="43" fontId="11" fillId="0" borderId="0" xfId="0" applyNumberFormat="1" applyFont="1" applyFill="1" applyAlignment="1" applyProtection="1">
      <alignment horizontal="center" vertical="center"/>
      <protection locked="0"/>
    </xf>
    <xf numFmtId="49" fontId="28" fillId="0" borderId="3" xfId="0" applyNumberFormat="1" applyFont="1" applyFill="1" applyBorder="1" applyAlignment="1">
      <alignment vertical="center"/>
    </xf>
    <xf numFmtId="0" fontId="13" fillId="0" borderId="3" xfId="12" applyFont="1" applyFill="1" applyBorder="1" applyAlignment="1">
      <alignment vertical="center"/>
    </xf>
    <xf numFmtId="0" fontId="21" fillId="0" borderId="3" xfId="12" applyFont="1" applyFill="1" applyBorder="1" applyAlignment="1">
      <alignment vertical="center"/>
    </xf>
    <xf numFmtId="49" fontId="13" fillId="0" borderId="3" xfId="0" applyNumberFormat="1" applyFont="1" applyFill="1" applyBorder="1" applyAlignment="1">
      <alignment vertical="center"/>
    </xf>
    <xf numFmtId="0" fontId="8" fillId="12" borderId="0" xfId="14" applyFont="1" applyFill="1" applyAlignment="1"/>
    <xf numFmtId="0" fontId="8" fillId="12" borderId="0" xfId="14" applyFont="1" applyFill="1" applyAlignment="1">
      <alignment horizontal="center"/>
    </xf>
    <xf numFmtId="0" fontId="6" fillId="12" borderId="0" xfId="14" applyFont="1" applyFill="1"/>
    <xf numFmtId="0" fontId="6" fillId="12" borderId="0" xfId="14" applyFont="1" applyFill="1" applyAlignment="1">
      <alignment wrapText="1"/>
    </xf>
    <xf numFmtId="0" fontId="6" fillId="12" borderId="0" xfId="14" applyFont="1" applyFill="1" applyBorder="1" applyAlignment="1">
      <alignment wrapText="1"/>
    </xf>
    <xf numFmtId="0" fontId="6" fillId="12" borderId="0" xfId="14" applyFont="1" applyFill="1" applyAlignment="1">
      <alignment horizontal="center"/>
    </xf>
    <xf numFmtId="0" fontId="6" fillId="12" borderId="0" xfId="14" applyFont="1" applyFill="1" applyAlignment="1">
      <alignment horizontal="left"/>
    </xf>
    <xf numFmtId="0" fontId="8" fillId="12" borderId="0" xfId="14" applyFont="1" applyFill="1"/>
    <xf numFmtId="2" fontId="8" fillId="12" borderId="3" xfId="14" applyNumberFormat="1" applyFont="1" applyFill="1" applyBorder="1" applyAlignment="1">
      <alignment horizontal="center" vertical="center" wrapText="1"/>
    </xf>
    <xf numFmtId="0" fontId="8" fillId="12" borderId="3" xfId="14" applyFont="1" applyFill="1" applyBorder="1" applyAlignment="1">
      <alignment horizontal="center" vertical="center" wrapText="1"/>
    </xf>
    <xf numFmtId="0" fontId="8" fillId="12" borderId="3" xfId="14" applyFont="1" applyFill="1" applyBorder="1" applyAlignment="1">
      <alignment vertical="center" wrapText="1"/>
    </xf>
    <xf numFmtId="0" fontId="8" fillId="12" borderId="0" xfId="14" applyFont="1" applyFill="1" applyBorder="1" applyAlignment="1">
      <alignment vertical="center" wrapText="1"/>
    </xf>
    <xf numFmtId="0" fontId="6" fillId="12" borderId="3" xfId="14" applyFont="1" applyFill="1" applyBorder="1" applyAlignment="1">
      <alignment horizontal="center" vertical="center" wrapText="1"/>
    </xf>
    <xf numFmtId="164" fontId="8" fillId="12" borderId="3" xfId="14" applyNumberFormat="1" applyFont="1" applyFill="1" applyBorder="1" applyAlignment="1" applyProtection="1">
      <alignment horizontal="center" vertical="center" wrapText="1"/>
      <protection hidden="1"/>
    </xf>
    <xf numFmtId="2" fontId="8" fillId="12" borderId="3" xfId="14" applyNumberFormat="1" applyFont="1" applyFill="1" applyBorder="1" applyAlignment="1">
      <alignment vertical="center" wrapText="1"/>
    </xf>
    <xf numFmtId="2" fontId="8" fillId="12" borderId="0" xfId="14" applyNumberFormat="1" applyFont="1" applyFill="1" applyBorder="1" applyAlignment="1">
      <alignment vertical="center" wrapText="1"/>
    </xf>
    <xf numFmtId="0" fontId="28" fillId="12" borderId="3" xfId="14" applyFont="1" applyFill="1" applyBorder="1" applyAlignment="1">
      <alignment vertical="center" wrapText="1"/>
    </xf>
    <xf numFmtId="2" fontId="6" fillId="12" borderId="3" xfId="14" applyNumberFormat="1" applyFont="1" applyFill="1" applyBorder="1" applyAlignment="1">
      <alignment horizontal="center" vertical="center" wrapText="1"/>
    </xf>
    <xf numFmtId="164" fontId="6" fillId="12" borderId="3" xfId="14" applyNumberFormat="1" applyFont="1" applyFill="1" applyBorder="1" applyAlignment="1" applyProtection="1">
      <alignment horizontal="center" vertical="center" wrapText="1"/>
      <protection hidden="1"/>
    </xf>
    <xf numFmtId="0" fontId="8" fillId="12" borderId="3" xfId="14" applyFont="1" applyFill="1" applyBorder="1" applyAlignment="1">
      <alignment horizontal="left" vertical="center" wrapText="1"/>
    </xf>
    <xf numFmtId="2" fontId="6" fillId="12" borderId="3" xfId="14" applyNumberFormat="1" applyFont="1" applyFill="1" applyBorder="1" applyAlignment="1">
      <alignment vertical="center" wrapText="1"/>
    </xf>
    <xf numFmtId="2" fontId="6" fillId="12" borderId="0" xfId="14" applyNumberFormat="1" applyFont="1" applyFill="1" applyBorder="1" applyAlignment="1">
      <alignment vertical="center" wrapText="1"/>
    </xf>
    <xf numFmtId="0" fontId="6" fillId="12" borderId="3" xfId="14" applyFont="1" applyFill="1" applyBorder="1" applyAlignment="1">
      <alignment horizontal="center" wrapText="1"/>
    </xf>
    <xf numFmtId="0" fontId="6" fillId="12" borderId="3" xfId="14" applyFont="1" applyFill="1" applyBorder="1" applyAlignment="1">
      <alignment vertical="center" wrapText="1"/>
    </xf>
    <xf numFmtId="2" fontId="6" fillId="12" borderId="3" xfId="15" applyNumberFormat="1" applyFont="1" applyFill="1" applyBorder="1" applyAlignment="1">
      <alignment horizontal="center" vertical="center" wrapText="1"/>
    </xf>
    <xf numFmtId="1" fontId="6" fillId="12" borderId="3" xfId="15" applyNumberFormat="1" applyFont="1" applyFill="1" applyBorder="1" applyAlignment="1">
      <alignment horizontal="center" vertical="center" wrapText="1"/>
    </xf>
    <xf numFmtId="2" fontId="6" fillId="12" borderId="3" xfId="14" applyNumberFormat="1" applyFont="1" applyFill="1" applyBorder="1" applyAlignment="1">
      <alignment wrapText="1"/>
    </xf>
    <xf numFmtId="1" fontId="6" fillId="12" borderId="3" xfId="13" applyNumberFormat="1" applyFont="1" applyFill="1" applyBorder="1" applyAlignment="1">
      <alignment horizontal="center" vertical="center" wrapText="1"/>
    </xf>
    <xf numFmtId="0" fontId="6" fillId="12" borderId="3" xfId="14" applyFont="1" applyFill="1" applyBorder="1" applyAlignment="1">
      <alignment wrapText="1"/>
    </xf>
    <xf numFmtId="2" fontId="6" fillId="12" borderId="3" xfId="14" applyNumberFormat="1" applyFont="1" applyFill="1" applyBorder="1" applyAlignment="1">
      <alignment horizontal="center" wrapText="1"/>
    </xf>
    <xf numFmtId="2" fontId="6" fillId="12" borderId="0" xfId="14" applyNumberFormat="1" applyFont="1" applyFill="1" applyBorder="1" applyAlignment="1">
      <alignment wrapText="1"/>
    </xf>
    <xf numFmtId="2" fontId="6" fillId="12" borderId="0" xfId="14" applyNumberFormat="1" applyFont="1" applyFill="1" applyAlignment="1">
      <alignment wrapText="1"/>
    </xf>
    <xf numFmtId="2" fontId="6" fillId="12" borderId="0" xfId="14" applyNumberFormat="1" applyFont="1" applyFill="1"/>
    <xf numFmtId="174" fontId="6" fillId="12" borderId="0" xfId="14" applyNumberFormat="1" applyFont="1" applyFill="1"/>
    <xf numFmtId="0" fontId="6" fillId="12" borderId="29" xfId="14" applyFont="1" applyFill="1" applyBorder="1" applyAlignment="1">
      <alignment vertical="center"/>
    </xf>
    <xf numFmtId="0" fontId="6" fillId="12" borderId="29" xfId="14" applyFont="1" applyFill="1" applyBorder="1" applyAlignment="1">
      <alignment horizontal="center" vertical="center"/>
    </xf>
    <xf numFmtId="2" fontId="6" fillId="12" borderId="30" xfId="15" applyNumberFormat="1" applyFont="1" applyFill="1" applyBorder="1" applyAlignment="1">
      <alignment horizontal="center" vertical="center"/>
    </xf>
    <xf numFmtId="0" fontId="6" fillId="12" borderId="0" xfId="14" applyFont="1" applyFill="1" applyBorder="1"/>
    <xf numFmtId="2" fontId="8" fillId="12" borderId="3" xfId="15" applyNumberFormat="1" applyFont="1" applyFill="1" applyBorder="1" applyAlignment="1">
      <alignment horizontal="center" vertical="center" wrapText="1"/>
    </xf>
    <xf numFmtId="0" fontId="8" fillId="12" borderId="0" xfId="14" applyFont="1" applyFill="1" applyBorder="1"/>
    <xf numFmtId="0" fontId="6" fillId="12" borderId="3" xfId="14" applyFont="1" applyFill="1" applyBorder="1" applyAlignment="1">
      <alignment horizontal="left" vertical="center" wrapText="1"/>
    </xf>
    <xf numFmtId="2" fontId="6" fillId="12" borderId="3" xfId="15" applyNumberFormat="1" applyFont="1" applyFill="1" applyBorder="1" applyAlignment="1">
      <alignment wrapText="1"/>
    </xf>
    <xf numFmtId="1" fontId="6" fillId="12" borderId="3" xfId="16" applyNumberFormat="1" applyFont="1" applyFill="1" applyBorder="1" applyAlignment="1">
      <alignment horizontal="center" vertical="center" wrapText="1"/>
    </xf>
    <xf numFmtId="2" fontId="6" fillId="12" borderId="3" xfId="15" applyNumberFormat="1" applyFont="1" applyFill="1" applyBorder="1" applyAlignment="1">
      <alignment horizontal="center" wrapText="1"/>
    </xf>
    <xf numFmtId="1" fontId="6" fillId="12" borderId="3" xfId="16" applyNumberFormat="1" applyFont="1" applyFill="1" applyBorder="1" applyAlignment="1">
      <alignment horizontal="justify" vertical="center" wrapText="1"/>
    </xf>
    <xf numFmtId="2" fontId="6" fillId="12" borderId="3" xfId="14" applyNumberFormat="1" applyFont="1" applyFill="1" applyBorder="1" applyAlignment="1">
      <alignment horizontal="left" vertical="center" wrapText="1"/>
    </xf>
    <xf numFmtId="0" fontId="6" fillId="12" borderId="3" xfId="8" applyFont="1" applyFill="1" applyBorder="1" applyAlignment="1">
      <alignment wrapText="1"/>
    </xf>
    <xf numFmtId="1" fontId="6" fillId="12" borderId="3" xfId="13" applyNumberFormat="1" applyFont="1" applyFill="1" applyBorder="1" applyAlignment="1">
      <alignment vertical="center" wrapText="1"/>
    </xf>
    <xf numFmtId="0" fontId="6" fillId="12" borderId="3" xfId="17" applyFont="1" applyFill="1" applyBorder="1" applyAlignment="1">
      <alignment horizontal="left" vertical="center" wrapText="1"/>
    </xf>
    <xf numFmtId="0" fontId="6" fillId="12" borderId="3" xfId="17" applyFont="1" applyFill="1" applyBorder="1" applyAlignment="1">
      <alignment horizontal="center" vertical="center" wrapText="1"/>
    </xf>
    <xf numFmtId="2" fontId="6" fillId="12" borderId="3" xfId="15" applyNumberFormat="1" applyFont="1" applyFill="1" applyBorder="1" applyAlignment="1">
      <alignment horizontal="right" vertical="center" wrapText="1"/>
    </xf>
    <xf numFmtId="166" fontId="6" fillId="12" borderId="3" xfId="15" applyNumberFormat="1" applyFont="1" applyFill="1" applyBorder="1" applyAlignment="1">
      <alignment horizontal="left" vertical="center" wrapText="1"/>
    </xf>
    <xf numFmtId="166" fontId="6" fillId="12" borderId="3" xfId="15" applyNumberFormat="1" applyFont="1" applyFill="1" applyBorder="1" applyAlignment="1">
      <alignment horizontal="center" vertical="center" wrapText="1"/>
    </xf>
    <xf numFmtId="2" fontId="6" fillId="12" borderId="3" xfId="15" applyNumberFormat="1" applyFont="1" applyFill="1" applyBorder="1" applyAlignment="1">
      <alignment vertical="center" wrapText="1"/>
    </xf>
    <xf numFmtId="0" fontId="6" fillId="12" borderId="3" xfId="14" applyFont="1" applyFill="1" applyBorder="1"/>
    <xf numFmtId="0" fontId="6" fillId="12" borderId="30" xfId="14" applyFont="1" applyFill="1" applyBorder="1"/>
    <xf numFmtId="0" fontId="6" fillId="12" borderId="29" xfId="14" applyFont="1" applyFill="1" applyBorder="1"/>
    <xf numFmtId="43" fontId="6" fillId="12" borderId="3" xfId="14" applyNumberFormat="1" applyFont="1" applyFill="1" applyBorder="1" applyAlignment="1">
      <alignment horizontal="right" vertical="center" wrapText="1"/>
    </xf>
    <xf numFmtId="43" fontId="6" fillId="12" borderId="3" xfId="15" applyNumberFormat="1" applyFont="1" applyFill="1" applyBorder="1" applyAlignment="1">
      <alignment horizontal="right" vertical="center" wrapText="1"/>
    </xf>
    <xf numFmtId="164" fontId="6" fillId="12" borderId="3" xfId="14" applyNumberFormat="1" applyFont="1" applyFill="1" applyBorder="1" applyAlignment="1">
      <alignment horizontal="left" vertical="center" wrapText="1"/>
    </xf>
    <xf numFmtId="43" fontId="6" fillId="12" borderId="3" xfId="14" applyNumberFormat="1" applyFont="1" applyFill="1" applyBorder="1" applyAlignment="1">
      <alignment horizontal="center" vertical="center" wrapText="1"/>
    </xf>
    <xf numFmtId="4" fontId="6" fillId="12" borderId="3" xfId="14" applyNumberFormat="1" applyFont="1" applyFill="1" applyBorder="1" applyAlignment="1">
      <alignment horizontal="center" vertical="center" wrapText="1"/>
    </xf>
    <xf numFmtId="0" fontId="6" fillId="12" borderId="3" xfId="14" applyFont="1" applyFill="1" applyBorder="1" applyAlignment="1">
      <alignment horizontal="right" vertical="center" wrapText="1"/>
    </xf>
    <xf numFmtId="43" fontId="6" fillId="12" borderId="3" xfId="15" applyFont="1" applyFill="1" applyBorder="1" applyAlignment="1">
      <alignment horizontal="right" vertical="center" wrapText="1"/>
    </xf>
    <xf numFmtId="1" fontId="6" fillId="12" borderId="0" xfId="16" applyNumberFormat="1" applyFont="1" applyFill="1" applyBorder="1" applyAlignment="1">
      <alignment horizontal="justify" vertical="center" wrapText="1"/>
    </xf>
    <xf numFmtId="1" fontId="6" fillId="12" borderId="0" xfId="16" applyNumberFormat="1" applyFont="1" applyFill="1" applyBorder="1" applyAlignment="1">
      <alignment horizontal="center" vertical="center" wrapText="1"/>
    </xf>
    <xf numFmtId="2" fontId="6" fillId="12" borderId="0" xfId="15" applyNumberFormat="1" applyFont="1" applyFill="1" applyBorder="1" applyAlignment="1">
      <alignment horizontal="center" vertical="center"/>
    </xf>
    <xf numFmtId="1" fontId="8" fillId="12" borderId="3" xfId="16" applyNumberFormat="1" applyFont="1" applyFill="1" applyBorder="1" applyAlignment="1">
      <alignment horizontal="center" vertical="center" wrapText="1"/>
    </xf>
    <xf numFmtId="2" fontId="8" fillId="12" borderId="3" xfId="14" applyNumberFormat="1" applyFont="1" applyFill="1" applyBorder="1" applyAlignment="1">
      <alignment horizontal="left" vertical="center" wrapText="1"/>
    </xf>
    <xf numFmtId="1" fontId="8" fillId="12" borderId="3" xfId="13" applyNumberFormat="1" applyFont="1" applyFill="1" applyBorder="1" applyAlignment="1">
      <alignment horizontal="center" vertical="center" wrapText="1"/>
    </xf>
    <xf numFmtId="174" fontId="8" fillId="12" borderId="0" xfId="14" applyNumberFormat="1" applyFont="1" applyFill="1"/>
    <xf numFmtId="1" fontId="6" fillId="12" borderId="3" xfId="18" applyNumberFormat="1" applyFont="1" applyFill="1" applyBorder="1" applyAlignment="1">
      <alignment horizontal="center" vertical="center" wrapText="1"/>
    </xf>
    <xf numFmtId="166" fontId="8" fillId="12" borderId="3" xfId="15" applyNumberFormat="1" applyFont="1" applyFill="1" applyBorder="1" applyAlignment="1">
      <alignment horizontal="left" vertical="center" wrapText="1"/>
    </xf>
    <xf numFmtId="0" fontId="6" fillId="12" borderId="3" xfId="19" applyFont="1" applyFill="1" applyBorder="1" applyAlignment="1">
      <alignment horizontal="left" vertical="center" wrapText="1"/>
    </xf>
    <xf numFmtId="4" fontId="6" fillId="12" borderId="3" xfId="14" applyNumberFormat="1" applyFont="1" applyFill="1" applyBorder="1" applyAlignment="1">
      <alignment horizontal="left" vertical="center" wrapText="1"/>
    </xf>
    <xf numFmtId="2" fontId="6" fillId="12" borderId="3" xfId="14" applyNumberFormat="1" applyFont="1" applyFill="1" applyBorder="1" applyAlignment="1">
      <alignment horizontal="right" vertical="center" wrapText="1"/>
    </xf>
    <xf numFmtId="2" fontId="6" fillId="12" borderId="3" xfId="18" applyNumberFormat="1" applyFont="1" applyFill="1" applyBorder="1" applyAlignment="1">
      <alignment horizontal="center" vertical="center" wrapText="1"/>
    </xf>
    <xf numFmtId="0" fontId="6" fillId="12" borderId="0" xfId="14" applyFont="1" applyFill="1" applyBorder="1" applyAlignment="1">
      <alignment horizontal="center" wrapText="1"/>
    </xf>
    <xf numFmtId="0" fontId="6" fillId="12" borderId="0" xfId="14" applyFont="1" applyFill="1" applyBorder="1" applyAlignment="1">
      <alignment horizontal="left" vertical="center" wrapText="1"/>
    </xf>
    <xf numFmtId="0" fontId="6" fillId="12" borderId="0" xfId="14" applyFont="1" applyFill="1" applyBorder="1" applyAlignment="1">
      <alignment horizontal="center" vertical="center" wrapText="1"/>
    </xf>
    <xf numFmtId="0" fontId="6" fillId="12" borderId="3" xfId="19" applyFont="1" applyFill="1" applyBorder="1" applyAlignment="1">
      <alignment horizontal="center" vertical="center" wrapText="1"/>
    </xf>
    <xf numFmtId="0" fontId="6" fillId="12" borderId="0" xfId="19" applyFont="1" applyFill="1" applyBorder="1" applyAlignment="1">
      <alignment horizontal="left" vertical="center" wrapText="1"/>
    </xf>
    <xf numFmtId="0" fontId="6" fillId="12" borderId="0" xfId="19" applyFont="1" applyFill="1" applyBorder="1" applyAlignment="1">
      <alignment horizontal="center" vertical="center" wrapText="1"/>
    </xf>
    <xf numFmtId="0" fontId="6" fillId="12" borderId="0" xfId="14" applyFont="1" applyFill="1" applyBorder="1" applyAlignment="1">
      <alignment vertical="center"/>
    </xf>
    <xf numFmtId="0" fontId="6" fillId="12" borderId="0" xfId="14" applyFont="1" applyFill="1" applyBorder="1" applyAlignment="1">
      <alignment horizontal="center" vertical="center"/>
    </xf>
    <xf numFmtId="0" fontId="6" fillId="12" borderId="0" xfId="14" applyFont="1" applyFill="1" applyBorder="1" applyAlignment="1">
      <alignment horizontal="left" vertical="center"/>
    </xf>
    <xf numFmtId="167" fontId="6" fillId="12" borderId="3" xfId="19" applyNumberFormat="1" applyFont="1" applyFill="1" applyBorder="1" applyAlignment="1">
      <alignment horizontal="left" vertical="center" wrapText="1"/>
    </xf>
    <xf numFmtId="175" fontId="6" fillId="12" borderId="3" xfId="14" applyNumberFormat="1" applyFont="1" applyFill="1" applyBorder="1" applyAlignment="1">
      <alignment horizontal="center" vertical="center" wrapText="1"/>
    </xf>
    <xf numFmtId="175" fontId="6" fillId="12" borderId="3" xfId="14" applyNumberFormat="1" applyFont="1" applyFill="1" applyBorder="1" applyAlignment="1">
      <alignment horizontal="right" vertical="center" wrapText="1"/>
    </xf>
    <xf numFmtId="4" fontId="6" fillId="12" borderId="3" xfId="14" applyNumberFormat="1" applyFont="1" applyFill="1" applyBorder="1" applyAlignment="1">
      <alignment horizontal="right" vertical="center" wrapText="1"/>
    </xf>
    <xf numFmtId="43" fontId="6" fillId="12" borderId="3" xfId="15" applyFont="1" applyFill="1" applyBorder="1" applyAlignment="1">
      <alignment vertical="center" wrapText="1"/>
    </xf>
    <xf numFmtId="167" fontId="8" fillId="12" borderId="3" xfId="19" applyNumberFormat="1" applyFont="1" applyFill="1" applyBorder="1" applyAlignment="1">
      <alignment horizontal="left" vertical="center" wrapText="1"/>
    </xf>
    <xf numFmtId="2" fontId="6" fillId="12" borderId="0" xfId="15" applyNumberFormat="1" applyFont="1" applyFill="1" applyBorder="1" applyAlignment="1">
      <alignment wrapText="1"/>
    </xf>
    <xf numFmtId="4" fontId="6" fillId="12" borderId="3" xfId="19" applyNumberFormat="1" applyFont="1" applyFill="1" applyBorder="1" applyAlignment="1">
      <alignment horizontal="left" vertical="center" wrapText="1"/>
    </xf>
    <xf numFmtId="0" fontId="6" fillId="12" borderId="3" xfId="20" applyFont="1" applyFill="1" applyBorder="1" applyAlignment="1">
      <alignment horizontal="left" vertical="center" wrapText="1"/>
    </xf>
    <xf numFmtId="0" fontId="6" fillId="12" borderId="3" xfId="20" applyFont="1" applyFill="1" applyBorder="1" applyAlignment="1">
      <alignment horizontal="center" vertical="center" wrapText="1"/>
    </xf>
    <xf numFmtId="165" fontId="6" fillId="12" borderId="3" xfId="15" applyNumberFormat="1" applyFont="1" applyFill="1" applyBorder="1" applyAlignment="1">
      <alignment horizontal="right" vertical="center" wrapText="1"/>
    </xf>
    <xf numFmtId="0" fontId="6" fillId="12" borderId="0" xfId="14" applyFont="1" applyFill="1" applyAlignment="1">
      <alignment vertical="center"/>
    </xf>
    <xf numFmtId="1" fontId="6" fillId="12" borderId="3" xfId="16" applyNumberFormat="1" applyFont="1" applyFill="1" applyBorder="1" applyAlignment="1">
      <alignment horizontal="left" vertical="center" wrapText="1"/>
    </xf>
    <xf numFmtId="2" fontId="6" fillId="12" borderId="3" xfId="18" applyNumberFormat="1" applyFont="1" applyFill="1" applyBorder="1" applyAlignment="1">
      <alignment horizontal="left" vertical="center" wrapText="1"/>
    </xf>
    <xf numFmtId="4" fontId="6" fillId="12" borderId="3" xfId="14" applyNumberFormat="1" applyFont="1" applyFill="1" applyBorder="1" applyAlignment="1">
      <alignment vertical="center" wrapText="1"/>
    </xf>
    <xf numFmtId="3" fontId="6" fillId="12" borderId="3" xfId="16" applyNumberFormat="1" applyFont="1" applyFill="1" applyBorder="1" applyAlignment="1">
      <alignment horizontal="justify" vertical="center" wrapText="1"/>
    </xf>
    <xf numFmtId="1" fontId="6" fillId="12" borderId="3" xfId="15" applyNumberFormat="1" applyFont="1" applyFill="1" applyBorder="1" applyAlignment="1">
      <alignment wrapText="1"/>
    </xf>
    <xf numFmtId="2" fontId="6" fillId="12" borderId="0" xfId="14" applyNumberFormat="1" applyFont="1" applyFill="1" applyAlignment="1">
      <alignment vertical="center" wrapText="1"/>
    </xf>
    <xf numFmtId="2" fontId="6" fillId="12" borderId="0" xfId="14" applyNumberFormat="1" applyFont="1" applyFill="1" applyAlignment="1">
      <alignment vertical="center"/>
    </xf>
    <xf numFmtId="174" fontId="6" fillId="12" borderId="0" xfId="14" applyNumberFormat="1" applyFont="1" applyFill="1" applyAlignment="1">
      <alignment vertical="center"/>
    </xf>
    <xf numFmtId="2" fontId="6" fillId="12" borderId="3" xfId="14" applyNumberFormat="1" applyFont="1" applyFill="1" applyBorder="1" applyAlignment="1">
      <alignment horizontal="justify" vertical="center" wrapText="1"/>
    </xf>
    <xf numFmtId="175" fontId="6" fillId="12" borderId="3" xfId="14" applyNumberFormat="1" applyFont="1" applyFill="1" applyBorder="1" applyAlignment="1">
      <alignment wrapText="1"/>
    </xf>
    <xf numFmtId="167" fontId="6" fillId="12" borderId="3" xfId="14" applyNumberFormat="1" applyFont="1" applyFill="1" applyBorder="1" applyAlignment="1">
      <alignment horizontal="left" vertical="center" wrapText="1"/>
    </xf>
    <xf numFmtId="1" fontId="8" fillId="12" borderId="3" xfId="18" applyNumberFormat="1" applyFont="1" applyFill="1" applyBorder="1" applyAlignment="1">
      <alignment horizontal="center" vertical="center" wrapText="1"/>
    </xf>
    <xf numFmtId="1" fontId="6" fillId="12" borderId="3" xfId="15" applyNumberFormat="1" applyFont="1" applyFill="1" applyBorder="1" applyAlignment="1">
      <alignment vertical="center" wrapText="1"/>
    </xf>
    <xf numFmtId="0" fontId="6" fillId="12" borderId="3" xfId="21" applyFont="1" applyFill="1" applyBorder="1" applyAlignment="1">
      <alignment horizontal="left" vertical="center" wrapText="1"/>
    </xf>
    <xf numFmtId="1" fontId="6" fillId="12" borderId="3" xfId="14" applyNumberFormat="1" applyFont="1" applyFill="1" applyBorder="1" applyAlignment="1">
      <alignment horizontal="right" vertical="center" wrapText="1"/>
    </xf>
    <xf numFmtId="174" fontId="6" fillId="12" borderId="3" xfId="14" applyNumberFormat="1" applyFont="1" applyFill="1" applyBorder="1" applyAlignment="1">
      <alignment horizontal="center" vertical="center" wrapText="1"/>
    </xf>
    <xf numFmtId="174" fontId="6" fillId="12" borderId="3" xfId="14" applyNumberFormat="1" applyFont="1" applyFill="1" applyBorder="1" applyAlignment="1">
      <alignment horizontal="right" vertical="center" wrapText="1"/>
    </xf>
    <xf numFmtId="2" fontId="6" fillId="12" borderId="3" xfId="15" applyNumberFormat="1" applyFont="1" applyFill="1" applyBorder="1" applyAlignment="1">
      <alignment horizontal="right" wrapText="1"/>
    </xf>
    <xf numFmtId="0" fontId="6" fillId="12" borderId="0" xfId="14" applyFont="1" applyFill="1" applyBorder="1" applyAlignment="1">
      <alignment horizontal="center"/>
    </xf>
    <xf numFmtId="2" fontId="6" fillId="12" borderId="0" xfId="18" applyNumberFormat="1" applyFont="1" applyFill="1" applyBorder="1" applyAlignment="1">
      <alignment horizontal="left" vertical="center" wrapText="1"/>
    </xf>
    <xf numFmtId="43" fontId="48" fillId="0" borderId="3" xfId="0" applyNumberFormat="1" applyFont="1" applyFill="1" applyBorder="1" applyAlignment="1" applyProtection="1">
      <alignment horizontal="left" vertical="center"/>
      <protection locked="0"/>
    </xf>
    <xf numFmtId="39" fontId="8" fillId="0" borderId="7" xfId="0" applyNumberFormat="1" applyFont="1" applyFill="1" applyBorder="1" applyAlignment="1">
      <alignment vertical="center" wrapText="1"/>
    </xf>
    <xf numFmtId="39" fontId="6" fillId="0" borderId="0" xfId="0" applyNumberFormat="1" applyFont="1" applyFill="1" applyBorder="1" applyAlignment="1">
      <alignment horizontal="center" vertical="center" wrapText="1"/>
    </xf>
    <xf numFmtId="0" fontId="8" fillId="12" borderId="3" xfId="14" applyFont="1" applyFill="1" applyBorder="1" applyAlignment="1">
      <alignment horizontal="center" vertical="center" wrapText="1"/>
    </xf>
    <xf numFmtId="2" fontId="8" fillId="12" borderId="3" xfId="14" applyNumberFormat="1" applyFont="1" applyFill="1" applyBorder="1" applyAlignment="1">
      <alignment horizontal="center" vertical="center" wrapText="1"/>
    </xf>
    <xf numFmtId="0" fontId="7" fillId="0" borderId="0" xfId="0" applyFont="1" applyFill="1" applyBorder="1" applyAlignment="1" applyProtection="1">
      <alignment horizontal="center" vertical="center"/>
      <protection locked="0"/>
    </xf>
    <xf numFmtId="0" fontId="28" fillId="0" borderId="3" xfId="0" applyFont="1" applyFill="1" applyBorder="1" applyAlignment="1">
      <alignment horizontal="center" vertical="center" wrapText="1"/>
    </xf>
    <xf numFmtId="0" fontId="11" fillId="0" borderId="3" xfId="0" applyFont="1" applyFill="1" applyBorder="1" applyAlignment="1">
      <alignment horizontal="center" vertical="center" wrapText="1"/>
    </xf>
    <xf numFmtId="167" fontId="12" fillId="0" borderId="3" xfId="0" applyNumberFormat="1" applyFont="1" applyFill="1" applyBorder="1" applyAlignment="1">
      <alignment horizontal="center" vertical="center" wrapText="1"/>
    </xf>
    <xf numFmtId="167" fontId="11" fillId="0" borderId="8" xfId="0" applyNumberFormat="1" applyFont="1" applyFill="1" applyBorder="1" applyAlignment="1">
      <alignment horizontal="center" vertical="center" wrapText="1"/>
    </xf>
    <xf numFmtId="167" fontId="11" fillId="0" borderId="8" xfId="0" applyNumberFormat="1" applyFont="1" applyFill="1" applyBorder="1" applyAlignment="1">
      <alignment horizontal="left" vertical="center" wrapText="1"/>
    </xf>
    <xf numFmtId="167" fontId="12" fillId="0" borderId="8" xfId="0" applyNumberFormat="1" applyFont="1" applyFill="1" applyBorder="1" applyAlignment="1">
      <alignment horizontal="center" vertical="center" wrapText="1"/>
    </xf>
    <xf numFmtId="0" fontId="49" fillId="0" borderId="4" xfId="0" applyFont="1" applyFill="1" applyBorder="1" applyAlignment="1" applyProtection="1">
      <alignment horizontal="center" vertical="center"/>
      <protection locked="0"/>
    </xf>
    <xf numFmtId="43" fontId="49" fillId="0" borderId="4" xfId="0" applyNumberFormat="1" applyFont="1" applyFill="1" applyBorder="1" applyAlignment="1" applyProtection="1">
      <alignment horizontal="left" vertical="center"/>
      <protection locked="0"/>
    </xf>
    <xf numFmtId="0" fontId="49" fillId="0" borderId="8" xfId="0" applyFont="1" applyFill="1" applyBorder="1" applyAlignment="1" applyProtection="1">
      <alignment horizontal="center" vertical="center"/>
      <protection locked="0"/>
    </xf>
    <xf numFmtId="39" fontId="11" fillId="0" borderId="4" xfId="0" applyNumberFormat="1" applyFont="1" applyFill="1" applyBorder="1" applyAlignment="1">
      <alignment horizontal="right" vertical="center" wrapText="1"/>
    </xf>
    <xf numFmtId="0" fontId="12" fillId="0" borderId="4" xfId="0" applyFont="1" applyFill="1" applyBorder="1" applyAlignment="1" applyProtection="1">
      <alignment horizontal="center" vertical="center" wrapText="1"/>
      <protection locked="0"/>
    </xf>
    <xf numFmtId="39" fontId="12" fillId="0" borderId="4" xfId="0" applyNumberFormat="1" applyFont="1" applyFill="1" applyBorder="1" applyAlignment="1">
      <alignment horizontal="right" vertical="center" wrapText="1"/>
    </xf>
    <xf numFmtId="39" fontId="19" fillId="0" borderId="4" xfId="0" applyNumberFormat="1" applyFont="1" applyFill="1" applyBorder="1" applyAlignment="1">
      <alignment horizontal="right" vertical="center" wrapText="1"/>
    </xf>
    <xf numFmtId="39" fontId="12" fillId="0" borderId="4" xfId="0" applyNumberFormat="1" applyFont="1" applyFill="1" applyBorder="1" applyAlignment="1">
      <alignment horizontal="right" vertical="center"/>
    </xf>
    <xf numFmtId="0" fontId="49" fillId="0" borderId="4" xfId="0" applyFont="1" applyFill="1" applyBorder="1" applyAlignment="1" applyProtection="1">
      <alignment horizontal="left" vertical="center"/>
      <protection locked="0"/>
    </xf>
    <xf numFmtId="43" fontId="49" fillId="0" borderId="4" xfId="0" applyNumberFormat="1" applyFont="1" applyFill="1" applyBorder="1" applyAlignment="1" applyProtection="1">
      <alignment horizontal="center" vertical="center"/>
      <protection locked="0"/>
    </xf>
    <xf numFmtId="2" fontId="12" fillId="0" borderId="4" xfId="0" applyNumberFormat="1" applyFont="1" applyFill="1" applyBorder="1" applyAlignment="1">
      <alignment horizontal="right" vertical="center" wrapText="1"/>
    </xf>
    <xf numFmtId="0" fontId="49" fillId="0" borderId="5" xfId="0" applyFont="1" applyFill="1" applyBorder="1" applyAlignment="1" applyProtection="1">
      <alignment horizontal="center" vertical="center"/>
      <protection locked="0"/>
    </xf>
    <xf numFmtId="43" fontId="49" fillId="0" borderId="5" xfId="0" applyNumberFormat="1" applyFont="1" applyFill="1" applyBorder="1" applyAlignment="1" applyProtection="1">
      <alignment horizontal="center" vertical="center"/>
      <protection locked="0"/>
    </xf>
    <xf numFmtId="39" fontId="11" fillId="0" borderId="5" xfId="0" applyNumberFormat="1" applyFont="1" applyFill="1" applyBorder="1" applyAlignment="1">
      <alignment horizontal="right" vertical="center" wrapText="1"/>
    </xf>
    <xf numFmtId="49" fontId="12" fillId="0" borderId="3" xfId="12" applyNumberFormat="1" applyFont="1" applyFill="1" applyBorder="1" applyAlignment="1">
      <alignment horizontal="center" vertical="center"/>
    </xf>
    <xf numFmtId="167" fontId="12" fillId="0" borderId="3" xfId="12" applyNumberFormat="1" applyFont="1" applyFill="1" applyBorder="1" applyAlignment="1">
      <alignment horizontal="center" vertical="center"/>
    </xf>
    <xf numFmtId="0" fontId="11" fillId="0" borderId="7" xfId="12" applyFont="1" applyFill="1" applyBorder="1" applyAlignment="1">
      <alignment horizontal="center" vertical="center" wrapText="1"/>
    </xf>
    <xf numFmtId="0" fontId="11" fillId="0" borderId="7" xfId="12" applyFont="1" applyFill="1" applyBorder="1" applyAlignment="1">
      <alignment horizontal="left" vertical="center" wrapText="1"/>
    </xf>
    <xf numFmtId="0" fontId="11" fillId="0" borderId="11" xfId="12" applyFont="1" applyFill="1" applyBorder="1" applyAlignment="1">
      <alignment horizontal="center" vertical="center" wrapText="1"/>
    </xf>
    <xf numFmtId="0" fontId="19" fillId="0" borderId="11" xfId="12" applyFont="1" applyFill="1" applyBorder="1" applyAlignment="1">
      <alignment horizontal="left" vertical="center" wrapText="1"/>
    </xf>
    <xf numFmtId="0" fontId="12" fillId="0" borderId="4" xfId="12" applyFont="1" applyFill="1" applyBorder="1" applyAlignment="1">
      <alignment horizontal="center" vertical="center" wrapText="1"/>
    </xf>
    <xf numFmtId="0" fontId="12" fillId="0" borderId="4" xfId="12" applyFont="1" applyFill="1" applyBorder="1" applyAlignment="1">
      <alignment horizontal="left" vertical="center" wrapText="1"/>
    </xf>
    <xf numFmtId="0" fontId="19" fillId="0" borderId="4" xfId="12" applyFont="1" applyFill="1" applyBorder="1" applyAlignment="1">
      <alignment horizontal="center" vertical="center" wrapText="1"/>
    </xf>
    <xf numFmtId="0" fontId="19" fillId="0" borderId="4" xfId="12" applyFont="1" applyFill="1" applyBorder="1" applyAlignment="1">
      <alignment horizontal="left" vertical="center" wrapText="1"/>
    </xf>
    <xf numFmtId="0" fontId="11" fillId="0" borderId="4" xfId="12" applyFont="1" applyFill="1" applyBorder="1" applyAlignment="1">
      <alignment horizontal="center" vertical="center" wrapText="1"/>
    </xf>
    <xf numFmtId="0" fontId="11" fillId="0" borderId="4" xfId="12" applyFont="1" applyFill="1" applyBorder="1" applyAlignment="1">
      <alignment horizontal="left" vertical="center" wrapText="1"/>
    </xf>
    <xf numFmtId="0" fontId="12" fillId="0" borderId="12" xfId="12" applyFont="1" applyFill="1" applyBorder="1" applyAlignment="1">
      <alignment horizontal="center" vertical="center" wrapText="1"/>
    </xf>
    <xf numFmtId="0" fontId="19" fillId="0" borderId="12" xfId="12" applyFont="1" applyFill="1" applyBorder="1" applyAlignment="1">
      <alignment horizontal="left" vertical="center" wrapText="1"/>
    </xf>
    <xf numFmtId="0" fontId="11" fillId="0" borderId="5" xfId="12" applyFont="1" applyFill="1" applyBorder="1" applyAlignment="1">
      <alignment horizontal="center" vertical="center" wrapText="1"/>
    </xf>
    <xf numFmtId="0" fontId="11" fillId="0" borderId="5" xfId="12" applyFont="1" applyFill="1" applyBorder="1" applyAlignment="1">
      <alignment horizontal="left" vertical="center" wrapText="1"/>
    </xf>
    <xf numFmtId="0" fontId="8" fillId="12" borderId="0" xfId="14" applyFont="1" applyFill="1" applyAlignment="1">
      <alignment horizontal="center"/>
    </xf>
    <xf numFmtId="0" fontId="7" fillId="0" borderId="0" xfId="0" applyFont="1" applyFill="1" applyBorder="1" applyAlignment="1" applyProtection="1">
      <alignment vertical="center"/>
      <protection locked="0"/>
    </xf>
    <xf numFmtId="0" fontId="9" fillId="0" borderId="0" xfId="0" applyFont="1" applyFill="1" applyBorder="1" applyAlignment="1" applyProtection="1">
      <alignment horizontal="justify" vertical="center" wrapText="1"/>
      <protection locked="0"/>
    </xf>
    <xf numFmtId="0" fontId="9" fillId="0" borderId="0" xfId="0" applyFont="1" applyFill="1" applyBorder="1" applyAlignment="1" applyProtection="1">
      <alignment horizontal="center" vertical="center" wrapText="1"/>
      <protection locked="0"/>
    </xf>
    <xf numFmtId="0" fontId="81" fillId="0" borderId="0" xfId="0" applyFont="1" applyFill="1" applyBorder="1" applyAlignment="1">
      <alignment horizontal="justify" vertical="center" wrapText="1"/>
    </xf>
    <xf numFmtId="0" fontId="82" fillId="0" borderId="0" xfId="0" applyFont="1" applyFill="1" applyAlignment="1"/>
    <xf numFmtId="43" fontId="12" fillId="0" borderId="8" xfId="0" applyNumberFormat="1" applyFont="1" applyFill="1" applyBorder="1" applyProtection="1">
      <protection locked="0"/>
    </xf>
    <xf numFmtId="0" fontId="7" fillId="0" borderId="0" xfId="0" applyFont="1" applyFill="1" applyAlignment="1" applyProtection="1">
      <alignment horizontal="left" vertical="center"/>
      <protection locked="0"/>
    </xf>
    <xf numFmtId="0" fontId="9" fillId="0" borderId="0" xfId="12" applyFont="1" applyFill="1" applyAlignment="1" applyProtection="1">
      <alignment vertical="center"/>
      <protection locked="0"/>
    </xf>
    <xf numFmtId="0" fontId="9" fillId="0" borderId="0" xfId="12" applyFont="1" applyFill="1" applyAlignment="1" applyProtection="1">
      <alignment horizontal="center" vertical="center"/>
      <protection locked="0"/>
    </xf>
    <xf numFmtId="0" fontId="9" fillId="0" borderId="0" xfId="12" applyFont="1" applyFill="1" applyAlignment="1">
      <alignment vertical="center"/>
    </xf>
    <xf numFmtId="0" fontId="81" fillId="0" borderId="0" xfId="12" applyFont="1" applyFill="1" applyAlignment="1">
      <alignment vertical="center"/>
    </xf>
    <xf numFmtId="0" fontId="79" fillId="0" borderId="0" xfId="0" applyFont="1" applyFill="1" applyAlignment="1"/>
    <xf numFmtId="39" fontId="11" fillId="0" borderId="7" xfId="0" applyNumberFormat="1" applyFont="1" applyFill="1" applyBorder="1" applyAlignment="1">
      <alignment horizontal="right" vertical="center" wrapText="1"/>
    </xf>
    <xf numFmtId="39" fontId="11" fillId="0" borderId="11" xfId="0" applyNumberFormat="1" applyFont="1" applyFill="1" applyBorder="1" applyAlignment="1">
      <alignment horizontal="right" vertical="center" wrapText="1"/>
    </xf>
    <xf numFmtId="39" fontId="12" fillId="0" borderId="12" xfId="0" applyNumberFormat="1" applyFont="1" applyFill="1" applyBorder="1" applyAlignment="1">
      <alignment horizontal="right" vertical="center" wrapText="1"/>
    </xf>
    <xf numFmtId="39" fontId="12" fillId="0" borderId="5" xfId="0" applyNumberFormat="1" applyFont="1" applyFill="1" applyBorder="1" applyAlignment="1">
      <alignment horizontal="right" vertical="center" wrapText="1"/>
    </xf>
    <xf numFmtId="0" fontId="28" fillId="0" borderId="3" xfId="0" applyFont="1" applyFill="1" applyBorder="1" applyAlignment="1">
      <alignment horizontal="centerContinuous" vertical="center" wrapText="1"/>
    </xf>
    <xf numFmtId="49" fontId="13" fillId="0" borderId="3" xfId="0" applyNumberFormat="1" applyFont="1" applyFill="1" applyBorder="1" applyAlignment="1">
      <alignment horizontal="center" vertical="center" wrapText="1"/>
    </xf>
    <xf numFmtId="49" fontId="13" fillId="0" borderId="3" xfId="12" applyNumberFormat="1" applyFont="1" applyFill="1" applyBorder="1" applyAlignment="1">
      <alignment horizontal="center" vertical="center" wrapText="1"/>
    </xf>
    <xf numFmtId="49" fontId="13" fillId="0" borderId="3" xfId="12" applyNumberFormat="1" applyFont="1" applyFill="1" applyBorder="1" applyAlignment="1">
      <alignment horizontal="center" vertical="center"/>
    </xf>
    <xf numFmtId="0" fontId="54" fillId="0" borderId="4" xfId="0" applyFont="1" applyFill="1" applyBorder="1" applyAlignment="1" applyProtection="1">
      <alignment horizontal="center" vertical="center" wrapText="1"/>
      <protection locked="0"/>
    </xf>
    <xf numFmtId="43" fontId="54" fillId="0" borderId="4" xfId="0" applyNumberFormat="1" applyFont="1" applyFill="1" applyBorder="1" applyAlignment="1" applyProtection="1">
      <alignment horizontal="left" vertical="center" wrapText="1"/>
      <protection locked="0"/>
    </xf>
    <xf numFmtId="0" fontId="54" fillId="0" borderId="8" xfId="0" applyFont="1" applyFill="1" applyBorder="1" applyAlignment="1" applyProtection="1">
      <alignment horizontal="center" vertical="center" wrapText="1"/>
      <protection locked="0"/>
    </xf>
    <xf numFmtId="4" fontId="28" fillId="0" borderId="7" xfId="0" applyNumberFormat="1" applyFont="1" applyFill="1" applyBorder="1" applyAlignment="1">
      <alignment horizontal="right" vertical="center" wrapText="1"/>
    </xf>
    <xf numFmtId="0" fontId="13" fillId="0" borderId="4" xfId="0" applyFont="1" applyFill="1" applyBorder="1" applyAlignment="1" applyProtection="1">
      <alignment horizontal="center" vertical="center" wrapText="1"/>
      <protection locked="0"/>
    </xf>
    <xf numFmtId="43" fontId="13" fillId="0" borderId="4" xfId="0" applyNumberFormat="1" applyFont="1" applyFill="1" applyBorder="1" applyAlignment="1" applyProtection="1">
      <alignment horizontal="left" vertical="center" wrapText="1"/>
      <protection locked="0"/>
    </xf>
    <xf numFmtId="43" fontId="13" fillId="0" borderId="4" xfId="0" applyNumberFormat="1" applyFont="1" applyFill="1" applyBorder="1" applyAlignment="1" applyProtection="1">
      <alignment horizontal="center" vertical="center" wrapText="1"/>
      <protection locked="0"/>
    </xf>
    <xf numFmtId="4" fontId="13" fillId="0" borderId="4" xfId="0" applyNumberFormat="1" applyFont="1" applyFill="1" applyBorder="1" applyAlignment="1">
      <alignment horizontal="right" vertical="center" wrapText="1"/>
    </xf>
    <xf numFmtId="4" fontId="21" fillId="0" borderId="4" xfId="0" applyNumberFormat="1" applyFont="1" applyFill="1" applyBorder="1" applyAlignment="1">
      <alignment horizontal="right" vertical="center" wrapText="1"/>
    </xf>
    <xf numFmtId="43" fontId="21" fillId="0" borderId="4" xfId="0" applyNumberFormat="1" applyFont="1" applyFill="1" applyBorder="1" applyAlignment="1" applyProtection="1">
      <alignment horizontal="left" vertical="center" wrapText="1"/>
      <protection locked="0"/>
    </xf>
    <xf numFmtId="4" fontId="13" fillId="0" borderId="4" xfId="0" applyNumberFormat="1" applyFont="1" applyFill="1" applyBorder="1" applyAlignment="1">
      <alignment horizontal="right" vertical="center"/>
    </xf>
    <xf numFmtId="4" fontId="28" fillId="0" borderId="4" xfId="0" applyNumberFormat="1" applyFont="1" applyFill="1" applyBorder="1" applyAlignment="1">
      <alignment horizontal="right" vertical="center" wrapText="1"/>
    </xf>
    <xf numFmtId="0" fontId="54" fillId="0" borderId="4" xfId="0" applyFont="1" applyFill="1" applyBorder="1" applyAlignment="1" applyProtection="1">
      <alignment horizontal="left" vertical="center" wrapText="1"/>
      <protection locked="0"/>
    </xf>
    <xf numFmtId="43" fontId="54" fillId="0" borderId="4" xfId="0" applyNumberFormat="1" applyFont="1" applyFill="1" applyBorder="1" applyAlignment="1" applyProtection="1">
      <alignment horizontal="center" vertical="center" wrapText="1"/>
      <protection locked="0"/>
    </xf>
    <xf numFmtId="4" fontId="54" fillId="0" borderId="4" xfId="0" applyNumberFormat="1" applyFont="1" applyFill="1" applyBorder="1" applyAlignment="1">
      <alignment horizontal="right" vertical="center" wrapText="1"/>
    </xf>
    <xf numFmtId="4" fontId="13" fillId="0" borderId="4" xfId="0" applyNumberFormat="1" applyFont="1" applyFill="1" applyBorder="1" applyAlignment="1">
      <alignment horizontal="right"/>
    </xf>
    <xf numFmtId="0" fontId="13" fillId="0" borderId="5" xfId="0" applyFont="1" applyFill="1" applyBorder="1" applyAlignment="1" applyProtection="1">
      <alignment horizontal="center" vertical="center" wrapText="1"/>
      <protection locked="0"/>
    </xf>
    <xf numFmtId="43" fontId="13" fillId="0" borderId="5" xfId="0" applyNumberFormat="1" applyFont="1" applyFill="1" applyBorder="1" applyAlignment="1" applyProtection="1">
      <alignment horizontal="left" vertical="center" wrapText="1"/>
      <protection locked="0"/>
    </xf>
    <xf numFmtId="43" fontId="13" fillId="0" borderId="5" xfId="0" applyNumberFormat="1" applyFont="1" applyFill="1" applyBorder="1" applyAlignment="1" applyProtection="1">
      <alignment horizontal="center" vertical="center" wrapText="1"/>
      <protection locked="0"/>
    </xf>
    <xf numFmtId="4" fontId="13" fillId="0" borderId="5" xfId="0" applyNumberFormat="1" applyFont="1" applyFill="1" applyBorder="1" applyAlignment="1">
      <alignment horizontal="right" vertical="center" wrapText="1"/>
    </xf>
    <xf numFmtId="4" fontId="13" fillId="0" borderId="5" xfId="0" applyNumberFormat="1" applyFont="1" applyFill="1" applyBorder="1" applyAlignment="1">
      <alignment horizontal="right"/>
    </xf>
    <xf numFmtId="43" fontId="13" fillId="0" borderId="8" xfId="0" applyNumberFormat="1" applyFont="1" applyFill="1" applyBorder="1" applyProtection="1">
      <protection locked="0"/>
    </xf>
    <xf numFmtId="0" fontId="7" fillId="0" borderId="0" xfId="0" applyFont="1" applyFill="1" applyAlignment="1" applyProtection="1">
      <alignment horizontal="left"/>
      <protection locked="0"/>
    </xf>
    <xf numFmtId="0" fontId="9" fillId="0" borderId="0" xfId="0" applyFont="1" applyFill="1" applyProtection="1">
      <protection locked="0"/>
    </xf>
    <xf numFmtId="0" fontId="9" fillId="0" borderId="0" xfId="0" applyFont="1" applyFill="1" applyAlignment="1" applyProtection="1">
      <alignment horizontal="center"/>
      <protection locked="0"/>
    </xf>
    <xf numFmtId="0" fontId="9" fillId="0" borderId="0" xfId="0" applyFont="1" applyFill="1"/>
    <xf numFmtId="0" fontId="9" fillId="12" borderId="0" xfId="8" applyFont="1" applyFill="1" applyAlignment="1">
      <alignment horizontal="center"/>
    </xf>
    <xf numFmtId="0" fontId="9" fillId="12" borderId="0" xfId="8" applyFont="1" applyFill="1"/>
    <xf numFmtId="4" fontId="28" fillId="12" borderId="3" xfId="13" applyNumberFormat="1" applyFont="1" applyFill="1" applyBorder="1" applyAlignment="1">
      <alignment horizontal="right" vertical="center"/>
    </xf>
    <xf numFmtId="4" fontId="13" fillId="12" borderId="3" xfId="0" applyNumberFormat="1" applyFont="1" applyFill="1" applyBorder="1"/>
    <xf numFmtId="4" fontId="13" fillId="12" borderId="3" xfId="13" applyNumberFormat="1" applyFont="1" applyFill="1" applyBorder="1" applyAlignment="1">
      <alignment horizontal="right" vertical="center"/>
    </xf>
    <xf numFmtId="4" fontId="13" fillId="12" borderId="3" xfId="0" applyNumberFormat="1" applyFont="1" applyFill="1" applyBorder="1" applyAlignment="1">
      <alignment horizontal="center"/>
    </xf>
    <xf numFmtId="4" fontId="21" fillId="12" borderId="3" xfId="0" applyNumberFormat="1" applyFont="1" applyFill="1" applyBorder="1" applyAlignment="1">
      <alignment horizontal="center"/>
    </xf>
    <xf numFmtId="4" fontId="13" fillId="12" borderId="3" xfId="0" applyNumberFormat="1" applyFont="1" applyFill="1" applyBorder="1" applyProtection="1"/>
    <xf numFmtId="4" fontId="13" fillId="12" borderId="3" xfId="0" applyNumberFormat="1" applyFont="1" applyFill="1" applyBorder="1" applyProtection="1">
      <protection hidden="1"/>
    </xf>
    <xf numFmtId="4" fontId="28" fillId="12" borderId="3" xfId="0" applyNumberFormat="1" applyFont="1" applyFill="1" applyBorder="1"/>
    <xf numFmtId="4" fontId="28" fillId="12" borderId="3" xfId="0" applyNumberFormat="1" applyFont="1" applyFill="1" applyBorder="1" applyAlignment="1">
      <alignment horizontal="center"/>
    </xf>
    <xf numFmtId="4" fontId="28" fillId="12" borderId="3" xfId="0" applyNumberFormat="1" applyFont="1" applyFill="1" applyBorder="1" applyProtection="1"/>
    <xf numFmtId="2" fontId="21" fillId="12" borderId="3" xfId="0" applyNumberFormat="1" applyFont="1" applyFill="1" applyBorder="1" applyAlignment="1">
      <alignment horizontal="center" vertical="center" wrapText="1"/>
    </xf>
    <xf numFmtId="2" fontId="13" fillId="12" borderId="3" xfId="0" applyNumberFormat="1" applyFont="1" applyFill="1" applyBorder="1" applyAlignment="1">
      <alignment horizontal="center" vertical="center"/>
    </xf>
    <xf numFmtId="43" fontId="83" fillId="0" borderId="0" xfId="0" applyNumberFormat="1" applyFont="1" applyFill="1" applyProtection="1">
      <protection locked="0"/>
    </xf>
    <xf numFmtId="43" fontId="7" fillId="0" borderId="0" xfId="0" applyNumberFormat="1" applyFont="1" applyFill="1" applyAlignment="1" applyProtection="1">
      <protection locked="0"/>
    </xf>
    <xf numFmtId="43" fontId="11" fillId="0" borderId="3" xfId="0" applyNumberFormat="1" applyFont="1" applyFill="1" applyBorder="1" applyAlignment="1" applyProtection="1">
      <alignment vertical="center" wrapText="1"/>
      <protection locked="0"/>
    </xf>
    <xf numFmtId="43" fontId="11" fillId="0" borderId="3" xfId="0" applyNumberFormat="1" applyFont="1" applyFill="1" applyBorder="1" applyAlignment="1" applyProtection="1">
      <alignment horizontal="center" vertical="center" wrapText="1"/>
      <protection locked="0"/>
    </xf>
    <xf numFmtId="43" fontId="12" fillId="0" borderId="8" xfId="0" applyNumberFormat="1" applyFont="1" applyFill="1" applyBorder="1" applyAlignment="1" applyProtection="1">
      <alignment horizontal="left" vertical="center"/>
      <protection locked="0"/>
    </xf>
    <xf numFmtId="2" fontId="11" fillId="0" borderId="8" xfId="0" applyNumberFormat="1" applyFont="1" applyFill="1" applyBorder="1" applyAlignment="1" applyProtection="1">
      <alignment horizontal="center" vertical="center" wrapText="1"/>
      <protection locked="0"/>
    </xf>
    <xf numFmtId="0" fontId="12" fillId="0" borderId="8" xfId="0" applyFont="1" applyFill="1" applyBorder="1" applyAlignment="1" applyProtection="1">
      <alignment horizontal="center" vertical="center" wrapText="1"/>
      <protection locked="0"/>
    </xf>
    <xf numFmtId="43" fontId="11" fillId="0" borderId="8" xfId="0" applyNumberFormat="1" applyFont="1" applyFill="1" applyBorder="1" applyAlignment="1" applyProtection="1">
      <alignment horizontal="right" vertical="center" wrapText="1"/>
      <protection locked="0"/>
    </xf>
    <xf numFmtId="43" fontId="12" fillId="0" borderId="8" xfId="0" applyNumberFormat="1" applyFont="1" applyFill="1" applyBorder="1" applyAlignment="1" applyProtection="1">
      <alignment horizontal="right" vertical="center" wrapText="1"/>
      <protection locked="0"/>
    </xf>
    <xf numFmtId="43" fontId="12" fillId="0" borderId="4" xfId="0" applyNumberFormat="1" applyFont="1" applyFill="1" applyBorder="1" applyAlignment="1" applyProtection="1">
      <alignment horizontal="right" vertical="center" wrapText="1"/>
      <protection locked="0"/>
    </xf>
    <xf numFmtId="39" fontId="49" fillId="0" borderId="4" xfId="0" applyNumberFormat="1" applyFont="1" applyFill="1" applyBorder="1" applyAlignment="1" applyProtection="1">
      <alignment horizontal="right"/>
      <protection locked="0"/>
    </xf>
    <xf numFmtId="39" fontId="12" fillId="0" borderId="4" xfId="0" applyNumberFormat="1" applyFont="1" applyFill="1" applyBorder="1" applyAlignment="1" applyProtection="1">
      <alignment horizontal="right"/>
      <protection locked="0"/>
    </xf>
    <xf numFmtId="39" fontId="11" fillId="0" borderId="4" xfId="0" applyNumberFormat="1" applyFont="1" applyFill="1" applyBorder="1" applyAlignment="1" applyProtection="1">
      <alignment horizontal="right"/>
      <protection locked="0"/>
    </xf>
    <xf numFmtId="39" fontId="11" fillId="0" borderId="5" xfId="0" applyNumberFormat="1" applyFont="1" applyFill="1" applyBorder="1" applyAlignment="1" applyProtection="1">
      <alignment horizontal="right"/>
      <protection locked="0"/>
    </xf>
    <xf numFmtId="43" fontId="9" fillId="0" borderId="0" xfId="0" applyNumberFormat="1" applyFont="1" applyFill="1" applyAlignment="1" applyProtection="1">
      <alignment horizontal="center"/>
      <protection locked="0"/>
    </xf>
    <xf numFmtId="43" fontId="9" fillId="0" borderId="0" xfId="0" applyNumberFormat="1" applyFont="1" applyFill="1" applyProtection="1">
      <protection locked="0"/>
    </xf>
    <xf numFmtId="0" fontId="7" fillId="0" borderId="6" xfId="0" applyFont="1" applyFill="1" applyBorder="1" applyAlignment="1" applyProtection="1">
      <alignment horizontal="center" vertical="center"/>
      <protection locked="0"/>
    </xf>
    <xf numFmtId="1" fontId="6" fillId="12" borderId="3" xfId="14" applyNumberFormat="1" applyFont="1" applyFill="1" applyBorder="1" applyAlignment="1">
      <alignment vertical="center" wrapText="1"/>
    </xf>
    <xf numFmtId="175" fontId="6" fillId="12" borderId="3" xfId="14" applyNumberFormat="1" applyFont="1" applyFill="1" applyBorder="1" applyAlignment="1">
      <alignment vertical="center" wrapText="1"/>
    </xf>
    <xf numFmtId="0" fontId="8" fillId="12" borderId="0" xfId="14" applyFont="1" applyFill="1" applyAlignment="1">
      <alignment horizontal="center"/>
    </xf>
    <xf numFmtId="2" fontId="8" fillId="12" borderId="3" xfId="14" applyNumberFormat="1" applyFont="1" applyFill="1" applyBorder="1" applyAlignment="1">
      <alignment horizontal="center" vertical="center" wrapText="1"/>
    </xf>
    <xf numFmtId="0" fontId="8" fillId="12" borderId="3" xfId="14" applyFont="1" applyFill="1" applyBorder="1" applyAlignment="1">
      <alignment horizontal="center" vertical="center" wrapText="1"/>
    </xf>
    <xf numFmtId="4" fontId="28" fillId="12" borderId="3" xfId="14" applyNumberFormat="1" applyFont="1" applyFill="1" applyBorder="1" applyAlignment="1">
      <alignment vertical="center" wrapText="1"/>
    </xf>
    <xf numFmtId="4" fontId="28" fillId="12" borderId="3" xfId="14" applyNumberFormat="1" applyFont="1" applyFill="1" applyBorder="1" applyAlignment="1">
      <alignment horizontal="center" vertical="center" wrapText="1"/>
    </xf>
    <xf numFmtId="4" fontId="13" fillId="12" borderId="3" xfId="14" applyNumberFormat="1" applyFont="1" applyFill="1" applyBorder="1" applyAlignment="1">
      <alignment horizontal="center" vertical="center" wrapText="1"/>
    </xf>
    <xf numFmtId="4" fontId="28" fillId="12" borderId="3" xfId="14" applyNumberFormat="1" applyFont="1" applyFill="1" applyBorder="1" applyAlignment="1" applyProtection="1">
      <alignment horizontal="center" vertical="center" wrapText="1"/>
      <protection hidden="1"/>
    </xf>
    <xf numFmtId="3" fontId="28" fillId="12" borderId="3" xfId="14" applyNumberFormat="1" applyFont="1" applyFill="1" applyBorder="1" applyAlignment="1">
      <alignment horizontal="center" vertical="center" wrapText="1"/>
    </xf>
    <xf numFmtId="4" fontId="28" fillId="12" borderId="3" xfId="15" applyNumberFormat="1" applyFont="1" applyFill="1" applyBorder="1" applyAlignment="1">
      <alignment horizontal="center" vertical="center" wrapText="1"/>
    </xf>
    <xf numFmtId="4" fontId="13" fillId="12" borderId="3" xfId="15" applyNumberFormat="1" applyFont="1" applyFill="1" applyBorder="1" applyAlignment="1">
      <alignment horizontal="center" vertical="center" wrapText="1"/>
    </xf>
    <xf numFmtId="4" fontId="13" fillId="12" borderId="3" xfId="16" applyNumberFormat="1" applyFont="1" applyFill="1" applyBorder="1" applyAlignment="1">
      <alignment horizontal="center" vertical="center" wrapText="1"/>
    </xf>
    <xf numFmtId="3" fontId="28" fillId="12" borderId="3" xfId="15" applyNumberFormat="1" applyFont="1" applyFill="1" applyBorder="1" applyAlignment="1">
      <alignment horizontal="center" vertical="center" wrapText="1"/>
    </xf>
    <xf numFmtId="3" fontId="28" fillId="12" borderId="3" xfId="19" applyNumberFormat="1" applyFont="1" applyFill="1" applyBorder="1" applyAlignment="1">
      <alignment horizontal="center" vertical="center" wrapText="1"/>
    </xf>
    <xf numFmtId="0" fontId="6" fillId="12" borderId="0" xfId="14" applyFont="1" applyFill="1" applyAlignment="1">
      <alignment horizontal="right"/>
    </xf>
    <xf numFmtId="4" fontId="28" fillId="12" borderId="3" xfId="14" applyNumberFormat="1" applyFont="1" applyFill="1" applyBorder="1" applyAlignment="1">
      <alignment horizontal="right" vertical="center" wrapText="1"/>
    </xf>
    <xf numFmtId="4" fontId="13" fillId="12" borderId="3" xfId="14" applyNumberFormat="1" applyFont="1" applyFill="1" applyBorder="1" applyAlignment="1">
      <alignment horizontal="right" vertical="center" wrapText="1"/>
    </xf>
    <xf numFmtId="4" fontId="28" fillId="12" borderId="3" xfId="15" applyNumberFormat="1" applyFont="1" applyFill="1" applyBorder="1" applyAlignment="1">
      <alignment horizontal="right" vertical="center" wrapText="1"/>
    </xf>
    <xf numFmtId="4" fontId="13" fillId="12" borderId="3" xfId="15" applyNumberFormat="1" applyFont="1" applyFill="1" applyBorder="1" applyAlignment="1">
      <alignment horizontal="right" vertical="center" wrapText="1"/>
    </xf>
    <xf numFmtId="4" fontId="9" fillId="0" borderId="0" xfId="0" applyNumberFormat="1" applyFont="1"/>
    <xf numFmtId="0" fontId="8" fillId="0" borderId="3" xfId="12" applyFont="1" applyFill="1" applyBorder="1" applyAlignment="1">
      <alignment horizontal="center" vertical="center" wrapText="1"/>
    </xf>
    <xf numFmtId="0" fontId="8" fillId="0" borderId="3" xfId="12" applyFont="1" applyFill="1" applyBorder="1" applyAlignment="1">
      <alignment horizontal="center" vertical="center"/>
    </xf>
    <xf numFmtId="2" fontId="8" fillId="0" borderId="3" xfId="0" applyNumberFormat="1" applyFont="1" applyFill="1" applyBorder="1" applyAlignment="1">
      <alignment horizontal="center" vertical="center" wrapText="1"/>
    </xf>
    <xf numFmtId="0" fontId="8" fillId="0" borderId="3"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0" borderId="0" xfId="0" applyFont="1" applyFill="1" applyBorder="1" applyAlignment="1" applyProtection="1">
      <alignment horizontal="center" vertical="center" wrapText="1"/>
      <protection locked="0"/>
    </xf>
    <xf numFmtId="0" fontId="79" fillId="0" borderId="0" xfId="0" applyFont="1" applyFill="1" applyAlignment="1" applyProtection="1">
      <alignment horizontal="center" vertical="center" wrapText="1"/>
      <protection locked="0"/>
    </xf>
    <xf numFmtId="2" fontId="8" fillId="0" borderId="22" xfId="0" applyNumberFormat="1" applyFont="1" applyFill="1" applyBorder="1" applyAlignment="1">
      <alignment horizontal="center" vertical="center" wrapText="1"/>
    </xf>
    <xf numFmtId="2" fontId="8" fillId="0" borderId="23" xfId="0" applyNumberFormat="1" applyFont="1" applyFill="1" applyBorder="1" applyAlignment="1">
      <alignment horizontal="center" vertical="center" wrapText="1"/>
    </xf>
    <xf numFmtId="0" fontId="14" fillId="0" borderId="6" xfId="12" applyFont="1" applyFill="1" applyBorder="1" applyAlignment="1">
      <alignment horizontal="right" vertical="center" wrapText="1"/>
    </xf>
    <xf numFmtId="0" fontId="7" fillId="0" borderId="0" xfId="0" applyFont="1" applyFill="1" applyBorder="1" applyAlignment="1" applyProtection="1">
      <alignment horizontal="center" vertical="center"/>
      <protection locked="0"/>
    </xf>
    <xf numFmtId="0" fontId="13" fillId="12" borderId="0" xfId="0" applyFont="1" applyFill="1" applyAlignment="1">
      <alignment horizontal="center"/>
    </xf>
    <xf numFmtId="0" fontId="13" fillId="12" borderId="0" xfId="0" applyFont="1" applyFill="1" applyAlignment="1">
      <alignment horizontal="center" vertical="center"/>
    </xf>
    <xf numFmtId="0" fontId="8" fillId="12" borderId="0" xfId="0" applyFont="1" applyFill="1" applyAlignment="1">
      <alignment horizontal="left" vertical="center" wrapText="1"/>
    </xf>
    <xf numFmtId="0" fontId="8" fillId="12" borderId="0" xfId="0" applyFont="1" applyFill="1" applyBorder="1" applyAlignment="1">
      <alignment horizontal="center" vertical="center" wrapText="1"/>
    </xf>
    <xf numFmtId="0" fontId="8" fillId="12" borderId="6" xfId="0" applyFont="1" applyFill="1" applyBorder="1" applyAlignment="1">
      <alignment horizontal="center" vertical="center"/>
    </xf>
    <xf numFmtId="0" fontId="8" fillId="12" borderId="22" xfId="0" applyFont="1" applyFill="1" applyBorder="1" applyAlignment="1">
      <alignment horizontal="center" vertical="center" wrapText="1"/>
    </xf>
    <xf numFmtId="0" fontId="8" fillId="12" borderId="8" xfId="0" applyFont="1" applyFill="1" applyBorder="1" applyAlignment="1">
      <alignment horizontal="center" vertical="center" wrapText="1"/>
    </xf>
    <xf numFmtId="0" fontId="8" fillId="12" borderId="23" xfId="0" applyFont="1" applyFill="1" applyBorder="1" applyAlignment="1">
      <alignment horizontal="center" vertical="center" wrapText="1"/>
    </xf>
    <xf numFmtId="2" fontId="8" fillId="12" borderId="22" xfId="0" applyNumberFormat="1" applyFont="1" applyFill="1" applyBorder="1" applyAlignment="1">
      <alignment horizontal="center" vertical="center" wrapText="1"/>
    </xf>
    <xf numFmtId="2" fontId="8" fillId="12" borderId="8" xfId="0" applyNumberFormat="1" applyFont="1" applyFill="1" applyBorder="1" applyAlignment="1">
      <alignment horizontal="center" vertical="center" wrapText="1"/>
    </xf>
    <xf numFmtId="2" fontId="8" fillId="12" borderId="23" xfId="0" applyNumberFormat="1" applyFont="1" applyFill="1" applyBorder="1" applyAlignment="1">
      <alignment horizontal="center" vertical="center" wrapText="1"/>
    </xf>
    <xf numFmtId="2" fontId="8" fillId="12" borderId="3" xfId="0" applyNumberFormat="1" applyFont="1" applyFill="1" applyBorder="1" applyAlignment="1">
      <alignment horizontal="center" vertical="center" wrapText="1"/>
    </xf>
    <xf numFmtId="2" fontId="80" fillId="0" borderId="0" xfId="0" applyNumberFormat="1" applyFont="1" applyFill="1" applyAlignment="1">
      <alignment horizontal="center"/>
    </xf>
    <xf numFmtId="2" fontId="11" fillId="0" borderId="3" xfId="0" applyNumberFormat="1" applyFont="1" applyFill="1" applyBorder="1" applyAlignment="1">
      <alignment horizontal="center" vertical="center" wrapText="1"/>
    </xf>
    <xf numFmtId="0" fontId="11" fillId="0" borderId="3" xfId="0" applyFont="1" applyFill="1" applyBorder="1" applyAlignment="1">
      <alignment horizontal="center" vertical="center" wrapText="1"/>
    </xf>
    <xf numFmtId="2" fontId="11" fillId="0" borderId="22" xfId="0" applyNumberFormat="1" applyFont="1" applyFill="1" applyBorder="1" applyAlignment="1">
      <alignment horizontal="center" vertical="center" wrapText="1"/>
    </xf>
    <xf numFmtId="2" fontId="11" fillId="0" borderId="23" xfId="0" applyNumberFormat="1" applyFont="1" applyFill="1" applyBorder="1" applyAlignment="1">
      <alignment horizontal="center" vertical="center" wrapText="1"/>
    </xf>
    <xf numFmtId="0" fontId="12" fillId="0" borderId="3" xfId="0" applyFont="1" applyFill="1" applyBorder="1" applyAlignment="1">
      <alignment horizontal="center" vertical="center" wrapText="1"/>
    </xf>
    <xf numFmtId="0" fontId="11" fillId="0" borderId="3" xfId="12" applyFont="1" applyFill="1" applyBorder="1" applyAlignment="1">
      <alignment horizontal="center" vertical="center" wrapText="1"/>
    </xf>
    <xf numFmtId="0" fontId="11" fillId="0" borderId="3" xfId="12" applyFont="1" applyFill="1" applyBorder="1" applyAlignment="1">
      <alignment horizontal="center" vertical="center"/>
    </xf>
    <xf numFmtId="0" fontId="14" fillId="0" borderId="6" xfId="0" applyFont="1" applyFill="1" applyBorder="1" applyAlignment="1">
      <alignment horizontal="right" vertical="center" wrapText="1"/>
    </xf>
    <xf numFmtId="0" fontId="14" fillId="0" borderId="13" xfId="12" applyFont="1" applyFill="1" applyBorder="1" applyAlignment="1">
      <alignment horizontal="left" vertical="center" wrapText="1"/>
    </xf>
    <xf numFmtId="0" fontId="14" fillId="0" borderId="0" xfId="12" applyFont="1" applyFill="1" applyBorder="1" applyAlignment="1">
      <alignment horizontal="left" vertical="center" wrapText="1"/>
    </xf>
    <xf numFmtId="0" fontId="7" fillId="0" borderId="0" xfId="12" applyFont="1" applyFill="1" applyBorder="1" applyAlignment="1" applyProtection="1">
      <alignment horizontal="center" vertical="center" wrapText="1"/>
      <protection locked="0"/>
    </xf>
    <xf numFmtId="0" fontId="28" fillId="0" borderId="3" xfId="0" applyFont="1" applyFill="1" applyBorder="1" applyAlignment="1">
      <alignment horizontal="center" vertical="center" wrapText="1"/>
    </xf>
    <xf numFmtId="2" fontId="28" fillId="0" borderId="22" xfId="0" applyNumberFormat="1" applyFont="1" applyFill="1" applyBorder="1" applyAlignment="1">
      <alignment horizontal="center" vertical="center" wrapText="1"/>
    </xf>
    <xf numFmtId="2" fontId="28" fillId="0" borderId="23" xfId="0" applyNumberFormat="1" applyFont="1" applyFill="1" applyBorder="1" applyAlignment="1">
      <alignment horizontal="center" vertical="center" wrapText="1"/>
    </xf>
    <xf numFmtId="2" fontId="28" fillId="0" borderId="3" xfId="0" applyNumberFormat="1" applyFont="1" applyFill="1" applyBorder="1" applyAlignment="1">
      <alignment horizontal="center" vertical="center" wrapText="1"/>
    </xf>
    <xf numFmtId="0" fontId="13" fillId="0" borderId="3" xfId="0" applyFont="1" applyFill="1" applyBorder="1" applyAlignment="1">
      <alignment horizontal="center" vertical="center" wrapText="1"/>
    </xf>
    <xf numFmtId="0" fontId="28" fillId="0" borderId="3" xfId="12" applyFont="1" applyFill="1" applyBorder="1" applyAlignment="1">
      <alignment horizontal="center" vertical="center" wrapText="1"/>
    </xf>
    <xf numFmtId="0" fontId="28" fillId="0" borderId="3" xfId="12" applyFont="1" applyFill="1" applyBorder="1" applyAlignment="1">
      <alignment horizontal="center" vertical="center"/>
    </xf>
    <xf numFmtId="0" fontId="11" fillId="0" borderId="0" xfId="0" applyFont="1" applyFill="1" applyAlignment="1">
      <alignment horizontal="left"/>
    </xf>
    <xf numFmtId="0" fontId="75" fillId="0" borderId="0" xfId="0" applyFont="1" applyFill="1" applyBorder="1" applyAlignment="1">
      <alignment horizontal="center" vertical="center" wrapText="1"/>
    </xf>
    <xf numFmtId="0" fontId="11" fillId="0" borderId="6" xfId="0" applyFont="1" applyFill="1" applyBorder="1" applyAlignment="1">
      <alignment horizontal="right" wrapText="1"/>
    </xf>
    <xf numFmtId="0" fontId="28" fillId="0" borderId="22" xfId="0" applyFont="1" applyFill="1" applyBorder="1" applyAlignment="1">
      <alignment horizontal="center" vertical="center"/>
    </xf>
    <xf numFmtId="0" fontId="28" fillId="0" borderId="23" xfId="0" applyFont="1" applyFill="1" applyBorder="1" applyAlignment="1">
      <alignment horizontal="center" vertical="center"/>
    </xf>
    <xf numFmtId="0" fontId="28" fillId="0" borderId="22" xfId="0" applyFont="1" applyFill="1" applyBorder="1" applyAlignment="1">
      <alignment horizontal="center" vertical="center" wrapText="1"/>
    </xf>
    <xf numFmtId="0" fontId="28" fillId="0" borderId="23" xfId="0" applyFont="1" applyFill="1" applyBorder="1" applyAlignment="1">
      <alignment horizontal="center" vertical="center" wrapText="1"/>
    </xf>
    <xf numFmtId="0" fontId="28" fillId="0" borderId="19" xfId="0" applyFont="1" applyFill="1" applyBorder="1" applyAlignment="1">
      <alignment horizontal="center" vertical="center"/>
    </xf>
    <xf numFmtId="0" fontId="28" fillId="0" borderId="2" xfId="0" applyFont="1" applyFill="1" applyBorder="1" applyAlignment="1">
      <alignment horizontal="center" vertical="center"/>
    </xf>
    <xf numFmtId="0" fontId="28" fillId="0" borderId="10" xfId="0" applyFont="1" applyFill="1" applyBorder="1" applyAlignment="1">
      <alignment horizontal="center" vertical="center"/>
    </xf>
    <xf numFmtId="0" fontId="11" fillId="0" borderId="0" xfId="0" applyFont="1" applyFill="1" applyAlignment="1"/>
    <xf numFmtId="0" fontId="11" fillId="0" borderId="0" xfId="0" applyFont="1" applyFill="1" applyAlignment="1">
      <alignment horizontal="center" vertical="center" wrapText="1"/>
    </xf>
    <xf numFmtId="0" fontId="11" fillId="0" borderId="6" xfId="0" applyFont="1" applyFill="1" applyBorder="1" applyAlignment="1">
      <alignment horizontal="right" vertical="center" wrapText="1"/>
    </xf>
    <xf numFmtId="0" fontId="11" fillId="0" borderId="22" xfId="0" applyFont="1" applyFill="1" applyBorder="1" applyAlignment="1">
      <alignment horizontal="center" vertical="center" wrapText="1"/>
    </xf>
    <xf numFmtId="0" fontId="11" fillId="0" borderId="23" xfId="0" applyFont="1" applyFill="1" applyBorder="1" applyAlignment="1">
      <alignment horizontal="center" vertical="center" wrapText="1"/>
    </xf>
    <xf numFmtId="0" fontId="11" fillId="0" borderId="22" xfId="12" applyFont="1" applyFill="1" applyBorder="1" applyAlignment="1">
      <alignment horizontal="center" vertical="center" wrapText="1"/>
    </xf>
    <xf numFmtId="0" fontId="11" fillId="0" borderId="23" xfId="12" applyFont="1" applyFill="1" applyBorder="1" applyAlignment="1">
      <alignment horizontal="center" vertical="center" wrapText="1"/>
    </xf>
    <xf numFmtId="0" fontId="11" fillId="0" borderId="19" xfId="0" applyFont="1" applyFill="1" applyBorder="1" applyAlignment="1">
      <alignment horizontal="center" vertical="center"/>
    </xf>
    <xf numFmtId="0" fontId="11" fillId="0" borderId="2" xfId="0" applyFont="1" applyFill="1" applyBorder="1" applyAlignment="1">
      <alignment horizontal="center" vertical="center"/>
    </xf>
    <xf numFmtId="0" fontId="11" fillId="0" borderId="10" xfId="0" applyFont="1" applyFill="1" applyBorder="1" applyAlignment="1">
      <alignment horizontal="center" vertical="center"/>
    </xf>
    <xf numFmtId="0" fontId="8" fillId="12" borderId="0" xfId="14" applyFont="1" applyFill="1" applyAlignment="1">
      <alignment horizontal="center" vertical="center"/>
    </xf>
    <xf numFmtId="0" fontId="8" fillId="12" borderId="0" xfId="14" applyFont="1" applyFill="1" applyAlignment="1">
      <alignment horizontal="center"/>
    </xf>
    <xf numFmtId="2" fontId="8" fillId="12" borderId="3" xfId="14" applyNumberFormat="1" applyFont="1" applyFill="1" applyBorder="1" applyAlignment="1">
      <alignment horizontal="center" vertical="center" wrapText="1"/>
    </xf>
    <xf numFmtId="0" fontId="8" fillId="12" borderId="3" xfId="14" applyFont="1" applyFill="1" applyBorder="1" applyAlignment="1">
      <alignment horizontal="center" vertical="center" wrapText="1"/>
    </xf>
    <xf numFmtId="0" fontId="8" fillId="12" borderId="19" xfId="14" applyFont="1" applyFill="1" applyBorder="1" applyAlignment="1">
      <alignment horizontal="center" vertical="center" wrapText="1"/>
    </xf>
    <xf numFmtId="0" fontId="8" fillId="12" borderId="2" xfId="14" applyFont="1" applyFill="1" applyBorder="1" applyAlignment="1">
      <alignment horizontal="center" vertical="center" wrapText="1"/>
    </xf>
    <xf numFmtId="0" fontId="8" fillId="12" borderId="10" xfId="14" applyFont="1" applyFill="1" applyBorder="1" applyAlignment="1">
      <alignment horizontal="center" vertical="center" wrapText="1"/>
    </xf>
    <xf numFmtId="0" fontId="6" fillId="12" borderId="22" xfId="14" applyFont="1" applyFill="1" applyBorder="1" applyAlignment="1">
      <alignment horizontal="center" vertical="center" wrapText="1"/>
    </xf>
    <xf numFmtId="0" fontId="6" fillId="12" borderId="8" xfId="14" applyFont="1" applyFill="1" applyBorder="1" applyAlignment="1">
      <alignment horizontal="center" vertical="center" wrapText="1"/>
    </xf>
    <xf numFmtId="0" fontId="6" fillId="12" borderId="23" xfId="14" applyFont="1" applyFill="1" applyBorder="1" applyAlignment="1">
      <alignment horizontal="center" vertical="center" wrapText="1"/>
    </xf>
    <xf numFmtId="0" fontId="6" fillId="12" borderId="3" xfId="14" applyFont="1" applyFill="1" applyBorder="1" applyAlignment="1">
      <alignment horizontal="left" vertical="center" wrapText="1"/>
    </xf>
    <xf numFmtId="0" fontId="8" fillId="12" borderId="22" xfId="14" applyFont="1" applyFill="1" applyBorder="1" applyAlignment="1">
      <alignment horizontal="center" vertical="center" wrapText="1"/>
    </xf>
    <xf numFmtId="0" fontId="8" fillId="12" borderId="23" xfId="14" applyFont="1" applyFill="1" applyBorder="1" applyAlignment="1">
      <alignment horizontal="center" vertical="center" wrapText="1"/>
    </xf>
    <xf numFmtId="2" fontId="28" fillId="12" borderId="3" xfId="0" applyNumberFormat="1" applyFont="1" applyFill="1" applyBorder="1" applyAlignment="1">
      <alignment horizontal="center" vertical="center" wrapText="1"/>
    </xf>
    <xf numFmtId="0" fontId="7" fillId="12" borderId="0" xfId="8" applyFont="1" applyFill="1" applyAlignment="1">
      <alignment horizontal="left"/>
    </xf>
    <xf numFmtId="0" fontId="7" fillId="12" borderId="0" xfId="8" applyFont="1" applyFill="1" applyAlignment="1">
      <alignment horizontal="center" vertical="center" wrapText="1"/>
    </xf>
    <xf numFmtId="0" fontId="7" fillId="12" borderId="6" xfId="8" applyFont="1" applyFill="1" applyBorder="1" applyAlignment="1">
      <alignment horizontal="center" vertical="center"/>
    </xf>
    <xf numFmtId="0" fontId="14" fillId="0" borderId="6" xfId="0" applyFont="1" applyFill="1" applyBorder="1" applyAlignment="1" applyProtection="1">
      <alignment horizontal="center" vertical="center" wrapText="1"/>
      <protection locked="0"/>
    </xf>
    <xf numFmtId="43" fontId="7" fillId="0" borderId="0" xfId="0" applyNumberFormat="1" applyFont="1" applyFill="1" applyAlignment="1" applyProtection="1">
      <alignment horizontal="left"/>
      <protection locked="0"/>
    </xf>
    <xf numFmtId="43" fontId="11" fillId="0" borderId="3" xfId="0" applyNumberFormat="1" applyFont="1" applyFill="1" applyBorder="1" applyAlignment="1" applyProtection="1">
      <alignment horizontal="center" vertical="center" wrapText="1"/>
      <protection locked="0"/>
    </xf>
    <xf numFmtId="43" fontId="11" fillId="0" borderId="22" xfId="0" applyNumberFormat="1" applyFont="1" applyFill="1" applyBorder="1" applyAlignment="1" applyProtection="1">
      <alignment horizontal="center" vertical="center" wrapText="1"/>
      <protection locked="0"/>
    </xf>
    <xf numFmtId="43" fontId="11" fillId="0" borderId="23" xfId="0" applyNumberFormat="1" applyFont="1" applyFill="1" applyBorder="1" applyAlignment="1" applyProtection="1">
      <alignment horizontal="center" vertical="center" wrapText="1"/>
      <protection locked="0"/>
    </xf>
    <xf numFmtId="43" fontId="11" fillId="0" borderId="3" xfId="0" applyNumberFormat="1" applyFont="1" applyFill="1" applyBorder="1" applyAlignment="1" applyProtection="1">
      <alignment horizontal="left" vertical="center"/>
      <protection locked="0"/>
    </xf>
    <xf numFmtId="2" fontId="11" fillId="0" borderId="3" xfId="0" applyNumberFormat="1" applyFont="1" applyFill="1" applyBorder="1" applyAlignment="1" applyProtection="1">
      <alignment horizontal="center" vertical="center" wrapText="1"/>
      <protection locked="0"/>
    </xf>
    <xf numFmtId="0" fontId="11" fillId="0" borderId="3" xfId="0" applyFont="1" applyFill="1" applyBorder="1" applyAlignment="1" applyProtection="1">
      <alignment horizontal="center" vertical="center" wrapText="1"/>
      <protection locked="0"/>
    </xf>
    <xf numFmtId="43" fontId="7" fillId="0" borderId="0" xfId="0" applyNumberFormat="1" applyFont="1" applyFill="1" applyAlignment="1" applyProtection="1">
      <alignment horizontal="center"/>
      <protection locked="0"/>
    </xf>
    <xf numFmtId="0" fontId="74" fillId="0" borderId="0" xfId="8" applyFont="1" applyAlignment="1">
      <alignment horizontal="center"/>
    </xf>
    <xf numFmtId="0" fontId="74" fillId="0" borderId="6" xfId="8" applyFont="1" applyBorder="1" applyAlignment="1">
      <alignment horizontal="center"/>
    </xf>
    <xf numFmtId="2" fontId="8" fillId="0" borderId="3" xfId="8" applyNumberFormat="1" applyFont="1" applyBorder="1" applyAlignment="1">
      <alignment horizontal="center" vertical="center" wrapText="1"/>
    </xf>
    <xf numFmtId="0" fontId="8" fillId="0" borderId="3" xfId="12" applyFont="1" applyBorder="1" applyAlignment="1">
      <alignment horizontal="center" vertical="center" wrapText="1"/>
    </xf>
    <xf numFmtId="0" fontId="8" fillId="0" borderId="3" xfId="12" applyFont="1" applyBorder="1" applyAlignment="1">
      <alignment horizontal="center" vertical="center"/>
    </xf>
    <xf numFmtId="0" fontId="41" fillId="0" borderId="3" xfId="8" applyFont="1" applyBorder="1" applyAlignment="1">
      <alignment horizontal="center" vertical="center" wrapText="1"/>
    </xf>
    <xf numFmtId="0" fontId="74" fillId="0" borderId="0" xfId="8" applyFont="1" applyAlignment="1">
      <alignment horizontal="center" wrapText="1"/>
    </xf>
    <xf numFmtId="0" fontId="74" fillId="0" borderId="6" xfId="8" applyFont="1" applyBorder="1" applyAlignment="1">
      <alignment horizontal="center" wrapText="1"/>
    </xf>
    <xf numFmtId="0" fontId="41" fillId="12" borderId="3" xfId="8" applyFont="1" applyFill="1" applyBorder="1" applyAlignment="1">
      <alignment horizontal="center" vertical="center" wrapText="1"/>
    </xf>
    <xf numFmtId="0" fontId="74" fillId="12" borderId="0" xfId="8" applyFont="1" applyFill="1" applyAlignment="1">
      <alignment horizontal="center"/>
    </xf>
    <xf numFmtId="0" fontId="74" fillId="12" borderId="6" xfId="8" applyFont="1" applyFill="1" applyBorder="1" applyAlignment="1">
      <alignment horizontal="center"/>
    </xf>
    <xf numFmtId="0" fontId="41" fillId="0" borderId="3" xfId="0" applyFont="1" applyBorder="1" applyAlignment="1">
      <alignment horizontal="center" vertical="center" wrapText="1"/>
    </xf>
    <xf numFmtId="0" fontId="42" fillId="0" borderId="3" xfId="0" applyFont="1" applyBorder="1" applyAlignment="1">
      <alignment horizontal="center" vertical="center" wrapText="1"/>
    </xf>
    <xf numFmtId="0" fontId="7" fillId="0" borderId="0" xfId="0" applyFont="1" applyAlignment="1">
      <alignment horizontal="center" vertical="center"/>
    </xf>
    <xf numFmtId="0" fontId="7" fillId="0" borderId="6" xfId="0" applyFont="1" applyBorder="1" applyAlignment="1">
      <alignment horizontal="center" vertical="center"/>
    </xf>
    <xf numFmtId="0" fontId="7" fillId="0" borderId="6" xfId="0" applyFont="1" applyBorder="1" applyAlignment="1">
      <alignment horizontal="center" vertical="center" wrapText="1"/>
    </xf>
    <xf numFmtId="0" fontId="8" fillId="0" borderId="0" xfId="0" applyFont="1" applyFill="1" applyBorder="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8" fillId="0" borderId="0" xfId="0" applyFont="1" applyFill="1" applyBorder="1" applyAlignment="1" applyProtection="1">
      <alignment horizontal="center" vertical="center"/>
      <protection locked="0"/>
    </xf>
    <xf numFmtId="0" fontId="8" fillId="0" borderId="19" xfId="0" applyFont="1" applyFill="1" applyBorder="1" applyAlignment="1">
      <alignment horizontal="center"/>
    </xf>
    <xf numFmtId="0" fontId="8" fillId="0" borderId="10" xfId="0" applyFont="1" applyFill="1" applyBorder="1" applyAlignment="1">
      <alignment horizontal="center"/>
    </xf>
    <xf numFmtId="0" fontId="8" fillId="0" borderId="22" xfId="0" applyFont="1" applyFill="1" applyBorder="1" applyAlignment="1">
      <alignment horizontal="center" vertical="center" wrapText="1"/>
    </xf>
    <xf numFmtId="0" fontId="8" fillId="0" borderId="23" xfId="0" applyFont="1" applyFill="1" applyBorder="1" applyAlignment="1">
      <alignment horizontal="center" vertical="center" wrapText="1"/>
    </xf>
    <xf numFmtId="0" fontId="8" fillId="0" borderId="3" xfId="0" applyFont="1" applyFill="1" applyBorder="1" applyAlignment="1">
      <alignment horizontal="center"/>
    </xf>
    <xf numFmtId="0" fontId="8" fillId="0" borderId="19"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0" xfId="0" applyFont="1" applyFill="1" applyAlignment="1">
      <alignment horizontal="center" vertical="center"/>
    </xf>
    <xf numFmtId="0" fontId="8" fillId="0" borderId="6" xfId="0" applyFont="1" applyFill="1" applyBorder="1" applyAlignment="1">
      <alignment horizontal="center" vertical="center"/>
    </xf>
    <xf numFmtId="0" fontId="8" fillId="0" borderId="0" xfId="0" applyFont="1" applyFill="1" applyAlignment="1">
      <alignment horizontal="center" vertical="center" wrapText="1"/>
    </xf>
    <xf numFmtId="0" fontId="8" fillId="0" borderId="6" xfId="0" applyFont="1" applyFill="1" applyBorder="1" applyAlignment="1">
      <alignment horizontal="center" vertical="center" wrapText="1"/>
    </xf>
    <xf numFmtId="0" fontId="60" fillId="0" borderId="22" xfId="0" applyFont="1" applyBorder="1" applyAlignment="1">
      <alignment horizontal="center" vertical="center" wrapText="1"/>
    </xf>
    <xf numFmtId="0" fontId="60" fillId="0" borderId="23" xfId="0" applyFont="1" applyBorder="1" applyAlignment="1">
      <alignment horizontal="center" vertical="center" wrapText="1"/>
    </xf>
    <xf numFmtId="0" fontId="60" fillId="0" borderId="19" xfId="0" applyFont="1" applyBorder="1" applyAlignment="1">
      <alignment horizontal="center" vertical="center" wrapText="1"/>
    </xf>
    <xf numFmtId="0" fontId="60" fillId="0" borderId="10" xfId="0" applyFont="1" applyBorder="1" applyAlignment="1">
      <alignment horizontal="center" vertical="center" wrapText="1"/>
    </xf>
    <xf numFmtId="0" fontId="60" fillId="0" borderId="19" xfId="0" applyFont="1" applyBorder="1" applyAlignment="1">
      <alignment horizontal="center"/>
    </xf>
    <xf numFmtId="0" fontId="60" fillId="0" borderId="10" xfId="0" applyFont="1" applyBorder="1" applyAlignment="1">
      <alignment horizontal="center"/>
    </xf>
    <xf numFmtId="0" fontId="60" fillId="0" borderId="3" xfId="0" applyFont="1" applyBorder="1" applyAlignment="1">
      <alignment horizontal="center"/>
    </xf>
    <xf numFmtId="0" fontId="60" fillId="0" borderId="0" xfId="0" applyFont="1" applyAlignment="1">
      <alignment horizontal="center" vertical="center"/>
    </xf>
    <xf numFmtId="0" fontId="60" fillId="0" borderId="6" xfId="0" applyFont="1" applyBorder="1" applyAlignment="1">
      <alignment horizontal="center" vertical="center"/>
    </xf>
    <xf numFmtId="0" fontId="60" fillId="0" borderId="3" xfId="0" applyFont="1" applyBorder="1" applyAlignment="1">
      <alignment horizontal="center" vertical="center" wrapText="1"/>
    </xf>
    <xf numFmtId="0" fontId="60" fillId="0" borderId="0" xfId="0" applyFont="1" applyAlignment="1">
      <alignment horizontal="center" vertical="center" wrapText="1"/>
    </xf>
    <xf numFmtId="0" fontId="60" fillId="0" borderId="6" xfId="0" applyFont="1" applyBorder="1" applyAlignment="1">
      <alignment horizontal="center" vertical="center" wrapText="1"/>
    </xf>
    <xf numFmtId="0" fontId="60" fillId="0" borderId="22" xfId="8" applyFont="1" applyBorder="1" applyAlignment="1">
      <alignment horizontal="center" vertical="center" wrapText="1"/>
    </xf>
    <xf numFmtId="0" fontId="60" fillId="0" borderId="8" xfId="8" applyFont="1" applyBorder="1" applyAlignment="1">
      <alignment horizontal="center" vertical="center" wrapText="1"/>
    </xf>
    <xf numFmtId="0" fontId="60" fillId="0" borderId="23" xfId="8" applyFont="1" applyBorder="1" applyAlignment="1">
      <alignment horizontal="center" vertical="center" wrapText="1"/>
    </xf>
    <xf numFmtId="0" fontId="60" fillId="0" borderId="19" xfId="8" applyFont="1" applyBorder="1" applyAlignment="1">
      <alignment horizontal="center" vertical="center" wrapText="1"/>
    </xf>
    <xf numFmtId="0" fontId="60" fillId="0" borderId="10" xfId="8" applyFont="1" applyBorder="1" applyAlignment="1">
      <alignment horizontal="center" vertical="center" wrapText="1"/>
    </xf>
    <xf numFmtId="0" fontId="60" fillId="0" borderId="2" xfId="8" applyFont="1" applyBorder="1" applyAlignment="1">
      <alignment horizontal="center" vertical="center" wrapText="1"/>
    </xf>
    <xf numFmtId="0" fontId="8" fillId="0" borderId="0" xfId="0" applyFont="1" applyFill="1" applyAlignment="1">
      <alignment horizontal="left" vertical="center" wrapText="1"/>
    </xf>
    <xf numFmtId="0" fontId="8"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0" xfId="0" applyFont="1" applyFill="1" applyBorder="1" applyAlignment="1">
      <alignment horizontal="center" vertical="center"/>
    </xf>
    <xf numFmtId="49" fontId="30" fillId="0" borderId="22" xfId="0" applyNumberFormat="1" applyFont="1" applyFill="1" applyBorder="1" applyAlignment="1">
      <alignment horizontal="center" vertical="center"/>
    </xf>
    <xf numFmtId="49" fontId="30" fillId="0" borderId="23" xfId="0" applyNumberFormat="1" applyFont="1" applyFill="1" applyBorder="1" applyAlignment="1">
      <alignment horizontal="center" vertical="center"/>
    </xf>
    <xf numFmtId="0" fontId="30" fillId="0" borderId="22" xfId="0" applyFont="1" applyFill="1" applyBorder="1" applyAlignment="1">
      <alignment horizontal="center" vertical="center" wrapText="1"/>
    </xf>
    <xf numFmtId="0" fontId="30" fillId="0" borderId="23"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3" xfId="0" applyFont="1" applyFill="1" applyBorder="1" applyAlignment="1">
      <alignment horizontal="center" vertical="center"/>
    </xf>
    <xf numFmtId="0" fontId="8" fillId="0" borderId="0" xfId="0" applyFont="1" applyFill="1" applyAlignment="1">
      <alignment horizontal="left"/>
    </xf>
    <xf numFmtId="0" fontId="11" fillId="9" borderId="19" xfId="8" applyFont="1" applyFill="1" applyBorder="1" applyAlignment="1">
      <alignment horizontal="center" vertical="center" wrapText="1"/>
    </xf>
    <xf numFmtId="0" fontId="11" fillId="9" borderId="10" xfId="8" applyFont="1" applyFill="1" applyBorder="1" applyAlignment="1">
      <alignment horizontal="center" vertical="center" wrapText="1"/>
    </xf>
    <xf numFmtId="0" fontId="11" fillId="0" borderId="19" xfId="8" applyFont="1" applyBorder="1" applyAlignment="1">
      <alignment horizontal="center" vertical="center" wrapText="1"/>
    </xf>
    <xf numFmtId="0" fontId="11" fillId="0" borderId="10" xfId="8" applyFont="1" applyBorder="1" applyAlignment="1">
      <alignment horizontal="center" vertical="center" wrapText="1"/>
    </xf>
    <xf numFmtId="0" fontId="11" fillId="0" borderId="19" xfId="8" applyFont="1" applyFill="1" applyBorder="1" applyAlignment="1">
      <alignment horizontal="center" vertical="center" wrapText="1"/>
    </xf>
    <xf numFmtId="0" fontId="11" fillId="0" borderId="10" xfId="8" applyFont="1" applyFill="1" applyBorder="1" applyAlignment="1">
      <alignment horizontal="center" vertical="center" wrapText="1"/>
    </xf>
    <xf numFmtId="0" fontId="11" fillId="0" borderId="0" xfId="8" applyFont="1" applyAlignment="1">
      <alignment horizontal="left"/>
    </xf>
    <xf numFmtId="0" fontId="11" fillId="0" borderId="0" xfId="8" applyFont="1" applyAlignment="1">
      <alignment horizontal="center" vertical="center" wrapText="1"/>
    </xf>
    <xf numFmtId="0" fontId="11" fillId="0" borderId="6" xfId="8" applyFont="1" applyBorder="1" applyAlignment="1">
      <alignment horizontal="center" vertical="center"/>
    </xf>
    <xf numFmtId="0" fontId="11" fillId="0" borderId="22" xfId="8" applyFont="1" applyBorder="1" applyAlignment="1">
      <alignment horizontal="center" vertical="center" wrapText="1"/>
    </xf>
    <xf numFmtId="0" fontId="11" fillId="0" borderId="23" xfId="8" applyFont="1" applyBorder="1" applyAlignment="1">
      <alignment horizontal="center" vertical="center" wrapText="1"/>
    </xf>
    <xf numFmtId="43" fontId="12" fillId="0" borderId="3" xfId="0" applyNumberFormat="1" applyFont="1" applyFill="1" applyBorder="1" applyAlignment="1" applyProtection="1">
      <alignment horizontal="center" vertical="center" wrapText="1"/>
      <protection locked="0"/>
    </xf>
    <xf numFmtId="43" fontId="11" fillId="0" borderId="0" xfId="0" applyNumberFormat="1" applyFont="1" applyFill="1" applyAlignment="1" applyProtection="1">
      <alignment horizontal="left"/>
      <protection locked="0"/>
    </xf>
    <xf numFmtId="43" fontId="11" fillId="0" borderId="0" xfId="0" applyNumberFormat="1" applyFont="1" applyFill="1" applyAlignment="1" applyProtection="1">
      <alignment horizontal="center"/>
      <protection locked="0"/>
    </xf>
    <xf numFmtId="0" fontId="11" fillId="0" borderId="0" xfId="0" applyFont="1" applyFill="1" applyBorder="1" applyAlignment="1" applyProtection="1">
      <alignment horizontal="center" vertical="center"/>
      <protection locked="0"/>
    </xf>
    <xf numFmtId="0" fontId="19" fillId="0" borderId="6" xfId="0" applyFont="1" applyFill="1" applyBorder="1" applyAlignment="1" applyProtection="1">
      <alignment horizontal="right" vertical="center" wrapText="1"/>
      <protection locked="0"/>
    </xf>
    <xf numFmtId="43" fontId="12" fillId="0" borderId="3" xfId="0" applyNumberFormat="1" applyFont="1" applyFill="1" applyBorder="1" applyAlignment="1" applyProtection="1">
      <alignment horizontal="left" vertical="center"/>
      <protection locked="0"/>
    </xf>
    <xf numFmtId="2" fontId="11" fillId="0" borderId="22" xfId="0" applyNumberFormat="1" applyFont="1" applyFill="1" applyBorder="1" applyAlignment="1" applyProtection="1">
      <alignment horizontal="center" vertical="center" wrapText="1"/>
      <protection locked="0"/>
    </xf>
    <xf numFmtId="2" fontId="11" fillId="0" borderId="23" xfId="0" applyNumberFormat="1" applyFont="1" applyFill="1" applyBorder="1" applyAlignment="1" applyProtection="1">
      <alignment horizontal="center" vertical="center" wrapText="1"/>
      <protection locked="0"/>
    </xf>
    <xf numFmtId="0" fontId="12" fillId="0" borderId="3" xfId="0" applyFont="1" applyFill="1" applyBorder="1" applyAlignment="1" applyProtection="1">
      <alignment horizontal="center" vertical="center" wrapText="1"/>
      <protection locked="0"/>
    </xf>
    <xf numFmtId="43" fontId="18" fillId="0" borderId="3" xfId="0" applyNumberFormat="1" applyFont="1" applyFill="1" applyBorder="1" applyAlignment="1" applyProtection="1">
      <alignment horizontal="center" vertical="center" wrapText="1"/>
      <protection hidden="1"/>
    </xf>
    <xf numFmtId="43" fontId="8" fillId="0" borderId="0" xfId="0" applyNumberFormat="1" applyFont="1" applyFill="1" applyAlignment="1" applyProtection="1">
      <alignment horizontal="left"/>
      <protection locked="0"/>
    </xf>
    <xf numFmtId="43" fontId="8" fillId="0" borderId="0" xfId="0" applyNumberFormat="1" applyFont="1" applyFill="1" applyAlignment="1" applyProtection="1">
      <alignment horizontal="center"/>
      <protection locked="0"/>
    </xf>
    <xf numFmtId="0" fontId="14" fillId="0" borderId="6" xfId="0" applyFont="1" applyFill="1" applyBorder="1" applyAlignment="1" applyProtection="1">
      <alignment horizontal="right" vertical="center" wrapText="1"/>
      <protection hidden="1"/>
    </xf>
    <xf numFmtId="43" fontId="18" fillId="0" borderId="3" xfId="0" applyNumberFormat="1" applyFont="1" applyFill="1" applyBorder="1" applyAlignment="1" applyProtection="1">
      <alignment horizontal="left" vertical="center"/>
      <protection hidden="1"/>
    </xf>
    <xf numFmtId="2" fontId="23" fillId="0" borderId="22" xfId="0" applyNumberFormat="1" applyFont="1" applyFill="1" applyBorder="1" applyAlignment="1" applyProtection="1">
      <alignment horizontal="center" vertical="center" wrapText="1"/>
      <protection hidden="1"/>
    </xf>
    <xf numFmtId="2" fontId="23" fillId="0" borderId="23" xfId="0" applyNumberFormat="1" applyFont="1" applyFill="1" applyBorder="1" applyAlignment="1" applyProtection="1">
      <alignment horizontal="center" vertical="center" wrapText="1"/>
      <protection hidden="1"/>
    </xf>
    <xf numFmtId="2" fontId="23" fillId="0" borderId="3" xfId="0" applyNumberFormat="1" applyFont="1" applyFill="1" applyBorder="1" applyAlignment="1" applyProtection="1">
      <alignment horizontal="center" vertical="center" wrapText="1"/>
      <protection hidden="1"/>
    </xf>
    <xf numFmtId="0" fontId="18" fillId="0" borderId="3" xfId="0" applyFont="1" applyFill="1" applyBorder="1" applyAlignment="1" applyProtection="1">
      <alignment horizontal="center" vertical="center" wrapText="1"/>
      <protection hidden="1"/>
    </xf>
    <xf numFmtId="4" fontId="28" fillId="12" borderId="19" xfId="14" applyNumberFormat="1" applyFont="1" applyFill="1" applyBorder="1" applyAlignment="1">
      <alignment horizontal="center" vertical="center" wrapText="1"/>
    </xf>
    <xf numFmtId="4" fontId="28" fillId="12" borderId="2" xfId="14" applyNumberFormat="1" applyFont="1" applyFill="1" applyBorder="1" applyAlignment="1">
      <alignment horizontal="center" vertical="center" wrapText="1"/>
    </xf>
    <xf numFmtId="4" fontId="28" fillId="12" borderId="10" xfId="14" applyNumberFormat="1" applyFont="1" applyFill="1" applyBorder="1" applyAlignment="1">
      <alignment horizontal="center" vertical="center" wrapText="1"/>
    </xf>
    <xf numFmtId="4" fontId="28" fillId="12" borderId="3" xfId="14" applyNumberFormat="1" applyFont="1" applyFill="1" applyBorder="1" applyAlignment="1">
      <alignment horizontal="center" vertical="center" wrapText="1"/>
    </xf>
    <xf numFmtId="2" fontId="6" fillId="9" borderId="3" xfId="15" applyNumberFormat="1" applyFont="1" applyFill="1" applyBorder="1" applyAlignment="1">
      <alignment horizontal="center" vertical="center" wrapText="1"/>
    </xf>
  </cellXfs>
  <cellStyles count="22">
    <cellStyle name="Comma" xfId="1" builtinId="3"/>
    <cellStyle name="Comma 2" xfId="15"/>
    <cellStyle name="Comma 5" xfId="2"/>
    <cellStyle name="Currency 3" xfId="3"/>
    <cellStyle name="Header1" xfId="4"/>
    <cellStyle name="Header2" xfId="5"/>
    <cellStyle name="Normal" xfId="0" builtinId="0"/>
    <cellStyle name="Normal 11" xfId="6"/>
    <cellStyle name="Normal 14 2" xfId="7"/>
    <cellStyle name="Normal 2" xfId="8"/>
    <cellStyle name="Normal 2 2 3" xfId="19"/>
    <cellStyle name="Normal 2 3 2" xfId="9"/>
    <cellStyle name="Normal 2_CC HUONG KHE 16.1.2017" xfId="10"/>
    <cellStyle name="Normal 2_CC HUONG KHE 16.1.2017 2" xfId="17"/>
    <cellStyle name="Normal 2_CC HUONG KHE 30.01.2016" xfId="21"/>
    <cellStyle name="Normal 275" xfId="20"/>
    <cellStyle name="Normal 3" xfId="14"/>
    <cellStyle name="Normal_Bieu mau (CV )" xfId="16"/>
    <cellStyle name="Normal_BIEU-CC1" xfId="11"/>
    <cellStyle name="Normal_bieuDH" xfId="12"/>
    <cellStyle name="Normal_Sheet1" xfId="13"/>
    <cellStyle name="Normal_Sheet1 3" xfId="18"/>
  </cellStyles>
  <dxfs count="66">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ndense val="0"/>
        <extend val="0"/>
        <color indexed="9"/>
      </font>
    </dxf>
    <dxf>
      <font>
        <condense val="0"/>
        <extend val="0"/>
        <color indexed="9"/>
      </font>
      <fill>
        <patternFill>
          <fgColor indexed="64"/>
        </patternFill>
      </fill>
    </dxf>
    <dxf>
      <font>
        <condense val="0"/>
        <extend val="0"/>
        <color indexed="9"/>
      </font>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63" Type="http://schemas.openxmlformats.org/officeDocument/2006/relationships/externalLink" Target="externalLinks/externalLink11.xml"/><Relationship Id="rId68" Type="http://schemas.openxmlformats.org/officeDocument/2006/relationships/externalLink" Target="externalLinks/externalLink16.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1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66" Type="http://schemas.openxmlformats.org/officeDocument/2006/relationships/externalLink" Target="externalLinks/externalLink14.xml"/><Relationship Id="rId74" Type="http://schemas.openxmlformats.org/officeDocument/2006/relationships/externalLink" Target="externalLinks/externalLink22.xml"/><Relationship Id="rId79"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65" Type="http://schemas.openxmlformats.org/officeDocument/2006/relationships/externalLink" Target="externalLinks/externalLink13.xml"/><Relationship Id="rId73" Type="http://schemas.openxmlformats.org/officeDocument/2006/relationships/externalLink" Target="externalLinks/externalLink21.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64" Type="http://schemas.openxmlformats.org/officeDocument/2006/relationships/externalLink" Target="externalLinks/externalLink12.xml"/><Relationship Id="rId69" Type="http://schemas.openxmlformats.org/officeDocument/2006/relationships/externalLink" Target="externalLinks/externalLink17.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 Id="rId67" Type="http://schemas.openxmlformats.org/officeDocument/2006/relationships/externalLink" Target="externalLinks/externalLink1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externalLink" Target="externalLinks/externalLink10.xml"/><Relationship Id="rId70" Type="http://schemas.openxmlformats.org/officeDocument/2006/relationships/externalLink" Target="externalLinks/externalLink18.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s>
</file>

<file path=xl/drawings/drawing1.xml><?xml version="1.0" encoding="utf-8"?>
<xdr:wsDr xmlns:xdr="http://schemas.openxmlformats.org/drawingml/2006/spreadsheetDrawing" xmlns:a="http://schemas.openxmlformats.org/drawingml/2006/main">
  <xdr:twoCellAnchor>
    <xdr:from>
      <xdr:col>1</xdr:col>
      <xdr:colOff>1074420</xdr:colOff>
      <xdr:row>61</xdr:row>
      <xdr:rowOff>0</xdr:rowOff>
    </xdr:from>
    <xdr:to>
      <xdr:col>1</xdr:col>
      <xdr:colOff>1051560</xdr:colOff>
      <xdr:row>61</xdr:row>
      <xdr:rowOff>0</xdr:rowOff>
    </xdr:to>
    <xdr:sp macro="" textlink="">
      <xdr:nvSpPr>
        <xdr:cNvPr id="656392" name="Text Box 1"/>
        <xdr:cNvSpPr txBox="1">
          <a:spLocks noChangeArrowheads="1"/>
        </xdr:cNvSpPr>
      </xdr:nvSpPr>
      <xdr:spPr bwMode="auto">
        <a:xfrm>
          <a:off x="1463040" y="132892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61</xdr:row>
      <xdr:rowOff>0</xdr:rowOff>
    </xdr:from>
    <xdr:to>
      <xdr:col>1</xdr:col>
      <xdr:colOff>1051560</xdr:colOff>
      <xdr:row>61</xdr:row>
      <xdr:rowOff>0</xdr:rowOff>
    </xdr:to>
    <xdr:sp macro="" textlink="">
      <xdr:nvSpPr>
        <xdr:cNvPr id="656393" name="Text Box 2"/>
        <xdr:cNvSpPr txBox="1">
          <a:spLocks noChangeArrowheads="1"/>
        </xdr:cNvSpPr>
      </xdr:nvSpPr>
      <xdr:spPr bwMode="auto">
        <a:xfrm>
          <a:off x="1463040" y="132892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61</xdr:row>
      <xdr:rowOff>0</xdr:rowOff>
    </xdr:from>
    <xdr:to>
      <xdr:col>1</xdr:col>
      <xdr:colOff>1051560</xdr:colOff>
      <xdr:row>61</xdr:row>
      <xdr:rowOff>0</xdr:rowOff>
    </xdr:to>
    <xdr:sp macro="" textlink="">
      <xdr:nvSpPr>
        <xdr:cNvPr id="656394" name="Text Box 3"/>
        <xdr:cNvSpPr txBox="1">
          <a:spLocks noChangeArrowheads="1"/>
        </xdr:cNvSpPr>
      </xdr:nvSpPr>
      <xdr:spPr bwMode="auto">
        <a:xfrm>
          <a:off x="1463040" y="132892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61</xdr:row>
      <xdr:rowOff>0</xdr:rowOff>
    </xdr:from>
    <xdr:to>
      <xdr:col>1</xdr:col>
      <xdr:colOff>1051560</xdr:colOff>
      <xdr:row>61</xdr:row>
      <xdr:rowOff>0</xdr:rowOff>
    </xdr:to>
    <xdr:sp macro="" textlink="">
      <xdr:nvSpPr>
        <xdr:cNvPr id="656395" name="Text Box 4"/>
        <xdr:cNvSpPr txBox="1">
          <a:spLocks noChangeArrowheads="1"/>
        </xdr:cNvSpPr>
      </xdr:nvSpPr>
      <xdr:spPr bwMode="auto">
        <a:xfrm>
          <a:off x="1463040" y="132892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62</xdr:row>
      <xdr:rowOff>0</xdr:rowOff>
    </xdr:from>
    <xdr:to>
      <xdr:col>1</xdr:col>
      <xdr:colOff>1051560</xdr:colOff>
      <xdr:row>62</xdr:row>
      <xdr:rowOff>0</xdr:rowOff>
    </xdr:to>
    <xdr:sp macro="" textlink="">
      <xdr:nvSpPr>
        <xdr:cNvPr id="656396" name="Text Box 1"/>
        <xdr:cNvSpPr txBox="1">
          <a:spLocks noChangeArrowheads="1"/>
        </xdr:cNvSpPr>
      </xdr:nvSpPr>
      <xdr:spPr bwMode="auto">
        <a:xfrm>
          <a:off x="1463040" y="132892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62</xdr:row>
      <xdr:rowOff>0</xdr:rowOff>
    </xdr:from>
    <xdr:to>
      <xdr:col>1</xdr:col>
      <xdr:colOff>1051560</xdr:colOff>
      <xdr:row>62</xdr:row>
      <xdr:rowOff>0</xdr:rowOff>
    </xdr:to>
    <xdr:sp macro="" textlink="">
      <xdr:nvSpPr>
        <xdr:cNvPr id="656397" name="Text Box 2"/>
        <xdr:cNvSpPr txBox="1">
          <a:spLocks noChangeArrowheads="1"/>
        </xdr:cNvSpPr>
      </xdr:nvSpPr>
      <xdr:spPr bwMode="auto">
        <a:xfrm>
          <a:off x="1463040" y="132892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62</xdr:row>
      <xdr:rowOff>0</xdr:rowOff>
    </xdr:from>
    <xdr:to>
      <xdr:col>1</xdr:col>
      <xdr:colOff>1051560</xdr:colOff>
      <xdr:row>62</xdr:row>
      <xdr:rowOff>0</xdr:rowOff>
    </xdr:to>
    <xdr:sp macro="" textlink="">
      <xdr:nvSpPr>
        <xdr:cNvPr id="656398" name="Text Box 3"/>
        <xdr:cNvSpPr txBox="1">
          <a:spLocks noChangeArrowheads="1"/>
        </xdr:cNvSpPr>
      </xdr:nvSpPr>
      <xdr:spPr bwMode="auto">
        <a:xfrm>
          <a:off x="1463040" y="132892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62</xdr:row>
      <xdr:rowOff>0</xdr:rowOff>
    </xdr:from>
    <xdr:to>
      <xdr:col>1</xdr:col>
      <xdr:colOff>1051560</xdr:colOff>
      <xdr:row>62</xdr:row>
      <xdr:rowOff>0</xdr:rowOff>
    </xdr:to>
    <xdr:sp macro="" textlink="">
      <xdr:nvSpPr>
        <xdr:cNvPr id="656399" name="Text Box 4"/>
        <xdr:cNvSpPr txBox="1">
          <a:spLocks noChangeArrowheads="1"/>
        </xdr:cNvSpPr>
      </xdr:nvSpPr>
      <xdr:spPr bwMode="auto">
        <a:xfrm>
          <a:off x="1463040" y="13289280"/>
          <a:ext cx="0" cy="0"/>
        </a:xfrm>
        <a:prstGeom prst="rect">
          <a:avLst/>
        </a:prstGeom>
        <a:solidFill>
          <a:srgbClr val="FFFF00"/>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1082040</xdr:colOff>
      <xdr:row>59</xdr:row>
      <xdr:rowOff>0</xdr:rowOff>
    </xdr:from>
    <xdr:to>
      <xdr:col>1</xdr:col>
      <xdr:colOff>1059180</xdr:colOff>
      <xdr:row>59</xdr:row>
      <xdr:rowOff>0</xdr:rowOff>
    </xdr:to>
    <xdr:sp macro="" textlink="">
      <xdr:nvSpPr>
        <xdr:cNvPr id="665616"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5617"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5618"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5619"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5620"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5621"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5622"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5623"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5624"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5625"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5626"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5627"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5628"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5629"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5630"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5631"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1082040</xdr:colOff>
      <xdr:row>59</xdr:row>
      <xdr:rowOff>0</xdr:rowOff>
    </xdr:from>
    <xdr:to>
      <xdr:col>1</xdr:col>
      <xdr:colOff>1059180</xdr:colOff>
      <xdr:row>59</xdr:row>
      <xdr:rowOff>0</xdr:rowOff>
    </xdr:to>
    <xdr:sp macro="" textlink="">
      <xdr:nvSpPr>
        <xdr:cNvPr id="666640"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6641"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6642"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6643"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6644"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6645"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6646"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6647"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6648"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6649"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6650"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6651"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6652"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6653"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6654"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6655"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1082040</xdr:colOff>
      <xdr:row>59</xdr:row>
      <xdr:rowOff>0</xdr:rowOff>
    </xdr:from>
    <xdr:to>
      <xdr:col>1</xdr:col>
      <xdr:colOff>1059180</xdr:colOff>
      <xdr:row>59</xdr:row>
      <xdr:rowOff>0</xdr:rowOff>
    </xdr:to>
    <xdr:sp macro="" textlink="">
      <xdr:nvSpPr>
        <xdr:cNvPr id="667664"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7665"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7666"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7667"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7668"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7669"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7670"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7671"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7672"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7673"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7674"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7675"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7676"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7677"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7678"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7679"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1082040</xdr:colOff>
      <xdr:row>59</xdr:row>
      <xdr:rowOff>0</xdr:rowOff>
    </xdr:from>
    <xdr:to>
      <xdr:col>1</xdr:col>
      <xdr:colOff>1059180</xdr:colOff>
      <xdr:row>59</xdr:row>
      <xdr:rowOff>0</xdr:rowOff>
    </xdr:to>
    <xdr:sp macro="" textlink="">
      <xdr:nvSpPr>
        <xdr:cNvPr id="668688"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8689"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8690"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8691"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8692"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8693"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8694"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8695"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8696"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8697"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8698"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8699"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8700"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8701"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8702"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8703"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1082040</xdr:colOff>
      <xdr:row>59</xdr:row>
      <xdr:rowOff>0</xdr:rowOff>
    </xdr:from>
    <xdr:to>
      <xdr:col>1</xdr:col>
      <xdr:colOff>1059180</xdr:colOff>
      <xdr:row>59</xdr:row>
      <xdr:rowOff>0</xdr:rowOff>
    </xdr:to>
    <xdr:sp macro="" textlink="">
      <xdr:nvSpPr>
        <xdr:cNvPr id="669712"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9713"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9714"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9715"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9716"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9717"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9718"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9719"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9720"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9721"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9722"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9723"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9724"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9725"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9726"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9727"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1082040</xdr:colOff>
      <xdr:row>59</xdr:row>
      <xdr:rowOff>0</xdr:rowOff>
    </xdr:from>
    <xdr:to>
      <xdr:col>1</xdr:col>
      <xdr:colOff>1059180</xdr:colOff>
      <xdr:row>59</xdr:row>
      <xdr:rowOff>0</xdr:rowOff>
    </xdr:to>
    <xdr:sp macro="" textlink="">
      <xdr:nvSpPr>
        <xdr:cNvPr id="670736" name="Text Box 1"/>
        <xdr:cNvSpPr txBox="1">
          <a:spLocks noChangeArrowheads="1"/>
        </xdr:cNvSpPr>
      </xdr:nvSpPr>
      <xdr:spPr bwMode="auto">
        <a:xfrm>
          <a:off x="1600200" y="119329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0737" name="Text Box 2"/>
        <xdr:cNvSpPr txBox="1">
          <a:spLocks noChangeArrowheads="1"/>
        </xdr:cNvSpPr>
      </xdr:nvSpPr>
      <xdr:spPr bwMode="auto">
        <a:xfrm>
          <a:off x="1600200" y="119329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0738" name="Text Box 3"/>
        <xdr:cNvSpPr txBox="1">
          <a:spLocks noChangeArrowheads="1"/>
        </xdr:cNvSpPr>
      </xdr:nvSpPr>
      <xdr:spPr bwMode="auto">
        <a:xfrm>
          <a:off x="1600200" y="119329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0739" name="Text Box 4"/>
        <xdr:cNvSpPr txBox="1">
          <a:spLocks noChangeArrowheads="1"/>
        </xdr:cNvSpPr>
      </xdr:nvSpPr>
      <xdr:spPr bwMode="auto">
        <a:xfrm>
          <a:off x="1600200" y="119329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0740" name="Text Box 1"/>
        <xdr:cNvSpPr txBox="1">
          <a:spLocks noChangeArrowheads="1"/>
        </xdr:cNvSpPr>
      </xdr:nvSpPr>
      <xdr:spPr bwMode="auto">
        <a:xfrm>
          <a:off x="1600200" y="1239774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0741" name="Text Box 2"/>
        <xdr:cNvSpPr txBox="1">
          <a:spLocks noChangeArrowheads="1"/>
        </xdr:cNvSpPr>
      </xdr:nvSpPr>
      <xdr:spPr bwMode="auto">
        <a:xfrm>
          <a:off x="1600200" y="1239774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0742" name="Text Box 3"/>
        <xdr:cNvSpPr txBox="1">
          <a:spLocks noChangeArrowheads="1"/>
        </xdr:cNvSpPr>
      </xdr:nvSpPr>
      <xdr:spPr bwMode="auto">
        <a:xfrm>
          <a:off x="1600200" y="1239774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0743" name="Text Box 4"/>
        <xdr:cNvSpPr txBox="1">
          <a:spLocks noChangeArrowheads="1"/>
        </xdr:cNvSpPr>
      </xdr:nvSpPr>
      <xdr:spPr bwMode="auto">
        <a:xfrm>
          <a:off x="1600200" y="1239774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0744" name="Text Box 1"/>
        <xdr:cNvSpPr txBox="1">
          <a:spLocks noChangeArrowheads="1"/>
        </xdr:cNvSpPr>
      </xdr:nvSpPr>
      <xdr:spPr bwMode="auto">
        <a:xfrm>
          <a:off x="1600200" y="119329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0745" name="Text Box 2"/>
        <xdr:cNvSpPr txBox="1">
          <a:spLocks noChangeArrowheads="1"/>
        </xdr:cNvSpPr>
      </xdr:nvSpPr>
      <xdr:spPr bwMode="auto">
        <a:xfrm>
          <a:off x="1600200" y="119329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0746" name="Text Box 3"/>
        <xdr:cNvSpPr txBox="1">
          <a:spLocks noChangeArrowheads="1"/>
        </xdr:cNvSpPr>
      </xdr:nvSpPr>
      <xdr:spPr bwMode="auto">
        <a:xfrm>
          <a:off x="1600200" y="119329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0747" name="Text Box 4"/>
        <xdr:cNvSpPr txBox="1">
          <a:spLocks noChangeArrowheads="1"/>
        </xdr:cNvSpPr>
      </xdr:nvSpPr>
      <xdr:spPr bwMode="auto">
        <a:xfrm>
          <a:off x="1600200" y="119329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0748" name="Text Box 1"/>
        <xdr:cNvSpPr txBox="1">
          <a:spLocks noChangeArrowheads="1"/>
        </xdr:cNvSpPr>
      </xdr:nvSpPr>
      <xdr:spPr bwMode="auto">
        <a:xfrm>
          <a:off x="1600200" y="1239774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0749" name="Text Box 2"/>
        <xdr:cNvSpPr txBox="1">
          <a:spLocks noChangeArrowheads="1"/>
        </xdr:cNvSpPr>
      </xdr:nvSpPr>
      <xdr:spPr bwMode="auto">
        <a:xfrm>
          <a:off x="1600200" y="1239774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0750" name="Text Box 3"/>
        <xdr:cNvSpPr txBox="1">
          <a:spLocks noChangeArrowheads="1"/>
        </xdr:cNvSpPr>
      </xdr:nvSpPr>
      <xdr:spPr bwMode="auto">
        <a:xfrm>
          <a:off x="1600200" y="1239774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0751" name="Text Box 4"/>
        <xdr:cNvSpPr txBox="1">
          <a:spLocks noChangeArrowheads="1"/>
        </xdr:cNvSpPr>
      </xdr:nvSpPr>
      <xdr:spPr bwMode="auto">
        <a:xfrm>
          <a:off x="1600200" y="12397740"/>
          <a:ext cx="0" cy="0"/>
        </a:xfrm>
        <a:prstGeom prst="rect">
          <a:avLst/>
        </a:prstGeom>
        <a:solidFill>
          <a:srgbClr val="FFFF00"/>
        </a:solidFill>
        <a:ln w="9525">
          <a:solidFill>
            <a:srgbClr val="000000"/>
          </a:solid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1082040</xdr:colOff>
      <xdr:row>59</xdr:row>
      <xdr:rowOff>0</xdr:rowOff>
    </xdr:from>
    <xdr:to>
      <xdr:col>1</xdr:col>
      <xdr:colOff>1059180</xdr:colOff>
      <xdr:row>59</xdr:row>
      <xdr:rowOff>0</xdr:rowOff>
    </xdr:to>
    <xdr:sp macro="" textlink="">
      <xdr:nvSpPr>
        <xdr:cNvPr id="671760"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1761"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1762"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1763"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1764"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1765"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1766"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1767"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1768"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1769"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1770"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1771"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1772"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1773"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1774"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1775"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1082040</xdr:colOff>
      <xdr:row>59</xdr:row>
      <xdr:rowOff>0</xdr:rowOff>
    </xdr:from>
    <xdr:to>
      <xdr:col>1</xdr:col>
      <xdr:colOff>1059180</xdr:colOff>
      <xdr:row>59</xdr:row>
      <xdr:rowOff>0</xdr:rowOff>
    </xdr:to>
    <xdr:sp macro="" textlink="">
      <xdr:nvSpPr>
        <xdr:cNvPr id="672784"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2785"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2786"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2787"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2788"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2789"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2790"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2791"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2792"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2793"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2794"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2795"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2796"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2797"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2798"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2799"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1082040</xdr:colOff>
      <xdr:row>59</xdr:row>
      <xdr:rowOff>0</xdr:rowOff>
    </xdr:from>
    <xdr:to>
      <xdr:col>1</xdr:col>
      <xdr:colOff>1059180</xdr:colOff>
      <xdr:row>59</xdr:row>
      <xdr:rowOff>0</xdr:rowOff>
    </xdr:to>
    <xdr:sp macro="" textlink="">
      <xdr:nvSpPr>
        <xdr:cNvPr id="673808"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3809"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3810"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3811"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3812"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3813"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3814"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3815"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3816"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3817"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3818"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3819"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3820"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3821"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3822"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3823"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1082040</xdr:colOff>
      <xdr:row>59</xdr:row>
      <xdr:rowOff>0</xdr:rowOff>
    </xdr:from>
    <xdr:to>
      <xdr:col>1</xdr:col>
      <xdr:colOff>1059180</xdr:colOff>
      <xdr:row>59</xdr:row>
      <xdr:rowOff>0</xdr:rowOff>
    </xdr:to>
    <xdr:sp macro="" textlink="">
      <xdr:nvSpPr>
        <xdr:cNvPr id="674832"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4833"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4834"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4835"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4836"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4837"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4838"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4839"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4840"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4841"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4842"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4843"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4844"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4845"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4846"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4847"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1082040</xdr:colOff>
      <xdr:row>60</xdr:row>
      <xdr:rowOff>0</xdr:rowOff>
    </xdr:from>
    <xdr:to>
      <xdr:col>1</xdr:col>
      <xdr:colOff>1059180</xdr:colOff>
      <xdr:row>60</xdr:row>
      <xdr:rowOff>0</xdr:rowOff>
    </xdr:to>
    <xdr:sp macro="" textlink="">
      <xdr:nvSpPr>
        <xdr:cNvPr id="657416" name="Text Box 1"/>
        <xdr:cNvSpPr txBox="1">
          <a:spLocks noChangeArrowheads="1"/>
        </xdr:cNvSpPr>
      </xdr:nvSpPr>
      <xdr:spPr bwMode="auto">
        <a:xfrm>
          <a:off x="1470660" y="1186434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57417" name="Text Box 2"/>
        <xdr:cNvSpPr txBox="1">
          <a:spLocks noChangeArrowheads="1"/>
        </xdr:cNvSpPr>
      </xdr:nvSpPr>
      <xdr:spPr bwMode="auto">
        <a:xfrm>
          <a:off x="1470660" y="1186434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57418" name="Text Box 3"/>
        <xdr:cNvSpPr txBox="1">
          <a:spLocks noChangeArrowheads="1"/>
        </xdr:cNvSpPr>
      </xdr:nvSpPr>
      <xdr:spPr bwMode="auto">
        <a:xfrm>
          <a:off x="1470660" y="1186434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57419" name="Text Box 4"/>
        <xdr:cNvSpPr txBox="1">
          <a:spLocks noChangeArrowheads="1"/>
        </xdr:cNvSpPr>
      </xdr:nvSpPr>
      <xdr:spPr bwMode="auto">
        <a:xfrm>
          <a:off x="1470660" y="1186434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61</xdr:row>
      <xdr:rowOff>0</xdr:rowOff>
    </xdr:from>
    <xdr:to>
      <xdr:col>1</xdr:col>
      <xdr:colOff>1059180</xdr:colOff>
      <xdr:row>61</xdr:row>
      <xdr:rowOff>0</xdr:rowOff>
    </xdr:to>
    <xdr:sp macro="" textlink="">
      <xdr:nvSpPr>
        <xdr:cNvPr id="657420" name="Text Box 1"/>
        <xdr:cNvSpPr txBox="1">
          <a:spLocks noChangeArrowheads="1"/>
        </xdr:cNvSpPr>
      </xdr:nvSpPr>
      <xdr:spPr bwMode="auto">
        <a:xfrm>
          <a:off x="1470660" y="120777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61</xdr:row>
      <xdr:rowOff>0</xdr:rowOff>
    </xdr:from>
    <xdr:to>
      <xdr:col>1</xdr:col>
      <xdr:colOff>1059180</xdr:colOff>
      <xdr:row>61</xdr:row>
      <xdr:rowOff>0</xdr:rowOff>
    </xdr:to>
    <xdr:sp macro="" textlink="">
      <xdr:nvSpPr>
        <xdr:cNvPr id="657421" name="Text Box 2"/>
        <xdr:cNvSpPr txBox="1">
          <a:spLocks noChangeArrowheads="1"/>
        </xdr:cNvSpPr>
      </xdr:nvSpPr>
      <xdr:spPr bwMode="auto">
        <a:xfrm>
          <a:off x="1470660" y="120777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61</xdr:row>
      <xdr:rowOff>0</xdr:rowOff>
    </xdr:from>
    <xdr:to>
      <xdr:col>1</xdr:col>
      <xdr:colOff>1059180</xdr:colOff>
      <xdr:row>61</xdr:row>
      <xdr:rowOff>0</xdr:rowOff>
    </xdr:to>
    <xdr:sp macro="" textlink="">
      <xdr:nvSpPr>
        <xdr:cNvPr id="657422" name="Text Box 3"/>
        <xdr:cNvSpPr txBox="1">
          <a:spLocks noChangeArrowheads="1"/>
        </xdr:cNvSpPr>
      </xdr:nvSpPr>
      <xdr:spPr bwMode="auto">
        <a:xfrm>
          <a:off x="1470660" y="120777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61</xdr:row>
      <xdr:rowOff>0</xdr:rowOff>
    </xdr:from>
    <xdr:to>
      <xdr:col>1</xdr:col>
      <xdr:colOff>1059180</xdr:colOff>
      <xdr:row>61</xdr:row>
      <xdr:rowOff>0</xdr:rowOff>
    </xdr:to>
    <xdr:sp macro="" textlink="">
      <xdr:nvSpPr>
        <xdr:cNvPr id="657423" name="Text Box 4"/>
        <xdr:cNvSpPr txBox="1">
          <a:spLocks noChangeArrowheads="1"/>
        </xdr:cNvSpPr>
      </xdr:nvSpPr>
      <xdr:spPr bwMode="auto">
        <a:xfrm>
          <a:off x="1470660" y="12077700"/>
          <a:ext cx="0" cy="0"/>
        </a:xfrm>
        <a:prstGeom prst="rect">
          <a:avLst/>
        </a:prstGeom>
        <a:solidFill>
          <a:srgbClr val="FFFF00"/>
        </a:solidFill>
        <a:ln w="9525">
          <a:solidFill>
            <a:srgbClr val="000000"/>
          </a:solid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1082040</xdr:colOff>
      <xdr:row>59</xdr:row>
      <xdr:rowOff>0</xdr:rowOff>
    </xdr:from>
    <xdr:to>
      <xdr:col>1</xdr:col>
      <xdr:colOff>1059180</xdr:colOff>
      <xdr:row>59</xdr:row>
      <xdr:rowOff>0</xdr:rowOff>
    </xdr:to>
    <xdr:sp macro="" textlink="">
      <xdr:nvSpPr>
        <xdr:cNvPr id="675856"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5857"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5858"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5859"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5860"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5861"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5862"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5863"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5864"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5865"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5866"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5867"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5868"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5869"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5870"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5871"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1082040</xdr:colOff>
      <xdr:row>59</xdr:row>
      <xdr:rowOff>0</xdr:rowOff>
    </xdr:from>
    <xdr:to>
      <xdr:col>1</xdr:col>
      <xdr:colOff>1059180</xdr:colOff>
      <xdr:row>59</xdr:row>
      <xdr:rowOff>0</xdr:rowOff>
    </xdr:to>
    <xdr:sp macro="" textlink="">
      <xdr:nvSpPr>
        <xdr:cNvPr id="676880"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6881"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6882"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6883"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6884"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6885"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6886"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6887"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6888"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6889"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6890"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6891"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6892"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6893"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6894"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6895"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1082040</xdr:colOff>
      <xdr:row>59</xdr:row>
      <xdr:rowOff>0</xdr:rowOff>
    </xdr:from>
    <xdr:to>
      <xdr:col>1</xdr:col>
      <xdr:colOff>1059180</xdr:colOff>
      <xdr:row>59</xdr:row>
      <xdr:rowOff>0</xdr:rowOff>
    </xdr:to>
    <xdr:sp macro="" textlink="">
      <xdr:nvSpPr>
        <xdr:cNvPr id="677904"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7905"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7906"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7907"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7908"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7909"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7910"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7911"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7912"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7913"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7914"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7915"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7916"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7917"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7918"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7919"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1082040</xdr:colOff>
      <xdr:row>59</xdr:row>
      <xdr:rowOff>0</xdr:rowOff>
    </xdr:from>
    <xdr:to>
      <xdr:col>1</xdr:col>
      <xdr:colOff>1059180</xdr:colOff>
      <xdr:row>59</xdr:row>
      <xdr:rowOff>0</xdr:rowOff>
    </xdr:to>
    <xdr:sp macro="" textlink="">
      <xdr:nvSpPr>
        <xdr:cNvPr id="678928"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8929"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8930"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8931"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8932"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8933"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8934"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8935"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8936"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8937"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8938"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78939"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8940"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8941"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8942"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78943"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1074420</xdr:colOff>
      <xdr:row>47</xdr:row>
      <xdr:rowOff>0</xdr:rowOff>
    </xdr:from>
    <xdr:to>
      <xdr:col>1</xdr:col>
      <xdr:colOff>1051560</xdr:colOff>
      <xdr:row>47</xdr:row>
      <xdr:rowOff>0</xdr:rowOff>
    </xdr:to>
    <xdr:sp macro="" textlink="">
      <xdr:nvSpPr>
        <xdr:cNvPr id="679952" name="Text Box 1"/>
        <xdr:cNvSpPr txBox="1">
          <a:spLocks noChangeArrowheads="1"/>
        </xdr:cNvSpPr>
      </xdr:nvSpPr>
      <xdr:spPr bwMode="auto">
        <a:xfrm>
          <a:off x="1325880" y="90144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47</xdr:row>
      <xdr:rowOff>0</xdr:rowOff>
    </xdr:from>
    <xdr:to>
      <xdr:col>1</xdr:col>
      <xdr:colOff>1051560</xdr:colOff>
      <xdr:row>47</xdr:row>
      <xdr:rowOff>0</xdr:rowOff>
    </xdr:to>
    <xdr:sp macro="" textlink="">
      <xdr:nvSpPr>
        <xdr:cNvPr id="679953" name="Text Box 2"/>
        <xdr:cNvSpPr txBox="1">
          <a:spLocks noChangeArrowheads="1"/>
        </xdr:cNvSpPr>
      </xdr:nvSpPr>
      <xdr:spPr bwMode="auto">
        <a:xfrm>
          <a:off x="1325880" y="90144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47</xdr:row>
      <xdr:rowOff>0</xdr:rowOff>
    </xdr:from>
    <xdr:to>
      <xdr:col>1</xdr:col>
      <xdr:colOff>1051560</xdr:colOff>
      <xdr:row>47</xdr:row>
      <xdr:rowOff>0</xdr:rowOff>
    </xdr:to>
    <xdr:sp macro="" textlink="">
      <xdr:nvSpPr>
        <xdr:cNvPr id="679954" name="Text Box 3"/>
        <xdr:cNvSpPr txBox="1">
          <a:spLocks noChangeArrowheads="1"/>
        </xdr:cNvSpPr>
      </xdr:nvSpPr>
      <xdr:spPr bwMode="auto">
        <a:xfrm>
          <a:off x="1325880" y="90144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47</xdr:row>
      <xdr:rowOff>0</xdr:rowOff>
    </xdr:from>
    <xdr:to>
      <xdr:col>1</xdr:col>
      <xdr:colOff>1051560</xdr:colOff>
      <xdr:row>47</xdr:row>
      <xdr:rowOff>0</xdr:rowOff>
    </xdr:to>
    <xdr:sp macro="" textlink="">
      <xdr:nvSpPr>
        <xdr:cNvPr id="679955" name="Text Box 4"/>
        <xdr:cNvSpPr txBox="1">
          <a:spLocks noChangeArrowheads="1"/>
        </xdr:cNvSpPr>
      </xdr:nvSpPr>
      <xdr:spPr bwMode="auto">
        <a:xfrm>
          <a:off x="1325880" y="90144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48</xdr:row>
      <xdr:rowOff>0</xdr:rowOff>
    </xdr:from>
    <xdr:to>
      <xdr:col>1</xdr:col>
      <xdr:colOff>1051560</xdr:colOff>
      <xdr:row>48</xdr:row>
      <xdr:rowOff>0</xdr:rowOff>
    </xdr:to>
    <xdr:sp macro="" textlink="">
      <xdr:nvSpPr>
        <xdr:cNvPr id="679956" name="Text Box 1"/>
        <xdr:cNvSpPr txBox="1">
          <a:spLocks noChangeArrowheads="1"/>
        </xdr:cNvSpPr>
      </xdr:nvSpPr>
      <xdr:spPr bwMode="auto">
        <a:xfrm>
          <a:off x="1325880" y="92202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48</xdr:row>
      <xdr:rowOff>0</xdr:rowOff>
    </xdr:from>
    <xdr:to>
      <xdr:col>1</xdr:col>
      <xdr:colOff>1051560</xdr:colOff>
      <xdr:row>48</xdr:row>
      <xdr:rowOff>0</xdr:rowOff>
    </xdr:to>
    <xdr:sp macro="" textlink="">
      <xdr:nvSpPr>
        <xdr:cNvPr id="679957" name="Text Box 2"/>
        <xdr:cNvSpPr txBox="1">
          <a:spLocks noChangeArrowheads="1"/>
        </xdr:cNvSpPr>
      </xdr:nvSpPr>
      <xdr:spPr bwMode="auto">
        <a:xfrm>
          <a:off x="1325880" y="92202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48</xdr:row>
      <xdr:rowOff>0</xdr:rowOff>
    </xdr:from>
    <xdr:to>
      <xdr:col>1</xdr:col>
      <xdr:colOff>1051560</xdr:colOff>
      <xdr:row>48</xdr:row>
      <xdr:rowOff>0</xdr:rowOff>
    </xdr:to>
    <xdr:sp macro="" textlink="">
      <xdr:nvSpPr>
        <xdr:cNvPr id="679958" name="Text Box 3"/>
        <xdr:cNvSpPr txBox="1">
          <a:spLocks noChangeArrowheads="1"/>
        </xdr:cNvSpPr>
      </xdr:nvSpPr>
      <xdr:spPr bwMode="auto">
        <a:xfrm>
          <a:off x="1325880" y="92202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48</xdr:row>
      <xdr:rowOff>0</xdr:rowOff>
    </xdr:from>
    <xdr:to>
      <xdr:col>1</xdr:col>
      <xdr:colOff>1051560</xdr:colOff>
      <xdr:row>48</xdr:row>
      <xdr:rowOff>0</xdr:rowOff>
    </xdr:to>
    <xdr:sp macro="" textlink="">
      <xdr:nvSpPr>
        <xdr:cNvPr id="679959" name="Text Box 4"/>
        <xdr:cNvSpPr txBox="1">
          <a:spLocks noChangeArrowheads="1"/>
        </xdr:cNvSpPr>
      </xdr:nvSpPr>
      <xdr:spPr bwMode="auto">
        <a:xfrm>
          <a:off x="1325880" y="92202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47</xdr:row>
      <xdr:rowOff>0</xdr:rowOff>
    </xdr:from>
    <xdr:to>
      <xdr:col>1</xdr:col>
      <xdr:colOff>1051560</xdr:colOff>
      <xdr:row>47</xdr:row>
      <xdr:rowOff>0</xdr:rowOff>
    </xdr:to>
    <xdr:sp macro="" textlink="">
      <xdr:nvSpPr>
        <xdr:cNvPr id="679960" name="Text Box 1"/>
        <xdr:cNvSpPr txBox="1">
          <a:spLocks noChangeArrowheads="1"/>
        </xdr:cNvSpPr>
      </xdr:nvSpPr>
      <xdr:spPr bwMode="auto">
        <a:xfrm>
          <a:off x="1325880" y="90144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47</xdr:row>
      <xdr:rowOff>0</xdr:rowOff>
    </xdr:from>
    <xdr:to>
      <xdr:col>1</xdr:col>
      <xdr:colOff>1051560</xdr:colOff>
      <xdr:row>47</xdr:row>
      <xdr:rowOff>0</xdr:rowOff>
    </xdr:to>
    <xdr:sp macro="" textlink="">
      <xdr:nvSpPr>
        <xdr:cNvPr id="679961" name="Text Box 2"/>
        <xdr:cNvSpPr txBox="1">
          <a:spLocks noChangeArrowheads="1"/>
        </xdr:cNvSpPr>
      </xdr:nvSpPr>
      <xdr:spPr bwMode="auto">
        <a:xfrm>
          <a:off x="1325880" y="90144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47</xdr:row>
      <xdr:rowOff>0</xdr:rowOff>
    </xdr:from>
    <xdr:to>
      <xdr:col>1</xdr:col>
      <xdr:colOff>1051560</xdr:colOff>
      <xdr:row>47</xdr:row>
      <xdr:rowOff>0</xdr:rowOff>
    </xdr:to>
    <xdr:sp macro="" textlink="">
      <xdr:nvSpPr>
        <xdr:cNvPr id="679962" name="Text Box 3"/>
        <xdr:cNvSpPr txBox="1">
          <a:spLocks noChangeArrowheads="1"/>
        </xdr:cNvSpPr>
      </xdr:nvSpPr>
      <xdr:spPr bwMode="auto">
        <a:xfrm>
          <a:off x="1325880" y="90144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47</xdr:row>
      <xdr:rowOff>0</xdr:rowOff>
    </xdr:from>
    <xdr:to>
      <xdr:col>1</xdr:col>
      <xdr:colOff>1051560</xdr:colOff>
      <xdr:row>47</xdr:row>
      <xdr:rowOff>0</xdr:rowOff>
    </xdr:to>
    <xdr:sp macro="" textlink="">
      <xdr:nvSpPr>
        <xdr:cNvPr id="679963" name="Text Box 4"/>
        <xdr:cNvSpPr txBox="1">
          <a:spLocks noChangeArrowheads="1"/>
        </xdr:cNvSpPr>
      </xdr:nvSpPr>
      <xdr:spPr bwMode="auto">
        <a:xfrm>
          <a:off x="1325880" y="90144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48</xdr:row>
      <xdr:rowOff>0</xdr:rowOff>
    </xdr:from>
    <xdr:to>
      <xdr:col>1</xdr:col>
      <xdr:colOff>1051560</xdr:colOff>
      <xdr:row>48</xdr:row>
      <xdr:rowOff>0</xdr:rowOff>
    </xdr:to>
    <xdr:sp macro="" textlink="">
      <xdr:nvSpPr>
        <xdr:cNvPr id="679964" name="Text Box 1"/>
        <xdr:cNvSpPr txBox="1">
          <a:spLocks noChangeArrowheads="1"/>
        </xdr:cNvSpPr>
      </xdr:nvSpPr>
      <xdr:spPr bwMode="auto">
        <a:xfrm>
          <a:off x="1325880" y="92202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48</xdr:row>
      <xdr:rowOff>0</xdr:rowOff>
    </xdr:from>
    <xdr:to>
      <xdr:col>1</xdr:col>
      <xdr:colOff>1051560</xdr:colOff>
      <xdr:row>48</xdr:row>
      <xdr:rowOff>0</xdr:rowOff>
    </xdr:to>
    <xdr:sp macro="" textlink="">
      <xdr:nvSpPr>
        <xdr:cNvPr id="679965" name="Text Box 2"/>
        <xdr:cNvSpPr txBox="1">
          <a:spLocks noChangeArrowheads="1"/>
        </xdr:cNvSpPr>
      </xdr:nvSpPr>
      <xdr:spPr bwMode="auto">
        <a:xfrm>
          <a:off x="1325880" y="92202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48</xdr:row>
      <xdr:rowOff>0</xdr:rowOff>
    </xdr:from>
    <xdr:to>
      <xdr:col>1</xdr:col>
      <xdr:colOff>1051560</xdr:colOff>
      <xdr:row>48</xdr:row>
      <xdr:rowOff>0</xdr:rowOff>
    </xdr:to>
    <xdr:sp macro="" textlink="">
      <xdr:nvSpPr>
        <xdr:cNvPr id="679966" name="Text Box 3"/>
        <xdr:cNvSpPr txBox="1">
          <a:spLocks noChangeArrowheads="1"/>
        </xdr:cNvSpPr>
      </xdr:nvSpPr>
      <xdr:spPr bwMode="auto">
        <a:xfrm>
          <a:off x="1325880" y="92202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48</xdr:row>
      <xdr:rowOff>0</xdr:rowOff>
    </xdr:from>
    <xdr:to>
      <xdr:col>1</xdr:col>
      <xdr:colOff>1051560</xdr:colOff>
      <xdr:row>48</xdr:row>
      <xdr:rowOff>0</xdr:rowOff>
    </xdr:to>
    <xdr:sp macro="" textlink="">
      <xdr:nvSpPr>
        <xdr:cNvPr id="679967" name="Text Box 4"/>
        <xdr:cNvSpPr txBox="1">
          <a:spLocks noChangeArrowheads="1"/>
        </xdr:cNvSpPr>
      </xdr:nvSpPr>
      <xdr:spPr bwMode="auto">
        <a:xfrm>
          <a:off x="1325880" y="9220200"/>
          <a:ext cx="0" cy="0"/>
        </a:xfrm>
        <a:prstGeom prst="rect">
          <a:avLst/>
        </a:prstGeom>
        <a:solidFill>
          <a:srgbClr val="FFFF00"/>
        </a:solidFill>
        <a:ln w="9525">
          <a:solidFill>
            <a:srgbClr val="000000"/>
          </a:solidFill>
          <a:miter lim="800000"/>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1074420</xdr:colOff>
      <xdr:row>60</xdr:row>
      <xdr:rowOff>0</xdr:rowOff>
    </xdr:from>
    <xdr:to>
      <xdr:col>1</xdr:col>
      <xdr:colOff>1051560</xdr:colOff>
      <xdr:row>60</xdr:row>
      <xdr:rowOff>0</xdr:rowOff>
    </xdr:to>
    <xdr:sp macro="" textlink="">
      <xdr:nvSpPr>
        <xdr:cNvPr id="680976" name="Text Box 1"/>
        <xdr:cNvSpPr txBox="1">
          <a:spLocks noChangeArrowheads="1"/>
        </xdr:cNvSpPr>
      </xdr:nvSpPr>
      <xdr:spPr bwMode="auto">
        <a:xfrm>
          <a:off x="1592580" y="106756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60</xdr:row>
      <xdr:rowOff>0</xdr:rowOff>
    </xdr:from>
    <xdr:to>
      <xdr:col>1</xdr:col>
      <xdr:colOff>1051560</xdr:colOff>
      <xdr:row>60</xdr:row>
      <xdr:rowOff>0</xdr:rowOff>
    </xdr:to>
    <xdr:sp macro="" textlink="">
      <xdr:nvSpPr>
        <xdr:cNvPr id="680977" name="Text Box 2"/>
        <xdr:cNvSpPr txBox="1">
          <a:spLocks noChangeArrowheads="1"/>
        </xdr:cNvSpPr>
      </xdr:nvSpPr>
      <xdr:spPr bwMode="auto">
        <a:xfrm>
          <a:off x="1592580" y="106756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60</xdr:row>
      <xdr:rowOff>0</xdr:rowOff>
    </xdr:from>
    <xdr:to>
      <xdr:col>1</xdr:col>
      <xdr:colOff>1051560</xdr:colOff>
      <xdr:row>60</xdr:row>
      <xdr:rowOff>0</xdr:rowOff>
    </xdr:to>
    <xdr:sp macro="" textlink="">
      <xdr:nvSpPr>
        <xdr:cNvPr id="680978" name="Text Box 3"/>
        <xdr:cNvSpPr txBox="1">
          <a:spLocks noChangeArrowheads="1"/>
        </xdr:cNvSpPr>
      </xdr:nvSpPr>
      <xdr:spPr bwMode="auto">
        <a:xfrm>
          <a:off x="1592580" y="106756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60</xdr:row>
      <xdr:rowOff>0</xdr:rowOff>
    </xdr:from>
    <xdr:to>
      <xdr:col>1</xdr:col>
      <xdr:colOff>1051560</xdr:colOff>
      <xdr:row>60</xdr:row>
      <xdr:rowOff>0</xdr:rowOff>
    </xdr:to>
    <xdr:sp macro="" textlink="">
      <xdr:nvSpPr>
        <xdr:cNvPr id="680979" name="Text Box 4"/>
        <xdr:cNvSpPr txBox="1">
          <a:spLocks noChangeArrowheads="1"/>
        </xdr:cNvSpPr>
      </xdr:nvSpPr>
      <xdr:spPr bwMode="auto">
        <a:xfrm>
          <a:off x="1592580" y="106756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61</xdr:row>
      <xdr:rowOff>0</xdr:rowOff>
    </xdr:from>
    <xdr:to>
      <xdr:col>1</xdr:col>
      <xdr:colOff>1051560</xdr:colOff>
      <xdr:row>61</xdr:row>
      <xdr:rowOff>0</xdr:rowOff>
    </xdr:to>
    <xdr:sp macro="" textlink="">
      <xdr:nvSpPr>
        <xdr:cNvPr id="680980" name="Text Box 1"/>
        <xdr:cNvSpPr txBox="1">
          <a:spLocks noChangeArrowheads="1"/>
        </xdr:cNvSpPr>
      </xdr:nvSpPr>
      <xdr:spPr bwMode="auto">
        <a:xfrm>
          <a:off x="1592580" y="108432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61</xdr:row>
      <xdr:rowOff>0</xdr:rowOff>
    </xdr:from>
    <xdr:to>
      <xdr:col>1</xdr:col>
      <xdr:colOff>1051560</xdr:colOff>
      <xdr:row>61</xdr:row>
      <xdr:rowOff>0</xdr:rowOff>
    </xdr:to>
    <xdr:sp macro="" textlink="">
      <xdr:nvSpPr>
        <xdr:cNvPr id="680981" name="Text Box 2"/>
        <xdr:cNvSpPr txBox="1">
          <a:spLocks noChangeArrowheads="1"/>
        </xdr:cNvSpPr>
      </xdr:nvSpPr>
      <xdr:spPr bwMode="auto">
        <a:xfrm>
          <a:off x="1592580" y="108432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61</xdr:row>
      <xdr:rowOff>0</xdr:rowOff>
    </xdr:from>
    <xdr:to>
      <xdr:col>1</xdr:col>
      <xdr:colOff>1051560</xdr:colOff>
      <xdr:row>61</xdr:row>
      <xdr:rowOff>0</xdr:rowOff>
    </xdr:to>
    <xdr:sp macro="" textlink="">
      <xdr:nvSpPr>
        <xdr:cNvPr id="680982" name="Text Box 3"/>
        <xdr:cNvSpPr txBox="1">
          <a:spLocks noChangeArrowheads="1"/>
        </xdr:cNvSpPr>
      </xdr:nvSpPr>
      <xdr:spPr bwMode="auto">
        <a:xfrm>
          <a:off x="1592580" y="108432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61</xdr:row>
      <xdr:rowOff>0</xdr:rowOff>
    </xdr:from>
    <xdr:to>
      <xdr:col>1</xdr:col>
      <xdr:colOff>1051560</xdr:colOff>
      <xdr:row>61</xdr:row>
      <xdr:rowOff>0</xdr:rowOff>
    </xdr:to>
    <xdr:sp macro="" textlink="">
      <xdr:nvSpPr>
        <xdr:cNvPr id="680983" name="Text Box 4"/>
        <xdr:cNvSpPr txBox="1">
          <a:spLocks noChangeArrowheads="1"/>
        </xdr:cNvSpPr>
      </xdr:nvSpPr>
      <xdr:spPr bwMode="auto">
        <a:xfrm>
          <a:off x="1592580" y="108432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60</xdr:row>
      <xdr:rowOff>0</xdr:rowOff>
    </xdr:from>
    <xdr:to>
      <xdr:col>1</xdr:col>
      <xdr:colOff>1051560</xdr:colOff>
      <xdr:row>60</xdr:row>
      <xdr:rowOff>0</xdr:rowOff>
    </xdr:to>
    <xdr:sp macro="" textlink="">
      <xdr:nvSpPr>
        <xdr:cNvPr id="680984" name="Text Box 1"/>
        <xdr:cNvSpPr txBox="1">
          <a:spLocks noChangeArrowheads="1"/>
        </xdr:cNvSpPr>
      </xdr:nvSpPr>
      <xdr:spPr bwMode="auto">
        <a:xfrm>
          <a:off x="1592580" y="106756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60</xdr:row>
      <xdr:rowOff>0</xdr:rowOff>
    </xdr:from>
    <xdr:to>
      <xdr:col>1</xdr:col>
      <xdr:colOff>1051560</xdr:colOff>
      <xdr:row>60</xdr:row>
      <xdr:rowOff>0</xdr:rowOff>
    </xdr:to>
    <xdr:sp macro="" textlink="">
      <xdr:nvSpPr>
        <xdr:cNvPr id="680985" name="Text Box 2"/>
        <xdr:cNvSpPr txBox="1">
          <a:spLocks noChangeArrowheads="1"/>
        </xdr:cNvSpPr>
      </xdr:nvSpPr>
      <xdr:spPr bwMode="auto">
        <a:xfrm>
          <a:off x="1592580" y="106756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60</xdr:row>
      <xdr:rowOff>0</xdr:rowOff>
    </xdr:from>
    <xdr:to>
      <xdr:col>1</xdr:col>
      <xdr:colOff>1051560</xdr:colOff>
      <xdr:row>60</xdr:row>
      <xdr:rowOff>0</xdr:rowOff>
    </xdr:to>
    <xdr:sp macro="" textlink="">
      <xdr:nvSpPr>
        <xdr:cNvPr id="680986" name="Text Box 3"/>
        <xdr:cNvSpPr txBox="1">
          <a:spLocks noChangeArrowheads="1"/>
        </xdr:cNvSpPr>
      </xdr:nvSpPr>
      <xdr:spPr bwMode="auto">
        <a:xfrm>
          <a:off x="1592580" y="106756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60</xdr:row>
      <xdr:rowOff>0</xdr:rowOff>
    </xdr:from>
    <xdr:to>
      <xdr:col>1</xdr:col>
      <xdr:colOff>1051560</xdr:colOff>
      <xdr:row>60</xdr:row>
      <xdr:rowOff>0</xdr:rowOff>
    </xdr:to>
    <xdr:sp macro="" textlink="">
      <xdr:nvSpPr>
        <xdr:cNvPr id="680987" name="Text Box 4"/>
        <xdr:cNvSpPr txBox="1">
          <a:spLocks noChangeArrowheads="1"/>
        </xdr:cNvSpPr>
      </xdr:nvSpPr>
      <xdr:spPr bwMode="auto">
        <a:xfrm>
          <a:off x="1592580" y="106756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61</xdr:row>
      <xdr:rowOff>0</xdr:rowOff>
    </xdr:from>
    <xdr:to>
      <xdr:col>1</xdr:col>
      <xdr:colOff>1051560</xdr:colOff>
      <xdr:row>61</xdr:row>
      <xdr:rowOff>0</xdr:rowOff>
    </xdr:to>
    <xdr:sp macro="" textlink="">
      <xdr:nvSpPr>
        <xdr:cNvPr id="680988" name="Text Box 1"/>
        <xdr:cNvSpPr txBox="1">
          <a:spLocks noChangeArrowheads="1"/>
        </xdr:cNvSpPr>
      </xdr:nvSpPr>
      <xdr:spPr bwMode="auto">
        <a:xfrm>
          <a:off x="1592580" y="108432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61</xdr:row>
      <xdr:rowOff>0</xdr:rowOff>
    </xdr:from>
    <xdr:to>
      <xdr:col>1</xdr:col>
      <xdr:colOff>1051560</xdr:colOff>
      <xdr:row>61</xdr:row>
      <xdr:rowOff>0</xdr:rowOff>
    </xdr:to>
    <xdr:sp macro="" textlink="">
      <xdr:nvSpPr>
        <xdr:cNvPr id="680989" name="Text Box 2"/>
        <xdr:cNvSpPr txBox="1">
          <a:spLocks noChangeArrowheads="1"/>
        </xdr:cNvSpPr>
      </xdr:nvSpPr>
      <xdr:spPr bwMode="auto">
        <a:xfrm>
          <a:off x="1592580" y="108432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61</xdr:row>
      <xdr:rowOff>0</xdr:rowOff>
    </xdr:from>
    <xdr:to>
      <xdr:col>1</xdr:col>
      <xdr:colOff>1051560</xdr:colOff>
      <xdr:row>61</xdr:row>
      <xdr:rowOff>0</xdr:rowOff>
    </xdr:to>
    <xdr:sp macro="" textlink="">
      <xdr:nvSpPr>
        <xdr:cNvPr id="680990" name="Text Box 3"/>
        <xdr:cNvSpPr txBox="1">
          <a:spLocks noChangeArrowheads="1"/>
        </xdr:cNvSpPr>
      </xdr:nvSpPr>
      <xdr:spPr bwMode="auto">
        <a:xfrm>
          <a:off x="1592580" y="108432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1074420</xdr:colOff>
      <xdr:row>61</xdr:row>
      <xdr:rowOff>0</xdr:rowOff>
    </xdr:from>
    <xdr:to>
      <xdr:col>1</xdr:col>
      <xdr:colOff>1051560</xdr:colOff>
      <xdr:row>61</xdr:row>
      <xdr:rowOff>0</xdr:rowOff>
    </xdr:to>
    <xdr:sp macro="" textlink="">
      <xdr:nvSpPr>
        <xdr:cNvPr id="680991" name="Text Box 4"/>
        <xdr:cNvSpPr txBox="1">
          <a:spLocks noChangeArrowheads="1"/>
        </xdr:cNvSpPr>
      </xdr:nvSpPr>
      <xdr:spPr bwMode="auto">
        <a:xfrm>
          <a:off x="1592580" y="10843260"/>
          <a:ext cx="0" cy="0"/>
        </a:xfrm>
        <a:prstGeom prst="rect">
          <a:avLst/>
        </a:prstGeom>
        <a:solidFill>
          <a:srgbClr val="FFFF00"/>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1082040</xdr:colOff>
      <xdr:row>59</xdr:row>
      <xdr:rowOff>0</xdr:rowOff>
    </xdr:from>
    <xdr:to>
      <xdr:col>1</xdr:col>
      <xdr:colOff>1059180</xdr:colOff>
      <xdr:row>59</xdr:row>
      <xdr:rowOff>0</xdr:rowOff>
    </xdr:to>
    <xdr:sp macro="" textlink="">
      <xdr:nvSpPr>
        <xdr:cNvPr id="658448"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58449"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58450"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58451"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58452" name="Text Box 1"/>
        <xdr:cNvSpPr txBox="1">
          <a:spLocks noChangeArrowheads="1"/>
        </xdr:cNvSpPr>
      </xdr:nvSpPr>
      <xdr:spPr bwMode="auto">
        <a:xfrm>
          <a:off x="1600200" y="121234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58453" name="Text Box 2"/>
        <xdr:cNvSpPr txBox="1">
          <a:spLocks noChangeArrowheads="1"/>
        </xdr:cNvSpPr>
      </xdr:nvSpPr>
      <xdr:spPr bwMode="auto">
        <a:xfrm>
          <a:off x="1600200" y="121234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58454" name="Text Box 3"/>
        <xdr:cNvSpPr txBox="1">
          <a:spLocks noChangeArrowheads="1"/>
        </xdr:cNvSpPr>
      </xdr:nvSpPr>
      <xdr:spPr bwMode="auto">
        <a:xfrm>
          <a:off x="1600200" y="121234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58455" name="Text Box 4"/>
        <xdr:cNvSpPr txBox="1">
          <a:spLocks noChangeArrowheads="1"/>
        </xdr:cNvSpPr>
      </xdr:nvSpPr>
      <xdr:spPr bwMode="auto">
        <a:xfrm>
          <a:off x="1600200" y="121234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58456"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58457"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58458"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58459"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58460" name="Text Box 1"/>
        <xdr:cNvSpPr txBox="1">
          <a:spLocks noChangeArrowheads="1"/>
        </xdr:cNvSpPr>
      </xdr:nvSpPr>
      <xdr:spPr bwMode="auto">
        <a:xfrm>
          <a:off x="1600200" y="121234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58461" name="Text Box 2"/>
        <xdr:cNvSpPr txBox="1">
          <a:spLocks noChangeArrowheads="1"/>
        </xdr:cNvSpPr>
      </xdr:nvSpPr>
      <xdr:spPr bwMode="auto">
        <a:xfrm>
          <a:off x="1600200" y="121234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58462" name="Text Box 3"/>
        <xdr:cNvSpPr txBox="1">
          <a:spLocks noChangeArrowheads="1"/>
        </xdr:cNvSpPr>
      </xdr:nvSpPr>
      <xdr:spPr bwMode="auto">
        <a:xfrm>
          <a:off x="1600200" y="121234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58463" name="Text Box 4"/>
        <xdr:cNvSpPr txBox="1">
          <a:spLocks noChangeArrowheads="1"/>
        </xdr:cNvSpPr>
      </xdr:nvSpPr>
      <xdr:spPr bwMode="auto">
        <a:xfrm>
          <a:off x="1600200" y="12123420"/>
          <a:ext cx="0" cy="0"/>
        </a:xfrm>
        <a:prstGeom prst="rect">
          <a:avLst/>
        </a:prstGeom>
        <a:solidFill>
          <a:srgbClr val="FFFF00"/>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1082040</xdr:colOff>
      <xdr:row>59</xdr:row>
      <xdr:rowOff>0</xdr:rowOff>
    </xdr:from>
    <xdr:to>
      <xdr:col>1</xdr:col>
      <xdr:colOff>1059180</xdr:colOff>
      <xdr:row>59</xdr:row>
      <xdr:rowOff>0</xdr:rowOff>
    </xdr:to>
    <xdr:sp macro="" textlink="">
      <xdr:nvSpPr>
        <xdr:cNvPr id="659472" name="Text Box 1"/>
        <xdr:cNvSpPr txBox="1">
          <a:spLocks noChangeArrowheads="1"/>
        </xdr:cNvSpPr>
      </xdr:nvSpPr>
      <xdr:spPr bwMode="auto">
        <a:xfrm>
          <a:off x="1600200" y="119100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59473" name="Text Box 2"/>
        <xdr:cNvSpPr txBox="1">
          <a:spLocks noChangeArrowheads="1"/>
        </xdr:cNvSpPr>
      </xdr:nvSpPr>
      <xdr:spPr bwMode="auto">
        <a:xfrm>
          <a:off x="1600200" y="119100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59474" name="Text Box 3"/>
        <xdr:cNvSpPr txBox="1">
          <a:spLocks noChangeArrowheads="1"/>
        </xdr:cNvSpPr>
      </xdr:nvSpPr>
      <xdr:spPr bwMode="auto">
        <a:xfrm>
          <a:off x="1600200" y="119100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59475" name="Text Box 4"/>
        <xdr:cNvSpPr txBox="1">
          <a:spLocks noChangeArrowheads="1"/>
        </xdr:cNvSpPr>
      </xdr:nvSpPr>
      <xdr:spPr bwMode="auto">
        <a:xfrm>
          <a:off x="1600200" y="119100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59476" name="Text Box 1"/>
        <xdr:cNvSpPr txBox="1">
          <a:spLocks noChangeArrowheads="1"/>
        </xdr:cNvSpPr>
      </xdr:nvSpPr>
      <xdr:spPr bwMode="auto">
        <a:xfrm>
          <a:off x="1600200" y="123748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59477" name="Text Box 2"/>
        <xdr:cNvSpPr txBox="1">
          <a:spLocks noChangeArrowheads="1"/>
        </xdr:cNvSpPr>
      </xdr:nvSpPr>
      <xdr:spPr bwMode="auto">
        <a:xfrm>
          <a:off x="1600200" y="123748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59478" name="Text Box 3"/>
        <xdr:cNvSpPr txBox="1">
          <a:spLocks noChangeArrowheads="1"/>
        </xdr:cNvSpPr>
      </xdr:nvSpPr>
      <xdr:spPr bwMode="auto">
        <a:xfrm>
          <a:off x="1600200" y="123748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59479" name="Text Box 4"/>
        <xdr:cNvSpPr txBox="1">
          <a:spLocks noChangeArrowheads="1"/>
        </xdr:cNvSpPr>
      </xdr:nvSpPr>
      <xdr:spPr bwMode="auto">
        <a:xfrm>
          <a:off x="1600200" y="123748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59480" name="Text Box 1"/>
        <xdr:cNvSpPr txBox="1">
          <a:spLocks noChangeArrowheads="1"/>
        </xdr:cNvSpPr>
      </xdr:nvSpPr>
      <xdr:spPr bwMode="auto">
        <a:xfrm>
          <a:off x="1600200" y="119100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59481" name="Text Box 2"/>
        <xdr:cNvSpPr txBox="1">
          <a:spLocks noChangeArrowheads="1"/>
        </xdr:cNvSpPr>
      </xdr:nvSpPr>
      <xdr:spPr bwMode="auto">
        <a:xfrm>
          <a:off x="1600200" y="119100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59482" name="Text Box 3"/>
        <xdr:cNvSpPr txBox="1">
          <a:spLocks noChangeArrowheads="1"/>
        </xdr:cNvSpPr>
      </xdr:nvSpPr>
      <xdr:spPr bwMode="auto">
        <a:xfrm>
          <a:off x="1600200" y="119100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59483" name="Text Box 4"/>
        <xdr:cNvSpPr txBox="1">
          <a:spLocks noChangeArrowheads="1"/>
        </xdr:cNvSpPr>
      </xdr:nvSpPr>
      <xdr:spPr bwMode="auto">
        <a:xfrm>
          <a:off x="1600200" y="119100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59484" name="Text Box 1"/>
        <xdr:cNvSpPr txBox="1">
          <a:spLocks noChangeArrowheads="1"/>
        </xdr:cNvSpPr>
      </xdr:nvSpPr>
      <xdr:spPr bwMode="auto">
        <a:xfrm>
          <a:off x="1600200" y="123748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59485" name="Text Box 2"/>
        <xdr:cNvSpPr txBox="1">
          <a:spLocks noChangeArrowheads="1"/>
        </xdr:cNvSpPr>
      </xdr:nvSpPr>
      <xdr:spPr bwMode="auto">
        <a:xfrm>
          <a:off x="1600200" y="123748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59486" name="Text Box 3"/>
        <xdr:cNvSpPr txBox="1">
          <a:spLocks noChangeArrowheads="1"/>
        </xdr:cNvSpPr>
      </xdr:nvSpPr>
      <xdr:spPr bwMode="auto">
        <a:xfrm>
          <a:off x="1600200" y="123748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59487" name="Text Box 4"/>
        <xdr:cNvSpPr txBox="1">
          <a:spLocks noChangeArrowheads="1"/>
        </xdr:cNvSpPr>
      </xdr:nvSpPr>
      <xdr:spPr bwMode="auto">
        <a:xfrm>
          <a:off x="1600200" y="12374880"/>
          <a:ext cx="0" cy="0"/>
        </a:xfrm>
        <a:prstGeom prst="rect">
          <a:avLst/>
        </a:prstGeom>
        <a:solidFill>
          <a:srgbClr val="FFFF00"/>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1082040</xdr:colOff>
      <xdr:row>59</xdr:row>
      <xdr:rowOff>0</xdr:rowOff>
    </xdr:from>
    <xdr:to>
      <xdr:col>1</xdr:col>
      <xdr:colOff>1059180</xdr:colOff>
      <xdr:row>59</xdr:row>
      <xdr:rowOff>0</xdr:rowOff>
    </xdr:to>
    <xdr:sp macro="" textlink="">
      <xdr:nvSpPr>
        <xdr:cNvPr id="660496" name="Text Box 1"/>
        <xdr:cNvSpPr txBox="1">
          <a:spLocks noChangeArrowheads="1"/>
        </xdr:cNvSpPr>
      </xdr:nvSpPr>
      <xdr:spPr bwMode="auto">
        <a:xfrm>
          <a:off x="1516380" y="119100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0497" name="Text Box 2"/>
        <xdr:cNvSpPr txBox="1">
          <a:spLocks noChangeArrowheads="1"/>
        </xdr:cNvSpPr>
      </xdr:nvSpPr>
      <xdr:spPr bwMode="auto">
        <a:xfrm>
          <a:off x="1516380" y="119100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0498" name="Text Box 3"/>
        <xdr:cNvSpPr txBox="1">
          <a:spLocks noChangeArrowheads="1"/>
        </xdr:cNvSpPr>
      </xdr:nvSpPr>
      <xdr:spPr bwMode="auto">
        <a:xfrm>
          <a:off x="1516380" y="119100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0499" name="Text Box 4"/>
        <xdr:cNvSpPr txBox="1">
          <a:spLocks noChangeArrowheads="1"/>
        </xdr:cNvSpPr>
      </xdr:nvSpPr>
      <xdr:spPr bwMode="auto">
        <a:xfrm>
          <a:off x="1516380" y="119100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0500" name="Text Box 1"/>
        <xdr:cNvSpPr txBox="1">
          <a:spLocks noChangeArrowheads="1"/>
        </xdr:cNvSpPr>
      </xdr:nvSpPr>
      <xdr:spPr bwMode="auto">
        <a:xfrm>
          <a:off x="1516380" y="123748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0501" name="Text Box 2"/>
        <xdr:cNvSpPr txBox="1">
          <a:spLocks noChangeArrowheads="1"/>
        </xdr:cNvSpPr>
      </xdr:nvSpPr>
      <xdr:spPr bwMode="auto">
        <a:xfrm>
          <a:off x="1516380" y="123748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0502" name="Text Box 3"/>
        <xdr:cNvSpPr txBox="1">
          <a:spLocks noChangeArrowheads="1"/>
        </xdr:cNvSpPr>
      </xdr:nvSpPr>
      <xdr:spPr bwMode="auto">
        <a:xfrm>
          <a:off x="1516380" y="123748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0503" name="Text Box 4"/>
        <xdr:cNvSpPr txBox="1">
          <a:spLocks noChangeArrowheads="1"/>
        </xdr:cNvSpPr>
      </xdr:nvSpPr>
      <xdr:spPr bwMode="auto">
        <a:xfrm>
          <a:off x="1516380" y="123748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0504" name="Text Box 1"/>
        <xdr:cNvSpPr txBox="1">
          <a:spLocks noChangeArrowheads="1"/>
        </xdr:cNvSpPr>
      </xdr:nvSpPr>
      <xdr:spPr bwMode="auto">
        <a:xfrm>
          <a:off x="1516380" y="119100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0505" name="Text Box 2"/>
        <xdr:cNvSpPr txBox="1">
          <a:spLocks noChangeArrowheads="1"/>
        </xdr:cNvSpPr>
      </xdr:nvSpPr>
      <xdr:spPr bwMode="auto">
        <a:xfrm>
          <a:off x="1516380" y="119100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0506" name="Text Box 3"/>
        <xdr:cNvSpPr txBox="1">
          <a:spLocks noChangeArrowheads="1"/>
        </xdr:cNvSpPr>
      </xdr:nvSpPr>
      <xdr:spPr bwMode="auto">
        <a:xfrm>
          <a:off x="1516380" y="119100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0507" name="Text Box 4"/>
        <xdr:cNvSpPr txBox="1">
          <a:spLocks noChangeArrowheads="1"/>
        </xdr:cNvSpPr>
      </xdr:nvSpPr>
      <xdr:spPr bwMode="auto">
        <a:xfrm>
          <a:off x="1516380" y="119100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0508" name="Text Box 1"/>
        <xdr:cNvSpPr txBox="1">
          <a:spLocks noChangeArrowheads="1"/>
        </xdr:cNvSpPr>
      </xdr:nvSpPr>
      <xdr:spPr bwMode="auto">
        <a:xfrm>
          <a:off x="1516380" y="123748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0509" name="Text Box 2"/>
        <xdr:cNvSpPr txBox="1">
          <a:spLocks noChangeArrowheads="1"/>
        </xdr:cNvSpPr>
      </xdr:nvSpPr>
      <xdr:spPr bwMode="auto">
        <a:xfrm>
          <a:off x="1516380" y="123748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0510" name="Text Box 3"/>
        <xdr:cNvSpPr txBox="1">
          <a:spLocks noChangeArrowheads="1"/>
        </xdr:cNvSpPr>
      </xdr:nvSpPr>
      <xdr:spPr bwMode="auto">
        <a:xfrm>
          <a:off x="1516380" y="123748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0511" name="Text Box 4"/>
        <xdr:cNvSpPr txBox="1">
          <a:spLocks noChangeArrowheads="1"/>
        </xdr:cNvSpPr>
      </xdr:nvSpPr>
      <xdr:spPr bwMode="auto">
        <a:xfrm>
          <a:off x="1516380" y="12374880"/>
          <a:ext cx="0" cy="0"/>
        </a:xfrm>
        <a:prstGeom prst="rect">
          <a:avLst/>
        </a:prstGeom>
        <a:solidFill>
          <a:srgbClr val="FFFF00"/>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1082040</xdr:colOff>
      <xdr:row>59</xdr:row>
      <xdr:rowOff>0</xdr:rowOff>
    </xdr:from>
    <xdr:to>
      <xdr:col>1</xdr:col>
      <xdr:colOff>1059180</xdr:colOff>
      <xdr:row>59</xdr:row>
      <xdr:rowOff>0</xdr:rowOff>
    </xdr:to>
    <xdr:sp macro="" textlink="">
      <xdr:nvSpPr>
        <xdr:cNvPr id="661520" name="Text Box 1"/>
        <xdr:cNvSpPr txBox="1">
          <a:spLocks noChangeArrowheads="1"/>
        </xdr:cNvSpPr>
      </xdr:nvSpPr>
      <xdr:spPr bwMode="auto">
        <a:xfrm>
          <a:off x="1516380" y="119329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1521" name="Text Box 2"/>
        <xdr:cNvSpPr txBox="1">
          <a:spLocks noChangeArrowheads="1"/>
        </xdr:cNvSpPr>
      </xdr:nvSpPr>
      <xdr:spPr bwMode="auto">
        <a:xfrm>
          <a:off x="1516380" y="119329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1522" name="Text Box 3"/>
        <xdr:cNvSpPr txBox="1">
          <a:spLocks noChangeArrowheads="1"/>
        </xdr:cNvSpPr>
      </xdr:nvSpPr>
      <xdr:spPr bwMode="auto">
        <a:xfrm>
          <a:off x="1516380" y="119329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1523" name="Text Box 4"/>
        <xdr:cNvSpPr txBox="1">
          <a:spLocks noChangeArrowheads="1"/>
        </xdr:cNvSpPr>
      </xdr:nvSpPr>
      <xdr:spPr bwMode="auto">
        <a:xfrm>
          <a:off x="1516380" y="119329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1524" name="Text Box 1"/>
        <xdr:cNvSpPr txBox="1">
          <a:spLocks noChangeArrowheads="1"/>
        </xdr:cNvSpPr>
      </xdr:nvSpPr>
      <xdr:spPr bwMode="auto">
        <a:xfrm>
          <a:off x="1516380" y="1239774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1525" name="Text Box 2"/>
        <xdr:cNvSpPr txBox="1">
          <a:spLocks noChangeArrowheads="1"/>
        </xdr:cNvSpPr>
      </xdr:nvSpPr>
      <xdr:spPr bwMode="auto">
        <a:xfrm>
          <a:off x="1516380" y="1239774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1526" name="Text Box 3"/>
        <xdr:cNvSpPr txBox="1">
          <a:spLocks noChangeArrowheads="1"/>
        </xdr:cNvSpPr>
      </xdr:nvSpPr>
      <xdr:spPr bwMode="auto">
        <a:xfrm>
          <a:off x="1516380" y="1239774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1527" name="Text Box 4"/>
        <xdr:cNvSpPr txBox="1">
          <a:spLocks noChangeArrowheads="1"/>
        </xdr:cNvSpPr>
      </xdr:nvSpPr>
      <xdr:spPr bwMode="auto">
        <a:xfrm>
          <a:off x="1516380" y="1239774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1528" name="Text Box 1"/>
        <xdr:cNvSpPr txBox="1">
          <a:spLocks noChangeArrowheads="1"/>
        </xdr:cNvSpPr>
      </xdr:nvSpPr>
      <xdr:spPr bwMode="auto">
        <a:xfrm>
          <a:off x="1516380" y="119329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1529" name="Text Box 2"/>
        <xdr:cNvSpPr txBox="1">
          <a:spLocks noChangeArrowheads="1"/>
        </xdr:cNvSpPr>
      </xdr:nvSpPr>
      <xdr:spPr bwMode="auto">
        <a:xfrm>
          <a:off x="1516380" y="119329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1530" name="Text Box 3"/>
        <xdr:cNvSpPr txBox="1">
          <a:spLocks noChangeArrowheads="1"/>
        </xdr:cNvSpPr>
      </xdr:nvSpPr>
      <xdr:spPr bwMode="auto">
        <a:xfrm>
          <a:off x="1516380" y="119329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1531" name="Text Box 4"/>
        <xdr:cNvSpPr txBox="1">
          <a:spLocks noChangeArrowheads="1"/>
        </xdr:cNvSpPr>
      </xdr:nvSpPr>
      <xdr:spPr bwMode="auto">
        <a:xfrm>
          <a:off x="1516380" y="119329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1532" name="Text Box 1"/>
        <xdr:cNvSpPr txBox="1">
          <a:spLocks noChangeArrowheads="1"/>
        </xdr:cNvSpPr>
      </xdr:nvSpPr>
      <xdr:spPr bwMode="auto">
        <a:xfrm>
          <a:off x="1516380" y="1239774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1533" name="Text Box 2"/>
        <xdr:cNvSpPr txBox="1">
          <a:spLocks noChangeArrowheads="1"/>
        </xdr:cNvSpPr>
      </xdr:nvSpPr>
      <xdr:spPr bwMode="auto">
        <a:xfrm>
          <a:off x="1516380" y="1239774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1534" name="Text Box 3"/>
        <xdr:cNvSpPr txBox="1">
          <a:spLocks noChangeArrowheads="1"/>
        </xdr:cNvSpPr>
      </xdr:nvSpPr>
      <xdr:spPr bwMode="auto">
        <a:xfrm>
          <a:off x="1516380" y="1239774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1535" name="Text Box 4"/>
        <xdr:cNvSpPr txBox="1">
          <a:spLocks noChangeArrowheads="1"/>
        </xdr:cNvSpPr>
      </xdr:nvSpPr>
      <xdr:spPr bwMode="auto">
        <a:xfrm>
          <a:off x="1516380" y="12397740"/>
          <a:ext cx="0" cy="0"/>
        </a:xfrm>
        <a:prstGeom prst="rect">
          <a:avLst/>
        </a:prstGeom>
        <a:solidFill>
          <a:srgbClr val="FFFF00"/>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1082040</xdr:colOff>
      <xdr:row>59</xdr:row>
      <xdr:rowOff>0</xdr:rowOff>
    </xdr:from>
    <xdr:to>
      <xdr:col>1</xdr:col>
      <xdr:colOff>1059180</xdr:colOff>
      <xdr:row>59</xdr:row>
      <xdr:rowOff>0</xdr:rowOff>
    </xdr:to>
    <xdr:sp macro="" textlink="">
      <xdr:nvSpPr>
        <xdr:cNvPr id="662544"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2545"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2546"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2547"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2548"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2549"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2550"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2551"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2552"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2553"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2554"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2555"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2556"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2557"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2558"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2559"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1082040</xdr:colOff>
      <xdr:row>59</xdr:row>
      <xdr:rowOff>0</xdr:rowOff>
    </xdr:from>
    <xdr:to>
      <xdr:col>1</xdr:col>
      <xdr:colOff>1059180</xdr:colOff>
      <xdr:row>59</xdr:row>
      <xdr:rowOff>0</xdr:rowOff>
    </xdr:to>
    <xdr:sp macro="" textlink="">
      <xdr:nvSpPr>
        <xdr:cNvPr id="663568"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3569"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3570"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3571"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3572"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3573"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3574"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3575"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3576" name="Text Box 1"/>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3577" name="Text Box 2"/>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3578" name="Text Box 3"/>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3579" name="Text Box 4"/>
        <xdr:cNvSpPr txBox="1">
          <a:spLocks noChangeArrowheads="1"/>
        </xdr:cNvSpPr>
      </xdr:nvSpPr>
      <xdr:spPr bwMode="auto">
        <a:xfrm>
          <a:off x="1600200" y="119253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3580" name="Text Box 1"/>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3581" name="Text Box 2"/>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3582" name="Text Box 3"/>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3583" name="Text Box 4"/>
        <xdr:cNvSpPr txBox="1">
          <a:spLocks noChangeArrowheads="1"/>
        </xdr:cNvSpPr>
      </xdr:nvSpPr>
      <xdr:spPr bwMode="auto">
        <a:xfrm>
          <a:off x="1600200" y="12390120"/>
          <a:ext cx="0" cy="0"/>
        </a:xfrm>
        <a:prstGeom prst="rect">
          <a:avLst/>
        </a:prstGeom>
        <a:solidFill>
          <a:srgbClr val="FFFF00"/>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1082040</xdr:colOff>
      <xdr:row>59</xdr:row>
      <xdr:rowOff>0</xdr:rowOff>
    </xdr:from>
    <xdr:to>
      <xdr:col>1</xdr:col>
      <xdr:colOff>1059180</xdr:colOff>
      <xdr:row>59</xdr:row>
      <xdr:rowOff>0</xdr:rowOff>
    </xdr:to>
    <xdr:sp macro="" textlink="">
      <xdr:nvSpPr>
        <xdr:cNvPr id="664592" name="Text Box 1"/>
        <xdr:cNvSpPr txBox="1">
          <a:spLocks noChangeArrowheads="1"/>
        </xdr:cNvSpPr>
      </xdr:nvSpPr>
      <xdr:spPr bwMode="auto">
        <a:xfrm>
          <a:off x="1600200" y="123367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4593" name="Text Box 2"/>
        <xdr:cNvSpPr txBox="1">
          <a:spLocks noChangeArrowheads="1"/>
        </xdr:cNvSpPr>
      </xdr:nvSpPr>
      <xdr:spPr bwMode="auto">
        <a:xfrm>
          <a:off x="1600200" y="123367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4594" name="Text Box 3"/>
        <xdr:cNvSpPr txBox="1">
          <a:spLocks noChangeArrowheads="1"/>
        </xdr:cNvSpPr>
      </xdr:nvSpPr>
      <xdr:spPr bwMode="auto">
        <a:xfrm>
          <a:off x="1600200" y="123367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4595" name="Text Box 4"/>
        <xdr:cNvSpPr txBox="1">
          <a:spLocks noChangeArrowheads="1"/>
        </xdr:cNvSpPr>
      </xdr:nvSpPr>
      <xdr:spPr bwMode="auto">
        <a:xfrm>
          <a:off x="1600200" y="123367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4596" name="Text Box 1"/>
        <xdr:cNvSpPr txBox="1">
          <a:spLocks noChangeArrowheads="1"/>
        </xdr:cNvSpPr>
      </xdr:nvSpPr>
      <xdr:spPr bwMode="auto">
        <a:xfrm>
          <a:off x="1600200" y="128016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4597" name="Text Box 2"/>
        <xdr:cNvSpPr txBox="1">
          <a:spLocks noChangeArrowheads="1"/>
        </xdr:cNvSpPr>
      </xdr:nvSpPr>
      <xdr:spPr bwMode="auto">
        <a:xfrm>
          <a:off x="1600200" y="128016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4598" name="Text Box 3"/>
        <xdr:cNvSpPr txBox="1">
          <a:spLocks noChangeArrowheads="1"/>
        </xdr:cNvSpPr>
      </xdr:nvSpPr>
      <xdr:spPr bwMode="auto">
        <a:xfrm>
          <a:off x="1600200" y="128016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4599" name="Text Box 4"/>
        <xdr:cNvSpPr txBox="1">
          <a:spLocks noChangeArrowheads="1"/>
        </xdr:cNvSpPr>
      </xdr:nvSpPr>
      <xdr:spPr bwMode="auto">
        <a:xfrm>
          <a:off x="1600200" y="128016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4600" name="Text Box 1"/>
        <xdr:cNvSpPr txBox="1">
          <a:spLocks noChangeArrowheads="1"/>
        </xdr:cNvSpPr>
      </xdr:nvSpPr>
      <xdr:spPr bwMode="auto">
        <a:xfrm>
          <a:off x="1600200" y="123367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4601" name="Text Box 2"/>
        <xdr:cNvSpPr txBox="1">
          <a:spLocks noChangeArrowheads="1"/>
        </xdr:cNvSpPr>
      </xdr:nvSpPr>
      <xdr:spPr bwMode="auto">
        <a:xfrm>
          <a:off x="1600200" y="123367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4602" name="Text Box 3"/>
        <xdr:cNvSpPr txBox="1">
          <a:spLocks noChangeArrowheads="1"/>
        </xdr:cNvSpPr>
      </xdr:nvSpPr>
      <xdr:spPr bwMode="auto">
        <a:xfrm>
          <a:off x="1600200" y="123367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59</xdr:row>
      <xdr:rowOff>0</xdr:rowOff>
    </xdr:from>
    <xdr:to>
      <xdr:col>1</xdr:col>
      <xdr:colOff>1059180</xdr:colOff>
      <xdr:row>59</xdr:row>
      <xdr:rowOff>0</xdr:rowOff>
    </xdr:to>
    <xdr:sp macro="" textlink="">
      <xdr:nvSpPr>
        <xdr:cNvPr id="664603" name="Text Box 4"/>
        <xdr:cNvSpPr txBox="1">
          <a:spLocks noChangeArrowheads="1"/>
        </xdr:cNvSpPr>
      </xdr:nvSpPr>
      <xdr:spPr bwMode="auto">
        <a:xfrm>
          <a:off x="1600200" y="1233678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4604" name="Text Box 1"/>
        <xdr:cNvSpPr txBox="1">
          <a:spLocks noChangeArrowheads="1"/>
        </xdr:cNvSpPr>
      </xdr:nvSpPr>
      <xdr:spPr bwMode="auto">
        <a:xfrm>
          <a:off x="1600200" y="128016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4605" name="Text Box 2"/>
        <xdr:cNvSpPr txBox="1">
          <a:spLocks noChangeArrowheads="1"/>
        </xdr:cNvSpPr>
      </xdr:nvSpPr>
      <xdr:spPr bwMode="auto">
        <a:xfrm>
          <a:off x="1600200" y="128016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4606" name="Text Box 3"/>
        <xdr:cNvSpPr txBox="1">
          <a:spLocks noChangeArrowheads="1"/>
        </xdr:cNvSpPr>
      </xdr:nvSpPr>
      <xdr:spPr bwMode="auto">
        <a:xfrm>
          <a:off x="1600200" y="128016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60</xdr:row>
      <xdr:rowOff>0</xdr:rowOff>
    </xdr:from>
    <xdr:to>
      <xdr:col>1</xdr:col>
      <xdr:colOff>1059180</xdr:colOff>
      <xdr:row>60</xdr:row>
      <xdr:rowOff>0</xdr:rowOff>
    </xdr:to>
    <xdr:sp macro="" textlink="">
      <xdr:nvSpPr>
        <xdr:cNvPr id="664607" name="Text Box 4"/>
        <xdr:cNvSpPr txBox="1">
          <a:spLocks noChangeArrowheads="1"/>
        </xdr:cNvSpPr>
      </xdr:nvSpPr>
      <xdr:spPr bwMode="auto">
        <a:xfrm>
          <a:off x="1600200" y="12801600"/>
          <a:ext cx="0" cy="0"/>
        </a:xfrm>
        <a:prstGeom prst="rect">
          <a:avLst/>
        </a:prstGeom>
        <a:solidFill>
          <a:srgbClr val="FFFF00"/>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000QHHK/lam%20so%20lieu/solieu%20phuongxa/1giaph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000QHHK/lam%20so%20lieu/solieu%20phuongxa/10huongthuy.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000QHHK/lam%20so%20lieu/solieu%20phuongxa/12huongtr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0000QHHK/lam%20so%20lieu/solieu%20phuongxa/13huongtrach.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0000QHHK/lam%20so%20lieu/solieu%20phuongxa/14huongvinh.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000QHHK/lam%20so%20lieu/solieu%20phuongxa/14huongxuan.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0000QHHK/lam%20so%20lieu/solieu%20phuongxa/15locyen.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0000QHHK/lam%20so%20lieu/solieu%20phuongxa/16phugi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0000QHHK/lam%20so%20lieu/solieu%20phuongxa/17phuphong.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0000QHHK/lam%20so%20lieu/solieu%20phuongxa/18phucdong.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0000QHHK/lam%20so%20lieu/solieu%20phuongxa/19phuctrach.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000QHHK/lam%20so%20lieu/solieu%20phuongxa/2halinh.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0000QHHK/lam%20so%20lieu/solieu%20phuongxa/20dienmy.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0000QHHK/lam%20so%20lieu/solieu%20phuongxa/21tt.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0000QHHK/lam%20so%20lieu/He%20thong%20bieu21-6-H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0000QHHK/lam%20so%20lieu/solieu%20phuongxa/3hoahai.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0000QHHK/lam%20so%20lieu/solieu%20phuongxa/4huongbinh.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000QHHK/lam%20so%20lieu/solieu%20phuongxa/5huong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0000QHHK/lam%20so%20lieu/solieu%20phuongxa/6huonggiang.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000QHHK/lam%20so%20lieu/solieu%20phuongxa/7huonglam.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0000QHHK/lam%20so%20lieu/solieu%20phuongxa/8huonglie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000QHHK/lam%20so%20lieu/solieu%20phuongxa/9huonglo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01-CH"/>
      <sheetName val="Bieu 03-CH"/>
      <sheetName val="Bieu 04-CH"/>
      <sheetName val="Bieu 05-CH"/>
      <sheetName val="Bieu 06-CH"/>
      <sheetName val="Bieu 07-CH"/>
      <sheetName val="Bieu 08-CH"/>
      <sheetName val="Bieu 09-CH"/>
      <sheetName val="Bieu 10-CH"/>
      <sheetName val="Bieu 11-CH"/>
      <sheetName val="Bieu 111-CH"/>
      <sheetName val="BD2011-2020"/>
      <sheetName val="BCC2022"/>
      <sheetName val="Bieu 12-CH-BCC"/>
      <sheetName val="nguon thu tu dat"/>
      <sheetName val="co cau"/>
      <sheetName val="Danh muc cong trin"/>
      <sheetName val="LUC"/>
      <sheetName val="LUK"/>
      <sheetName val="HNK"/>
      <sheetName val="CLN"/>
      <sheetName val="RPN"/>
      <sheetName val="RPT"/>
      <sheetName val="RPM"/>
      <sheetName val="RDN"/>
      <sheetName val="RDT"/>
      <sheetName val="RDM"/>
      <sheetName val="RSN"/>
      <sheetName val="RST"/>
      <sheetName val="RSM"/>
      <sheetName val="NTS"/>
      <sheetName val="NKH"/>
      <sheetName val="ONT"/>
      <sheetName val="ODT"/>
      <sheetName val="CTS"/>
      <sheetName val="DTS"/>
      <sheetName val="CQP"/>
      <sheetName val="CAN"/>
      <sheetName val="SKK"/>
      <sheetName val="SKN"/>
      <sheetName val="SKC"/>
      <sheetName val="TMD"/>
      <sheetName val="SKS"/>
      <sheetName val="SKX"/>
      <sheetName val="DGT"/>
      <sheetName val="DTL"/>
      <sheetName val="DNL"/>
      <sheetName val="DBV"/>
      <sheetName val="DSH"/>
      <sheetName val="DKV"/>
      <sheetName val="DVH"/>
      <sheetName val="DYT"/>
      <sheetName val="DGD"/>
      <sheetName val="DTT"/>
      <sheetName val="DKH"/>
      <sheetName val="DXH"/>
      <sheetName val="DCH"/>
      <sheetName val="DDL"/>
      <sheetName val="LDT"/>
      <sheetName val="DDT"/>
      <sheetName val="DRA"/>
      <sheetName val="TIN"/>
      <sheetName val="TON"/>
      <sheetName val="NTD"/>
      <sheetName val="SON"/>
      <sheetName val="MNC"/>
      <sheetName val="PNK"/>
      <sheetName val="HNKgoc"/>
      <sheetName val="TinhDSo"/>
      <sheetName val="XXXXXXXX"/>
      <sheetName val="00000000"/>
      <sheetName val="Sheet1"/>
      <sheetName val="Sheet2"/>
    </sheetNames>
    <sheetDataSet>
      <sheetData sheetId="0"/>
      <sheetData sheetId="1"/>
      <sheetData sheetId="2"/>
      <sheetData sheetId="3"/>
      <sheetData sheetId="4">
        <row r="7">
          <cell r="D7">
            <v>839.77200000000005</v>
          </cell>
        </row>
        <row r="8">
          <cell r="D8">
            <v>145.97000000000003</v>
          </cell>
        </row>
        <row r="9">
          <cell r="D9">
            <v>145.07000000000002</v>
          </cell>
        </row>
        <row r="10">
          <cell r="D10">
            <v>176.86799999999999</v>
          </cell>
        </row>
        <row r="11">
          <cell r="D11">
            <v>280.33699999999999</v>
          </cell>
        </row>
        <row r="12">
          <cell r="D12">
            <v>0</v>
          </cell>
        </row>
        <row r="13">
          <cell r="D13">
            <v>0</v>
          </cell>
        </row>
        <row r="14">
          <cell r="D14">
            <v>226.74700000000001</v>
          </cell>
        </row>
        <row r="15">
          <cell r="D15">
            <v>0</v>
          </cell>
        </row>
        <row r="16">
          <cell r="D16">
            <v>9.85</v>
          </cell>
        </row>
        <row r="17">
          <cell r="D17">
            <v>0</v>
          </cell>
        </row>
        <row r="18">
          <cell r="D18">
            <v>0</v>
          </cell>
        </row>
        <row r="19">
          <cell r="D19">
            <v>298.18999999999994</v>
          </cell>
        </row>
        <row r="20">
          <cell r="D20">
            <v>0</v>
          </cell>
        </row>
        <row r="21">
          <cell r="D21">
            <v>0</v>
          </cell>
        </row>
        <row r="22">
          <cell r="D22">
            <v>0</v>
          </cell>
        </row>
        <row r="23">
          <cell r="D23">
            <v>0</v>
          </cell>
        </row>
        <row r="24">
          <cell r="D24">
            <v>0.17</v>
          </cell>
        </row>
        <row r="25">
          <cell r="D25">
            <v>4.0599999999999996</v>
          </cell>
        </row>
        <row r="26">
          <cell r="D26">
            <v>0</v>
          </cell>
        </row>
        <row r="27">
          <cell r="D27">
            <v>0</v>
          </cell>
        </row>
        <row r="28">
          <cell r="D28">
            <v>177.64999999999998</v>
          </cell>
        </row>
        <row r="29">
          <cell r="D29">
            <v>0</v>
          </cell>
        </row>
        <row r="30">
          <cell r="D30">
            <v>89.089999999999989</v>
          </cell>
        </row>
        <row r="31">
          <cell r="D31">
            <v>33.82</v>
          </cell>
        </row>
        <row r="32">
          <cell r="D32">
            <v>0</v>
          </cell>
        </row>
        <row r="33">
          <cell r="D33">
            <v>0.18</v>
          </cell>
        </row>
        <row r="34">
          <cell r="D34">
            <v>4.5</v>
          </cell>
        </row>
        <row r="35">
          <cell r="D35">
            <v>3.26</v>
          </cell>
        </row>
        <row r="36">
          <cell r="D36">
            <v>1.45</v>
          </cell>
        </row>
        <row r="37">
          <cell r="D37">
            <v>0.22999999999999998</v>
          </cell>
        </row>
        <row r="38">
          <cell r="D38">
            <v>0</v>
          </cell>
        </row>
        <row r="39">
          <cell r="D39">
            <v>0</v>
          </cell>
        </row>
        <row r="40">
          <cell r="D40">
            <v>8.9699999999999989</v>
          </cell>
        </row>
        <row r="41">
          <cell r="D41">
            <v>9.09</v>
          </cell>
        </row>
        <row r="42">
          <cell r="D42">
            <v>27.06</v>
          </cell>
        </row>
        <row r="43">
          <cell r="D43">
            <v>0</v>
          </cell>
        </row>
        <row r="44">
          <cell r="D44">
            <v>0</v>
          </cell>
        </row>
        <row r="45">
          <cell r="D45">
            <v>0</v>
          </cell>
        </row>
        <row r="46">
          <cell r="D46">
            <v>0</v>
          </cell>
        </row>
        <row r="47">
          <cell r="D47">
            <v>1.35</v>
          </cell>
        </row>
        <row r="48">
          <cell r="D48">
            <v>0</v>
          </cell>
        </row>
        <row r="49">
          <cell r="D49">
            <v>46.92</v>
          </cell>
        </row>
        <row r="50">
          <cell r="D50">
            <v>0</v>
          </cell>
        </row>
        <row r="51">
          <cell r="D51">
            <v>0.2</v>
          </cell>
        </row>
        <row r="52">
          <cell r="D52">
            <v>0</v>
          </cell>
        </row>
        <row r="53">
          <cell r="D53">
            <v>0</v>
          </cell>
        </row>
        <row r="54">
          <cell r="D54">
            <v>1.73</v>
          </cell>
        </row>
        <row r="55">
          <cell r="D55">
            <v>39.15</v>
          </cell>
        </row>
        <row r="56">
          <cell r="D56">
            <v>26.96</v>
          </cell>
        </row>
        <row r="57">
          <cell r="D57">
            <v>0</v>
          </cell>
        </row>
        <row r="58">
          <cell r="D58">
            <v>16.98</v>
          </cell>
        </row>
        <row r="59">
          <cell r="D59">
            <v>0</v>
          </cell>
        </row>
        <row r="60">
          <cell r="D60">
            <v>0</v>
          </cell>
        </row>
        <row r="61">
          <cell r="D61">
            <v>0</v>
          </cell>
        </row>
        <row r="62">
          <cell r="D62">
            <v>0</v>
          </cell>
        </row>
        <row r="63">
          <cell r="D63">
            <v>0</v>
          </cell>
        </row>
        <row r="64">
          <cell r="D64">
            <v>0</v>
          </cell>
        </row>
        <row r="65">
          <cell r="D65">
            <v>0</v>
          </cell>
        </row>
        <row r="66">
          <cell r="D66">
            <v>0</v>
          </cell>
        </row>
        <row r="67">
          <cell r="D67">
            <v>0</v>
          </cell>
        </row>
        <row r="68">
          <cell r="D68">
            <v>0</v>
          </cell>
        </row>
        <row r="69">
          <cell r="D69">
            <v>0</v>
          </cell>
        </row>
        <row r="70">
          <cell r="D70">
            <v>0</v>
          </cell>
        </row>
        <row r="71">
          <cell r="D71">
            <v>0</v>
          </cell>
        </row>
        <row r="72">
          <cell r="D72">
            <v>0</v>
          </cell>
        </row>
      </sheetData>
      <sheetData sheetId="5">
        <row r="7">
          <cell r="D7">
            <v>15.760000000000003</v>
          </cell>
        </row>
        <row r="9">
          <cell r="D9">
            <v>4.8900000000000006</v>
          </cell>
        </row>
        <row r="10">
          <cell r="D10">
            <v>4.45</v>
          </cell>
        </row>
        <row r="11">
          <cell r="D11">
            <v>7.53</v>
          </cell>
        </row>
        <row r="12">
          <cell r="D12">
            <v>3.2800000000000002</v>
          </cell>
        </row>
        <row r="13">
          <cell r="D13">
            <v>0</v>
          </cell>
        </row>
        <row r="14">
          <cell r="D14">
            <v>0</v>
          </cell>
        </row>
        <row r="15">
          <cell r="D15">
            <v>0</v>
          </cell>
        </row>
        <row r="16">
          <cell r="D16">
            <v>0</v>
          </cell>
        </row>
        <row r="17">
          <cell r="D17">
            <v>0.06</v>
          </cell>
        </row>
        <row r="18">
          <cell r="D18">
            <v>0</v>
          </cell>
        </row>
        <row r="19">
          <cell r="D19">
            <v>0</v>
          </cell>
        </row>
        <row r="20">
          <cell r="D20">
            <v>9</v>
          </cell>
        </row>
        <row r="21">
          <cell r="D21">
            <v>9</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sheetData>
      <sheetData sheetId="6">
        <row r="7">
          <cell r="D7">
            <v>40.260000000000005</v>
          </cell>
        </row>
        <row r="8">
          <cell r="D8">
            <v>13.89</v>
          </cell>
        </row>
        <row r="9">
          <cell r="D9">
            <v>13.45</v>
          </cell>
        </row>
        <row r="10">
          <cell r="D10">
            <v>23.03</v>
          </cell>
        </row>
        <row r="11">
          <cell r="D11">
            <v>3.2800000000000002</v>
          </cell>
        </row>
        <row r="12">
          <cell r="D12">
            <v>0</v>
          </cell>
        </row>
        <row r="13">
          <cell r="D13">
            <v>0</v>
          </cell>
        </row>
        <row r="14">
          <cell r="D14">
            <v>0</v>
          </cell>
        </row>
        <row r="15">
          <cell r="D15">
            <v>0</v>
          </cell>
        </row>
        <row r="16">
          <cell r="D16">
            <v>0.06</v>
          </cell>
        </row>
        <row r="17">
          <cell r="D17">
            <v>0</v>
          </cell>
        </row>
        <row r="18">
          <cell r="D18">
            <v>0</v>
          </cell>
        </row>
        <row r="19">
          <cell r="D19">
            <v>1.81</v>
          </cell>
        </row>
        <row r="20">
          <cell r="D20">
            <v>0</v>
          </cell>
        </row>
        <row r="21">
          <cell r="D21">
            <v>0</v>
          </cell>
        </row>
        <row r="22">
          <cell r="D22">
            <v>0</v>
          </cell>
        </row>
        <row r="23">
          <cell r="D23">
            <v>0</v>
          </cell>
        </row>
        <row r="24">
          <cell r="D24">
            <v>0</v>
          </cell>
        </row>
        <row r="25">
          <cell r="D25">
            <v>0</v>
          </cell>
        </row>
        <row r="26">
          <cell r="D26">
            <v>0</v>
          </cell>
        </row>
        <row r="27">
          <cell r="D27">
            <v>0</v>
          </cell>
        </row>
        <row r="28">
          <cell r="D28">
            <v>0.56000000000000005</v>
          </cell>
        </row>
        <row r="29">
          <cell r="D29">
            <v>0</v>
          </cell>
        </row>
        <row r="30">
          <cell r="D30">
            <v>0.54</v>
          </cell>
        </row>
        <row r="31">
          <cell r="D31">
            <v>0.01</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0.01</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1.25</v>
          </cell>
        </row>
        <row r="57">
          <cell r="D57">
            <v>0</v>
          </cell>
        </row>
      </sheetData>
      <sheetData sheetId="7">
        <row r="7">
          <cell r="D7">
            <v>0</v>
          </cell>
        </row>
        <row r="8">
          <cell r="D8">
            <v>0</v>
          </cell>
        </row>
        <row r="9">
          <cell r="D9">
            <v>0</v>
          </cell>
        </row>
        <row r="10">
          <cell r="D10">
            <v>0</v>
          </cell>
        </row>
        <row r="11">
          <cell r="D11">
            <v>0</v>
          </cell>
        </row>
        <row r="12">
          <cell r="D12">
            <v>0</v>
          </cell>
        </row>
        <row r="13">
          <cell r="D13">
            <v>0</v>
          </cell>
        </row>
        <row r="14">
          <cell r="D14">
            <v>0</v>
          </cell>
        </row>
        <row r="15">
          <cell r="D15">
            <v>0</v>
          </cell>
        </row>
        <row r="16">
          <cell r="D16">
            <v>0</v>
          </cell>
        </row>
        <row r="17">
          <cell r="D17">
            <v>0</v>
          </cell>
        </row>
        <row r="18">
          <cell r="D18">
            <v>0</v>
          </cell>
        </row>
        <row r="19">
          <cell r="D19">
            <v>0.21000000000000002</v>
          </cell>
        </row>
        <row r="20">
          <cell r="D20">
            <v>0</v>
          </cell>
        </row>
        <row r="21">
          <cell r="D21">
            <v>0</v>
          </cell>
        </row>
        <row r="22">
          <cell r="D22">
            <v>0</v>
          </cell>
        </row>
        <row r="23">
          <cell r="D23">
            <v>0</v>
          </cell>
        </row>
        <row r="24">
          <cell r="D24">
            <v>0</v>
          </cell>
        </row>
        <row r="25">
          <cell r="D25">
            <v>0</v>
          </cell>
        </row>
        <row r="26">
          <cell r="D26">
            <v>0</v>
          </cell>
        </row>
        <row r="27">
          <cell r="D27">
            <v>0</v>
          </cell>
        </row>
        <row r="28">
          <cell r="D28">
            <v>0.21000000000000002</v>
          </cell>
        </row>
        <row r="29">
          <cell r="D29">
            <v>0</v>
          </cell>
        </row>
        <row r="30">
          <cell r="D30">
            <v>0</v>
          </cell>
        </row>
        <row r="31">
          <cell r="D31">
            <v>0.2</v>
          </cell>
        </row>
        <row r="32">
          <cell r="D32">
            <v>0</v>
          </cell>
        </row>
        <row r="33">
          <cell r="D33">
            <v>0</v>
          </cell>
        </row>
        <row r="34">
          <cell r="D34">
            <v>0</v>
          </cell>
        </row>
        <row r="35">
          <cell r="D35">
            <v>0</v>
          </cell>
        </row>
        <row r="36">
          <cell r="D36">
            <v>0</v>
          </cell>
        </row>
        <row r="37">
          <cell r="D37">
            <v>0</v>
          </cell>
        </row>
        <row r="38">
          <cell r="D38">
            <v>0</v>
          </cell>
        </row>
        <row r="39">
          <cell r="D39">
            <v>0</v>
          </cell>
        </row>
        <row r="40">
          <cell r="D40">
            <v>0.01</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01-CH"/>
      <sheetName val="Bieu 03-CH"/>
      <sheetName val="Bieu 04-CH"/>
      <sheetName val="Bieu 05-CH"/>
      <sheetName val="Bieu 06-CH"/>
      <sheetName val="Bieu 07-CH"/>
      <sheetName val="Bieu 08-CH"/>
      <sheetName val="Bieu 09-CH"/>
      <sheetName val="Bieu 11-CH"/>
      <sheetName val="BD2011-2020"/>
      <sheetName val="BCC2022"/>
      <sheetName val="Bieu 12-CH-BCC"/>
      <sheetName val="LUC"/>
      <sheetName val="LUK"/>
      <sheetName val="HNK"/>
      <sheetName val="CLN"/>
      <sheetName val="RPN"/>
      <sheetName val="RPM"/>
      <sheetName val="RPT"/>
      <sheetName val="RDN"/>
      <sheetName val="RDT"/>
      <sheetName val="RDM"/>
      <sheetName val="RSN"/>
      <sheetName val="RST"/>
      <sheetName val="RSM"/>
      <sheetName val="NTS"/>
      <sheetName val="NKH"/>
      <sheetName val="ONT"/>
      <sheetName val="ODT"/>
      <sheetName val="CTS"/>
      <sheetName val="DTS"/>
      <sheetName val="CQP"/>
      <sheetName val="CAN"/>
      <sheetName val="SKK"/>
      <sheetName val="SKN"/>
      <sheetName val="SKC"/>
      <sheetName val="TMD"/>
      <sheetName val="SKS"/>
      <sheetName val="SKX"/>
      <sheetName val="DGT"/>
      <sheetName val="DTL"/>
      <sheetName val="DNL"/>
      <sheetName val="DBV"/>
      <sheetName val="DSH"/>
      <sheetName val="DKV"/>
      <sheetName val="DVH"/>
      <sheetName val="DYT"/>
      <sheetName val="DGD"/>
      <sheetName val="DTT"/>
      <sheetName val="DKH"/>
      <sheetName val="DXH"/>
      <sheetName val="DCH"/>
      <sheetName val="DDL"/>
      <sheetName val="LDT"/>
      <sheetName val="DDT"/>
      <sheetName val="DRA"/>
      <sheetName val="TIN"/>
      <sheetName val="TON"/>
      <sheetName val="NTD"/>
      <sheetName val="SON"/>
      <sheetName val="MNC"/>
      <sheetName val="PNK"/>
      <sheetName val="XXXXXXXX"/>
      <sheetName val="00000000"/>
      <sheetName val="Sheet1"/>
      <sheetName val="Sheet2"/>
    </sheetNames>
    <sheetDataSet>
      <sheetData sheetId="0"/>
      <sheetData sheetId="1"/>
      <sheetData sheetId="2"/>
      <sheetData sheetId="3"/>
      <sheetData sheetId="4">
        <row r="7">
          <cell r="D7">
            <v>4885.7579999999998</v>
          </cell>
        </row>
        <row r="8">
          <cell r="D8">
            <v>300.18700000000001</v>
          </cell>
        </row>
        <row r="9">
          <cell r="D9">
            <v>300.18700000000001</v>
          </cell>
        </row>
        <row r="10">
          <cell r="D10">
            <v>262.35700000000003</v>
          </cell>
        </row>
        <row r="11">
          <cell r="D11">
            <v>433.53700000000003</v>
          </cell>
        </row>
        <row r="12">
          <cell r="D12">
            <v>17.309999999999999</v>
          </cell>
        </row>
        <row r="13">
          <cell r="D13">
            <v>0</v>
          </cell>
        </row>
        <row r="14">
          <cell r="D14">
            <v>3813.5269999999996</v>
          </cell>
        </row>
        <row r="15">
          <cell r="D15">
            <v>1208.107</v>
          </cell>
        </row>
        <row r="16">
          <cell r="D16">
            <v>2.82</v>
          </cell>
        </row>
        <row r="17">
          <cell r="D17">
            <v>0</v>
          </cell>
        </row>
        <row r="18">
          <cell r="D18">
            <v>56.02</v>
          </cell>
        </row>
        <row r="19">
          <cell r="D19">
            <v>675.51800000000003</v>
          </cell>
        </row>
        <row r="20">
          <cell r="D20">
            <v>0</v>
          </cell>
        </row>
        <row r="21">
          <cell r="D21">
            <v>0</v>
          </cell>
        </row>
        <row r="22">
          <cell r="D22">
            <v>0</v>
          </cell>
        </row>
        <row r="23">
          <cell r="D23">
            <v>0</v>
          </cell>
        </row>
        <row r="24">
          <cell r="D24">
            <v>10.46</v>
          </cell>
        </row>
        <row r="25">
          <cell r="D25">
            <v>0.03</v>
          </cell>
        </row>
        <row r="26">
          <cell r="D26">
            <v>0</v>
          </cell>
        </row>
        <row r="27">
          <cell r="D27">
            <v>0</v>
          </cell>
        </row>
        <row r="28">
          <cell r="D28">
            <v>263.88799999999998</v>
          </cell>
        </row>
        <row r="29">
          <cell r="D29">
            <v>0</v>
          </cell>
        </row>
        <row r="30">
          <cell r="D30">
            <v>181.45799999999997</v>
          </cell>
        </row>
        <row r="31">
          <cell r="D31">
            <v>33.75</v>
          </cell>
        </row>
        <row r="32">
          <cell r="D32">
            <v>0.01</v>
          </cell>
        </row>
        <row r="33">
          <cell r="D33">
            <v>0.14000000000000001</v>
          </cell>
        </row>
        <row r="34">
          <cell r="D34">
            <v>2.5499999999999998</v>
          </cell>
        </row>
        <row r="35">
          <cell r="D35">
            <v>6.67</v>
          </cell>
        </row>
        <row r="36">
          <cell r="D36">
            <v>0.18</v>
          </cell>
        </row>
        <row r="37">
          <cell r="D37">
            <v>0.15</v>
          </cell>
        </row>
        <row r="38">
          <cell r="D38">
            <v>0</v>
          </cell>
        </row>
        <row r="39">
          <cell r="D39">
            <v>0</v>
          </cell>
        </row>
        <row r="40">
          <cell r="D40">
            <v>0</v>
          </cell>
        </row>
        <row r="41">
          <cell r="D41">
            <v>1.24</v>
          </cell>
        </row>
        <row r="42">
          <cell r="D42">
            <v>37.5</v>
          </cell>
        </row>
        <row r="43">
          <cell r="D43">
            <v>0</v>
          </cell>
        </row>
        <row r="44">
          <cell r="D44">
            <v>0</v>
          </cell>
        </row>
        <row r="45">
          <cell r="D45">
            <v>0.24</v>
          </cell>
        </row>
        <row r="46">
          <cell r="D46">
            <v>0</v>
          </cell>
        </row>
        <row r="47">
          <cell r="D47">
            <v>2.04</v>
          </cell>
        </row>
        <row r="48">
          <cell r="D48">
            <v>0</v>
          </cell>
        </row>
        <row r="49">
          <cell r="D49">
            <v>38.540000000000006</v>
          </cell>
        </row>
        <row r="50">
          <cell r="D50">
            <v>0</v>
          </cell>
        </row>
        <row r="51">
          <cell r="D51">
            <v>0.63</v>
          </cell>
        </row>
        <row r="52">
          <cell r="D52">
            <v>0</v>
          </cell>
        </row>
        <row r="53">
          <cell r="D53">
            <v>0</v>
          </cell>
        </row>
        <row r="54">
          <cell r="D54">
            <v>15.93</v>
          </cell>
        </row>
        <row r="55">
          <cell r="D55">
            <v>231.43</v>
          </cell>
        </row>
        <row r="56">
          <cell r="D56">
            <v>112.57</v>
          </cell>
        </row>
        <row r="57">
          <cell r="D57">
            <v>0</v>
          </cell>
        </row>
        <row r="58">
          <cell r="D58">
            <v>1.3769999999999953</v>
          </cell>
        </row>
      </sheetData>
      <sheetData sheetId="5">
        <row r="7">
          <cell r="D7">
            <v>45.16</v>
          </cell>
        </row>
        <row r="9">
          <cell r="D9">
            <v>1.1800000000000002</v>
          </cell>
        </row>
        <row r="10">
          <cell r="D10">
            <v>1.1800000000000002</v>
          </cell>
        </row>
        <row r="11">
          <cell r="D11">
            <v>11.029999999999998</v>
          </cell>
        </row>
        <row r="12">
          <cell r="D12">
            <v>5.15</v>
          </cell>
        </row>
        <row r="13">
          <cell r="D13">
            <v>0</v>
          </cell>
        </row>
        <row r="14">
          <cell r="D14">
            <v>0</v>
          </cell>
        </row>
        <row r="15">
          <cell r="D15">
            <v>27.8</v>
          </cell>
        </row>
        <row r="16">
          <cell r="D16">
            <v>0</v>
          </cell>
        </row>
        <row r="17">
          <cell r="D17">
            <v>0</v>
          </cell>
        </row>
        <row r="18">
          <cell r="D18">
            <v>0</v>
          </cell>
        </row>
        <row r="19">
          <cell r="D19">
            <v>0</v>
          </cell>
        </row>
        <row r="20">
          <cell r="D20">
            <v>56.02</v>
          </cell>
        </row>
        <row r="21">
          <cell r="D21">
            <v>0</v>
          </cell>
        </row>
        <row r="22">
          <cell r="D22">
            <v>0</v>
          </cell>
        </row>
        <row r="23">
          <cell r="D23">
            <v>0</v>
          </cell>
        </row>
        <row r="24">
          <cell r="D24">
            <v>0</v>
          </cell>
        </row>
        <row r="25">
          <cell r="D25">
            <v>0</v>
          </cell>
        </row>
        <row r="26">
          <cell r="D26">
            <v>0</v>
          </cell>
        </row>
        <row r="27">
          <cell r="D27">
            <v>0</v>
          </cell>
        </row>
        <row r="28">
          <cell r="D28">
            <v>0</v>
          </cell>
        </row>
        <row r="29">
          <cell r="D29">
            <v>56.02</v>
          </cell>
        </row>
        <row r="30">
          <cell r="D30">
            <v>0</v>
          </cell>
        </row>
        <row r="31">
          <cell r="D31">
            <v>0</v>
          </cell>
        </row>
      </sheetData>
      <sheetData sheetId="6">
        <row r="7">
          <cell r="D7">
            <v>101.18</v>
          </cell>
        </row>
        <row r="8">
          <cell r="D8">
            <v>1.1800000000000002</v>
          </cell>
        </row>
        <row r="9">
          <cell r="D9">
            <v>1.1800000000000002</v>
          </cell>
        </row>
        <row r="10">
          <cell r="D10">
            <v>11.029999999999998</v>
          </cell>
        </row>
        <row r="11">
          <cell r="D11">
            <v>5.15</v>
          </cell>
        </row>
        <row r="12">
          <cell r="D12">
            <v>0</v>
          </cell>
        </row>
        <row r="13">
          <cell r="D13">
            <v>0</v>
          </cell>
        </row>
        <row r="14">
          <cell r="D14">
            <v>83.820000000000007</v>
          </cell>
        </row>
        <row r="15">
          <cell r="D15">
            <v>0</v>
          </cell>
        </row>
        <row r="16">
          <cell r="D16">
            <v>0</v>
          </cell>
        </row>
        <row r="17">
          <cell r="D17">
            <v>0</v>
          </cell>
        </row>
        <row r="18">
          <cell r="D18">
            <v>0</v>
          </cell>
        </row>
        <row r="19">
          <cell r="D19">
            <v>0.13</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0.11</v>
          </cell>
        </row>
        <row r="48">
          <cell r="D48">
            <v>0</v>
          </cell>
        </row>
        <row r="49">
          <cell r="D49">
            <v>0.02</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7">
        <row r="7">
          <cell r="D7">
            <v>47.06</v>
          </cell>
        </row>
        <row r="8">
          <cell r="D8">
            <v>0</v>
          </cell>
        </row>
        <row r="9">
          <cell r="D9">
            <v>0</v>
          </cell>
        </row>
        <row r="10">
          <cell r="D10">
            <v>0</v>
          </cell>
        </row>
        <row r="11">
          <cell r="D11">
            <v>0</v>
          </cell>
        </row>
        <row r="12">
          <cell r="D12">
            <v>17.309999999999999</v>
          </cell>
        </row>
        <row r="13">
          <cell r="D13">
            <v>0</v>
          </cell>
        </row>
        <row r="14">
          <cell r="D14">
            <v>29.75</v>
          </cell>
        </row>
        <row r="15">
          <cell r="D15">
            <v>0</v>
          </cell>
        </row>
        <row r="16">
          <cell r="D16">
            <v>0</v>
          </cell>
        </row>
        <row r="17">
          <cell r="D17">
            <v>0</v>
          </cell>
        </row>
        <row r="18">
          <cell r="D18">
            <v>0</v>
          </cell>
        </row>
        <row r="19">
          <cell r="D19">
            <v>9.1</v>
          </cell>
        </row>
        <row r="20">
          <cell r="D20">
            <v>0</v>
          </cell>
        </row>
        <row r="21">
          <cell r="D21">
            <v>0</v>
          </cell>
        </row>
        <row r="22">
          <cell r="D22">
            <v>0</v>
          </cell>
        </row>
        <row r="23">
          <cell r="D23">
            <v>0</v>
          </cell>
        </row>
        <row r="24">
          <cell r="D24">
            <v>0</v>
          </cell>
        </row>
        <row r="25">
          <cell r="D25">
            <v>0</v>
          </cell>
        </row>
        <row r="26">
          <cell r="D26">
            <v>0</v>
          </cell>
        </row>
        <row r="27">
          <cell r="D27">
            <v>0</v>
          </cell>
        </row>
        <row r="28">
          <cell r="D28">
            <v>9.1</v>
          </cell>
        </row>
        <row r="29">
          <cell r="D29">
            <v>0</v>
          </cell>
        </row>
        <row r="30">
          <cell r="D30">
            <v>0</v>
          </cell>
        </row>
        <row r="31">
          <cell r="D31">
            <v>9.1</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01-CH"/>
      <sheetName val="Bieu 03-CH"/>
      <sheetName val="Bieu 04-CH"/>
      <sheetName val="Bieu 05-CH"/>
      <sheetName val="Bieu 06-CH"/>
      <sheetName val="Bieu 07-CH"/>
      <sheetName val="Bieu 08-CH"/>
      <sheetName val="Bieu 09-CH"/>
      <sheetName val="Bieu 11-CH"/>
      <sheetName val="BD2011-2020"/>
      <sheetName val="BCC2022"/>
      <sheetName val="Bieu 12-CH-BCC"/>
      <sheetName val="LUC"/>
      <sheetName val="LUK"/>
      <sheetName val="HNK"/>
      <sheetName val="CLN"/>
      <sheetName val="RPN"/>
      <sheetName val="RPT"/>
      <sheetName val="RPM"/>
      <sheetName val="RDN"/>
      <sheetName val="RDT"/>
      <sheetName val="RDM"/>
      <sheetName val="RSN"/>
      <sheetName val="RST"/>
      <sheetName val="RSM"/>
      <sheetName val="NTS"/>
      <sheetName val="NKH"/>
      <sheetName val="ONT"/>
      <sheetName val="ODT"/>
      <sheetName val="CTS"/>
      <sheetName val="DTS"/>
      <sheetName val="CQP"/>
      <sheetName val="CAN"/>
      <sheetName val="SKK"/>
      <sheetName val="SKN"/>
      <sheetName val="SKC"/>
      <sheetName val="TMD"/>
      <sheetName val="SKS"/>
      <sheetName val="SKX"/>
      <sheetName val="DGT"/>
      <sheetName val="DTL"/>
      <sheetName val="DNL"/>
      <sheetName val="DBV"/>
      <sheetName val="DSH"/>
      <sheetName val="DKV"/>
      <sheetName val="DVH"/>
      <sheetName val="DYT"/>
      <sheetName val="DGD"/>
      <sheetName val="DTT"/>
      <sheetName val="DKH"/>
      <sheetName val="DXH"/>
      <sheetName val="DCH"/>
      <sheetName val="DDL"/>
      <sheetName val="LDT"/>
      <sheetName val="DDT"/>
      <sheetName val="DRA"/>
      <sheetName val="TIN"/>
      <sheetName val="TON"/>
      <sheetName val="NTD"/>
      <sheetName val="SON"/>
      <sheetName val="MNC"/>
      <sheetName val="PNK"/>
      <sheetName val="XXXXXXXX"/>
      <sheetName val="00000000"/>
      <sheetName val="Sheet1"/>
      <sheetName val="Sheet2"/>
    </sheetNames>
    <sheetDataSet>
      <sheetData sheetId="0"/>
      <sheetData sheetId="1"/>
      <sheetData sheetId="2"/>
      <sheetData sheetId="3"/>
      <sheetData sheetId="4">
        <row r="7">
          <cell r="D7">
            <v>1370.8489999999999</v>
          </cell>
        </row>
        <row r="8">
          <cell r="D8">
            <v>6.97</v>
          </cell>
        </row>
        <row r="9">
          <cell r="D9">
            <v>5.5</v>
          </cell>
        </row>
        <row r="10">
          <cell r="D10">
            <v>6.0780000000000003</v>
          </cell>
        </row>
        <row r="11">
          <cell r="D11">
            <v>588.97699999999998</v>
          </cell>
        </row>
        <row r="12">
          <cell r="D12">
            <v>0</v>
          </cell>
        </row>
        <row r="13">
          <cell r="D13">
            <v>0</v>
          </cell>
        </row>
        <row r="14">
          <cell r="D14">
            <v>732.21699999999998</v>
          </cell>
        </row>
        <row r="15">
          <cell r="D15">
            <v>493.577</v>
          </cell>
        </row>
        <row r="16">
          <cell r="D16">
            <v>33.146999999999998</v>
          </cell>
        </row>
        <row r="17">
          <cell r="D17">
            <v>0</v>
          </cell>
        </row>
        <row r="18">
          <cell r="D18">
            <v>3.46</v>
          </cell>
        </row>
        <row r="19">
          <cell r="D19">
            <v>122.67700000000002</v>
          </cell>
        </row>
        <row r="20">
          <cell r="D20">
            <v>0</v>
          </cell>
        </row>
        <row r="21">
          <cell r="D21">
            <v>0.2</v>
          </cell>
        </row>
        <row r="22">
          <cell r="D22">
            <v>0</v>
          </cell>
        </row>
        <row r="23">
          <cell r="D23">
            <v>0</v>
          </cell>
        </row>
        <row r="24">
          <cell r="D24">
            <v>1.3900000000000001</v>
          </cell>
        </row>
        <row r="25">
          <cell r="D25">
            <v>3.22</v>
          </cell>
        </row>
        <row r="26">
          <cell r="D26">
            <v>0</v>
          </cell>
        </row>
        <row r="27">
          <cell r="D27">
            <v>0</v>
          </cell>
        </row>
        <row r="28">
          <cell r="D28">
            <v>72.120000000000019</v>
          </cell>
        </row>
        <row r="29">
          <cell r="D29">
            <v>0</v>
          </cell>
        </row>
        <row r="30">
          <cell r="D30">
            <v>55.46</v>
          </cell>
        </row>
        <row r="31">
          <cell r="D31">
            <v>9.9600000000000009</v>
          </cell>
        </row>
        <row r="32">
          <cell r="D32">
            <v>0.04</v>
          </cell>
        </row>
        <row r="33">
          <cell r="D33">
            <v>0.2</v>
          </cell>
        </row>
        <row r="34">
          <cell r="D34">
            <v>2.46</v>
          </cell>
        </row>
        <row r="35">
          <cell r="D35">
            <v>1.59</v>
          </cell>
        </row>
        <row r="36">
          <cell r="D36">
            <v>0.01</v>
          </cell>
        </row>
        <row r="37">
          <cell r="D37">
            <v>0.02</v>
          </cell>
        </row>
        <row r="38">
          <cell r="D38">
            <v>0</v>
          </cell>
        </row>
        <row r="39">
          <cell r="D39">
            <v>0</v>
          </cell>
        </row>
        <row r="40">
          <cell r="D40">
            <v>0</v>
          </cell>
        </row>
        <row r="41">
          <cell r="D41">
            <v>0</v>
          </cell>
        </row>
        <row r="42">
          <cell r="D42">
            <v>2.2599999999999998</v>
          </cell>
        </row>
        <row r="43">
          <cell r="D43">
            <v>0</v>
          </cell>
        </row>
        <row r="44">
          <cell r="D44">
            <v>0</v>
          </cell>
        </row>
        <row r="45">
          <cell r="D45">
            <v>0.12</v>
          </cell>
        </row>
        <row r="46">
          <cell r="D46">
            <v>0</v>
          </cell>
        </row>
        <row r="47">
          <cell r="D47">
            <v>1.18</v>
          </cell>
        </row>
        <row r="48">
          <cell r="D48">
            <v>0</v>
          </cell>
        </row>
        <row r="49">
          <cell r="D49">
            <v>22.34</v>
          </cell>
        </row>
        <row r="50">
          <cell r="D50">
            <v>0</v>
          </cell>
        </row>
        <row r="51">
          <cell r="D51">
            <v>0.17</v>
          </cell>
        </row>
        <row r="52">
          <cell r="D52">
            <v>0</v>
          </cell>
        </row>
        <row r="53">
          <cell r="D53">
            <v>0</v>
          </cell>
        </row>
        <row r="54">
          <cell r="D54">
            <v>0.03</v>
          </cell>
        </row>
        <row r="55">
          <cell r="D55">
            <v>12.776999999999999</v>
          </cell>
        </row>
        <row r="56">
          <cell r="D56">
            <v>9.25</v>
          </cell>
        </row>
        <row r="57">
          <cell r="D57">
            <v>0</v>
          </cell>
        </row>
        <row r="58">
          <cell r="D58">
            <v>8.9969999999999999</v>
          </cell>
        </row>
      </sheetData>
      <sheetData sheetId="5">
        <row r="7">
          <cell r="D7">
            <v>3.52</v>
          </cell>
        </row>
        <row r="9">
          <cell r="D9">
            <v>0</v>
          </cell>
        </row>
        <row r="10">
          <cell r="D10">
            <v>0</v>
          </cell>
        </row>
        <row r="11">
          <cell r="D11">
            <v>0</v>
          </cell>
        </row>
        <row r="12">
          <cell r="D12">
            <v>2.92</v>
          </cell>
        </row>
        <row r="13">
          <cell r="D13">
            <v>0</v>
          </cell>
        </row>
        <row r="14">
          <cell r="D14">
            <v>0</v>
          </cell>
        </row>
        <row r="15">
          <cell r="D15">
            <v>0</v>
          </cell>
        </row>
        <row r="16">
          <cell r="D16">
            <v>0</v>
          </cell>
        </row>
        <row r="17">
          <cell r="D17">
            <v>0.6</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sheetData>
      <sheetData sheetId="6">
        <row r="7">
          <cell r="D7">
            <v>3.52</v>
          </cell>
        </row>
        <row r="8">
          <cell r="D8">
            <v>0</v>
          </cell>
        </row>
        <row r="9">
          <cell r="D9">
            <v>0</v>
          </cell>
        </row>
        <row r="10">
          <cell r="D10">
            <v>0</v>
          </cell>
        </row>
        <row r="11">
          <cell r="D11">
            <v>2.92</v>
          </cell>
        </row>
        <row r="12">
          <cell r="D12">
            <v>0</v>
          </cell>
        </row>
        <row r="13">
          <cell r="D13">
            <v>0</v>
          </cell>
        </row>
        <row r="14">
          <cell r="D14">
            <v>0</v>
          </cell>
        </row>
        <row r="15">
          <cell r="D15">
            <v>0</v>
          </cell>
        </row>
        <row r="16">
          <cell r="D16">
            <v>0.6</v>
          </cell>
        </row>
        <row r="17">
          <cell r="D17">
            <v>0</v>
          </cell>
        </row>
        <row r="18">
          <cell r="D18">
            <v>0</v>
          </cell>
        </row>
        <row r="19">
          <cell r="D19">
            <v>0.2</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0.2</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7">
        <row r="7">
          <cell r="D7">
            <v>0</v>
          </cell>
        </row>
        <row r="8">
          <cell r="D8">
            <v>0</v>
          </cell>
        </row>
        <row r="9">
          <cell r="D9">
            <v>0</v>
          </cell>
        </row>
        <row r="10">
          <cell r="D10">
            <v>0</v>
          </cell>
        </row>
        <row r="11">
          <cell r="D11">
            <v>0</v>
          </cell>
        </row>
        <row r="12">
          <cell r="D12">
            <v>0</v>
          </cell>
        </row>
        <row r="13">
          <cell r="D13">
            <v>0</v>
          </cell>
        </row>
        <row r="14">
          <cell r="D14">
            <v>0</v>
          </cell>
        </row>
        <row r="15">
          <cell r="D15">
            <v>0</v>
          </cell>
        </row>
        <row r="16">
          <cell r="D16">
            <v>0</v>
          </cell>
        </row>
        <row r="17">
          <cell r="D17">
            <v>0</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01-CH"/>
      <sheetName val="Bieu 03-CH"/>
      <sheetName val="Bieu 04-CH"/>
      <sheetName val="Bieu 05-CH"/>
      <sheetName val="Bieu 06-CH"/>
      <sheetName val="Bieu 07-CH"/>
      <sheetName val="Bieu 08-CH"/>
      <sheetName val="Bieu 09-CH"/>
      <sheetName val="Bieu 11-CH"/>
      <sheetName val="BD2011-2020"/>
      <sheetName val="BCC2022"/>
      <sheetName val="Bieu 12-CH-BCC"/>
      <sheetName val="LUC"/>
      <sheetName val="LUK"/>
      <sheetName val="HNK"/>
      <sheetName val="CLN"/>
      <sheetName val="RPN"/>
      <sheetName val="RPT"/>
      <sheetName val="RPM"/>
      <sheetName val="RDN"/>
      <sheetName val="RDT"/>
      <sheetName val="RDM"/>
      <sheetName val="RSN"/>
      <sheetName val="RST"/>
      <sheetName val="RSM"/>
      <sheetName val="NTS"/>
      <sheetName val="NKH"/>
      <sheetName val="ONT"/>
      <sheetName val="ODT"/>
      <sheetName val="CTS"/>
      <sheetName val="DTS"/>
      <sheetName val="CQP"/>
      <sheetName val="CAN"/>
      <sheetName val="SKK"/>
      <sheetName val="SKN"/>
      <sheetName val="SKC"/>
      <sheetName val="TMD"/>
      <sheetName val="SKS"/>
      <sheetName val="SKX"/>
      <sheetName val="DGT"/>
      <sheetName val="DTL"/>
      <sheetName val="DNL"/>
      <sheetName val="DBV"/>
      <sheetName val="DSH"/>
      <sheetName val="DKV"/>
      <sheetName val="DVH"/>
      <sheetName val="DYT"/>
      <sheetName val="DGD"/>
      <sheetName val="DTT"/>
      <sheetName val="DKH"/>
      <sheetName val="DXH"/>
      <sheetName val="DCH"/>
      <sheetName val="DDL"/>
      <sheetName val="LDT"/>
      <sheetName val="DDT"/>
      <sheetName val="DRA"/>
      <sheetName val="TIN"/>
      <sheetName val="TON"/>
      <sheetName val="NTD"/>
      <sheetName val="SON"/>
      <sheetName val="MNC"/>
      <sheetName val="PNK"/>
      <sheetName val="XXXXXXXX"/>
      <sheetName val="00000000"/>
      <sheetName val="Sheet1"/>
      <sheetName val="Sheet2"/>
    </sheetNames>
    <sheetDataSet>
      <sheetData sheetId="0"/>
      <sheetData sheetId="1"/>
      <sheetData sheetId="2"/>
      <sheetData sheetId="3"/>
      <sheetData sheetId="4">
        <row r="7">
          <cell r="D7">
            <v>10728.229999999998</v>
          </cell>
        </row>
        <row r="8">
          <cell r="D8">
            <v>134.93</v>
          </cell>
        </row>
        <row r="9">
          <cell r="D9">
            <v>133.49</v>
          </cell>
        </row>
        <row r="10">
          <cell r="D10">
            <v>158.18</v>
          </cell>
        </row>
        <row r="11">
          <cell r="D11">
            <v>607.76</v>
          </cell>
        </row>
        <row r="12">
          <cell r="D12">
            <v>2887.83</v>
          </cell>
        </row>
        <row r="13">
          <cell r="D13">
            <v>5848.26</v>
          </cell>
        </row>
        <row r="14">
          <cell r="D14">
            <v>1085.05</v>
          </cell>
        </row>
        <row r="15">
          <cell r="D15">
            <v>263.02999999999997</v>
          </cell>
        </row>
        <row r="16">
          <cell r="D16">
            <v>6.22</v>
          </cell>
        </row>
        <row r="17">
          <cell r="D17">
            <v>0</v>
          </cell>
        </row>
        <row r="18">
          <cell r="D18">
            <v>0</v>
          </cell>
        </row>
        <row r="19">
          <cell r="D19">
            <v>442.42000000000007</v>
          </cell>
        </row>
        <row r="20">
          <cell r="D20">
            <v>0</v>
          </cell>
        </row>
        <row r="21">
          <cell r="D21">
            <v>0.12</v>
          </cell>
        </row>
        <row r="22">
          <cell r="D22">
            <v>0</v>
          </cell>
        </row>
        <row r="23">
          <cell r="D23">
            <v>30</v>
          </cell>
        </row>
        <row r="24">
          <cell r="D24">
            <v>0</v>
          </cell>
        </row>
        <row r="25">
          <cell r="D25">
            <v>3.14</v>
          </cell>
        </row>
        <row r="26">
          <cell r="D26">
            <v>0</v>
          </cell>
        </row>
        <row r="27">
          <cell r="D27">
            <v>20.14</v>
          </cell>
        </row>
        <row r="28">
          <cell r="D28">
            <v>165.67000000000004</v>
          </cell>
        </row>
        <row r="29">
          <cell r="D29">
            <v>0</v>
          </cell>
        </row>
        <row r="30">
          <cell r="D30">
            <v>125.24</v>
          </cell>
        </row>
        <row r="31">
          <cell r="D31">
            <v>17.16</v>
          </cell>
        </row>
        <row r="32">
          <cell r="D32">
            <v>0</v>
          </cell>
        </row>
        <row r="33">
          <cell r="D33">
            <v>0.3</v>
          </cell>
        </row>
        <row r="34">
          <cell r="D34">
            <v>4.2700000000000005</v>
          </cell>
        </row>
        <row r="35">
          <cell r="D35">
            <v>2.12</v>
          </cell>
        </row>
        <row r="36">
          <cell r="D36">
            <v>0.02</v>
          </cell>
        </row>
        <row r="37">
          <cell r="D37">
            <v>0.03</v>
          </cell>
        </row>
        <row r="38">
          <cell r="D38">
            <v>0</v>
          </cell>
        </row>
        <row r="39">
          <cell r="D39">
            <v>0</v>
          </cell>
        </row>
        <row r="40">
          <cell r="D40">
            <v>0</v>
          </cell>
        </row>
        <row r="41">
          <cell r="D41">
            <v>4.62</v>
          </cell>
        </row>
        <row r="42">
          <cell r="D42">
            <v>11.84</v>
          </cell>
        </row>
        <row r="43">
          <cell r="D43">
            <v>0</v>
          </cell>
        </row>
        <row r="44">
          <cell r="D44">
            <v>0</v>
          </cell>
        </row>
        <row r="45">
          <cell r="D45">
            <v>7.0000000000000007E-2</v>
          </cell>
        </row>
        <row r="46">
          <cell r="D46">
            <v>0</v>
          </cell>
        </row>
        <row r="47">
          <cell r="D47">
            <v>2.06</v>
          </cell>
        </row>
        <row r="48">
          <cell r="D48">
            <v>0</v>
          </cell>
        </row>
        <row r="49">
          <cell r="D49">
            <v>63.25</v>
          </cell>
        </row>
        <row r="50">
          <cell r="D50">
            <v>0</v>
          </cell>
        </row>
        <row r="51">
          <cell r="D51">
            <v>0.38</v>
          </cell>
        </row>
        <row r="52">
          <cell r="D52">
            <v>0.05</v>
          </cell>
        </row>
        <row r="53">
          <cell r="D53">
            <v>0</v>
          </cell>
        </row>
        <row r="54">
          <cell r="D54">
            <v>0.77</v>
          </cell>
        </row>
        <row r="55">
          <cell r="D55">
            <v>123.68</v>
          </cell>
        </row>
        <row r="56">
          <cell r="D56">
            <v>33.159999999999997</v>
          </cell>
        </row>
        <row r="57">
          <cell r="D57">
            <v>0</v>
          </cell>
        </row>
        <row r="58">
          <cell r="D58">
            <v>59.419999999999995</v>
          </cell>
        </row>
      </sheetData>
      <sheetData sheetId="5">
        <row r="7">
          <cell r="D7">
            <v>34.619999999999997</v>
          </cell>
        </row>
        <row r="9">
          <cell r="D9">
            <v>30</v>
          </cell>
        </row>
        <row r="10">
          <cell r="D10">
            <v>30</v>
          </cell>
        </row>
        <row r="11">
          <cell r="D11">
            <v>4</v>
          </cell>
        </row>
        <row r="12">
          <cell r="D12">
            <v>0.62</v>
          </cell>
        </row>
        <row r="13">
          <cell r="D13">
            <v>0</v>
          </cell>
        </row>
        <row r="14">
          <cell r="D14">
            <v>0</v>
          </cell>
        </row>
        <row r="15">
          <cell r="D15">
            <v>0</v>
          </cell>
        </row>
        <row r="16">
          <cell r="D16">
            <v>0</v>
          </cell>
        </row>
        <row r="17">
          <cell r="D17">
            <v>0</v>
          </cell>
        </row>
        <row r="18">
          <cell r="D18">
            <v>0</v>
          </cell>
        </row>
        <row r="19">
          <cell r="D19">
            <v>0</v>
          </cell>
        </row>
        <row r="20">
          <cell r="D20">
            <v>10.570000000000002</v>
          </cell>
        </row>
        <row r="21">
          <cell r="D21">
            <v>10.570000000000002</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sheetData>
      <sheetData sheetId="6">
        <row r="7">
          <cell r="D7">
            <v>68.47</v>
          </cell>
        </row>
        <row r="8">
          <cell r="D8">
            <v>40.57</v>
          </cell>
        </row>
        <row r="9">
          <cell r="D9">
            <v>39.17</v>
          </cell>
        </row>
        <row r="10">
          <cell r="D10">
            <v>27.28</v>
          </cell>
        </row>
        <row r="11">
          <cell r="D11">
            <v>0.62</v>
          </cell>
        </row>
        <row r="12">
          <cell r="D12">
            <v>0</v>
          </cell>
        </row>
        <row r="13">
          <cell r="D13">
            <v>0</v>
          </cell>
        </row>
        <row r="14">
          <cell r="D14">
            <v>0</v>
          </cell>
        </row>
        <row r="15">
          <cell r="D15">
            <v>0</v>
          </cell>
        </row>
        <row r="16">
          <cell r="D16">
            <v>0</v>
          </cell>
        </row>
        <row r="17">
          <cell r="D17">
            <v>0</v>
          </cell>
        </row>
        <row r="18">
          <cell r="D18">
            <v>0</v>
          </cell>
        </row>
        <row r="19">
          <cell r="D19">
            <v>1.05</v>
          </cell>
        </row>
        <row r="20">
          <cell r="D20">
            <v>0</v>
          </cell>
        </row>
        <row r="21">
          <cell r="D21">
            <v>0</v>
          </cell>
        </row>
        <row r="22">
          <cell r="D22">
            <v>0</v>
          </cell>
        </row>
        <row r="23">
          <cell r="D23">
            <v>0</v>
          </cell>
        </row>
        <row r="24">
          <cell r="D24">
            <v>0</v>
          </cell>
        </row>
        <row r="25">
          <cell r="D25">
            <v>0</v>
          </cell>
        </row>
        <row r="26">
          <cell r="D26">
            <v>0</v>
          </cell>
        </row>
        <row r="27">
          <cell r="D27">
            <v>0</v>
          </cell>
        </row>
        <row r="28">
          <cell r="D28">
            <v>1.05</v>
          </cell>
        </row>
        <row r="29">
          <cell r="D29">
            <v>0</v>
          </cell>
        </row>
        <row r="30">
          <cell r="D30">
            <v>0</v>
          </cell>
        </row>
        <row r="31">
          <cell r="D31">
            <v>0</v>
          </cell>
        </row>
        <row r="32">
          <cell r="D32">
            <v>0</v>
          </cell>
        </row>
        <row r="33">
          <cell r="D33">
            <v>0</v>
          </cell>
        </row>
        <row r="34">
          <cell r="D34">
            <v>1.05</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7">
        <row r="7">
          <cell r="D7">
            <v>0</v>
          </cell>
        </row>
        <row r="8">
          <cell r="D8">
            <v>0</v>
          </cell>
        </row>
        <row r="9">
          <cell r="D9">
            <v>0</v>
          </cell>
        </row>
        <row r="10">
          <cell r="D10">
            <v>0</v>
          </cell>
        </row>
        <row r="11">
          <cell r="D11">
            <v>0</v>
          </cell>
        </row>
        <row r="12">
          <cell r="D12">
            <v>0</v>
          </cell>
        </row>
        <row r="13">
          <cell r="D13">
            <v>0</v>
          </cell>
        </row>
        <row r="14">
          <cell r="D14">
            <v>0</v>
          </cell>
        </row>
        <row r="15">
          <cell r="D15">
            <v>0</v>
          </cell>
        </row>
        <row r="16">
          <cell r="D16">
            <v>0</v>
          </cell>
        </row>
        <row r="17">
          <cell r="D17">
            <v>0</v>
          </cell>
        </row>
        <row r="18">
          <cell r="D18">
            <v>0</v>
          </cell>
        </row>
        <row r="19">
          <cell r="D19">
            <v>4</v>
          </cell>
        </row>
        <row r="20">
          <cell r="D20">
            <v>0</v>
          </cell>
        </row>
        <row r="21">
          <cell r="D21">
            <v>0</v>
          </cell>
        </row>
        <row r="22">
          <cell r="D22">
            <v>0</v>
          </cell>
        </row>
        <row r="23">
          <cell r="D23">
            <v>0</v>
          </cell>
        </row>
        <row r="24">
          <cell r="D24">
            <v>0</v>
          </cell>
        </row>
        <row r="25">
          <cell r="D25">
            <v>0</v>
          </cell>
        </row>
        <row r="26">
          <cell r="D26">
            <v>0</v>
          </cell>
        </row>
        <row r="27">
          <cell r="D27">
            <v>4</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01-CH"/>
      <sheetName val="Bieu 03-CH"/>
      <sheetName val="Bieu 04-CH"/>
      <sheetName val="Bieu 05-CH"/>
      <sheetName val="Bieu 06-CH"/>
      <sheetName val="Bieu 07-CH"/>
      <sheetName val="Bieu 08-CH"/>
      <sheetName val="Bieu 09-CH"/>
      <sheetName val="Bieu 11-CH"/>
      <sheetName val="BD2011-2020"/>
      <sheetName val="BCC2022"/>
      <sheetName val="Bieu 12-CH-BCC"/>
      <sheetName val="NKH"/>
      <sheetName val="LUC"/>
      <sheetName val="LUK"/>
      <sheetName val="HNK"/>
      <sheetName val="CLN"/>
      <sheetName val="RPN"/>
      <sheetName val="RPT"/>
      <sheetName val="RPM"/>
      <sheetName val="RDN"/>
      <sheetName val="RDT"/>
      <sheetName val="RDM"/>
      <sheetName val="RSN"/>
      <sheetName val="RST"/>
      <sheetName val="RSM"/>
      <sheetName val="NTS"/>
      <sheetName val="ONT"/>
      <sheetName val="ODT"/>
      <sheetName val="CTS"/>
      <sheetName val="DTS"/>
      <sheetName val="CQP"/>
      <sheetName val="CAN"/>
      <sheetName val="SKK"/>
      <sheetName val="SKN"/>
      <sheetName val="SKC"/>
      <sheetName val="TMD"/>
      <sheetName val="SKS"/>
      <sheetName val="SKX"/>
      <sheetName val="DGT"/>
      <sheetName val="DTL"/>
      <sheetName val="DNL"/>
      <sheetName val="DBV"/>
      <sheetName val="DSH"/>
      <sheetName val="DKV"/>
      <sheetName val="DVH"/>
      <sheetName val="DYT"/>
      <sheetName val="DGD"/>
      <sheetName val="DTT"/>
      <sheetName val="DKH"/>
      <sheetName val="DXH"/>
      <sheetName val="DCH"/>
      <sheetName val="DDL"/>
      <sheetName val="LDT"/>
      <sheetName val="DDT"/>
      <sheetName val="DRA"/>
      <sheetName val="TIN"/>
      <sheetName val="TON"/>
      <sheetName val="NTD"/>
      <sheetName val="SON"/>
      <sheetName val="MNC"/>
      <sheetName val="PNK"/>
      <sheetName val="XXXXXXXX"/>
      <sheetName val="00000000"/>
      <sheetName val="Sheet1"/>
      <sheetName val="Sheet2"/>
    </sheetNames>
    <sheetDataSet>
      <sheetData sheetId="0"/>
      <sheetData sheetId="1"/>
      <sheetData sheetId="2"/>
      <sheetData sheetId="3"/>
      <sheetData sheetId="4">
        <row r="7">
          <cell r="D7">
            <v>6111.3099999999995</v>
          </cell>
        </row>
        <row r="8">
          <cell r="D8">
            <v>200.92000000000002</v>
          </cell>
        </row>
        <row r="9">
          <cell r="D9">
            <v>156.22</v>
          </cell>
        </row>
        <row r="10">
          <cell r="D10">
            <v>136</v>
          </cell>
        </row>
        <row r="11">
          <cell r="D11">
            <v>461.46999999999997</v>
          </cell>
        </row>
        <row r="12">
          <cell r="D12">
            <v>1509.6899999999998</v>
          </cell>
        </row>
        <row r="13">
          <cell r="D13">
            <v>0</v>
          </cell>
        </row>
        <row r="14">
          <cell r="D14">
            <v>3758.88</v>
          </cell>
        </row>
        <row r="15">
          <cell r="D15">
            <v>2925.96</v>
          </cell>
        </row>
        <row r="16">
          <cell r="D16">
            <v>2.48</v>
          </cell>
        </row>
        <row r="17">
          <cell r="D17">
            <v>0</v>
          </cell>
        </row>
        <row r="18">
          <cell r="D18">
            <v>41.870000000000005</v>
          </cell>
        </row>
        <row r="19">
          <cell r="D19">
            <v>315.12</v>
          </cell>
        </row>
        <row r="20">
          <cell r="D20">
            <v>81.02000000000001</v>
          </cell>
        </row>
        <row r="21">
          <cell r="D21">
            <v>0</v>
          </cell>
        </row>
        <row r="22">
          <cell r="D22">
            <v>0</v>
          </cell>
        </row>
        <row r="23">
          <cell r="D23">
            <v>0</v>
          </cell>
        </row>
        <row r="24">
          <cell r="D24">
            <v>0</v>
          </cell>
        </row>
        <row r="25">
          <cell r="D25">
            <v>0</v>
          </cell>
        </row>
        <row r="26">
          <cell r="D26">
            <v>0</v>
          </cell>
        </row>
        <row r="27">
          <cell r="D27">
            <v>0</v>
          </cell>
        </row>
        <row r="28">
          <cell r="D28">
            <v>147.58000000000001</v>
          </cell>
        </row>
        <row r="29">
          <cell r="D29">
            <v>0</v>
          </cell>
        </row>
        <row r="30">
          <cell r="D30">
            <v>91.71</v>
          </cell>
        </row>
        <row r="31">
          <cell r="D31">
            <v>33.480000000000004</v>
          </cell>
        </row>
        <row r="32">
          <cell r="D32">
            <v>0.02</v>
          </cell>
        </row>
        <row r="33">
          <cell r="D33">
            <v>0.22</v>
          </cell>
        </row>
        <row r="34">
          <cell r="D34">
            <v>1.46</v>
          </cell>
        </row>
        <row r="35">
          <cell r="D35">
            <v>1.3</v>
          </cell>
        </row>
        <row r="36">
          <cell r="D36">
            <v>0</v>
          </cell>
        </row>
        <row r="37">
          <cell r="D37">
            <v>0.05</v>
          </cell>
        </row>
        <row r="38">
          <cell r="D38">
            <v>0</v>
          </cell>
        </row>
        <row r="39">
          <cell r="D39">
            <v>1.31</v>
          </cell>
        </row>
        <row r="40">
          <cell r="D40">
            <v>0</v>
          </cell>
        </row>
        <row r="41">
          <cell r="D41">
            <v>0.62</v>
          </cell>
        </row>
        <row r="42">
          <cell r="D42">
            <v>17.41</v>
          </cell>
        </row>
        <row r="43">
          <cell r="D43">
            <v>0</v>
          </cell>
        </row>
        <row r="44">
          <cell r="D44">
            <v>0</v>
          </cell>
        </row>
        <row r="45">
          <cell r="D45">
            <v>0</v>
          </cell>
        </row>
        <row r="46">
          <cell r="D46">
            <v>0</v>
          </cell>
        </row>
        <row r="47">
          <cell r="D47">
            <v>1.46</v>
          </cell>
        </row>
        <row r="48">
          <cell r="D48">
            <v>0</v>
          </cell>
        </row>
        <row r="49">
          <cell r="D49">
            <v>42.730000000000004</v>
          </cell>
        </row>
        <row r="50">
          <cell r="D50">
            <v>0</v>
          </cell>
        </row>
        <row r="51">
          <cell r="D51">
            <v>0.71</v>
          </cell>
        </row>
        <row r="52">
          <cell r="D52">
            <v>0</v>
          </cell>
        </row>
        <row r="53">
          <cell r="D53">
            <v>0</v>
          </cell>
        </row>
        <row r="54">
          <cell r="D54">
            <v>0.92</v>
          </cell>
        </row>
        <row r="55">
          <cell r="D55">
            <v>37.700000000000003</v>
          </cell>
        </row>
        <row r="56">
          <cell r="D56">
            <v>3</v>
          </cell>
        </row>
        <row r="57">
          <cell r="D57">
            <v>0</v>
          </cell>
        </row>
        <row r="58">
          <cell r="D58">
            <v>1.9999999999999574E-2</v>
          </cell>
        </row>
      </sheetData>
      <sheetData sheetId="5">
        <row r="7">
          <cell r="D7">
            <v>10.45</v>
          </cell>
        </row>
        <row r="9">
          <cell r="D9">
            <v>2.3000000000000003</v>
          </cell>
        </row>
        <row r="10">
          <cell r="D10">
            <v>2.12</v>
          </cell>
        </row>
        <row r="11">
          <cell r="D11">
            <v>5.04</v>
          </cell>
        </row>
        <row r="12">
          <cell r="D12">
            <v>1.79</v>
          </cell>
        </row>
        <row r="13">
          <cell r="D13">
            <v>0</v>
          </cell>
        </row>
        <row r="14">
          <cell r="D14">
            <v>0</v>
          </cell>
        </row>
        <row r="15">
          <cell r="D15">
            <v>0.99</v>
          </cell>
        </row>
        <row r="16">
          <cell r="D16">
            <v>0</v>
          </cell>
        </row>
        <row r="17">
          <cell r="D17">
            <v>0.33</v>
          </cell>
        </row>
        <row r="18">
          <cell r="D18">
            <v>0</v>
          </cell>
        </row>
        <row r="19">
          <cell r="D19">
            <v>0</v>
          </cell>
        </row>
        <row r="20">
          <cell r="D20">
            <v>35.6</v>
          </cell>
        </row>
        <row r="21">
          <cell r="D21">
            <v>0</v>
          </cell>
        </row>
        <row r="22">
          <cell r="D22">
            <v>0</v>
          </cell>
        </row>
        <row r="23">
          <cell r="D23">
            <v>0</v>
          </cell>
        </row>
        <row r="24">
          <cell r="D24">
            <v>0</v>
          </cell>
        </row>
        <row r="25">
          <cell r="D25">
            <v>0</v>
          </cell>
        </row>
        <row r="26">
          <cell r="D26">
            <v>0</v>
          </cell>
        </row>
        <row r="27">
          <cell r="D27">
            <v>0</v>
          </cell>
        </row>
        <row r="28">
          <cell r="D28">
            <v>0</v>
          </cell>
        </row>
        <row r="29">
          <cell r="D29">
            <v>35.6</v>
          </cell>
        </row>
        <row r="30">
          <cell r="D30">
            <v>0</v>
          </cell>
        </row>
        <row r="31">
          <cell r="D31">
            <v>0</v>
          </cell>
        </row>
      </sheetData>
      <sheetData sheetId="6">
        <row r="7">
          <cell r="D7">
            <v>78.64</v>
          </cell>
        </row>
        <row r="8">
          <cell r="D8">
            <v>2.3000000000000003</v>
          </cell>
        </row>
        <row r="9">
          <cell r="D9">
            <v>2.12</v>
          </cell>
        </row>
        <row r="10">
          <cell r="D10">
            <v>37.630000000000003</v>
          </cell>
        </row>
        <row r="11">
          <cell r="D11">
            <v>1.79</v>
          </cell>
        </row>
        <row r="12">
          <cell r="D12">
            <v>0</v>
          </cell>
        </row>
        <row r="13">
          <cell r="D13">
            <v>0</v>
          </cell>
        </row>
        <row r="14">
          <cell r="D14">
            <v>36.590000000000003</v>
          </cell>
        </row>
        <row r="15">
          <cell r="D15">
            <v>0</v>
          </cell>
        </row>
        <row r="16">
          <cell r="D16">
            <v>0.33</v>
          </cell>
        </row>
        <row r="17">
          <cell r="D17">
            <v>0</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7">
        <row r="7">
          <cell r="D7">
            <v>0</v>
          </cell>
        </row>
        <row r="8">
          <cell r="D8">
            <v>0</v>
          </cell>
        </row>
        <row r="9">
          <cell r="D9">
            <v>0</v>
          </cell>
        </row>
        <row r="10">
          <cell r="D10">
            <v>0</v>
          </cell>
        </row>
        <row r="11">
          <cell r="D11">
            <v>0</v>
          </cell>
        </row>
        <row r="12">
          <cell r="D12">
            <v>0</v>
          </cell>
        </row>
        <row r="13">
          <cell r="D13">
            <v>0</v>
          </cell>
        </row>
        <row r="14">
          <cell r="D14">
            <v>0</v>
          </cell>
        </row>
        <row r="15">
          <cell r="D15">
            <v>0</v>
          </cell>
        </row>
        <row r="16">
          <cell r="D16">
            <v>0</v>
          </cell>
        </row>
        <row r="17">
          <cell r="D17">
            <v>0</v>
          </cell>
        </row>
        <row r="18">
          <cell r="D18">
            <v>0</v>
          </cell>
        </row>
        <row r="19">
          <cell r="D19">
            <v>16.34</v>
          </cell>
        </row>
        <row r="20">
          <cell r="D20">
            <v>0</v>
          </cell>
        </row>
        <row r="21">
          <cell r="D21">
            <v>0</v>
          </cell>
        </row>
        <row r="22">
          <cell r="D22">
            <v>0</v>
          </cell>
        </row>
        <row r="23">
          <cell r="D23">
            <v>0</v>
          </cell>
        </row>
        <row r="24">
          <cell r="D24">
            <v>0</v>
          </cell>
        </row>
        <row r="25">
          <cell r="D25">
            <v>0</v>
          </cell>
        </row>
        <row r="26">
          <cell r="D26">
            <v>0</v>
          </cell>
        </row>
        <row r="27">
          <cell r="D27">
            <v>0</v>
          </cell>
        </row>
        <row r="28">
          <cell r="D28">
            <v>16.07</v>
          </cell>
        </row>
        <row r="29">
          <cell r="D29">
            <v>0</v>
          </cell>
        </row>
        <row r="30">
          <cell r="D30">
            <v>0</v>
          </cell>
        </row>
        <row r="31">
          <cell r="D31">
            <v>16.010000000000002</v>
          </cell>
        </row>
        <row r="32">
          <cell r="D32">
            <v>0</v>
          </cell>
        </row>
        <row r="33">
          <cell r="D33">
            <v>0</v>
          </cell>
        </row>
        <row r="34">
          <cell r="D34">
            <v>0</v>
          </cell>
        </row>
        <row r="35">
          <cell r="D35">
            <v>0.06</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0.27</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01-CH"/>
      <sheetName val="Bieu 03-CH"/>
      <sheetName val="Bieu 04-CH"/>
      <sheetName val="Bieu 05-CH"/>
      <sheetName val="Bieu 06-CH"/>
      <sheetName val="Bieu 07-CH"/>
      <sheetName val="Bieu 08-CH"/>
      <sheetName val="Bieu 09-CH"/>
      <sheetName val="Bieu 11-CH"/>
      <sheetName val="BD2011-2020"/>
      <sheetName val="BCC2022"/>
      <sheetName val="Bieu 12-CH-BCC"/>
      <sheetName val="LUC"/>
      <sheetName val="LUK"/>
      <sheetName val="HNK"/>
      <sheetName val="CLN"/>
      <sheetName val="RPN"/>
      <sheetName val="RPT"/>
      <sheetName val="RPM"/>
      <sheetName val="RDN"/>
      <sheetName val="RDT"/>
      <sheetName val="RDM"/>
      <sheetName val="RSN"/>
      <sheetName val="RST"/>
      <sheetName val="RSM"/>
      <sheetName val="NTS"/>
      <sheetName val="NKH"/>
      <sheetName val="ONT"/>
      <sheetName val="ODT"/>
      <sheetName val="CTS"/>
      <sheetName val="DTS"/>
      <sheetName val="CQP"/>
      <sheetName val="CAN"/>
      <sheetName val="SKK"/>
      <sheetName val="SKN"/>
      <sheetName val="SKC"/>
      <sheetName val="TMD"/>
      <sheetName val="SKS"/>
      <sheetName val="SKX"/>
      <sheetName val="DGT"/>
      <sheetName val="DTL"/>
      <sheetName val="DNL"/>
      <sheetName val="DBV"/>
      <sheetName val="DSH"/>
      <sheetName val="DKV"/>
      <sheetName val="DVH"/>
      <sheetName val="DYT"/>
      <sheetName val="DGD"/>
      <sheetName val="DTT"/>
      <sheetName val="DKH"/>
      <sheetName val="DXH"/>
      <sheetName val="DCH"/>
      <sheetName val="DDL"/>
      <sheetName val="LDT"/>
      <sheetName val="DDT"/>
      <sheetName val="DRA"/>
      <sheetName val="TIN"/>
      <sheetName val="TON"/>
      <sheetName val="NTD"/>
      <sheetName val="SON"/>
      <sheetName val="MNC"/>
      <sheetName val="PNK"/>
      <sheetName val="XXXXXXXX"/>
      <sheetName val="00000000"/>
      <sheetName val="Sheet1"/>
      <sheetName val="Sheet2"/>
    </sheetNames>
    <sheetDataSet>
      <sheetData sheetId="0"/>
      <sheetData sheetId="1"/>
      <sheetData sheetId="2"/>
      <sheetData sheetId="3"/>
      <sheetData sheetId="4">
        <row r="7">
          <cell r="D7">
            <v>2418.8399999999997</v>
          </cell>
        </row>
        <row r="8">
          <cell r="D8">
            <v>245.03</v>
          </cell>
        </row>
        <row r="9">
          <cell r="D9">
            <v>244.12</v>
          </cell>
        </row>
        <row r="10">
          <cell r="D10">
            <v>204.36</v>
          </cell>
        </row>
        <row r="11">
          <cell r="D11">
            <v>532.5</v>
          </cell>
        </row>
        <row r="12">
          <cell r="D12">
            <v>0</v>
          </cell>
        </row>
        <row r="13">
          <cell r="D13">
            <v>0</v>
          </cell>
        </row>
        <row r="14">
          <cell r="D14">
            <v>1410.98</v>
          </cell>
        </row>
        <row r="15">
          <cell r="D15">
            <v>758.57</v>
          </cell>
        </row>
        <row r="16">
          <cell r="D16">
            <v>3.91</v>
          </cell>
        </row>
        <row r="17">
          <cell r="D17">
            <v>0</v>
          </cell>
        </row>
        <row r="18">
          <cell r="D18">
            <v>22.060000000000002</v>
          </cell>
        </row>
        <row r="19">
          <cell r="D19">
            <v>364.99</v>
          </cell>
        </row>
        <row r="20">
          <cell r="D20">
            <v>0</v>
          </cell>
        </row>
        <row r="21">
          <cell r="D21">
            <v>0</v>
          </cell>
        </row>
        <row r="22">
          <cell r="D22">
            <v>0</v>
          </cell>
        </row>
        <row r="23">
          <cell r="D23">
            <v>0</v>
          </cell>
        </row>
        <row r="24">
          <cell r="D24">
            <v>0</v>
          </cell>
        </row>
        <row r="25">
          <cell r="D25">
            <v>1.37</v>
          </cell>
        </row>
        <row r="26">
          <cell r="D26">
            <v>0</v>
          </cell>
        </row>
        <row r="27">
          <cell r="D27">
            <v>13.3</v>
          </cell>
        </row>
        <row r="28">
          <cell r="D28">
            <v>191.23000000000005</v>
          </cell>
        </row>
        <row r="29">
          <cell r="D29">
            <v>0</v>
          </cell>
        </row>
        <row r="30">
          <cell r="D30">
            <v>131.59</v>
          </cell>
        </row>
        <row r="31">
          <cell r="D31">
            <v>35.370000000000005</v>
          </cell>
        </row>
        <row r="32">
          <cell r="D32">
            <v>0.13</v>
          </cell>
        </row>
        <row r="33">
          <cell r="D33">
            <v>0.21</v>
          </cell>
        </row>
        <row r="34">
          <cell r="D34">
            <v>2.2400000000000002</v>
          </cell>
        </row>
        <row r="35">
          <cell r="D35">
            <v>1.49</v>
          </cell>
        </row>
        <row r="36">
          <cell r="D36">
            <v>0.03</v>
          </cell>
        </row>
        <row r="37">
          <cell r="D37">
            <v>0.02</v>
          </cell>
        </row>
        <row r="38">
          <cell r="D38">
            <v>0</v>
          </cell>
        </row>
        <row r="39">
          <cell r="D39">
            <v>0</v>
          </cell>
        </row>
        <row r="40">
          <cell r="D40">
            <v>0</v>
          </cell>
        </row>
        <row r="41">
          <cell r="D41">
            <v>0.31</v>
          </cell>
        </row>
        <row r="42">
          <cell r="D42">
            <v>19.84</v>
          </cell>
        </row>
        <row r="43">
          <cell r="D43">
            <v>0</v>
          </cell>
        </row>
        <row r="44">
          <cell r="D44">
            <v>0</v>
          </cell>
        </row>
        <row r="45">
          <cell r="D45">
            <v>0</v>
          </cell>
        </row>
        <row r="46">
          <cell r="D46">
            <v>0</v>
          </cell>
        </row>
        <row r="47">
          <cell r="D47">
            <v>1.81</v>
          </cell>
        </row>
        <row r="48">
          <cell r="D48">
            <v>0</v>
          </cell>
        </row>
        <row r="49">
          <cell r="D49">
            <v>44.019999999999996</v>
          </cell>
        </row>
        <row r="50">
          <cell r="D50">
            <v>0</v>
          </cell>
        </row>
        <row r="51">
          <cell r="D51">
            <v>0.55000000000000004</v>
          </cell>
        </row>
        <row r="52">
          <cell r="D52">
            <v>0</v>
          </cell>
        </row>
        <row r="53">
          <cell r="D53">
            <v>0</v>
          </cell>
        </row>
        <row r="54">
          <cell r="D54">
            <v>1.51</v>
          </cell>
        </row>
        <row r="55">
          <cell r="D55">
            <v>44.55</v>
          </cell>
        </row>
        <row r="56">
          <cell r="D56">
            <v>66.650000000000006</v>
          </cell>
        </row>
        <row r="57">
          <cell r="D57">
            <v>0</v>
          </cell>
        </row>
        <row r="58">
          <cell r="D58">
            <v>46.78</v>
          </cell>
        </row>
      </sheetData>
      <sheetData sheetId="5">
        <row r="7">
          <cell r="D7">
            <v>38.290000000000006</v>
          </cell>
        </row>
        <row r="9">
          <cell r="D9">
            <v>0.4</v>
          </cell>
        </row>
        <row r="10">
          <cell r="D10">
            <v>0</v>
          </cell>
        </row>
        <row r="11">
          <cell r="D11">
            <v>15.14</v>
          </cell>
        </row>
        <row r="12">
          <cell r="D12">
            <v>5.95</v>
          </cell>
        </row>
        <row r="13">
          <cell r="D13">
            <v>0</v>
          </cell>
        </row>
        <row r="14">
          <cell r="D14">
            <v>0</v>
          </cell>
        </row>
        <row r="15">
          <cell r="D15">
            <v>16.8</v>
          </cell>
        </row>
        <row r="16">
          <cell r="D16">
            <v>0</v>
          </cell>
        </row>
        <row r="17">
          <cell r="D17">
            <v>0</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sheetData>
      <sheetData sheetId="6">
        <row r="7">
          <cell r="D7">
            <v>68.690000000000012</v>
          </cell>
        </row>
        <row r="8">
          <cell r="D8">
            <v>0.4</v>
          </cell>
        </row>
        <row r="9">
          <cell r="D9">
            <v>0</v>
          </cell>
        </row>
        <row r="10">
          <cell r="D10">
            <v>45.540000000000006</v>
          </cell>
        </row>
        <row r="11">
          <cell r="D11">
            <v>5.95</v>
          </cell>
        </row>
        <row r="12">
          <cell r="D12">
            <v>0</v>
          </cell>
        </row>
        <row r="13">
          <cell r="D13">
            <v>0</v>
          </cell>
        </row>
        <row r="14">
          <cell r="D14">
            <v>16.8</v>
          </cell>
        </row>
        <row r="15">
          <cell r="D15">
            <v>0</v>
          </cell>
        </row>
        <row r="16">
          <cell r="D16">
            <v>0</v>
          </cell>
        </row>
        <row r="17">
          <cell r="D17">
            <v>0</v>
          </cell>
        </row>
        <row r="18">
          <cell r="D18">
            <v>0</v>
          </cell>
        </row>
        <row r="19">
          <cell r="D19">
            <v>0.55000000000000004</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0.55000000000000004</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7">
        <row r="7">
          <cell r="D7">
            <v>0</v>
          </cell>
        </row>
        <row r="8">
          <cell r="D8">
            <v>0</v>
          </cell>
        </row>
        <row r="9">
          <cell r="D9">
            <v>0</v>
          </cell>
        </row>
        <row r="10">
          <cell r="D10">
            <v>0</v>
          </cell>
        </row>
        <row r="11">
          <cell r="D11">
            <v>0</v>
          </cell>
        </row>
        <row r="12">
          <cell r="D12">
            <v>0</v>
          </cell>
        </row>
        <row r="13">
          <cell r="D13">
            <v>0</v>
          </cell>
        </row>
        <row r="14">
          <cell r="D14">
            <v>0</v>
          </cell>
        </row>
        <row r="15">
          <cell r="D15">
            <v>0</v>
          </cell>
        </row>
        <row r="16">
          <cell r="D16">
            <v>0</v>
          </cell>
        </row>
        <row r="17">
          <cell r="D17">
            <v>0</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01-CH"/>
      <sheetName val="Bieu 03-CH"/>
      <sheetName val="Bieu 04-CH"/>
      <sheetName val="Bieu 05-CH"/>
      <sheetName val="Bieu 06-CH"/>
      <sheetName val="Bieu 07-CH"/>
      <sheetName val="Bieu 08-CH"/>
      <sheetName val="Bieu 09-CH"/>
      <sheetName val="Bieu 11-CH"/>
      <sheetName val="BD2011-2020"/>
      <sheetName val="BCC2022"/>
      <sheetName val="Bieu 12-CH-BCC"/>
      <sheetName val="LUC"/>
      <sheetName val="LUK"/>
      <sheetName val="HNK"/>
      <sheetName val="CLN"/>
      <sheetName val="RPN"/>
      <sheetName val="RPT"/>
      <sheetName val="RPM"/>
      <sheetName val="RDN"/>
      <sheetName val="RDT"/>
      <sheetName val="RDM"/>
      <sheetName val="RSN"/>
      <sheetName val="RST"/>
      <sheetName val="RSM"/>
      <sheetName val="NTS"/>
      <sheetName val="NKH"/>
      <sheetName val="ONT"/>
      <sheetName val="ODT"/>
      <sheetName val="CTS"/>
      <sheetName val="DTS"/>
      <sheetName val="CQP"/>
      <sheetName val="CAN"/>
      <sheetName val="SKK"/>
      <sheetName val="SKN"/>
      <sheetName val="SKC"/>
      <sheetName val="TMD"/>
      <sheetName val="SKS"/>
      <sheetName val="SKX"/>
      <sheetName val="DGT"/>
      <sheetName val="DTL"/>
      <sheetName val="DNL"/>
      <sheetName val="DBV"/>
      <sheetName val="DSH"/>
      <sheetName val="DKV"/>
      <sheetName val="DVH"/>
      <sheetName val="DYT"/>
      <sheetName val="DGD"/>
      <sheetName val="DTT"/>
      <sheetName val="DKH"/>
      <sheetName val="DXH"/>
      <sheetName val="DCH"/>
      <sheetName val="DDL"/>
      <sheetName val="LDT"/>
      <sheetName val="DDT"/>
      <sheetName val="DRA"/>
      <sheetName val="TIN"/>
      <sheetName val="TON"/>
      <sheetName val="NTD"/>
      <sheetName val="SON"/>
      <sheetName val="MNC"/>
      <sheetName val="PNK"/>
      <sheetName val="XXXXXXXX"/>
      <sheetName val="00000000"/>
      <sheetName val="Sheet1"/>
      <sheetName val="Sheet2"/>
    </sheetNames>
    <sheetDataSet>
      <sheetData sheetId="0"/>
      <sheetData sheetId="1"/>
      <sheetData sheetId="2"/>
      <sheetData sheetId="3"/>
      <sheetData sheetId="4">
        <row r="7">
          <cell r="D7">
            <v>9946.58</v>
          </cell>
        </row>
        <row r="8">
          <cell r="D8">
            <v>130.36000000000001</v>
          </cell>
        </row>
        <row r="9">
          <cell r="D9">
            <v>130.36000000000001</v>
          </cell>
        </row>
        <row r="10">
          <cell r="D10">
            <v>320.77</v>
          </cell>
        </row>
        <row r="11">
          <cell r="D11">
            <v>265.29000000000002</v>
          </cell>
        </row>
        <row r="12">
          <cell r="D12">
            <v>2738.8900000000003</v>
          </cell>
        </row>
        <row r="13">
          <cell r="D13">
            <v>0</v>
          </cell>
        </row>
        <row r="14">
          <cell r="D14">
            <v>6414.9299999999994</v>
          </cell>
        </row>
        <row r="15">
          <cell r="D15">
            <v>3411.89</v>
          </cell>
        </row>
        <row r="16">
          <cell r="D16">
            <v>11.34</v>
          </cell>
        </row>
        <row r="17">
          <cell r="D17">
            <v>0</v>
          </cell>
        </row>
        <row r="18">
          <cell r="D18">
            <v>65</v>
          </cell>
        </row>
        <row r="19">
          <cell r="D19">
            <v>495.64</v>
          </cell>
        </row>
        <row r="20">
          <cell r="D20">
            <v>5.17</v>
          </cell>
        </row>
        <row r="21">
          <cell r="D21">
            <v>0</v>
          </cell>
        </row>
        <row r="22">
          <cell r="D22">
            <v>0</v>
          </cell>
        </row>
        <row r="23">
          <cell r="D23">
            <v>0</v>
          </cell>
        </row>
        <row r="24">
          <cell r="D24">
            <v>1.53</v>
          </cell>
        </row>
        <row r="25">
          <cell r="D25">
            <v>0</v>
          </cell>
        </row>
        <row r="26">
          <cell r="D26">
            <v>0</v>
          </cell>
        </row>
        <row r="27">
          <cell r="D27">
            <v>0</v>
          </cell>
        </row>
        <row r="28">
          <cell r="D28">
            <v>202.10999999999999</v>
          </cell>
        </row>
        <row r="29">
          <cell r="D29">
            <v>0</v>
          </cell>
        </row>
        <row r="30">
          <cell r="D30">
            <v>114.80999999999999</v>
          </cell>
        </row>
        <row r="31">
          <cell r="D31">
            <v>27.42</v>
          </cell>
        </row>
        <row r="32">
          <cell r="D32">
            <v>0.05</v>
          </cell>
        </row>
        <row r="33">
          <cell r="D33">
            <v>0.23</v>
          </cell>
        </row>
        <row r="34">
          <cell r="D34">
            <v>2.46</v>
          </cell>
        </row>
        <row r="35">
          <cell r="D35">
            <v>4.24</v>
          </cell>
        </row>
        <row r="36">
          <cell r="D36">
            <v>0.01</v>
          </cell>
        </row>
        <row r="37">
          <cell r="D37">
            <v>0.04</v>
          </cell>
        </row>
        <row r="38">
          <cell r="D38">
            <v>0</v>
          </cell>
        </row>
        <row r="39">
          <cell r="D39">
            <v>0</v>
          </cell>
        </row>
        <row r="40">
          <cell r="D40">
            <v>0.1</v>
          </cell>
        </row>
        <row r="41">
          <cell r="D41">
            <v>3.57</v>
          </cell>
        </row>
        <row r="42">
          <cell r="D42">
            <v>49.18</v>
          </cell>
        </row>
        <row r="43">
          <cell r="D43">
            <v>0</v>
          </cell>
        </row>
        <row r="44">
          <cell r="D44">
            <v>0</v>
          </cell>
        </row>
        <row r="45">
          <cell r="D45">
            <v>0</v>
          </cell>
        </row>
        <row r="46">
          <cell r="D46">
            <v>0</v>
          </cell>
        </row>
        <row r="47">
          <cell r="D47">
            <v>0.91</v>
          </cell>
        </row>
        <row r="48">
          <cell r="D48">
            <v>0</v>
          </cell>
        </row>
        <row r="49">
          <cell r="D49">
            <v>50.18</v>
          </cell>
        </row>
        <row r="50">
          <cell r="D50">
            <v>0</v>
          </cell>
        </row>
        <row r="51">
          <cell r="D51">
            <v>0.73</v>
          </cell>
        </row>
        <row r="52">
          <cell r="D52">
            <v>0.06</v>
          </cell>
        </row>
        <row r="53">
          <cell r="D53">
            <v>0</v>
          </cell>
        </row>
        <row r="54">
          <cell r="D54">
            <v>0.05</v>
          </cell>
        </row>
        <row r="55">
          <cell r="D55">
            <v>174.56</v>
          </cell>
        </row>
        <row r="56">
          <cell r="D56">
            <v>56.54</v>
          </cell>
        </row>
        <row r="57">
          <cell r="D57">
            <v>3.8</v>
          </cell>
        </row>
        <row r="58">
          <cell r="D58">
            <v>27.559999999999995</v>
          </cell>
        </row>
      </sheetData>
      <sheetData sheetId="5">
        <row r="7">
          <cell r="D7">
            <v>22.270000000000003</v>
          </cell>
        </row>
        <row r="9">
          <cell r="D9">
            <v>0.63</v>
          </cell>
        </row>
        <row r="10">
          <cell r="D10">
            <v>0.63</v>
          </cell>
        </row>
        <row r="11">
          <cell r="D11">
            <v>5.69</v>
          </cell>
        </row>
        <row r="12">
          <cell r="D12">
            <v>4.58</v>
          </cell>
        </row>
        <row r="13">
          <cell r="D13">
            <v>0</v>
          </cell>
        </row>
        <row r="14">
          <cell r="D14">
            <v>0</v>
          </cell>
        </row>
        <row r="15">
          <cell r="D15">
            <v>11.370000000000001</v>
          </cell>
        </row>
        <row r="16">
          <cell r="D16">
            <v>0</v>
          </cell>
        </row>
        <row r="17">
          <cell r="D17">
            <v>0</v>
          </cell>
        </row>
        <row r="18">
          <cell r="D18">
            <v>0</v>
          </cell>
        </row>
        <row r="19">
          <cell r="D19">
            <v>0</v>
          </cell>
        </row>
        <row r="20">
          <cell r="D20">
            <v>65</v>
          </cell>
        </row>
        <row r="21">
          <cell r="D21">
            <v>0</v>
          </cell>
        </row>
        <row r="22">
          <cell r="D22">
            <v>0</v>
          </cell>
        </row>
        <row r="23">
          <cell r="D23">
            <v>0</v>
          </cell>
        </row>
        <row r="24">
          <cell r="D24">
            <v>0</v>
          </cell>
        </row>
        <row r="25">
          <cell r="D25">
            <v>0</v>
          </cell>
        </row>
        <row r="26">
          <cell r="D26">
            <v>0</v>
          </cell>
        </row>
        <row r="27">
          <cell r="D27">
            <v>0</v>
          </cell>
        </row>
        <row r="28">
          <cell r="D28">
            <v>0</v>
          </cell>
        </row>
        <row r="29">
          <cell r="D29">
            <v>65</v>
          </cell>
        </row>
        <row r="30">
          <cell r="D30">
            <v>0</v>
          </cell>
        </row>
        <row r="31">
          <cell r="D31">
            <v>0</v>
          </cell>
        </row>
      </sheetData>
      <sheetData sheetId="6">
        <row r="7">
          <cell r="D7">
            <v>146.56</v>
          </cell>
        </row>
        <row r="8">
          <cell r="D8">
            <v>0.63</v>
          </cell>
        </row>
        <row r="9">
          <cell r="D9">
            <v>0.63</v>
          </cell>
        </row>
        <row r="10">
          <cell r="D10">
            <v>5.69</v>
          </cell>
        </row>
        <row r="11">
          <cell r="D11">
            <v>63.87</v>
          </cell>
        </row>
        <row r="12">
          <cell r="D12">
            <v>0</v>
          </cell>
        </row>
        <row r="13">
          <cell r="D13">
            <v>0</v>
          </cell>
        </row>
        <row r="14">
          <cell r="D14">
            <v>76.37</v>
          </cell>
        </row>
        <row r="15">
          <cell r="D15">
            <v>0</v>
          </cell>
        </row>
        <row r="16">
          <cell r="D16">
            <v>0</v>
          </cell>
        </row>
        <row r="17">
          <cell r="D17">
            <v>0</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7">
        <row r="7">
          <cell r="D7">
            <v>0</v>
          </cell>
        </row>
        <row r="8">
          <cell r="D8">
            <v>0</v>
          </cell>
        </row>
        <row r="9">
          <cell r="D9">
            <v>0</v>
          </cell>
        </row>
        <row r="10">
          <cell r="D10">
            <v>0</v>
          </cell>
        </row>
        <row r="11">
          <cell r="D11">
            <v>0</v>
          </cell>
        </row>
        <row r="12">
          <cell r="D12">
            <v>0</v>
          </cell>
        </row>
        <row r="13">
          <cell r="D13">
            <v>0</v>
          </cell>
        </row>
        <row r="14">
          <cell r="D14">
            <v>0</v>
          </cell>
        </row>
        <row r="15">
          <cell r="D15">
            <v>0</v>
          </cell>
        </row>
        <row r="16">
          <cell r="D16">
            <v>0</v>
          </cell>
        </row>
        <row r="17">
          <cell r="D17">
            <v>0</v>
          </cell>
        </row>
        <row r="18">
          <cell r="D18">
            <v>0</v>
          </cell>
        </row>
        <row r="19">
          <cell r="D19">
            <v>17.850000000000001</v>
          </cell>
        </row>
        <row r="20">
          <cell r="D20">
            <v>0</v>
          </cell>
        </row>
        <row r="21">
          <cell r="D21">
            <v>0</v>
          </cell>
        </row>
        <row r="22">
          <cell r="D22">
            <v>0</v>
          </cell>
        </row>
        <row r="23">
          <cell r="D23">
            <v>0</v>
          </cell>
        </row>
        <row r="24">
          <cell r="D24">
            <v>0</v>
          </cell>
        </row>
        <row r="25">
          <cell r="D25">
            <v>0</v>
          </cell>
        </row>
        <row r="26">
          <cell r="D26">
            <v>0</v>
          </cell>
        </row>
        <row r="27">
          <cell r="D27">
            <v>0</v>
          </cell>
        </row>
        <row r="28">
          <cell r="D28">
            <v>17.850000000000001</v>
          </cell>
        </row>
        <row r="29">
          <cell r="D29">
            <v>0</v>
          </cell>
        </row>
        <row r="30">
          <cell r="D30">
            <v>0</v>
          </cell>
        </row>
        <row r="31">
          <cell r="D31">
            <v>1.5</v>
          </cell>
        </row>
        <row r="32">
          <cell r="D32">
            <v>0</v>
          </cell>
        </row>
        <row r="33">
          <cell r="D33">
            <v>0</v>
          </cell>
        </row>
        <row r="34">
          <cell r="D34">
            <v>0</v>
          </cell>
        </row>
        <row r="35">
          <cell r="D35">
            <v>0</v>
          </cell>
        </row>
        <row r="36">
          <cell r="D36">
            <v>0</v>
          </cell>
        </row>
        <row r="37">
          <cell r="D37">
            <v>0</v>
          </cell>
        </row>
        <row r="38">
          <cell r="D38">
            <v>0</v>
          </cell>
        </row>
        <row r="39">
          <cell r="D39">
            <v>0</v>
          </cell>
        </row>
        <row r="40">
          <cell r="D40">
            <v>0.1</v>
          </cell>
        </row>
        <row r="41">
          <cell r="D41">
            <v>0</v>
          </cell>
        </row>
        <row r="42">
          <cell r="D42">
            <v>16.25</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01-CH"/>
      <sheetName val="Bieu 03-CH"/>
      <sheetName val="Bieu 04-CH"/>
      <sheetName val="Bieu 05-CH"/>
      <sheetName val="Bieu 06-CH"/>
      <sheetName val="Bieu 07-CH"/>
      <sheetName val="Bieu 08-CH"/>
      <sheetName val="Bieu 09-CH"/>
      <sheetName val="Bieu 11-CH"/>
      <sheetName val="BD2011-2020"/>
      <sheetName val="BCC2022"/>
      <sheetName val="Bieu 12-CH-BCC"/>
      <sheetName val="LUC"/>
      <sheetName val="LUK"/>
      <sheetName val="HNK"/>
      <sheetName val="CLN"/>
      <sheetName val="RPN"/>
      <sheetName val="RPT"/>
      <sheetName val="RPM"/>
      <sheetName val="RDN"/>
      <sheetName val="RDT"/>
      <sheetName val="RDM"/>
      <sheetName val="RSN"/>
      <sheetName val="RST"/>
      <sheetName val="RSM"/>
      <sheetName val="NTS"/>
      <sheetName val="NKH"/>
      <sheetName val="ONT"/>
      <sheetName val="ODT"/>
      <sheetName val="CTS"/>
      <sheetName val="DTS"/>
      <sheetName val="CQP"/>
      <sheetName val="CAN"/>
      <sheetName val="SKK"/>
      <sheetName val="SKN"/>
      <sheetName val="SKC"/>
      <sheetName val="TMD"/>
      <sheetName val="SKS"/>
      <sheetName val="SKX"/>
      <sheetName val="DGT"/>
      <sheetName val="DTL"/>
      <sheetName val="DNL"/>
      <sheetName val="DBV"/>
      <sheetName val="DSH"/>
      <sheetName val="DKV"/>
      <sheetName val="DVH"/>
      <sheetName val="DYT"/>
      <sheetName val="DGD"/>
      <sheetName val="DTT"/>
      <sheetName val="DKH"/>
      <sheetName val="DXH"/>
      <sheetName val="DCH"/>
      <sheetName val="DDL"/>
      <sheetName val="LDT"/>
      <sheetName val="DDT"/>
      <sheetName val="DRA"/>
      <sheetName val="TIN"/>
      <sheetName val="TON"/>
      <sheetName val="NTD"/>
      <sheetName val="SON"/>
      <sheetName val="MNC"/>
      <sheetName val="PNK"/>
      <sheetName val="XXXXXXXX"/>
      <sheetName val="00000000"/>
      <sheetName val="Sheet1"/>
      <sheetName val="Sheet2"/>
    </sheetNames>
    <sheetDataSet>
      <sheetData sheetId="0"/>
      <sheetData sheetId="1"/>
      <sheetData sheetId="2"/>
      <sheetData sheetId="3"/>
      <sheetData sheetId="4">
        <row r="7">
          <cell r="D7">
            <v>13632.042999999998</v>
          </cell>
        </row>
        <row r="8">
          <cell r="D8">
            <v>191.08999999999997</v>
          </cell>
        </row>
        <row r="9">
          <cell r="D9">
            <v>191.08999999999997</v>
          </cell>
        </row>
        <row r="10">
          <cell r="D10">
            <v>133.197</v>
          </cell>
        </row>
        <row r="11">
          <cell r="D11">
            <v>308.07799999999997</v>
          </cell>
        </row>
        <row r="12">
          <cell r="D12">
            <v>9823.4079999999976</v>
          </cell>
        </row>
        <row r="13">
          <cell r="D13">
            <v>0</v>
          </cell>
        </row>
        <row r="14">
          <cell r="D14">
            <v>3156.5</v>
          </cell>
        </row>
        <row r="15">
          <cell r="D15">
            <v>1872.53</v>
          </cell>
        </row>
        <row r="16">
          <cell r="D16">
            <v>4.93</v>
          </cell>
        </row>
        <row r="17">
          <cell r="D17">
            <v>0</v>
          </cell>
        </row>
        <row r="18">
          <cell r="D18">
            <v>14.84</v>
          </cell>
        </row>
        <row r="19">
          <cell r="D19">
            <v>356.84999999999997</v>
          </cell>
        </row>
        <row r="20">
          <cell r="D20">
            <v>6.54</v>
          </cell>
        </row>
        <row r="21">
          <cell r="D21">
            <v>0</v>
          </cell>
        </row>
        <row r="22">
          <cell r="D22">
            <v>0</v>
          </cell>
        </row>
        <row r="23">
          <cell r="D23">
            <v>0</v>
          </cell>
        </row>
        <row r="24">
          <cell r="D24">
            <v>0</v>
          </cell>
        </row>
        <row r="25">
          <cell r="D25">
            <v>1.44</v>
          </cell>
        </row>
        <row r="26">
          <cell r="D26">
            <v>0</v>
          </cell>
        </row>
        <row r="27">
          <cell r="D27">
            <v>6.4</v>
          </cell>
        </row>
        <row r="28">
          <cell r="D28">
            <v>151.58999999999997</v>
          </cell>
        </row>
        <row r="29">
          <cell r="D29">
            <v>0</v>
          </cell>
        </row>
        <row r="30">
          <cell r="D30">
            <v>89.68</v>
          </cell>
        </row>
        <row r="31">
          <cell r="D31">
            <v>31.79</v>
          </cell>
        </row>
        <row r="32">
          <cell r="D32">
            <v>0</v>
          </cell>
        </row>
        <row r="33">
          <cell r="D33">
            <v>0.26</v>
          </cell>
        </row>
        <row r="34">
          <cell r="D34">
            <v>2.13</v>
          </cell>
        </row>
        <row r="35">
          <cell r="D35">
            <v>2.5499999999999998</v>
          </cell>
        </row>
        <row r="36">
          <cell r="D36">
            <v>0.11</v>
          </cell>
        </row>
        <row r="37">
          <cell r="D37">
            <v>0.08</v>
          </cell>
        </row>
        <row r="38">
          <cell r="D38">
            <v>0</v>
          </cell>
        </row>
        <row r="39">
          <cell r="D39">
            <v>8.1300000000000008</v>
          </cell>
        </row>
        <row r="40">
          <cell r="D40">
            <v>0.16</v>
          </cell>
        </row>
        <row r="41">
          <cell r="D41">
            <v>0.19</v>
          </cell>
        </row>
        <row r="42">
          <cell r="D42">
            <v>15.67</v>
          </cell>
        </row>
        <row r="43">
          <cell r="D43">
            <v>0</v>
          </cell>
        </row>
        <row r="44">
          <cell r="D44">
            <v>0</v>
          </cell>
        </row>
        <row r="45">
          <cell r="D45">
            <v>0.84</v>
          </cell>
        </row>
        <row r="46">
          <cell r="D46">
            <v>0</v>
          </cell>
        </row>
        <row r="47">
          <cell r="D47">
            <v>1.3900000000000001</v>
          </cell>
        </row>
        <row r="48">
          <cell r="D48">
            <v>0</v>
          </cell>
        </row>
        <row r="49">
          <cell r="D49">
            <v>49.629999999999995</v>
          </cell>
        </row>
        <row r="50">
          <cell r="D50">
            <v>0</v>
          </cell>
        </row>
        <row r="51">
          <cell r="D51">
            <v>0.55000000000000004</v>
          </cell>
        </row>
        <row r="52">
          <cell r="D52">
            <v>3.41</v>
          </cell>
        </row>
        <row r="53">
          <cell r="D53">
            <v>0</v>
          </cell>
        </row>
        <row r="54">
          <cell r="D54">
            <v>7.37</v>
          </cell>
        </row>
        <row r="55">
          <cell r="D55">
            <v>115.12</v>
          </cell>
        </row>
        <row r="56">
          <cell r="D56">
            <v>13.41</v>
          </cell>
        </row>
        <row r="57">
          <cell r="D57">
            <v>0</v>
          </cell>
        </row>
        <row r="58">
          <cell r="D58">
            <v>124.83999999999999</v>
          </cell>
        </row>
      </sheetData>
      <sheetData sheetId="5">
        <row r="7">
          <cell r="D7">
            <v>12.14</v>
          </cell>
        </row>
        <row r="9">
          <cell r="D9">
            <v>1.8</v>
          </cell>
        </row>
        <row r="10">
          <cell r="D10">
            <v>1.8</v>
          </cell>
        </row>
        <row r="11">
          <cell r="D11">
            <v>3.44</v>
          </cell>
        </row>
        <row r="12">
          <cell r="D12">
            <v>0.5</v>
          </cell>
        </row>
        <row r="13">
          <cell r="D13">
            <v>0</v>
          </cell>
        </row>
        <row r="14">
          <cell r="D14">
            <v>0</v>
          </cell>
        </row>
        <row r="15">
          <cell r="D15">
            <v>6.4</v>
          </cell>
        </row>
        <row r="16">
          <cell r="D16">
            <v>0</v>
          </cell>
        </row>
        <row r="17">
          <cell r="D17">
            <v>0</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sheetData>
      <sheetData sheetId="6">
        <row r="7">
          <cell r="D7">
            <v>16.14</v>
          </cell>
        </row>
        <row r="8">
          <cell r="D8">
            <v>1.8</v>
          </cell>
        </row>
        <row r="9">
          <cell r="D9">
            <v>1.8</v>
          </cell>
        </row>
        <row r="10">
          <cell r="D10">
            <v>7.4399999999999995</v>
          </cell>
        </row>
        <row r="11">
          <cell r="D11">
            <v>0.5</v>
          </cell>
        </row>
        <row r="12">
          <cell r="D12">
            <v>0</v>
          </cell>
        </row>
        <row r="13">
          <cell r="D13">
            <v>0</v>
          </cell>
        </row>
        <row r="14">
          <cell r="D14">
            <v>6.4</v>
          </cell>
        </row>
        <row r="15">
          <cell r="D15">
            <v>0</v>
          </cell>
        </row>
        <row r="16">
          <cell r="D16">
            <v>0</v>
          </cell>
        </row>
        <row r="17">
          <cell r="D17">
            <v>0</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7">
        <row r="7">
          <cell r="D7">
            <v>0</v>
          </cell>
        </row>
        <row r="8">
          <cell r="D8">
            <v>0</v>
          </cell>
        </row>
        <row r="9">
          <cell r="D9">
            <v>0</v>
          </cell>
        </row>
        <row r="10">
          <cell r="D10">
            <v>0</v>
          </cell>
        </row>
        <row r="11">
          <cell r="D11">
            <v>0</v>
          </cell>
        </row>
        <row r="12">
          <cell r="D12">
            <v>0</v>
          </cell>
        </row>
        <row r="13">
          <cell r="D13">
            <v>0</v>
          </cell>
        </row>
        <row r="14">
          <cell r="D14">
            <v>0</v>
          </cell>
        </row>
        <row r="15">
          <cell r="D15">
            <v>0</v>
          </cell>
        </row>
        <row r="16">
          <cell r="D16">
            <v>0</v>
          </cell>
        </row>
        <row r="17">
          <cell r="D17">
            <v>0</v>
          </cell>
        </row>
        <row r="18">
          <cell r="D18">
            <v>0</v>
          </cell>
        </row>
        <row r="19">
          <cell r="D19">
            <v>0.01</v>
          </cell>
        </row>
        <row r="20">
          <cell r="D20">
            <v>0</v>
          </cell>
        </row>
        <row r="21">
          <cell r="D21">
            <v>0</v>
          </cell>
        </row>
        <row r="22">
          <cell r="D22">
            <v>0</v>
          </cell>
        </row>
        <row r="23">
          <cell r="D23">
            <v>0</v>
          </cell>
        </row>
        <row r="24">
          <cell r="D24">
            <v>0</v>
          </cell>
        </row>
        <row r="25">
          <cell r="D25">
            <v>0</v>
          </cell>
        </row>
        <row r="26">
          <cell r="D26">
            <v>0</v>
          </cell>
        </row>
        <row r="27">
          <cell r="D27">
            <v>0</v>
          </cell>
        </row>
        <row r="28">
          <cell r="D28">
            <v>0.01</v>
          </cell>
        </row>
        <row r="29">
          <cell r="D29">
            <v>0</v>
          </cell>
        </row>
        <row r="30">
          <cell r="D30">
            <v>0</v>
          </cell>
        </row>
        <row r="31">
          <cell r="D31">
            <v>0</v>
          </cell>
        </row>
        <row r="32">
          <cell r="D32">
            <v>0</v>
          </cell>
        </row>
        <row r="33">
          <cell r="D33">
            <v>0</v>
          </cell>
        </row>
        <row r="34">
          <cell r="D34">
            <v>0</v>
          </cell>
        </row>
        <row r="35">
          <cell r="D35">
            <v>0</v>
          </cell>
        </row>
        <row r="36">
          <cell r="D36">
            <v>0.01</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01-CH"/>
      <sheetName val="Bieu 03-CH"/>
      <sheetName val="Bieu 04-CH"/>
      <sheetName val="Bieu 05-CH"/>
      <sheetName val="Bieu 06-CH"/>
      <sheetName val="Bieu 07-CH"/>
      <sheetName val="Bieu 08-CH"/>
      <sheetName val="Bieu 09-CH"/>
      <sheetName val="Bieu 11-CH"/>
      <sheetName val="BD2011-2020"/>
      <sheetName val="BCC2022"/>
      <sheetName val="Bieu 12-CH-BCC"/>
      <sheetName val="LUC"/>
      <sheetName val="LUK"/>
      <sheetName val="HNK"/>
      <sheetName val="CLN"/>
      <sheetName val="RPN"/>
      <sheetName val="RPT"/>
      <sheetName val="RPM"/>
      <sheetName val="RDN"/>
      <sheetName val="RDT"/>
      <sheetName val="RDM"/>
      <sheetName val="RSN"/>
      <sheetName val="RST"/>
      <sheetName val="RSM"/>
      <sheetName val="NTS"/>
      <sheetName val="NKH"/>
      <sheetName val="ONT"/>
      <sheetName val="ODT"/>
      <sheetName val="CTS"/>
      <sheetName val="DTS"/>
      <sheetName val="CQP"/>
      <sheetName val="CAN"/>
      <sheetName val="SKK"/>
      <sheetName val="SKN"/>
      <sheetName val="SKC"/>
      <sheetName val="TMD"/>
      <sheetName val="SKS"/>
      <sheetName val="SKX"/>
      <sheetName val="DGT"/>
      <sheetName val="DTL"/>
      <sheetName val="DNL"/>
      <sheetName val="DBV"/>
      <sheetName val="DSH"/>
      <sheetName val="DKV"/>
      <sheetName val="DVH"/>
      <sheetName val="DYT"/>
      <sheetName val="DGD"/>
      <sheetName val="DTT"/>
      <sheetName val="DKH"/>
      <sheetName val="DXH"/>
      <sheetName val="DCH"/>
      <sheetName val="DDL"/>
      <sheetName val="LDT"/>
      <sheetName val="DDT"/>
      <sheetName val="DRA"/>
      <sheetName val="TIN"/>
      <sheetName val="TON"/>
      <sheetName val="NTD"/>
      <sheetName val="SON"/>
      <sheetName val="MNC"/>
      <sheetName val="PNK"/>
      <sheetName val="XXXXXXXX"/>
      <sheetName val="00000000"/>
      <sheetName val="Sheet1"/>
      <sheetName val="Sheet2"/>
    </sheetNames>
    <sheetDataSet>
      <sheetData sheetId="0"/>
      <sheetData sheetId="1"/>
      <sheetData sheetId="2"/>
      <sheetData sheetId="3"/>
      <sheetData sheetId="4">
        <row r="7">
          <cell r="D7">
            <v>227.285</v>
          </cell>
        </row>
        <row r="8">
          <cell r="D8">
            <v>53.89</v>
          </cell>
        </row>
        <row r="9">
          <cell r="D9">
            <v>53.89</v>
          </cell>
        </row>
        <row r="10">
          <cell r="D10">
            <v>87.712999999999994</v>
          </cell>
        </row>
        <row r="11">
          <cell r="D11">
            <v>84.051999999999992</v>
          </cell>
        </row>
        <row r="12">
          <cell r="D12">
            <v>0</v>
          </cell>
        </row>
        <row r="13">
          <cell r="D13">
            <v>0</v>
          </cell>
        </row>
        <row r="14">
          <cell r="D14">
            <v>0</v>
          </cell>
        </row>
        <row r="15">
          <cell r="D15">
            <v>0</v>
          </cell>
        </row>
        <row r="16">
          <cell r="D16">
            <v>1.63</v>
          </cell>
        </row>
        <row r="17">
          <cell r="D17">
            <v>0</v>
          </cell>
        </row>
        <row r="18">
          <cell r="D18">
            <v>0</v>
          </cell>
        </row>
        <row r="19">
          <cell r="D19">
            <v>147.9</v>
          </cell>
        </row>
        <row r="20">
          <cell r="D20">
            <v>0</v>
          </cell>
        </row>
        <row r="21">
          <cell r="D21">
            <v>0.11</v>
          </cell>
        </row>
        <row r="22">
          <cell r="D22">
            <v>0</v>
          </cell>
        </row>
        <row r="23">
          <cell r="D23">
            <v>0</v>
          </cell>
        </row>
        <row r="24">
          <cell r="D24">
            <v>5.75</v>
          </cell>
        </row>
        <row r="25">
          <cell r="D25">
            <v>0</v>
          </cell>
        </row>
        <row r="26">
          <cell r="D26">
            <v>0</v>
          </cell>
        </row>
        <row r="27">
          <cell r="D27">
            <v>0</v>
          </cell>
        </row>
        <row r="28">
          <cell r="D28">
            <v>62.59</v>
          </cell>
        </row>
        <row r="29">
          <cell r="D29">
            <v>0</v>
          </cell>
        </row>
        <row r="30">
          <cell r="D30">
            <v>43.39</v>
          </cell>
        </row>
        <row r="31">
          <cell r="D31">
            <v>11.86</v>
          </cell>
        </row>
        <row r="32">
          <cell r="D32">
            <v>0.03</v>
          </cell>
        </row>
        <row r="33">
          <cell r="D33">
            <v>0.14000000000000001</v>
          </cell>
        </row>
        <row r="34">
          <cell r="D34">
            <v>1.2</v>
          </cell>
        </row>
        <row r="35">
          <cell r="D35">
            <v>1.88</v>
          </cell>
        </row>
        <row r="36">
          <cell r="D36">
            <v>0.06</v>
          </cell>
        </row>
        <row r="37">
          <cell r="D37">
            <v>0.05</v>
          </cell>
        </row>
        <row r="38">
          <cell r="D38">
            <v>0</v>
          </cell>
        </row>
        <row r="39">
          <cell r="D39">
            <v>0.69</v>
          </cell>
        </row>
        <row r="40">
          <cell r="D40">
            <v>0</v>
          </cell>
        </row>
        <row r="41">
          <cell r="D41">
            <v>0.21</v>
          </cell>
        </row>
        <row r="42">
          <cell r="D42">
            <v>3.03</v>
          </cell>
        </row>
        <row r="43">
          <cell r="D43">
            <v>0.05</v>
          </cell>
        </row>
        <row r="44">
          <cell r="D44">
            <v>0</v>
          </cell>
        </row>
        <row r="45">
          <cell r="D45">
            <v>0</v>
          </cell>
        </row>
        <row r="46">
          <cell r="D46">
            <v>0</v>
          </cell>
        </row>
        <row r="47">
          <cell r="D47">
            <v>1.0900000000000001</v>
          </cell>
        </row>
        <row r="48">
          <cell r="D48">
            <v>0</v>
          </cell>
        </row>
        <row r="49">
          <cell r="D49">
            <v>56.35</v>
          </cell>
        </row>
        <row r="50">
          <cell r="D50">
            <v>0</v>
          </cell>
        </row>
        <row r="51">
          <cell r="D51">
            <v>0.62</v>
          </cell>
        </row>
        <row r="52">
          <cell r="D52">
            <v>0</v>
          </cell>
        </row>
        <row r="53">
          <cell r="D53">
            <v>0</v>
          </cell>
        </row>
        <row r="54">
          <cell r="D54">
            <v>2.96</v>
          </cell>
        </row>
        <row r="55">
          <cell r="D55">
            <v>18.43</v>
          </cell>
        </row>
        <row r="56">
          <cell r="D56">
            <v>0</v>
          </cell>
        </row>
        <row r="57">
          <cell r="D57">
            <v>0</v>
          </cell>
        </row>
        <row r="58">
          <cell r="D58">
            <v>13.41</v>
          </cell>
        </row>
      </sheetData>
      <sheetData sheetId="5">
        <row r="7">
          <cell r="D7">
            <v>18.36</v>
          </cell>
        </row>
        <row r="9">
          <cell r="D9">
            <v>1.52</v>
          </cell>
        </row>
        <row r="10">
          <cell r="D10">
            <v>1.52</v>
          </cell>
        </row>
        <row r="11">
          <cell r="D11">
            <v>14.709999999999999</v>
          </cell>
        </row>
        <row r="12">
          <cell r="D12">
            <v>2.11</v>
          </cell>
        </row>
        <row r="13">
          <cell r="D13">
            <v>0</v>
          </cell>
        </row>
        <row r="14">
          <cell r="D14">
            <v>0</v>
          </cell>
        </row>
        <row r="15">
          <cell r="D15">
            <v>0</v>
          </cell>
        </row>
        <row r="16">
          <cell r="D16">
            <v>0</v>
          </cell>
        </row>
        <row r="17">
          <cell r="D17">
            <v>0.02</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sheetData>
      <sheetData sheetId="6">
        <row r="7">
          <cell r="D7">
            <v>26.26</v>
          </cell>
        </row>
        <row r="8">
          <cell r="D8">
            <v>4.5999999999999996</v>
          </cell>
        </row>
        <row r="9">
          <cell r="D9">
            <v>4.5999999999999996</v>
          </cell>
        </row>
        <row r="10">
          <cell r="D10">
            <v>19.53</v>
          </cell>
        </row>
        <row r="11">
          <cell r="D11">
            <v>2.11</v>
          </cell>
        </row>
        <row r="12">
          <cell r="D12">
            <v>0</v>
          </cell>
        </row>
        <row r="13">
          <cell r="D13">
            <v>0</v>
          </cell>
        </row>
        <row r="14">
          <cell r="D14">
            <v>0</v>
          </cell>
        </row>
        <row r="15">
          <cell r="D15">
            <v>0</v>
          </cell>
        </row>
        <row r="16">
          <cell r="D16">
            <v>0.02</v>
          </cell>
        </row>
        <row r="17">
          <cell r="D17">
            <v>0</v>
          </cell>
        </row>
        <row r="18">
          <cell r="D18">
            <v>0</v>
          </cell>
        </row>
        <row r="19">
          <cell r="D19">
            <v>2.23</v>
          </cell>
        </row>
        <row r="20">
          <cell r="D20">
            <v>0</v>
          </cell>
        </row>
        <row r="21">
          <cell r="D21">
            <v>0</v>
          </cell>
        </row>
        <row r="22">
          <cell r="D22">
            <v>0</v>
          </cell>
        </row>
        <row r="23">
          <cell r="D23">
            <v>0</v>
          </cell>
        </row>
        <row r="24">
          <cell r="D24">
            <v>0</v>
          </cell>
        </row>
        <row r="25">
          <cell r="D25">
            <v>0</v>
          </cell>
        </row>
        <row r="26">
          <cell r="D26">
            <v>0</v>
          </cell>
        </row>
        <row r="27">
          <cell r="D27">
            <v>0</v>
          </cell>
        </row>
        <row r="28">
          <cell r="D28">
            <v>1.97</v>
          </cell>
        </row>
        <row r="29">
          <cell r="D29">
            <v>0</v>
          </cell>
        </row>
        <row r="30">
          <cell r="D30">
            <v>0</v>
          </cell>
        </row>
        <row r="31">
          <cell r="D31">
            <v>1.9</v>
          </cell>
        </row>
        <row r="32">
          <cell r="D32">
            <v>0</v>
          </cell>
        </row>
        <row r="33">
          <cell r="D33">
            <v>0</v>
          </cell>
        </row>
        <row r="34">
          <cell r="D34">
            <v>7.0000000000000007E-2</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0.26</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7">
        <row r="7">
          <cell r="D7">
            <v>0</v>
          </cell>
        </row>
        <row r="8">
          <cell r="D8">
            <v>0</v>
          </cell>
        </row>
        <row r="9">
          <cell r="D9">
            <v>0</v>
          </cell>
        </row>
        <row r="10">
          <cell r="D10">
            <v>0</v>
          </cell>
        </row>
        <row r="11">
          <cell r="D11">
            <v>0</v>
          </cell>
        </row>
        <row r="12">
          <cell r="D12">
            <v>0</v>
          </cell>
        </row>
        <row r="13">
          <cell r="D13">
            <v>0</v>
          </cell>
        </row>
        <row r="14">
          <cell r="D14">
            <v>0</v>
          </cell>
        </row>
        <row r="15">
          <cell r="D15">
            <v>0</v>
          </cell>
        </row>
        <row r="16">
          <cell r="D16">
            <v>0</v>
          </cell>
        </row>
        <row r="17">
          <cell r="D17">
            <v>0</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01-CH"/>
      <sheetName val="Bieu 03-CH"/>
      <sheetName val="Bieu 04-CH"/>
      <sheetName val="Bieu 05-CH"/>
      <sheetName val="Bieu 06-CH"/>
      <sheetName val="Bieu 07-CH"/>
      <sheetName val="Bieu 08-CH"/>
      <sheetName val="Bieu 09-CH"/>
      <sheetName val="Bieu 11-CH"/>
      <sheetName val="BD2011-2020"/>
      <sheetName val="BCC2022"/>
      <sheetName val="Bieu 12-CH-BCC"/>
      <sheetName val="LUC"/>
      <sheetName val="LUK"/>
      <sheetName val="HNK"/>
      <sheetName val="CLN"/>
      <sheetName val="RPN"/>
      <sheetName val="RPT"/>
      <sheetName val="RPM"/>
      <sheetName val="RDN"/>
      <sheetName val="RDT"/>
      <sheetName val="RDM"/>
      <sheetName val="RSN"/>
      <sheetName val="RST"/>
      <sheetName val="RSM"/>
      <sheetName val="NTS"/>
      <sheetName val="NKH"/>
      <sheetName val="ONT"/>
      <sheetName val="ODT"/>
      <sheetName val="CTS"/>
      <sheetName val="DTS"/>
      <sheetName val="CQP"/>
      <sheetName val="CAN"/>
      <sheetName val="SKK"/>
      <sheetName val="SKN"/>
      <sheetName val="SKC"/>
      <sheetName val="TMD"/>
      <sheetName val="SKS"/>
      <sheetName val="SKX"/>
      <sheetName val="DGT"/>
      <sheetName val="DTL"/>
      <sheetName val="DNL"/>
      <sheetName val="DBV"/>
      <sheetName val="DSH"/>
      <sheetName val="DKV"/>
      <sheetName val="DVH"/>
      <sheetName val="DYT"/>
      <sheetName val="DGD"/>
      <sheetName val="DTT"/>
      <sheetName val="DKH"/>
      <sheetName val="DXH"/>
      <sheetName val="DCH"/>
      <sheetName val="DDL"/>
      <sheetName val="LDT"/>
      <sheetName val="DDT"/>
      <sheetName val="DRA"/>
      <sheetName val="TIN"/>
      <sheetName val="TON"/>
      <sheetName val="NTD"/>
      <sheetName val="SON"/>
      <sheetName val="MNC"/>
      <sheetName val="PNK"/>
      <sheetName val="XXXXXXXX"/>
      <sheetName val="00000000"/>
      <sheetName val="Sheet1"/>
      <sheetName val="Sheet2"/>
    </sheetNames>
    <sheetDataSet>
      <sheetData sheetId="0"/>
      <sheetData sheetId="1"/>
      <sheetData sheetId="2"/>
      <sheetData sheetId="3"/>
      <sheetData sheetId="4">
        <row r="7">
          <cell r="D7">
            <v>1482.04</v>
          </cell>
        </row>
        <row r="8">
          <cell r="D8">
            <v>228.24</v>
          </cell>
        </row>
        <row r="9">
          <cell r="D9">
            <v>212.13</v>
          </cell>
        </row>
        <row r="10">
          <cell r="D10">
            <v>149.27000000000001</v>
          </cell>
        </row>
        <row r="11">
          <cell r="D11">
            <v>689.79</v>
          </cell>
        </row>
        <row r="12">
          <cell r="D12">
            <v>0</v>
          </cell>
        </row>
        <row r="13">
          <cell r="D13">
            <v>0</v>
          </cell>
        </row>
        <row r="14">
          <cell r="D14">
            <v>407.69</v>
          </cell>
        </row>
        <row r="15">
          <cell r="D15">
            <v>0</v>
          </cell>
        </row>
        <row r="16">
          <cell r="D16">
            <v>1.03</v>
          </cell>
        </row>
        <row r="17">
          <cell r="D17">
            <v>0</v>
          </cell>
        </row>
        <row r="18">
          <cell r="D18">
            <v>6.02</v>
          </cell>
        </row>
        <row r="19">
          <cell r="D19">
            <v>619.9799999999999</v>
          </cell>
        </row>
        <row r="20">
          <cell r="D20">
            <v>0</v>
          </cell>
        </row>
        <row r="21">
          <cell r="D21">
            <v>0</v>
          </cell>
        </row>
        <row r="22">
          <cell r="D22">
            <v>0</v>
          </cell>
        </row>
        <row r="23">
          <cell r="D23">
            <v>70</v>
          </cell>
        </row>
        <row r="24">
          <cell r="D24">
            <v>19.869999999999997</v>
          </cell>
        </row>
        <row r="25">
          <cell r="D25">
            <v>0.98</v>
          </cell>
        </row>
        <row r="26">
          <cell r="D26">
            <v>5.62</v>
          </cell>
        </row>
        <row r="27">
          <cell r="D27">
            <v>21.52</v>
          </cell>
        </row>
        <row r="28">
          <cell r="D28">
            <v>309.03999999999991</v>
          </cell>
        </row>
        <row r="29">
          <cell r="D29">
            <v>0</v>
          </cell>
        </row>
        <row r="30">
          <cell r="D30">
            <v>229.01999999999998</v>
          </cell>
        </row>
        <row r="31">
          <cell r="D31">
            <v>32.94</v>
          </cell>
        </row>
        <row r="32">
          <cell r="D32">
            <v>0.05</v>
          </cell>
        </row>
        <row r="33">
          <cell r="D33">
            <v>0.09</v>
          </cell>
        </row>
        <row r="34">
          <cell r="D34">
            <v>7.08</v>
          </cell>
        </row>
        <row r="35">
          <cell r="D35">
            <v>2.4300000000000002</v>
          </cell>
        </row>
        <row r="36">
          <cell r="D36">
            <v>0.01</v>
          </cell>
        </row>
        <row r="37">
          <cell r="D37">
            <v>0.03</v>
          </cell>
        </row>
        <row r="38">
          <cell r="D38">
            <v>0</v>
          </cell>
        </row>
        <row r="39">
          <cell r="D39">
            <v>0</v>
          </cell>
        </row>
        <row r="40">
          <cell r="D40">
            <v>1.2</v>
          </cell>
        </row>
        <row r="41">
          <cell r="D41">
            <v>0</v>
          </cell>
        </row>
        <row r="42">
          <cell r="D42">
            <v>36.19</v>
          </cell>
        </row>
        <row r="43">
          <cell r="D43">
            <v>0</v>
          </cell>
        </row>
        <row r="44">
          <cell r="D44">
            <v>0</v>
          </cell>
        </row>
        <row r="45">
          <cell r="D45">
            <v>0</v>
          </cell>
        </row>
        <row r="46">
          <cell r="D46">
            <v>0</v>
          </cell>
        </row>
        <row r="47">
          <cell r="D47">
            <v>0.96000000000000008</v>
          </cell>
        </row>
        <row r="48">
          <cell r="D48">
            <v>0.15</v>
          </cell>
        </row>
        <row r="49">
          <cell r="D49">
            <v>69.540000000000006</v>
          </cell>
        </row>
        <row r="50">
          <cell r="D50">
            <v>0</v>
          </cell>
        </row>
        <row r="51">
          <cell r="D51">
            <v>0.34</v>
          </cell>
        </row>
        <row r="52">
          <cell r="D52">
            <v>0</v>
          </cell>
        </row>
        <row r="53">
          <cell r="D53">
            <v>0</v>
          </cell>
        </row>
        <row r="54">
          <cell r="D54">
            <v>8.5500000000000007</v>
          </cell>
        </row>
        <row r="55">
          <cell r="D55">
            <v>54.54</v>
          </cell>
        </row>
        <row r="56">
          <cell r="D56">
            <v>58.870000000000005</v>
          </cell>
        </row>
        <row r="57">
          <cell r="D57">
            <v>0</v>
          </cell>
        </row>
        <row r="58">
          <cell r="D58">
            <v>42.51</v>
          </cell>
        </row>
      </sheetData>
      <sheetData sheetId="5">
        <row r="7">
          <cell r="D7">
            <v>178.27999999999997</v>
          </cell>
        </row>
        <row r="9">
          <cell r="D9">
            <v>169.34</v>
          </cell>
        </row>
        <row r="10">
          <cell r="D10">
            <v>169</v>
          </cell>
        </row>
        <row r="11">
          <cell r="D11">
            <v>4.3899999999999997</v>
          </cell>
        </row>
        <row r="12">
          <cell r="D12">
            <v>3.45</v>
          </cell>
        </row>
        <row r="13">
          <cell r="D13">
            <v>0</v>
          </cell>
        </row>
        <row r="14">
          <cell r="D14">
            <v>0</v>
          </cell>
        </row>
        <row r="15">
          <cell r="D15">
            <v>1.1000000000000001</v>
          </cell>
        </row>
        <row r="16">
          <cell r="D16">
            <v>0</v>
          </cell>
        </row>
        <row r="17">
          <cell r="D17">
            <v>0</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sheetData>
      <sheetData sheetId="6">
        <row r="7">
          <cell r="D7">
            <v>178.27999999999997</v>
          </cell>
        </row>
        <row r="8">
          <cell r="D8">
            <v>169.34</v>
          </cell>
        </row>
        <row r="9">
          <cell r="D9">
            <v>169</v>
          </cell>
        </row>
        <row r="10">
          <cell r="D10">
            <v>4.3899999999999997</v>
          </cell>
        </row>
        <row r="11">
          <cell r="D11">
            <v>3.45</v>
          </cell>
        </row>
        <row r="12">
          <cell r="D12">
            <v>0</v>
          </cell>
        </row>
        <row r="13">
          <cell r="D13">
            <v>0</v>
          </cell>
        </row>
        <row r="14">
          <cell r="D14">
            <v>1.1000000000000001</v>
          </cell>
        </row>
        <row r="15">
          <cell r="D15">
            <v>0</v>
          </cell>
        </row>
        <row r="16">
          <cell r="D16">
            <v>0</v>
          </cell>
        </row>
        <row r="17">
          <cell r="D17">
            <v>0</v>
          </cell>
        </row>
        <row r="18">
          <cell r="D18">
            <v>0</v>
          </cell>
        </row>
        <row r="19">
          <cell r="D19">
            <v>19.709999999999997</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0.15</v>
          </cell>
        </row>
        <row r="48">
          <cell r="D48">
            <v>0</v>
          </cell>
        </row>
        <row r="49">
          <cell r="D49">
            <v>0</v>
          </cell>
        </row>
        <row r="50">
          <cell r="D50">
            <v>0</v>
          </cell>
        </row>
        <row r="51">
          <cell r="D51">
            <v>0</v>
          </cell>
        </row>
        <row r="52">
          <cell r="D52">
            <v>0</v>
          </cell>
        </row>
        <row r="53">
          <cell r="D53">
            <v>0</v>
          </cell>
        </row>
        <row r="54">
          <cell r="D54">
            <v>0</v>
          </cell>
        </row>
        <row r="55">
          <cell r="D55">
            <v>0</v>
          </cell>
        </row>
        <row r="56">
          <cell r="D56">
            <v>19.559999999999999</v>
          </cell>
        </row>
        <row r="57">
          <cell r="D57">
            <v>0</v>
          </cell>
        </row>
      </sheetData>
      <sheetData sheetId="7">
        <row r="7">
          <cell r="D7">
            <v>0</v>
          </cell>
        </row>
        <row r="8">
          <cell r="D8">
            <v>0</v>
          </cell>
        </row>
        <row r="9">
          <cell r="D9">
            <v>0</v>
          </cell>
        </row>
        <row r="10">
          <cell r="D10">
            <v>0</v>
          </cell>
        </row>
        <row r="11">
          <cell r="D11">
            <v>0</v>
          </cell>
        </row>
        <row r="12">
          <cell r="D12">
            <v>0</v>
          </cell>
        </row>
        <row r="13">
          <cell r="D13">
            <v>0</v>
          </cell>
        </row>
        <row r="14">
          <cell r="D14">
            <v>0</v>
          </cell>
        </row>
        <row r="15">
          <cell r="D15">
            <v>0</v>
          </cell>
        </row>
        <row r="16">
          <cell r="D16">
            <v>0</v>
          </cell>
        </row>
        <row r="17">
          <cell r="D17">
            <v>0</v>
          </cell>
        </row>
        <row r="18">
          <cell r="D18">
            <v>0</v>
          </cell>
        </row>
        <row r="19">
          <cell r="D19">
            <v>5.1400000000000006</v>
          </cell>
        </row>
        <row r="20">
          <cell r="D20">
            <v>0</v>
          </cell>
        </row>
        <row r="21">
          <cell r="D21">
            <v>0</v>
          </cell>
        </row>
        <row r="22">
          <cell r="D22">
            <v>0</v>
          </cell>
        </row>
        <row r="23">
          <cell r="D23">
            <v>0</v>
          </cell>
        </row>
        <row r="24">
          <cell r="D24">
            <v>0</v>
          </cell>
        </row>
        <row r="25">
          <cell r="D25">
            <v>0</v>
          </cell>
        </row>
        <row r="26">
          <cell r="D26">
            <v>0</v>
          </cell>
        </row>
        <row r="27">
          <cell r="D27">
            <v>0</v>
          </cell>
        </row>
        <row r="28">
          <cell r="D28">
            <v>5.1400000000000006</v>
          </cell>
        </row>
        <row r="29">
          <cell r="D29">
            <v>0</v>
          </cell>
        </row>
        <row r="30">
          <cell r="D30">
            <v>0</v>
          </cell>
        </row>
        <row r="31">
          <cell r="D31">
            <v>5.1400000000000006</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01-CH"/>
      <sheetName val="Bieu 03-CH"/>
      <sheetName val="Bieu 04-CH"/>
      <sheetName val="Bieu 05-CH"/>
      <sheetName val="Bieu 06-CH"/>
      <sheetName val="Bieu 07-CH"/>
      <sheetName val="Bieu 08-CH"/>
      <sheetName val="Bieu 09-CH"/>
      <sheetName val="Bieu 11-CH"/>
      <sheetName val="BD2011-2020"/>
      <sheetName val="BCC2022"/>
      <sheetName val="Bieu 12-CH-BCC"/>
      <sheetName val="LUC"/>
      <sheetName val="LUK"/>
      <sheetName val="HNK"/>
      <sheetName val="CLN"/>
      <sheetName val="RPN"/>
      <sheetName val="RPT"/>
      <sheetName val="RPM"/>
      <sheetName val="RDN"/>
      <sheetName val="RDT"/>
      <sheetName val="RDM"/>
      <sheetName val="RSN"/>
      <sheetName val="RST"/>
      <sheetName val="RSM"/>
      <sheetName val="NTS"/>
      <sheetName val="NKH"/>
      <sheetName val="ONT"/>
      <sheetName val="ODT"/>
      <sheetName val="CTS"/>
      <sheetName val="DTS"/>
      <sheetName val="CQP"/>
      <sheetName val="CAN"/>
      <sheetName val="SKK"/>
      <sheetName val="SKN"/>
      <sheetName val="SKC"/>
      <sheetName val="TMD"/>
      <sheetName val="SKS"/>
      <sheetName val="SKX"/>
      <sheetName val="DGT"/>
      <sheetName val="DTL"/>
      <sheetName val="DNL"/>
      <sheetName val="DBV"/>
      <sheetName val="DSH"/>
      <sheetName val="DKV"/>
      <sheetName val="DVH"/>
      <sheetName val="DYT"/>
      <sheetName val="DGD"/>
      <sheetName val="DTT"/>
      <sheetName val="DKH"/>
      <sheetName val="DXH"/>
      <sheetName val="DCH"/>
      <sheetName val="DDL"/>
      <sheetName val="LDT"/>
      <sheetName val="DDT"/>
      <sheetName val="DRA"/>
      <sheetName val="TIN"/>
      <sheetName val="TON"/>
      <sheetName val="NTD"/>
      <sheetName val="SON"/>
      <sheetName val="MNC"/>
      <sheetName val="PNK"/>
      <sheetName val="XXXXXXXX"/>
      <sheetName val="00000000"/>
      <sheetName val="Sheet1"/>
      <sheetName val="Sheet2"/>
    </sheetNames>
    <sheetDataSet>
      <sheetData sheetId="0"/>
      <sheetData sheetId="1"/>
      <sheetData sheetId="2"/>
      <sheetData sheetId="3"/>
      <sheetData sheetId="4">
        <row r="7">
          <cell r="D7">
            <v>3338.5149999999999</v>
          </cell>
        </row>
        <row r="8">
          <cell r="D8">
            <v>200.66000000000003</v>
          </cell>
        </row>
        <row r="9">
          <cell r="D9">
            <v>196.89000000000001</v>
          </cell>
        </row>
        <row r="10">
          <cell r="D10">
            <v>212.142</v>
          </cell>
        </row>
        <row r="11">
          <cell r="D11">
            <v>546.9430000000001</v>
          </cell>
        </row>
        <row r="12">
          <cell r="D12">
            <v>872.18</v>
          </cell>
        </row>
        <row r="13">
          <cell r="D13">
            <v>0</v>
          </cell>
        </row>
        <row r="14">
          <cell r="D14">
            <v>1497.71</v>
          </cell>
        </row>
        <row r="15">
          <cell r="D15">
            <v>701.71</v>
          </cell>
        </row>
        <row r="16">
          <cell r="D16">
            <v>2.2000000000000002</v>
          </cell>
        </row>
        <row r="17">
          <cell r="D17">
            <v>0</v>
          </cell>
        </row>
        <row r="18">
          <cell r="D18">
            <v>6.68</v>
          </cell>
        </row>
        <row r="19">
          <cell r="D19">
            <v>418.22</v>
          </cell>
        </row>
        <row r="20">
          <cell r="D20">
            <v>0</v>
          </cell>
        </row>
        <row r="21">
          <cell r="D21">
            <v>0</v>
          </cell>
        </row>
        <row r="22">
          <cell r="D22">
            <v>0</v>
          </cell>
        </row>
        <row r="23">
          <cell r="D23">
            <v>24.19</v>
          </cell>
        </row>
        <row r="24">
          <cell r="D24">
            <v>0.22</v>
          </cell>
        </row>
        <row r="25">
          <cell r="D25">
            <v>13.940000000000001</v>
          </cell>
        </row>
        <row r="26">
          <cell r="D26">
            <v>0</v>
          </cell>
        </row>
        <row r="27">
          <cell r="D27">
            <v>4.18</v>
          </cell>
        </row>
        <row r="28">
          <cell r="D28">
            <v>175.42000000000002</v>
          </cell>
        </row>
        <row r="29">
          <cell r="D29">
            <v>0</v>
          </cell>
        </row>
        <row r="30">
          <cell r="D30">
            <v>106.6</v>
          </cell>
        </row>
        <row r="31">
          <cell r="D31">
            <v>30.82</v>
          </cell>
        </row>
        <row r="32">
          <cell r="D32">
            <v>0.06</v>
          </cell>
        </row>
        <row r="33">
          <cell r="D33">
            <v>0.2</v>
          </cell>
        </row>
        <row r="34">
          <cell r="D34">
            <v>6.33</v>
          </cell>
        </row>
        <row r="35">
          <cell r="D35">
            <v>7.17</v>
          </cell>
        </row>
        <row r="36">
          <cell r="D36">
            <v>0</v>
          </cell>
        </row>
        <row r="37">
          <cell r="D37">
            <v>0.02</v>
          </cell>
        </row>
        <row r="38">
          <cell r="D38">
            <v>0</v>
          </cell>
        </row>
        <row r="39">
          <cell r="D39">
            <v>0</v>
          </cell>
        </row>
        <row r="40">
          <cell r="D40">
            <v>0.12</v>
          </cell>
        </row>
        <row r="41">
          <cell r="D41">
            <v>0.11</v>
          </cell>
        </row>
        <row r="42">
          <cell r="D42">
            <v>23.81</v>
          </cell>
        </row>
        <row r="43">
          <cell r="D43">
            <v>0</v>
          </cell>
        </row>
        <row r="44">
          <cell r="D44">
            <v>0</v>
          </cell>
        </row>
        <row r="45">
          <cell r="D45">
            <v>0.18</v>
          </cell>
        </row>
        <row r="46">
          <cell r="D46">
            <v>0</v>
          </cell>
        </row>
        <row r="47">
          <cell r="D47">
            <v>1.5699999999999998</v>
          </cell>
        </row>
        <row r="48">
          <cell r="D48">
            <v>0</v>
          </cell>
        </row>
        <row r="49">
          <cell r="D49">
            <v>63.230000000000004</v>
          </cell>
        </row>
        <row r="50">
          <cell r="D50">
            <v>0</v>
          </cell>
        </row>
        <row r="51">
          <cell r="D51">
            <v>1.8099999999999998</v>
          </cell>
        </row>
        <row r="52">
          <cell r="D52">
            <v>0</v>
          </cell>
        </row>
        <row r="53">
          <cell r="D53">
            <v>0</v>
          </cell>
        </row>
        <row r="54">
          <cell r="D54">
            <v>0.21</v>
          </cell>
        </row>
        <row r="55">
          <cell r="D55">
            <v>42.15</v>
          </cell>
        </row>
        <row r="56">
          <cell r="D56">
            <v>91.3</v>
          </cell>
        </row>
        <row r="57">
          <cell r="D57">
            <v>0</v>
          </cell>
        </row>
        <row r="58">
          <cell r="D58">
            <v>55.6</v>
          </cell>
        </row>
      </sheetData>
      <sheetData sheetId="5">
        <row r="7">
          <cell r="D7">
            <v>39.580000000000005</v>
          </cell>
        </row>
        <row r="9">
          <cell r="D9">
            <v>24.19</v>
          </cell>
        </row>
        <row r="10">
          <cell r="D10">
            <v>24.19</v>
          </cell>
        </row>
        <row r="11">
          <cell r="D11">
            <v>3.5</v>
          </cell>
        </row>
        <row r="12">
          <cell r="D12">
            <v>6.5000000000000009</v>
          </cell>
        </row>
        <row r="13">
          <cell r="D13">
            <v>0</v>
          </cell>
        </row>
        <row r="14">
          <cell r="D14">
            <v>0</v>
          </cell>
        </row>
        <row r="15">
          <cell r="D15">
            <v>5.39</v>
          </cell>
        </row>
        <row r="16">
          <cell r="D16">
            <v>0</v>
          </cell>
        </row>
        <row r="17">
          <cell r="D17">
            <v>0</v>
          </cell>
        </row>
        <row r="18">
          <cell r="D18">
            <v>0</v>
          </cell>
        </row>
        <row r="19">
          <cell r="D19">
            <v>0</v>
          </cell>
        </row>
        <row r="20">
          <cell r="D20">
            <v>5.17</v>
          </cell>
        </row>
        <row r="21">
          <cell r="D21">
            <v>0</v>
          </cell>
        </row>
        <row r="22">
          <cell r="D22">
            <v>0</v>
          </cell>
        </row>
        <row r="23">
          <cell r="D23">
            <v>0</v>
          </cell>
        </row>
        <row r="24">
          <cell r="D24">
            <v>0</v>
          </cell>
        </row>
        <row r="25">
          <cell r="D25">
            <v>0</v>
          </cell>
        </row>
        <row r="26">
          <cell r="D26">
            <v>0</v>
          </cell>
        </row>
        <row r="27">
          <cell r="D27">
            <v>0</v>
          </cell>
        </row>
        <row r="28">
          <cell r="D28">
            <v>0</v>
          </cell>
        </row>
        <row r="29">
          <cell r="D29">
            <v>5.17</v>
          </cell>
        </row>
        <row r="30">
          <cell r="D30">
            <v>0</v>
          </cell>
        </row>
        <row r="31">
          <cell r="D31">
            <v>0.02</v>
          </cell>
        </row>
      </sheetData>
      <sheetData sheetId="6">
        <row r="7">
          <cell r="D7">
            <v>69.95</v>
          </cell>
        </row>
        <row r="8">
          <cell r="D8">
            <v>24.19</v>
          </cell>
        </row>
        <row r="9">
          <cell r="D9">
            <v>24.19</v>
          </cell>
        </row>
        <row r="10">
          <cell r="D10">
            <v>28.700000000000003</v>
          </cell>
        </row>
        <row r="11">
          <cell r="D11">
            <v>6.5000000000000009</v>
          </cell>
        </row>
        <row r="12">
          <cell r="D12">
            <v>0</v>
          </cell>
        </row>
        <row r="13">
          <cell r="D13">
            <v>0</v>
          </cell>
        </row>
        <row r="14">
          <cell r="D14">
            <v>10.559999999999999</v>
          </cell>
        </row>
        <row r="15">
          <cell r="D15">
            <v>0</v>
          </cell>
        </row>
        <row r="16">
          <cell r="D16">
            <v>0</v>
          </cell>
        </row>
        <row r="17">
          <cell r="D17">
            <v>0</v>
          </cell>
        </row>
        <row r="18">
          <cell r="D18">
            <v>0</v>
          </cell>
        </row>
        <row r="19">
          <cell r="D19">
            <v>0.26</v>
          </cell>
        </row>
        <row r="20">
          <cell r="D20">
            <v>0</v>
          </cell>
        </row>
        <row r="21">
          <cell r="D21">
            <v>0</v>
          </cell>
        </row>
        <row r="22">
          <cell r="D22">
            <v>0</v>
          </cell>
        </row>
        <row r="23">
          <cell r="D23">
            <v>0</v>
          </cell>
        </row>
        <row r="24">
          <cell r="D24">
            <v>0</v>
          </cell>
        </row>
        <row r="25">
          <cell r="D25">
            <v>0</v>
          </cell>
        </row>
        <row r="26">
          <cell r="D26">
            <v>0</v>
          </cell>
        </row>
        <row r="27">
          <cell r="D27">
            <v>0</v>
          </cell>
        </row>
        <row r="28">
          <cell r="D28">
            <v>0.06</v>
          </cell>
        </row>
        <row r="29">
          <cell r="D29">
            <v>0</v>
          </cell>
        </row>
        <row r="30">
          <cell r="D30">
            <v>0</v>
          </cell>
        </row>
        <row r="31">
          <cell r="D31">
            <v>0</v>
          </cell>
        </row>
        <row r="32">
          <cell r="D32">
            <v>0</v>
          </cell>
        </row>
        <row r="33">
          <cell r="D33">
            <v>0</v>
          </cell>
        </row>
        <row r="34">
          <cell r="D34">
            <v>0.06</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0.19999999999999998</v>
          </cell>
        </row>
        <row r="52">
          <cell r="D52">
            <v>0</v>
          </cell>
        </row>
        <row r="53">
          <cell r="D53">
            <v>0</v>
          </cell>
        </row>
        <row r="54">
          <cell r="D54">
            <v>0</v>
          </cell>
        </row>
        <row r="55">
          <cell r="D55">
            <v>0</v>
          </cell>
        </row>
        <row r="56">
          <cell r="D56">
            <v>0</v>
          </cell>
        </row>
        <row r="57">
          <cell r="D57">
            <v>0</v>
          </cell>
        </row>
      </sheetData>
      <sheetData sheetId="7">
        <row r="7">
          <cell r="D7">
            <v>0</v>
          </cell>
        </row>
        <row r="8">
          <cell r="D8">
            <v>0</v>
          </cell>
        </row>
        <row r="9">
          <cell r="D9">
            <v>0</v>
          </cell>
        </row>
        <row r="10">
          <cell r="D10">
            <v>0</v>
          </cell>
        </row>
        <row r="11">
          <cell r="D11">
            <v>0</v>
          </cell>
        </row>
        <row r="12">
          <cell r="D12">
            <v>0</v>
          </cell>
        </row>
        <row r="13">
          <cell r="D13">
            <v>0</v>
          </cell>
        </row>
        <row r="14">
          <cell r="D14">
            <v>0</v>
          </cell>
        </row>
        <row r="15">
          <cell r="D15">
            <v>0</v>
          </cell>
        </row>
        <row r="16">
          <cell r="D16">
            <v>0</v>
          </cell>
        </row>
        <row r="17">
          <cell r="D17">
            <v>0</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01-CH"/>
      <sheetName val="Bieu 03-CH"/>
      <sheetName val="Bieu 04-CH"/>
      <sheetName val="Bieu 05-CH"/>
      <sheetName val="Bieu 06-CH"/>
      <sheetName val="Bieu 07-CH"/>
      <sheetName val="Bieu 08-CH"/>
      <sheetName val="Bieu 09-CH"/>
      <sheetName val="Bieu 11-CH"/>
      <sheetName val="BD2011-2020"/>
      <sheetName val="BCC2022"/>
      <sheetName val="Bieu 12-CH-BCC"/>
      <sheetName val="LUC"/>
      <sheetName val="LUK"/>
      <sheetName val="HNK"/>
      <sheetName val="CLN"/>
      <sheetName val="RPN"/>
      <sheetName val="RPT"/>
      <sheetName val="RPM"/>
      <sheetName val="RDN"/>
      <sheetName val="RDT"/>
      <sheetName val="RDM"/>
      <sheetName val="RSN"/>
      <sheetName val="RST"/>
      <sheetName val="RSM"/>
      <sheetName val="NTS"/>
      <sheetName val="NKH"/>
      <sheetName val="ONT"/>
      <sheetName val="ODT"/>
      <sheetName val="CTS"/>
      <sheetName val="DTS"/>
      <sheetName val="CQP"/>
      <sheetName val="CAN"/>
      <sheetName val="SKK"/>
      <sheetName val="SKN"/>
      <sheetName val="SKC"/>
      <sheetName val="TMD"/>
      <sheetName val="SKS"/>
      <sheetName val="SKX"/>
      <sheetName val="DGT"/>
      <sheetName val="DTL"/>
      <sheetName val="DNL"/>
      <sheetName val="DBV"/>
      <sheetName val="DSH"/>
      <sheetName val="DKV"/>
      <sheetName val="DVH"/>
      <sheetName val="DYT"/>
      <sheetName val="DGD"/>
      <sheetName val="DTT"/>
      <sheetName val="DKH"/>
      <sheetName val="DXH"/>
      <sheetName val="DCH"/>
      <sheetName val="DDL"/>
      <sheetName val="LDT"/>
      <sheetName val="DDT"/>
      <sheetName val="DRA"/>
      <sheetName val="TIN"/>
      <sheetName val="TON"/>
      <sheetName val="NTD"/>
      <sheetName val="SON"/>
      <sheetName val="MNC"/>
      <sheetName val="PNK"/>
      <sheetName val="XXXXXXXX"/>
      <sheetName val="00000000"/>
      <sheetName val="Sheet1"/>
      <sheetName val="Sheet2"/>
    </sheetNames>
    <sheetDataSet>
      <sheetData sheetId="0"/>
      <sheetData sheetId="1"/>
      <sheetData sheetId="2"/>
      <sheetData sheetId="3"/>
      <sheetData sheetId="4">
        <row r="7">
          <cell r="D7">
            <v>6588.2050000000008</v>
          </cell>
        </row>
        <row r="8">
          <cell r="D8">
            <v>244.1</v>
          </cell>
        </row>
        <row r="9">
          <cell r="D9">
            <v>240.54</v>
          </cell>
        </row>
        <row r="10">
          <cell r="D10">
            <v>327.21200000000005</v>
          </cell>
        </row>
        <row r="11">
          <cell r="D11">
            <v>718.59300000000007</v>
          </cell>
        </row>
        <row r="12">
          <cell r="D12">
            <v>0</v>
          </cell>
        </row>
        <row r="13">
          <cell r="D13">
            <v>0</v>
          </cell>
        </row>
        <row r="14">
          <cell r="D14">
            <v>5250.6100000000006</v>
          </cell>
        </row>
        <row r="15">
          <cell r="D15">
            <v>1.1399999999999999</v>
          </cell>
        </row>
        <row r="16">
          <cell r="D16">
            <v>5.03</v>
          </cell>
        </row>
        <row r="17">
          <cell r="D17">
            <v>0</v>
          </cell>
        </row>
        <row r="18">
          <cell r="D18">
            <v>42.66</v>
          </cell>
        </row>
        <row r="19">
          <cell r="D19">
            <v>958.42</v>
          </cell>
        </row>
        <row r="20">
          <cell r="D20">
            <v>239.93</v>
          </cell>
        </row>
        <row r="21">
          <cell r="D21">
            <v>0.2</v>
          </cell>
        </row>
        <row r="22">
          <cell r="D22">
            <v>0</v>
          </cell>
        </row>
        <row r="23">
          <cell r="D23">
            <v>0</v>
          </cell>
        </row>
        <row r="24">
          <cell r="D24">
            <v>2.75</v>
          </cell>
        </row>
        <row r="25">
          <cell r="D25">
            <v>10.029999999999999</v>
          </cell>
        </row>
        <row r="26">
          <cell r="D26">
            <v>0</v>
          </cell>
        </row>
        <row r="27">
          <cell r="D27">
            <v>19.98</v>
          </cell>
        </row>
        <row r="28">
          <cell r="D28">
            <v>274.45999999999998</v>
          </cell>
        </row>
        <row r="29">
          <cell r="D29">
            <v>0</v>
          </cell>
        </row>
        <row r="30">
          <cell r="D30">
            <v>192.2</v>
          </cell>
        </row>
        <row r="31">
          <cell r="D31">
            <v>23.23</v>
          </cell>
        </row>
        <row r="32">
          <cell r="D32">
            <v>0.02</v>
          </cell>
        </row>
        <row r="33">
          <cell r="D33">
            <v>2.1800000000000002</v>
          </cell>
        </row>
        <row r="34">
          <cell r="D34">
            <v>4.68</v>
          </cell>
        </row>
        <row r="35">
          <cell r="D35">
            <v>4.12</v>
          </cell>
        </row>
        <row r="36">
          <cell r="D36">
            <v>0.28000000000000003</v>
          </cell>
        </row>
        <row r="37">
          <cell r="D37">
            <v>0.06</v>
          </cell>
        </row>
        <row r="38">
          <cell r="D38">
            <v>0</v>
          </cell>
        </row>
        <row r="39">
          <cell r="D39">
            <v>0</v>
          </cell>
        </row>
        <row r="40">
          <cell r="D40">
            <v>0.2</v>
          </cell>
        </row>
        <row r="41">
          <cell r="D41">
            <v>0.93</v>
          </cell>
        </row>
        <row r="42">
          <cell r="D42">
            <v>45.93</v>
          </cell>
        </row>
        <row r="43">
          <cell r="D43">
            <v>0</v>
          </cell>
        </row>
        <row r="44">
          <cell r="D44">
            <v>0</v>
          </cell>
        </row>
        <row r="45">
          <cell r="D45">
            <v>0.63</v>
          </cell>
        </row>
        <row r="46">
          <cell r="D46">
            <v>0</v>
          </cell>
        </row>
        <row r="47">
          <cell r="D47">
            <v>1.9</v>
          </cell>
        </row>
        <row r="48">
          <cell r="D48">
            <v>0.76</v>
          </cell>
        </row>
        <row r="49">
          <cell r="D49">
            <v>72.260000000000005</v>
          </cell>
        </row>
        <row r="50">
          <cell r="D50">
            <v>0</v>
          </cell>
        </row>
        <row r="51">
          <cell r="D51">
            <v>2.7399999999999998</v>
          </cell>
        </row>
        <row r="52">
          <cell r="D52">
            <v>0</v>
          </cell>
        </row>
        <row r="53">
          <cell r="D53">
            <v>0</v>
          </cell>
        </row>
        <row r="54">
          <cell r="D54">
            <v>5.39</v>
          </cell>
        </row>
        <row r="55">
          <cell r="D55">
            <v>214.55</v>
          </cell>
        </row>
        <row r="56">
          <cell r="D56">
            <v>79.190000000000012</v>
          </cell>
        </row>
        <row r="57">
          <cell r="D57">
            <v>34.28</v>
          </cell>
        </row>
        <row r="58">
          <cell r="D58">
            <v>116.55000000000001</v>
          </cell>
        </row>
      </sheetData>
      <sheetData sheetId="5">
        <row r="7">
          <cell r="D7">
            <v>43.66</v>
          </cell>
        </row>
        <row r="9">
          <cell r="D9">
            <v>0</v>
          </cell>
        </row>
        <row r="10">
          <cell r="D10">
            <v>0</v>
          </cell>
        </row>
        <row r="11">
          <cell r="D11">
            <v>8.4</v>
          </cell>
        </row>
        <row r="12">
          <cell r="D12">
            <v>5.36</v>
          </cell>
        </row>
        <row r="13">
          <cell r="D13">
            <v>0</v>
          </cell>
        </row>
        <row r="14">
          <cell r="D14">
            <v>0</v>
          </cell>
        </row>
        <row r="15">
          <cell r="D15">
            <v>29.9</v>
          </cell>
        </row>
        <row r="16">
          <cell r="D16">
            <v>0</v>
          </cell>
        </row>
        <row r="17">
          <cell r="D17">
            <v>0</v>
          </cell>
        </row>
        <row r="18">
          <cell r="D18">
            <v>0</v>
          </cell>
        </row>
        <row r="19">
          <cell r="D19">
            <v>0</v>
          </cell>
        </row>
        <row r="20">
          <cell r="D20">
            <v>37.299999999999997</v>
          </cell>
        </row>
        <row r="21">
          <cell r="D21">
            <v>0</v>
          </cell>
        </row>
        <row r="22">
          <cell r="D22">
            <v>0</v>
          </cell>
        </row>
        <row r="23">
          <cell r="D23">
            <v>0</v>
          </cell>
        </row>
        <row r="24">
          <cell r="D24">
            <v>0</v>
          </cell>
        </row>
        <row r="25">
          <cell r="D25">
            <v>0</v>
          </cell>
        </row>
        <row r="26">
          <cell r="D26">
            <v>0</v>
          </cell>
        </row>
        <row r="27">
          <cell r="D27">
            <v>0</v>
          </cell>
        </row>
        <row r="28">
          <cell r="D28">
            <v>0</v>
          </cell>
        </row>
        <row r="29">
          <cell r="D29">
            <v>37.299999999999997</v>
          </cell>
        </row>
        <row r="30">
          <cell r="D30">
            <v>0</v>
          </cell>
        </row>
        <row r="31">
          <cell r="D31">
            <v>0.27</v>
          </cell>
        </row>
      </sheetData>
      <sheetData sheetId="6">
        <row r="7">
          <cell r="D7">
            <v>80.959999999999994</v>
          </cell>
        </row>
        <row r="8">
          <cell r="D8">
            <v>0</v>
          </cell>
        </row>
        <row r="9">
          <cell r="D9">
            <v>0</v>
          </cell>
        </row>
        <row r="10">
          <cell r="D10">
            <v>8.4</v>
          </cell>
        </row>
        <row r="11">
          <cell r="D11">
            <v>5.36</v>
          </cell>
        </row>
        <row r="12">
          <cell r="D12">
            <v>0</v>
          </cell>
        </row>
        <row r="13">
          <cell r="D13">
            <v>0</v>
          </cell>
        </row>
        <row r="14">
          <cell r="D14">
            <v>67.199999999999989</v>
          </cell>
        </row>
        <row r="15">
          <cell r="D15">
            <v>0</v>
          </cell>
        </row>
        <row r="16">
          <cell r="D16">
            <v>0</v>
          </cell>
        </row>
        <row r="17">
          <cell r="D17">
            <v>0</v>
          </cell>
        </row>
        <row r="18">
          <cell r="D18">
            <v>0</v>
          </cell>
        </row>
        <row r="19">
          <cell r="D19">
            <v>0.45</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0.03</v>
          </cell>
        </row>
        <row r="48">
          <cell r="D48">
            <v>0</v>
          </cell>
        </row>
        <row r="49">
          <cell r="D49">
            <v>0.02</v>
          </cell>
        </row>
        <row r="50">
          <cell r="D50">
            <v>0</v>
          </cell>
        </row>
        <row r="51">
          <cell r="D51">
            <v>0.16</v>
          </cell>
        </row>
        <row r="52">
          <cell r="D52">
            <v>0</v>
          </cell>
        </row>
        <row r="53">
          <cell r="D53">
            <v>0</v>
          </cell>
        </row>
        <row r="54">
          <cell r="D54">
            <v>0</v>
          </cell>
        </row>
        <row r="55">
          <cell r="D55">
            <v>0</v>
          </cell>
        </row>
        <row r="56">
          <cell r="D56">
            <v>0.24</v>
          </cell>
        </row>
        <row r="57">
          <cell r="D57">
            <v>0</v>
          </cell>
        </row>
      </sheetData>
      <sheetData sheetId="7">
        <row r="7">
          <cell r="D7">
            <v>0</v>
          </cell>
        </row>
        <row r="8">
          <cell r="D8">
            <v>0</v>
          </cell>
        </row>
        <row r="9">
          <cell r="D9">
            <v>0</v>
          </cell>
        </row>
        <row r="10">
          <cell r="D10">
            <v>0</v>
          </cell>
        </row>
        <row r="11">
          <cell r="D11">
            <v>0</v>
          </cell>
        </row>
        <row r="12">
          <cell r="D12">
            <v>0</v>
          </cell>
        </row>
        <row r="13">
          <cell r="D13">
            <v>0</v>
          </cell>
        </row>
        <row r="14">
          <cell r="D14">
            <v>0</v>
          </cell>
        </row>
        <row r="15">
          <cell r="D15">
            <v>0</v>
          </cell>
        </row>
        <row r="16">
          <cell r="D16">
            <v>0</v>
          </cell>
        </row>
        <row r="17">
          <cell r="D17">
            <v>0</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01-CH"/>
      <sheetName val="Bieu 03-CH"/>
      <sheetName val="Bieu 04-CH"/>
      <sheetName val="Bieu 05-CH"/>
      <sheetName val="Bieu 06-CH"/>
      <sheetName val="Bieu 07-CH"/>
      <sheetName val="Bieu 08-CH"/>
      <sheetName val="Bieu 09-CH"/>
      <sheetName val="Bieu 11-CH"/>
      <sheetName val="BD2011-2020"/>
      <sheetName val="BCC2022"/>
      <sheetName val="Bieu 12-CH-BCC"/>
      <sheetName val="LUC"/>
      <sheetName val="LUK"/>
      <sheetName val="HNK"/>
      <sheetName val="CLN"/>
      <sheetName val="RPN"/>
      <sheetName val="RPT"/>
      <sheetName val="RPM"/>
      <sheetName val="RDN"/>
      <sheetName val="RDT"/>
      <sheetName val="RDM"/>
      <sheetName val="RSN"/>
      <sheetName val="RST"/>
      <sheetName val="RSM"/>
      <sheetName val="NTS"/>
      <sheetName val="NKH"/>
      <sheetName val="ONT"/>
      <sheetName val="ODT"/>
      <sheetName val="CTS"/>
      <sheetName val="DTS"/>
      <sheetName val="CQP"/>
      <sheetName val="CAN"/>
      <sheetName val="SKK"/>
      <sheetName val="SKN"/>
      <sheetName val="SKC"/>
      <sheetName val="TMD"/>
      <sheetName val="SKS"/>
      <sheetName val="SKX"/>
      <sheetName val="DGT"/>
      <sheetName val="DTL"/>
      <sheetName val="DNL"/>
      <sheetName val="DBV"/>
      <sheetName val="DSH"/>
      <sheetName val="DKV"/>
      <sheetName val="DVH"/>
      <sheetName val="DYT"/>
      <sheetName val="DGD"/>
      <sheetName val="DTT"/>
      <sheetName val="DKH"/>
      <sheetName val="DXH"/>
      <sheetName val="DCH"/>
      <sheetName val="DDL"/>
      <sheetName val="LDT"/>
      <sheetName val="DDT"/>
      <sheetName val="DRA"/>
      <sheetName val="TIN"/>
      <sheetName val="TON"/>
      <sheetName val="NTD"/>
      <sheetName val="SON"/>
      <sheetName val="MNC"/>
      <sheetName val="PNK"/>
      <sheetName val="XXXXXXXX"/>
      <sheetName val="00000000"/>
      <sheetName val="Sheet1"/>
      <sheetName val="Sheet2"/>
    </sheetNames>
    <sheetDataSet>
      <sheetData sheetId="0"/>
      <sheetData sheetId="1"/>
      <sheetData sheetId="2"/>
      <sheetData sheetId="3"/>
      <sheetData sheetId="4">
        <row r="7">
          <cell r="D7">
            <v>5527.1949999999997</v>
          </cell>
        </row>
        <row r="8">
          <cell r="D8">
            <v>412.54</v>
          </cell>
        </row>
        <row r="9">
          <cell r="D9">
            <v>114.35000000000001</v>
          </cell>
        </row>
        <row r="10">
          <cell r="D10">
            <v>405.24200000000002</v>
          </cell>
        </row>
        <row r="11">
          <cell r="D11">
            <v>695.04300000000001</v>
          </cell>
        </row>
        <row r="12">
          <cell r="D12">
            <v>0</v>
          </cell>
        </row>
        <row r="13">
          <cell r="D13">
            <v>0</v>
          </cell>
        </row>
        <row r="14">
          <cell r="D14">
            <v>4002.24</v>
          </cell>
        </row>
        <row r="15">
          <cell r="D15">
            <v>136.88999999999999</v>
          </cell>
        </row>
        <row r="16">
          <cell r="D16">
            <v>5.13</v>
          </cell>
        </row>
        <row r="17">
          <cell r="D17">
            <v>0</v>
          </cell>
        </row>
        <row r="18">
          <cell r="D18">
            <v>7</v>
          </cell>
        </row>
        <row r="19">
          <cell r="D19">
            <v>602.98</v>
          </cell>
        </row>
        <row r="20">
          <cell r="D20">
            <v>0</v>
          </cell>
        </row>
        <row r="21">
          <cell r="D21">
            <v>0</v>
          </cell>
        </row>
        <row r="22">
          <cell r="D22">
            <v>0</v>
          </cell>
        </row>
        <row r="23">
          <cell r="D23">
            <v>0</v>
          </cell>
        </row>
        <row r="24">
          <cell r="D24">
            <v>2.33</v>
          </cell>
        </row>
        <row r="25">
          <cell r="D25">
            <v>0</v>
          </cell>
        </row>
        <row r="26">
          <cell r="D26">
            <v>0</v>
          </cell>
        </row>
        <row r="27">
          <cell r="D27">
            <v>3</v>
          </cell>
        </row>
        <row r="28">
          <cell r="D28">
            <v>331.55999999999995</v>
          </cell>
        </row>
        <row r="29">
          <cell r="D29">
            <v>0</v>
          </cell>
        </row>
        <row r="30">
          <cell r="D30">
            <v>219.39</v>
          </cell>
        </row>
        <row r="31">
          <cell r="D31">
            <v>60.52</v>
          </cell>
        </row>
        <row r="32">
          <cell r="D32">
            <v>6.0000000000000005E-2</v>
          </cell>
        </row>
        <row r="33">
          <cell r="D33">
            <v>0.34</v>
          </cell>
        </row>
        <row r="34">
          <cell r="D34">
            <v>2.02</v>
          </cell>
        </row>
        <row r="35">
          <cell r="D35">
            <v>3.8200000000000003</v>
          </cell>
        </row>
        <row r="36">
          <cell r="D36">
            <v>0</v>
          </cell>
        </row>
        <row r="37">
          <cell r="D37">
            <v>0.05</v>
          </cell>
        </row>
        <row r="38">
          <cell r="D38">
            <v>0</v>
          </cell>
        </row>
        <row r="39">
          <cell r="D39">
            <v>0</v>
          </cell>
        </row>
        <row r="40">
          <cell r="D40">
            <v>0</v>
          </cell>
        </row>
        <row r="41">
          <cell r="D41">
            <v>5.99</v>
          </cell>
        </row>
        <row r="42">
          <cell r="D42">
            <v>39.11</v>
          </cell>
        </row>
        <row r="43">
          <cell r="D43">
            <v>0</v>
          </cell>
        </row>
        <row r="44">
          <cell r="D44">
            <v>0</v>
          </cell>
        </row>
        <row r="45">
          <cell r="D45">
            <v>0.26</v>
          </cell>
        </row>
        <row r="46">
          <cell r="D46">
            <v>0</v>
          </cell>
        </row>
        <row r="47">
          <cell r="D47">
            <v>3.2700000000000005</v>
          </cell>
        </row>
        <row r="48">
          <cell r="D48">
            <v>0.11</v>
          </cell>
        </row>
        <row r="49">
          <cell r="D49">
            <v>40.120000000000005</v>
          </cell>
        </row>
        <row r="50">
          <cell r="D50">
            <v>0</v>
          </cell>
        </row>
        <row r="51">
          <cell r="D51">
            <v>2.29</v>
          </cell>
        </row>
        <row r="52">
          <cell r="D52">
            <v>0</v>
          </cell>
        </row>
        <row r="53">
          <cell r="D53">
            <v>0</v>
          </cell>
        </row>
        <row r="54">
          <cell r="D54">
            <v>0.24</v>
          </cell>
        </row>
        <row r="55">
          <cell r="D55">
            <v>174.88</v>
          </cell>
        </row>
        <row r="56">
          <cell r="D56">
            <v>44.95</v>
          </cell>
        </row>
        <row r="57">
          <cell r="D57">
            <v>0.23</v>
          </cell>
        </row>
        <row r="58">
          <cell r="D58">
            <v>249.88</v>
          </cell>
        </row>
      </sheetData>
      <sheetData sheetId="5">
        <row r="7">
          <cell r="D7">
            <v>39.18</v>
          </cell>
        </row>
        <row r="9">
          <cell r="D9">
            <v>0.3</v>
          </cell>
        </row>
        <row r="10">
          <cell r="D10">
            <v>0.3</v>
          </cell>
        </row>
        <row r="11">
          <cell r="D11">
            <v>7.7</v>
          </cell>
        </row>
        <row r="12">
          <cell r="D12">
            <v>6.02</v>
          </cell>
        </row>
        <row r="13">
          <cell r="D13">
            <v>0</v>
          </cell>
        </row>
        <row r="14">
          <cell r="D14">
            <v>0</v>
          </cell>
        </row>
        <row r="15">
          <cell r="D15">
            <v>25.16</v>
          </cell>
        </row>
        <row r="16">
          <cell r="D16">
            <v>0</v>
          </cell>
        </row>
        <row r="17">
          <cell r="D17">
            <v>0</v>
          </cell>
        </row>
        <row r="18">
          <cell r="D18">
            <v>0</v>
          </cell>
        </row>
        <row r="19">
          <cell r="D19">
            <v>0</v>
          </cell>
        </row>
        <row r="20">
          <cell r="D20">
            <v>154.80000000000001</v>
          </cell>
        </row>
        <row r="21">
          <cell r="D21">
            <v>0</v>
          </cell>
        </row>
        <row r="22">
          <cell r="D22">
            <v>0</v>
          </cell>
        </row>
        <row r="23">
          <cell r="D23">
            <v>0</v>
          </cell>
        </row>
        <row r="24">
          <cell r="D24">
            <v>0</v>
          </cell>
        </row>
        <row r="25">
          <cell r="D25">
            <v>0</v>
          </cell>
        </row>
        <row r="26">
          <cell r="D26">
            <v>0</v>
          </cell>
        </row>
        <row r="27">
          <cell r="D27">
            <v>0</v>
          </cell>
        </row>
        <row r="28">
          <cell r="D28">
            <v>0</v>
          </cell>
        </row>
        <row r="29">
          <cell r="D29">
            <v>154.80000000000001</v>
          </cell>
        </row>
        <row r="30">
          <cell r="D30">
            <v>0</v>
          </cell>
        </row>
        <row r="31">
          <cell r="D31">
            <v>0</v>
          </cell>
        </row>
      </sheetData>
      <sheetData sheetId="6">
        <row r="7">
          <cell r="D7">
            <v>193.98000000000002</v>
          </cell>
        </row>
        <row r="8">
          <cell r="D8">
            <v>0.3</v>
          </cell>
        </row>
        <row r="9">
          <cell r="D9">
            <v>0.3</v>
          </cell>
        </row>
        <row r="10">
          <cell r="D10">
            <v>7.7</v>
          </cell>
        </row>
        <row r="11">
          <cell r="D11">
            <v>6.02</v>
          </cell>
        </row>
        <row r="12">
          <cell r="D12">
            <v>0</v>
          </cell>
        </row>
        <row r="13">
          <cell r="D13">
            <v>0</v>
          </cell>
        </row>
        <row r="14">
          <cell r="D14">
            <v>179.96</v>
          </cell>
        </row>
        <row r="15">
          <cell r="D15">
            <v>0</v>
          </cell>
        </row>
        <row r="16">
          <cell r="D16">
            <v>0</v>
          </cell>
        </row>
        <row r="17">
          <cell r="D17">
            <v>0</v>
          </cell>
        </row>
        <row r="18">
          <cell r="D18">
            <v>0</v>
          </cell>
        </row>
        <row r="19">
          <cell r="D19">
            <v>0.88000000000000012</v>
          </cell>
        </row>
        <row r="20">
          <cell r="D20">
            <v>0</v>
          </cell>
        </row>
        <row r="21">
          <cell r="D21">
            <v>0</v>
          </cell>
        </row>
        <row r="22">
          <cell r="D22">
            <v>0</v>
          </cell>
        </row>
        <row r="23">
          <cell r="D23">
            <v>0</v>
          </cell>
        </row>
        <row r="24">
          <cell r="D24">
            <v>0</v>
          </cell>
        </row>
        <row r="25">
          <cell r="D25">
            <v>0</v>
          </cell>
        </row>
        <row r="26">
          <cell r="D26">
            <v>0</v>
          </cell>
        </row>
        <row r="27">
          <cell r="D27">
            <v>0</v>
          </cell>
        </row>
        <row r="28">
          <cell r="D28">
            <v>0.88000000000000012</v>
          </cell>
        </row>
        <row r="29">
          <cell r="D29">
            <v>0</v>
          </cell>
        </row>
        <row r="30">
          <cell r="D30">
            <v>0</v>
          </cell>
        </row>
        <row r="31">
          <cell r="D31">
            <v>0</v>
          </cell>
        </row>
        <row r="32">
          <cell r="D32">
            <v>0</v>
          </cell>
        </row>
        <row r="33">
          <cell r="D33">
            <v>0</v>
          </cell>
        </row>
        <row r="34">
          <cell r="D34">
            <v>0.72000000000000008</v>
          </cell>
        </row>
        <row r="35">
          <cell r="D35">
            <v>0.16</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7">
        <row r="7">
          <cell r="D7">
            <v>0</v>
          </cell>
        </row>
        <row r="8">
          <cell r="D8">
            <v>0</v>
          </cell>
        </row>
        <row r="9">
          <cell r="D9">
            <v>0</v>
          </cell>
        </row>
        <row r="10">
          <cell r="D10">
            <v>0</v>
          </cell>
        </row>
        <row r="11">
          <cell r="D11">
            <v>0</v>
          </cell>
        </row>
        <row r="12">
          <cell r="D12">
            <v>0</v>
          </cell>
        </row>
        <row r="13">
          <cell r="D13">
            <v>0</v>
          </cell>
        </row>
        <row r="14">
          <cell r="D14">
            <v>0</v>
          </cell>
        </row>
        <row r="15">
          <cell r="D15">
            <v>0</v>
          </cell>
        </row>
        <row r="16">
          <cell r="D16">
            <v>0</v>
          </cell>
        </row>
        <row r="17">
          <cell r="D17">
            <v>0</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01-CH"/>
      <sheetName val="Bieu 03-CH"/>
      <sheetName val="Bieu 04-CH"/>
      <sheetName val="Bieu 05-CH"/>
      <sheetName val="Bieu 06-CH"/>
      <sheetName val="Bieu 07-CH"/>
      <sheetName val="Bieu 08-CH"/>
      <sheetName val="Bieu 09-CH"/>
      <sheetName val="Bieu 11-CH"/>
      <sheetName val="BD2011-2020"/>
      <sheetName val="BCC2022"/>
      <sheetName val="Bieu 12-CH-BCC"/>
      <sheetName val="LUC"/>
      <sheetName val="LUK"/>
      <sheetName val="HNK"/>
      <sheetName val="CLN"/>
      <sheetName val="RPN"/>
      <sheetName val="RPT"/>
      <sheetName val="RPM"/>
      <sheetName val="RDN"/>
      <sheetName val="RDT"/>
      <sheetName val="RDM"/>
      <sheetName val="RSN"/>
      <sheetName val="RST"/>
      <sheetName val="RSM"/>
      <sheetName val="NTS"/>
      <sheetName val="NKH"/>
      <sheetName val="ONT"/>
      <sheetName val="ODT"/>
      <sheetName val="CTS"/>
      <sheetName val="DTS"/>
      <sheetName val="CQP"/>
      <sheetName val="CAN"/>
      <sheetName val="SKK"/>
      <sheetName val="SKN"/>
      <sheetName val="SKC"/>
      <sheetName val="TMD"/>
      <sheetName val="SKS"/>
      <sheetName val="SKX"/>
      <sheetName val="DGT"/>
      <sheetName val="DTL"/>
      <sheetName val="DNL"/>
      <sheetName val="DBV"/>
      <sheetName val="DSH"/>
      <sheetName val="DKV"/>
      <sheetName val="DVH"/>
      <sheetName val="DYT"/>
      <sheetName val="DGD"/>
      <sheetName val="DTT"/>
      <sheetName val="DKH"/>
      <sheetName val="DXH"/>
      <sheetName val="DCH"/>
      <sheetName val="DDL"/>
      <sheetName val="LDT"/>
      <sheetName val="DDT"/>
      <sheetName val="DRA"/>
      <sheetName val="TIN"/>
      <sheetName val="TON"/>
      <sheetName val="NTD"/>
      <sheetName val="SON"/>
      <sheetName val="MNC"/>
      <sheetName val="PNK"/>
      <sheetName val="XXXXXXXX"/>
      <sheetName val="00000000"/>
      <sheetName val="Sheet1"/>
      <sheetName val="Sheet2"/>
    </sheetNames>
    <sheetDataSet>
      <sheetData sheetId="0"/>
      <sheetData sheetId="1"/>
      <sheetData sheetId="2"/>
      <sheetData sheetId="3"/>
      <sheetData sheetId="4">
        <row r="7">
          <cell r="D7">
            <v>274.52</v>
          </cell>
        </row>
        <row r="8">
          <cell r="D8">
            <v>13.39</v>
          </cell>
        </row>
        <row r="9">
          <cell r="D9">
            <v>13.39</v>
          </cell>
        </row>
        <row r="10">
          <cell r="D10">
            <v>26.57</v>
          </cell>
        </row>
        <row r="11">
          <cell r="D11">
            <v>218.33999999999997</v>
          </cell>
        </row>
        <row r="12">
          <cell r="D12">
            <v>0</v>
          </cell>
        </row>
        <row r="13">
          <cell r="D13">
            <v>0</v>
          </cell>
        </row>
        <row r="14">
          <cell r="D14">
            <v>15.5</v>
          </cell>
        </row>
        <row r="15">
          <cell r="D15">
            <v>0</v>
          </cell>
        </row>
        <row r="16">
          <cell r="D16">
            <v>0.72</v>
          </cell>
        </row>
        <row r="17">
          <cell r="D17">
            <v>0</v>
          </cell>
        </row>
        <row r="18">
          <cell r="D18">
            <v>0</v>
          </cell>
        </row>
        <row r="19">
          <cell r="D19">
            <v>255.68999999999997</v>
          </cell>
        </row>
        <row r="20">
          <cell r="D20">
            <v>0.78</v>
          </cell>
        </row>
        <row r="21">
          <cell r="D21">
            <v>0.98</v>
          </cell>
        </row>
        <row r="22">
          <cell r="D22">
            <v>0</v>
          </cell>
        </row>
        <row r="23">
          <cell r="D23">
            <v>0</v>
          </cell>
        </row>
        <row r="24">
          <cell r="D24">
            <v>2.0500000000000003</v>
          </cell>
        </row>
        <row r="25">
          <cell r="D25">
            <v>3.61</v>
          </cell>
        </row>
        <row r="26">
          <cell r="D26">
            <v>0</v>
          </cell>
        </row>
        <row r="27">
          <cell r="D27">
            <v>0</v>
          </cell>
        </row>
        <row r="28">
          <cell r="D28">
            <v>122.69</v>
          </cell>
        </row>
        <row r="29">
          <cell r="D29">
            <v>0</v>
          </cell>
        </row>
        <row r="30">
          <cell r="D30">
            <v>83.18</v>
          </cell>
        </row>
        <row r="31">
          <cell r="D31">
            <v>3.61</v>
          </cell>
        </row>
        <row r="32">
          <cell r="D32">
            <v>0.3</v>
          </cell>
        </row>
        <row r="33">
          <cell r="D33">
            <v>2.15</v>
          </cell>
        </row>
        <row r="34">
          <cell r="D34">
            <v>10.6</v>
          </cell>
        </row>
        <row r="35">
          <cell r="D35">
            <v>1.68</v>
          </cell>
        </row>
        <row r="36">
          <cell r="D36">
            <v>0.13</v>
          </cell>
        </row>
        <row r="37">
          <cell r="D37">
            <v>0.32</v>
          </cell>
        </row>
        <row r="38">
          <cell r="D38">
            <v>0</v>
          </cell>
        </row>
        <row r="39">
          <cell r="D39">
            <v>0</v>
          </cell>
        </row>
        <row r="40">
          <cell r="D40">
            <v>0</v>
          </cell>
        </row>
        <row r="41">
          <cell r="D41">
            <v>2.84</v>
          </cell>
        </row>
        <row r="42">
          <cell r="D42">
            <v>9.24</v>
          </cell>
        </row>
        <row r="43">
          <cell r="D43">
            <v>0.28000000000000003</v>
          </cell>
        </row>
        <row r="44">
          <cell r="D44">
            <v>0</v>
          </cell>
        </row>
        <row r="45">
          <cell r="D45">
            <v>8.36</v>
          </cell>
        </row>
        <row r="46">
          <cell r="D46">
            <v>0</v>
          </cell>
        </row>
        <row r="47">
          <cell r="D47">
            <v>1.0900000000000001</v>
          </cell>
        </row>
        <row r="48">
          <cell r="D48">
            <v>0.1</v>
          </cell>
        </row>
        <row r="49">
          <cell r="D49">
            <v>0</v>
          </cell>
        </row>
        <row r="50">
          <cell r="D50">
            <v>100.42</v>
          </cell>
        </row>
        <row r="51">
          <cell r="D51">
            <v>4.43</v>
          </cell>
        </row>
        <row r="52">
          <cell r="D52">
            <v>2.25</v>
          </cell>
        </row>
        <row r="53">
          <cell r="D53">
            <v>0</v>
          </cell>
        </row>
        <row r="54">
          <cell r="D54">
            <v>0.08</v>
          </cell>
        </row>
        <row r="55">
          <cell r="D55">
            <v>7.81</v>
          </cell>
        </row>
        <row r="56">
          <cell r="D56">
            <v>9.35</v>
          </cell>
        </row>
        <row r="57">
          <cell r="D57">
            <v>0.05</v>
          </cell>
        </row>
        <row r="58">
          <cell r="D58">
            <v>4.0600000000000005</v>
          </cell>
        </row>
      </sheetData>
      <sheetData sheetId="5">
        <row r="7">
          <cell r="D7">
            <v>3.3599999999999994</v>
          </cell>
        </row>
        <row r="9">
          <cell r="D9">
            <v>2.2999999999999998</v>
          </cell>
        </row>
        <row r="10">
          <cell r="D10">
            <v>2.2999999999999998</v>
          </cell>
        </row>
        <row r="11">
          <cell r="D11">
            <v>0.4</v>
          </cell>
        </row>
        <row r="12">
          <cell r="D12">
            <v>0.36</v>
          </cell>
        </row>
        <row r="13">
          <cell r="D13">
            <v>0</v>
          </cell>
        </row>
        <row r="14">
          <cell r="D14">
            <v>0</v>
          </cell>
        </row>
        <row r="15">
          <cell r="D15">
            <v>0</v>
          </cell>
        </row>
        <row r="16">
          <cell r="D16">
            <v>0</v>
          </cell>
        </row>
        <row r="17">
          <cell r="D17">
            <v>0.3</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sheetData>
      <sheetData sheetId="6">
        <row r="7">
          <cell r="D7">
            <v>3.3599999999999994</v>
          </cell>
        </row>
        <row r="8">
          <cell r="D8">
            <v>2.2999999999999998</v>
          </cell>
        </row>
        <row r="9">
          <cell r="D9">
            <v>2.2999999999999998</v>
          </cell>
        </row>
        <row r="10">
          <cell r="D10">
            <v>0.4</v>
          </cell>
        </row>
        <row r="11">
          <cell r="D11">
            <v>0.36</v>
          </cell>
        </row>
        <row r="12">
          <cell r="D12">
            <v>0</v>
          </cell>
        </row>
        <row r="13">
          <cell r="D13">
            <v>0</v>
          </cell>
        </row>
        <row r="14">
          <cell r="D14">
            <v>0</v>
          </cell>
        </row>
        <row r="15">
          <cell r="D15">
            <v>0</v>
          </cell>
        </row>
        <row r="16">
          <cell r="D16">
            <v>0.3</v>
          </cell>
        </row>
        <row r="17">
          <cell r="D17">
            <v>0</v>
          </cell>
        </row>
        <row r="18">
          <cell r="D18">
            <v>0</v>
          </cell>
        </row>
        <row r="19">
          <cell r="D19">
            <v>1.1800000000000002</v>
          </cell>
        </row>
        <row r="20">
          <cell r="D20">
            <v>0</v>
          </cell>
        </row>
        <row r="21">
          <cell r="D21">
            <v>0</v>
          </cell>
        </row>
        <row r="22">
          <cell r="D22">
            <v>0</v>
          </cell>
        </row>
        <row r="23">
          <cell r="D23">
            <v>0</v>
          </cell>
        </row>
        <row r="24">
          <cell r="D24">
            <v>0</v>
          </cell>
        </row>
        <row r="25">
          <cell r="D25">
            <v>0</v>
          </cell>
        </row>
        <row r="26">
          <cell r="D26">
            <v>0</v>
          </cell>
        </row>
        <row r="27">
          <cell r="D27">
            <v>0</v>
          </cell>
        </row>
        <row r="28">
          <cell r="D28">
            <v>0.38</v>
          </cell>
        </row>
        <row r="29">
          <cell r="D29">
            <v>0</v>
          </cell>
        </row>
        <row r="30">
          <cell r="D30">
            <v>0</v>
          </cell>
        </row>
        <row r="31">
          <cell r="D31">
            <v>0</v>
          </cell>
        </row>
        <row r="32">
          <cell r="D32">
            <v>0</v>
          </cell>
        </row>
        <row r="33">
          <cell r="D33">
            <v>0</v>
          </cell>
        </row>
        <row r="34">
          <cell r="D34">
            <v>0.38</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0.8</v>
          </cell>
        </row>
        <row r="51">
          <cell r="D51">
            <v>0</v>
          </cell>
        </row>
        <row r="52">
          <cell r="D52">
            <v>0</v>
          </cell>
        </row>
        <row r="53">
          <cell r="D53">
            <v>0</v>
          </cell>
        </row>
        <row r="54">
          <cell r="D54">
            <v>0</v>
          </cell>
        </row>
        <row r="55">
          <cell r="D55">
            <v>0</v>
          </cell>
        </row>
        <row r="56">
          <cell r="D56">
            <v>0</v>
          </cell>
        </row>
        <row r="57">
          <cell r="D57">
            <v>0</v>
          </cell>
        </row>
      </sheetData>
      <sheetData sheetId="7">
        <row r="7">
          <cell r="D7">
            <v>0</v>
          </cell>
        </row>
        <row r="8">
          <cell r="D8">
            <v>0</v>
          </cell>
        </row>
        <row r="9">
          <cell r="D9">
            <v>0</v>
          </cell>
        </row>
        <row r="10">
          <cell r="D10">
            <v>0</v>
          </cell>
        </row>
        <row r="11">
          <cell r="D11">
            <v>0</v>
          </cell>
        </row>
        <row r="12">
          <cell r="D12">
            <v>0</v>
          </cell>
        </row>
        <row r="13">
          <cell r="D13">
            <v>0</v>
          </cell>
        </row>
        <row r="14">
          <cell r="D14">
            <v>0</v>
          </cell>
        </row>
        <row r="15">
          <cell r="D15">
            <v>0</v>
          </cell>
        </row>
        <row r="16">
          <cell r="D16">
            <v>0</v>
          </cell>
        </row>
        <row r="17">
          <cell r="D17">
            <v>0</v>
          </cell>
        </row>
        <row r="18">
          <cell r="D18">
            <v>0</v>
          </cell>
        </row>
        <row r="19">
          <cell r="D19">
            <v>1.6800000000000002</v>
          </cell>
        </row>
        <row r="20">
          <cell r="D20">
            <v>0</v>
          </cell>
        </row>
        <row r="21">
          <cell r="D21">
            <v>0</v>
          </cell>
        </row>
        <row r="22">
          <cell r="D22">
            <v>0</v>
          </cell>
        </row>
        <row r="23">
          <cell r="D23">
            <v>0</v>
          </cell>
        </row>
        <row r="24">
          <cell r="D24">
            <v>0.08</v>
          </cell>
        </row>
        <row r="25">
          <cell r="D25">
            <v>0</v>
          </cell>
        </row>
        <row r="26">
          <cell r="D26">
            <v>0</v>
          </cell>
        </row>
        <row r="27">
          <cell r="D27">
            <v>0</v>
          </cell>
        </row>
        <row r="28">
          <cell r="D28">
            <v>1.5</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1.5</v>
          </cell>
        </row>
        <row r="46">
          <cell r="D46">
            <v>0</v>
          </cell>
        </row>
        <row r="47">
          <cell r="D47">
            <v>0</v>
          </cell>
        </row>
        <row r="48">
          <cell r="D48">
            <v>0</v>
          </cell>
        </row>
        <row r="49">
          <cell r="D49">
            <v>0</v>
          </cell>
        </row>
        <row r="50">
          <cell r="D50">
            <v>0</v>
          </cell>
        </row>
        <row r="51">
          <cell r="D51">
            <v>0.1</v>
          </cell>
        </row>
        <row r="52">
          <cell r="D52">
            <v>0</v>
          </cell>
        </row>
        <row r="53">
          <cell r="D53">
            <v>0</v>
          </cell>
        </row>
        <row r="54">
          <cell r="D54">
            <v>0</v>
          </cell>
        </row>
        <row r="55">
          <cell r="D55">
            <v>0</v>
          </cell>
        </row>
        <row r="56">
          <cell r="D56">
            <v>0</v>
          </cell>
        </row>
        <row r="57">
          <cell r="D5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01-CH"/>
      <sheetName val="BCC2022"/>
      <sheetName val="Bieu 02-CH"/>
      <sheetName val="Bieu 03-CH"/>
      <sheetName val="Bieu 04-CH"/>
      <sheetName val="Bieu 05-CH"/>
      <sheetName val="Bieu 06-CH"/>
      <sheetName val="Bieu 07-CH"/>
      <sheetName val="Bieu 08-CH"/>
      <sheetName val="Bieu 09-CH"/>
      <sheetName val="Bieu 10-CH"/>
      <sheetName val="Bieu 11-CH"/>
      <sheetName val="Bieu 12-CH-BCC"/>
      <sheetName val="BD2011-2020"/>
      <sheetName val="nguon thu tu dat"/>
      <sheetName val="co cau"/>
      <sheetName val="LUC"/>
      <sheetName val="LUK"/>
      <sheetName val="HNK"/>
      <sheetName val="CLN"/>
      <sheetName val="RPN"/>
      <sheetName val="RPT"/>
      <sheetName val="RPM"/>
      <sheetName val="RDN"/>
      <sheetName val="RDT"/>
      <sheetName val="RDM"/>
      <sheetName val="RSN"/>
      <sheetName val="RST"/>
      <sheetName val="RSM"/>
      <sheetName val="NTS"/>
      <sheetName val="NKH"/>
      <sheetName val="ONT"/>
      <sheetName val="ODT"/>
      <sheetName val="CTS"/>
      <sheetName val="DTS"/>
      <sheetName val="CQP"/>
      <sheetName val="CAN"/>
      <sheetName val="SKK"/>
      <sheetName val="SKN"/>
      <sheetName val="SKC"/>
      <sheetName val="TMD"/>
      <sheetName val="SKS"/>
      <sheetName val="SKX"/>
      <sheetName val="DGT"/>
      <sheetName val="DTL"/>
      <sheetName val="DNL"/>
      <sheetName val="DBV"/>
      <sheetName val="DSH"/>
      <sheetName val="DKV"/>
      <sheetName val="DVH"/>
      <sheetName val="DYT"/>
      <sheetName val="DGD"/>
      <sheetName val="DTT"/>
      <sheetName val="DKH"/>
      <sheetName val="DXH"/>
      <sheetName val="DCH"/>
      <sheetName val="DDL"/>
      <sheetName val="LDT"/>
      <sheetName val="DDT"/>
      <sheetName val="DRA"/>
      <sheetName val="TIN"/>
      <sheetName val="TON"/>
      <sheetName val="NTD"/>
      <sheetName val="SON"/>
      <sheetName val="MNC"/>
      <sheetName val="PNK"/>
      <sheetName val="HNKgoc"/>
      <sheetName val="TinhDSo"/>
      <sheetName val="XXXXXXXX"/>
      <sheetName val="00000000"/>
      <sheetName val="Sheet1"/>
      <sheetName val="Sheet2"/>
    </sheetNames>
    <sheetDataSet>
      <sheetData sheetId="0"/>
      <sheetData sheetId="1">
        <row r="9">
          <cell r="Z9">
            <v>622.69999999999993</v>
          </cell>
        </row>
        <row r="10">
          <cell r="E10">
            <v>22.65</v>
          </cell>
          <cell r="J10">
            <v>19.57</v>
          </cell>
          <cell r="K10">
            <v>0</v>
          </cell>
          <cell r="O10">
            <v>0</v>
          </cell>
          <cell r="S10">
            <v>0</v>
          </cell>
          <cell r="W10">
            <v>0</v>
          </cell>
          <cell r="X10">
            <v>0</v>
          </cell>
          <cell r="Z10">
            <v>249.92999999999998</v>
          </cell>
          <cell r="BR10">
            <v>4052.0699999999997</v>
          </cell>
        </row>
        <row r="11">
          <cell r="E11">
            <v>21.25</v>
          </cell>
          <cell r="Z11">
            <v>244.73</v>
          </cell>
          <cell r="BR11">
            <v>3662.6299999999997</v>
          </cell>
        </row>
        <row r="13">
          <cell r="E13">
            <v>139.96999999999997</v>
          </cell>
          <cell r="W13">
            <v>0</v>
          </cell>
          <cell r="X13">
            <v>0</v>
          </cell>
          <cell r="Z13">
            <v>121.53000000000002</v>
          </cell>
          <cell r="BR13">
            <v>3625.3099999999995</v>
          </cell>
        </row>
        <row r="14">
          <cell r="E14">
            <v>230.82</v>
          </cell>
          <cell r="Z14">
            <v>76.970000000000013</v>
          </cell>
          <cell r="BR14">
            <v>10041.900000000001</v>
          </cell>
        </row>
        <row r="15">
          <cell r="E15">
            <v>0</v>
          </cell>
          <cell r="F15">
            <v>0</v>
          </cell>
          <cell r="I15">
            <v>0</v>
          </cell>
          <cell r="J15">
            <v>0</v>
          </cell>
          <cell r="W15">
            <v>0</v>
          </cell>
          <cell r="X15">
            <v>0</v>
          </cell>
          <cell r="Y15">
            <v>0</v>
          </cell>
          <cell r="Z15">
            <v>0</v>
          </cell>
          <cell r="BR15">
            <v>30971.19</v>
          </cell>
        </row>
        <row r="19">
          <cell r="E19">
            <v>0</v>
          </cell>
          <cell r="F19">
            <v>0</v>
          </cell>
          <cell r="I19">
            <v>0</v>
          </cell>
          <cell r="J19">
            <v>0</v>
          </cell>
          <cell r="W19">
            <v>0</v>
          </cell>
          <cell r="X19">
            <v>0</v>
          </cell>
          <cell r="Y19">
            <v>0</v>
          </cell>
          <cell r="Z19">
            <v>0</v>
          </cell>
          <cell r="BR19">
            <v>17311.09</v>
          </cell>
        </row>
        <row r="23">
          <cell r="E23">
            <v>605.18000000000006</v>
          </cell>
          <cell r="F23">
            <v>0</v>
          </cell>
          <cell r="I23">
            <v>0</v>
          </cell>
          <cell r="J23">
            <v>375.09000000000003</v>
          </cell>
          <cell r="W23">
            <v>0</v>
          </cell>
          <cell r="X23">
            <v>0</v>
          </cell>
          <cell r="Y23">
            <v>230.08999999999997</v>
          </cell>
          <cell r="Z23">
            <v>172.96</v>
          </cell>
          <cell r="BR23">
            <v>50356.780000000006</v>
          </cell>
        </row>
        <row r="24">
          <cell r="E24">
            <v>0</v>
          </cell>
          <cell r="F24">
            <v>0</v>
          </cell>
          <cell r="I24">
            <v>0</v>
          </cell>
          <cell r="J24">
            <v>0</v>
          </cell>
          <cell r="W24">
            <v>0</v>
          </cell>
          <cell r="X24">
            <v>0</v>
          </cell>
          <cell r="Y24">
            <v>0</v>
          </cell>
          <cell r="Z24">
            <v>0</v>
          </cell>
          <cell r="BR24">
            <v>21254.359999999997</v>
          </cell>
        </row>
        <row r="27">
          <cell r="E27">
            <v>0.02</v>
          </cell>
          <cell r="Z27">
            <v>1.31</v>
          </cell>
          <cell r="BR27">
            <v>130.72000000000003</v>
          </cell>
        </row>
        <row r="28">
          <cell r="E28">
            <v>0</v>
          </cell>
          <cell r="Z28">
            <v>0</v>
          </cell>
          <cell r="BR28">
            <v>0</v>
          </cell>
        </row>
        <row r="29">
          <cell r="E29">
            <v>165.1</v>
          </cell>
          <cell r="Z29">
            <v>0</v>
          </cell>
          <cell r="BR29">
            <v>308.76</v>
          </cell>
        </row>
        <row r="30">
          <cell r="BC30">
            <v>0.77</v>
          </cell>
          <cell r="BD30">
            <v>0</v>
          </cell>
        </row>
        <row r="31">
          <cell r="E31">
            <v>0</v>
          </cell>
          <cell r="Z31">
            <v>0</v>
          </cell>
          <cell r="BR31">
            <v>375.21999999999997</v>
          </cell>
        </row>
        <row r="32">
          <cell r="E32">
            <v>0</v>
          </cell>
          <cell r="Z32">
            <v>0</v>
          </cell>
          <cell r="BR32">
            <v>2.0699999999999998</v>
          </cell>
        </row>
        <row r="33">
          <cell r="E33">
            <v>0</v>
          </cell>
          <cell r="Z33">
            <v>0</v>
          </cell>
          <cell r="BR33">
            <v>0</v>
          </cell>
        </row>
        <row r="34">
          <cell r="E34">
            <v>0</v>
          </cell>
          <cell r="Z34">
            <v>0</v>
          </cell>
          <cell r="BR34">
            <v>124.19</v>
          </cell>
        </row>
        <row r="35">
          <cell r="E35">
            <v>0</v>
          </cell>
          <cell r="Z35">
            <v>0</v>
          </cell>
          <cell r="BR35">
            <v>52.25</v>
          </cell>
        </row>
        <row r="36">
          <cell r="E36">
            <v>0</v>
          </cell>
          <cell r="Z36">
            <v>0</v>
          </cell>
          <cell r="BR36">
            <v>56.47</v>
          </cell>
        </row>
        <row r="37">
          <cell r="E37">
            <v>0</v>
          </cell>
          <cell r="Z37">
            <v>0</v>
          </cell>
          <cell r="BR37">
            <v>5.63</v>
          </cell>
        </row>
        <row r="38">
          <cell r="E38">
            <v>0</v>
          </cell>
          <cell r="Z38">
            <v>0</v>
          </cell>
          <cell r="BR38">
            <v>111.60000000000001</v>
          </cell>
        </row>
        <row r="40">
          <cell r="E40">
            <v>0</v>
          </cell>
          <cell r="Z40">
            <v>0.55000000000000004</v>
          </cell>
          <cell r="BR40">
            <v>2337.6569999999997</v>
          </cell>
        </row>
        <row r="41">
          <cell r="E41">
            <v>1.9</v>
          </cell>
          <cell r="Z41">
            <v>1.91</v>
          </cell>
          <cell r="BR41">
            <v>738.62000000000012</v>
          </cell>
        </row>
        <row r="42">
          <cell r="E42">
            <v>0</v>
          </cell>
          <cell r="Z42">
            <v>0</v>
          </cell>
          <cell r="BR42">
            <v>2.2200000000000006</v>
          </cell>
        </row>
        <row r="43">
          <cell r="E43">
            <v>0</v>
          </cell>
          <cell r="Z43">
            <v>0</v>
          </cell>
          <cell r="BR43">
            <v>8.3000000000000007</v>
          </cell>
        </row>
        <row r="44">
          <cell r="E44">
            <v>1.05</v>
          </cell>
          <cell r="Z44">
            <v>2.1699999999999995</v>
          </cell>
          <cell r="BR44">
            <v>73.540000000000006</v>
          </cell>
        </row>
        <row r="45">
          <cell r="E45">
            <v>0</v>
          </cell>
          <cell r="Z45">
            <v>0.27</v>
          </cell>
          <cell r="BR45">
            <v>62.190000000000012</v>
          </cell>
        </row>
        <row r="46">
          <cell r="E46">
            <v>0</v>
          </cell>
          <cell r="Z46">
            <v>0</v>
          </cell>
          <cell r="BR46">
            <v>2.5799999999999987</v>
          </cell>
        </row>
        <row r="47">
          <cell r="E47">
            <v>0</v>
          </cell>
          <cell r="Z47">
            <v>0</v>
          </cell>
          <cell r="BR47">
            <v>1.5700000000000003</v>
          </cell>
        </row>
        <row r="48">
          <cell r="E48">
            <v>0</v>
          </cell>
          <cell r="Z48">
            <v>0</v>
          </cell>
          <cell r="BR48">
            <v>0</v>
          </cell>
        </row>
        <row r="49">
          <cell r="E49">
            <v>0</v>
          </cell>
          <cell r="Z49">
            <v>0</v>
          </cell>
          <cell r="BR49">
            <v>10.31</v>
          </cell>
        </row>
        <row r="50">
          <cell r="E50">
            <v>0</v>
          </cell>
          <cell r="Z50">
            <v>0</v>
          </cell>
          <cell r="BR50">
            <v>11.250000000000002</v>
          </cell>
        </row>
        <row r="51">
          <cell r="E51">
            <v>0</v>
          </cell>
          <cell r="Z51">
            <v>0</v>
          </cell>
          <cell r="BR51">
            <v>41.129999999999995</v>
          </cell>
        </row>
        <row r="52">
          <cell r="E52">
            <v>0</v>
          </cell>
          <cell r="Z52">
            <v>0.01</v>
          </cell>
          <cell r="BR52">
            <v>483.3300000000001</v>
          </cell>
        </row>
        <row r="53">
          <cell r="E53">
            <v>0</v>
          </cell>
          <cell r="Z53">
            <v>0</v>
          </cell>
          <cell r="BR53">
            <v>0.32</v>
          </cell>
        </row>
        <row r="54">
          <cell r="E54">
            <v>0</v>
          </cell>
          <cell r="Z54">
            <v>0</v>
          </cell>
          <cell r="BR54">
            <v>0</v>
          </cell>
        </row>
        <row r="55">
          <cell r="E55">
            <v>0</v>
          </cell>
          <cell r="Z55">
            <v>0</v>
          </cell>
          <cell r="BR55">
            <v>11.860000000000001</v>
          </cell>
        </row>
        <row r="56">
          <cell r="E56">
            <v>0</v>
          </cell>
          <cell r="Z56">
            <v>0</v>
          </cell>
          <cell r="BR56">
            <v>0</v>
          </cell>
        </row>
        <row r="57">
          <cell r="E57">
            <v>0</v>
          </cell>
          <cell r="Z57">
            <v>0.55999999999999994</v>
          </cell>
          <cell r="BR57">
            <v>32.71</v>
          </cell>
        </row>
        <row r="58">
          <cell r="E58">
            <v>0</v>
          </cell>
          <cell r="Z58">
            <v>0</v>
          </cell>
          <cell r="BR58">
            <v>1.46</v>
          </cell>
        </row>
        <row r="59">
          <cell r="E59">
            <v>0</v>
          </cell>
          <cell r="Z59">
            <v>2.0500000000000003</v>
          </cell>
          <cell r="BR59">
            <v>965.65000000000009</v>
          </cell>
        </row>
        <row r="60">
          <cell r="E60">
            <v>0</v>
          </cell>
          <cell r="Z60">
            <v>0.8</v>
          </cell>
          <cell r="BR60">
            <v>100.42</v>
          </cell>
        </row>
        <row r="61">
          <cell r="E61">
            <v>0</v>
          </cell>
          <cell r="Z61">
            <v>0.42</v>
          </cell>
          <cell r="BR61">
            <v>21.210000000000008</v>
          </cell>
        </row>
        <row r="62">
          <cell r="E62">
            <v>0</v>
          </cell>
          <cell r="Z62">
            <v>0</v>
          </cell>
          <cell r="BR62">
            <v>5.77</v>
          </cell>
        </row>
        <row r="63">
          <cell r="E63">
            <v>0</v>
          </cell>
          <cell r="Z63">
            <v>0</v>
          </cell>
          <cell r="BR63">
            <v>0</v>
          </cell>
        </row>
        <row r="64">
          <cell r="E64">
            <v>0</v>
          </cell>
          <cell r="Z64">
            <v>0</v>
          </cell>
          <cell r="BR64">
            <v>51.370000000000005</v>
          </cell>
        </row>
        <row r="65">
          <cell r="E65">
            <v>0.6</v>
          </cell>
          <cell r="Z65">
            <v>9.92</v>
          </cell>
          <cell r="BR65">
            <v>1842.9300000000003</v>
          </cell>
        </row>
        <row r="66">
          <cell r="E66">
            <v>0</v>
          </cell>
          <cell r="Z66">
            <v>22.049999999999997</v>
          </cell>
          <cell r="BR66">
            <v>880.61</v>
          </cell>
        </row>
        <row r="67">
          <cell r="E67">
            <v>0</v>
          </cell>
          <cell r="Z67">
            <v>0</v>
          </cell>
          <cell r="BR67">
            <v>38.489999999999995</v>
          </cell>
        </row>
        <row r="68">
          <cell r="F68">
            <v>0</v>
          </cell>
          <cell r="G68">
            <v>0</v>
          </cell>
          <cell r="I68">
            <v>0</v>
          </cell>
          <cell r="J68">
            <v>0</v>
          </cell>
          <cell r="K68">
            <v>17.309999999999999</v>
          </cell>
          <cell r="O68">
            <v>0</v>
          </cell>
          <cell r="S68">
            <v>29.75</v>
          </cell>
          <cell r="T68">
            <v>0</v>
          </cell>
          <cell r="W68">
            <v>0</v>
          </cell>
          <cell r="X68">
            <v>0</v>
          </cell>
          <cell r="Y68">
            <v>0</v>
          </cell>
          <cell r="AA68">
            <v>0</v>
          </cell>
          <cell r="AB68">
            <v>0</v>
          </cell>
          <cell r="AC68">
            <v>0</v>
          </cell>
          <cell r="AD68">
            <v>0</v>
          </cell>
          <cell r="AE68">
            <v>0.08</v>
          </cell>
          <cell r="AF68">
            <v>0</v>
          </cell>
          <cell r="AG68">
            <v>0</v>
          </cell>
          <cell r="AH68">
            <v>4</v>
          </cell>
          <cell r="AJ68">
            <v>0</v>
          </cell>
          <cell r="AK68">
            <v>33.980000000000004</v>
          </cell>
          <cell r="AL68">
            <v>0</v>
          </cell>
          <cell r="AM68">
            <v>0</v>
          </cell>
          <cell r="AN68">
            <v>0</v>
          </cell>
          <cell r="AO68">
            <v>1.69</v>
          </cell>
          <cell r="AP68">
            <v>0.01</v>
          </cell>
          <cell r="AQ68">
            <v>0</v>
          </cell>
          <cell r="AR68">
            <v>0</v>
          </cell>
          <cell r="AS68">
            <v>0</v>
          </cell>
          <cell r="AT68">
            <v>0.11</v>
          </cell>
          <cell r="AU68">
            <v>0</v>
          </cell>
          <cell r="AV68">
            <v>16.25</v>
          </cell>
          <cell r="AW68">
            <v>0</v>
          </cell>
          <cell r="AX68">
            <v>0</v>
          </cell>
          <cell r="AY68">
            <v>1.5</v>
          </cell>
          <cell r="AZ68">
            <v>0</v>
          </cell>
          <cell r="BA68">
            <v>0</v>
          </cell>
          <cell r="BB68">
            <v>0</v>
          </cell>
          <cell r="BC68">
            <v>0.30000000000000004</v>
          </cell>
          <cell r="BD68">
            <v>0</v>
          </cell>
          <cell r="BE68">
            <v>0.1</v>
          </cell>
          <cell r="BF68">
            <v>0</v>
          </cell>
          <cell r="BG68">
            <v>0</v>
          </cell>
          <cell r="BH68">
            <v>0</v>
          </cell>
          <cell r="BI68">
            <v>0</v>
          </cell>
          <cell r="BJ68">
            <v>0</v>
          </cell>
          <cell r="BK68">
            <v>0</v>
          </cell>
          <cell r="BR68">
            <v>1043.1379999999999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01-CH"/>
      <sheetName val="Bieu 03-CH"/>
      <sheetName val="Bieu 04-CH"/>
      <sheetName val="Bieu 05-CH"/>
      <sheetName val="Bieu 06-CH"/>
      <sheetName val="Bieu 07-CH"/>
      <sheetName val="Bieu 08-CH"/>
      <sheetName val="Bieu 09-CH"/>
      <sheetName val="Bieu 11-CH"/>
      <sheetName val="BD2011-2020"/>
      <sheetName val="BCC2022"/>
      <sheetName val="Bieu 12-CH-BCC"/>
      <sheetName val="LUC"/>
      <sheetName val="LUK"/>
      <sheetName val="HNK"/>
      <sheetName val="CLN"/>
      <sheetName val="RPN"/>
      <sheetName val="RPT"/>
      <sheetName val="RPM"/>
      <sheetName val="RDN"/>
      <sheetName val="RDT"/>
      <sheetName val="RDM"/>
      <sheetName val="RSN"/>
      <sheetName val="RST"/>
      <sheetName val="RSM"/>
      <sheetName val="NTS"/>
      <sheetName val="NKH"/>
      <sheetName val="ONT"/>
      <sheetName val="ODT"/>
      <sheetName val="CTS"/>
      <sheetName val="DTS"/>
      <sheetName val="CQP"/>
      <sheetName val="CAN"/>
      <sheetName val="SKK"/>
      <sheetName val="SKN"/>
      <sheetName val="SKC"/>
      <sheetName val="TMD"/>
      <sheetName val="SKS"/>
      <sheetName val="SKX"/>
      <sheetName val="DGT"/>
      <sheetName val="DTL"/>
      <sheetName val="DNL"/>
      <sheetName val="DBV"/>
      <sheetName val="DSH"/>
      <sheetName val="DKV"/>
      <sheetName val="DVH"/>
      <sheetName val="DYT"/>
      <sheetName val="DGD"/>
      <sheetName val="DTT"/>
      <sheetName val="DKH"/>
      <sheetName val="DXH"/>
      <sheetName val="DCH"/>
      <sheetName val="DDL"/>
      <sheetName val="LDT"/>
      <sheetName val="DDT"/>
      <sheetName val="DRA"/>
      <sheetName val="TIN"/>
      <sheetName val="TON"/>
      <sheetName val="NTD"/>
      <sheetName val="SON"/>
      <sheetName val="MNC"/>
      <sheetName val="PNK"/>
      <sheetName val="XXXXXXXX"/>
      <sheetName val="00000000"/>
      <sheetName val="Sheet1"/>
      <sheetName val="Sheet2"/>
    </sheetNames>
    <sheetDataSet>
      <sheetData sheetId="0"/>
      <sheetData sheetId="1"/>
      <sheetData sheetId="2"/>
      <sheetData sheetId="3"/>
      <sheetData sheetId="4">
        <row r="7">
          <cell r="D7">
            <v>15196.189999999999</v>
          </cell>
        </row>
        <row r="8">
          <cell r="D8">
            <v>450.53000000000003</v>
          </cell>
        </row>
        <row r="9">
          <cell r="D9">
            <v>450.53000000000003</v>
          </cell>
        </row>
        <row r="10">
          <cell r="D10">
            <v>168.52</v>
          </cell>
        </row>
        <row r="11">
          <cell r="D11">
            <v>303.26</v>
          </cell>
        </row>
        <row r="12">
          <cell r="D12">
            <v>0</v>
          </cell>
        </row>
        <row r="13">
          <cell r="D13">
            <v>11462.83</v>
          </cell>
        </row>
        <row r="14">
          <cell r="D14">
            <v>2783.67</v>
          </cell>
        </row>
        <row r="15">
          <cell r="D15">
            <v>821.74</v>
          </cell>
        </row>
        <row r="16">
          <cell r="D16">
            <v>7.38</v>
          </cell>
        </row>
        <row r="17">
          <cell r="D17">
            <v>0</v>
          </cell>
        </row>
        <row r="18">
          <cell r="D18">
            <v>20</v>
          </cell>
        </row>
        <row r="19">
          <cell r="D19">
            <v>646.23</v>
          </cell>
        </row>
        <row r="20">
          <cell r="D20">
            <v>30.58</v>
          </cell>
        </row>
        <row r="21">
          <cell r="D21">
            <v>0</v>
          </cell>
        </row>
        <row r="22">
          <cell r="D22">
            <v>0</v>
          </cell>
        </row>
        <row r="23">
          <cell r="D23">
            <v>0</v>
          </cell>
        </row>
        <row r="24">
          <cell r="D24">
            <v>1.2</v>
          </cell>
        </row>
        <row r="25">
          <cell r="D25">
            <v>0</v>
          </cell>
        </row>
        <row r="26">
          <cell r="D26">
            <v>0</v>
          </cell>
        </row>
        <row r="27">
          <cell r="D27">
            <v>6.42</v>
          </cell>
        </row>
        <row r="28">
          <cell r="D28">
            <v>394.93999999999994</v>
          </cell>
        </row>
        <row r="29">
          <cell r="D29">
            <v>0</v>
          </cell>
        </row>
        <row r="30">
          <cell r="D30">
            <v>126.85</v>
          </cell>
        </row>
        <row r="31">
          <cell r="D31">
            <v>236.17</v>
          </cell>
        </row>
        <row r="32">
          <cell r="D32">
            <v>0.37</v>
          </cell>
        </row>
        <row r="33">
          <cell r="D33">
            <v>0.2</v>
          </cell>
        </row>
        <row r="34">
          <cell r="D34">
            <v>4.0200000000000005</v>
          </cell>
        </row>
        <row r="35">
          <cell r="D35">
            <v>7.74</v>
          </cell>
        </row>
        <row r="36">
          <cell r="D36">
            <v>0</v>
          </cell>
        </row>
        <row r="37">
          <cell r="D37">
            <v>0.02</v>
          </cell>
        </row>
        <row r="38">
          <cell r="D38">
            <v>0</v>
          </cell>
        </row>
        <row r="39">
          <cell r="D39">
            <v>0</v>
          </cell>
        </row>
        <row r="40">
          <cell r="D40">
            <v>0</v>
          </cell>
        </row>
        <row r="41">
          <cell r="D41">
            <v>0.64</v>
          </cell>
        </row>
        <row r="42">
          <cell r="D42">
            <v>18.71</v>
          </cell>
        </row>
        <row r="43">
          <cell r="D43">
            <v>0</v>
          </cell>
        </row>
        <row r="44">
          <cell r="D44">
            <v>0</v>
          </cell>
        </row>
        <row r="45">
          <cell r="D45">
            <v>0.22</v>
          </cell>
        </row>
        <row r="46">
          <cell r="D46">
            <v>0</v>
          </cell>
        </row>
        <row r="47">
          <cell r="D47">
            <v>3.39</v>
          </cell>
        </row>
        <row r="48">
          <cell r="D48">
            <v>0</v>
          </cell>
        </row>
        <row r="49">
          <cell r="D49">
            <v>50.43</v>
          </cell>
        </row>
        <row r="50">
          <cell r="D50">
            <v>0</v>
          </cell>
        </row>
        <row r="51">
          <cell r="D51">
            <v>0.52</v>
          </cell>
        </row>
        <row r="52">
          <cell r="D52">
            <v>0</v>
          </cell>
        </row>
        <row r="53">
          <cell r="D53">
            <v>0</v>
          </cell>
        </row>
        <row r="54">
          <cell r="D54">
            <v>1.19</v>
          </cell>
        </row>
        <row r="55">
          <cell r="D55">
            <v>93.27</v>
          </cell>
        </row>
        <row r="56">
          <cell r="D56">
            <v>64.290000000000006</v>
          </cell>
        </row>
        <row r="57">
          <cell r="D57">
            <v>0</v>
          </cell>
        </row>
        <row r="58">
          <cell r="D58">
            <v>16.29</v>
          </cell>
        </row>
      </sheetData>
      <sheetData sheetId="5">
        <row r="7">
          <cell r="D7">
            <v>31.5</v>
          </cell>
        </row>
        <row r="9">
          <cell r="D9">
            <v>3.9600000000000004</v>
          </cell>
        </row>
        <row r="10">
          <cell r="D10">
            <v>3.9600000000000004</v>
          </cell>
        </row>
        <row r="11">
          <cell r="D11">
            <v>5.8100000000000005</v>
          </cell>
        </row>
        <row r="12">
          <cell r="D12">
            <v>3.68</v>
          </cell>
        </row>
        <row r="13">
          <cell r="D13">
            <v>0</v>
          </cell>
        </row>
        <row r="14">
          <cell r="D14">
            <v>0</v>
          </cell>
        </row>
        <row r="15">
          <cell r="D15">
            <v>18.05</v>
          </cell>
        </row>
        <row r="16">
          <cell r="D16">
            <v>0</v>
          </cell>
        </row>
        <row r="17">
          <cell r="D17">
            <v>0</v>
          </cell>
        </row>
        <row r="18">
          <cell r="D18">
            <v>0</v>
          </cell>
        </row>
        <row r="19">
          <cell r="D19">
            <v>0</v>
          </cell>
        </row>
        <row r="20">
          <cell r="D20">
            <v>20</v>
          </cell>
        </row>
        <row r="21">
          <cell r="D21">
            <v>0</v>
          </cell>
        </row>
        <row r="22">
          <cell r="D22">
            <v>0</v>
          </cell>
        </row>
        <row r="23">
          <cell r="D23">
            <v>0</v>
          </cell>
        </row>
        <row r="24">
          <cell r="D24">
            <v>0</v>
          </cell>
        </row>
        <row r="25">
          <cell r="D25">
            <v>0</v>
          </cell>
        </row>
        <row r="26">
          <cell r="D26">
            <v>0</v>
          </cell>
        </row>
        <row r="27">
          <cell r="D27">
            <v>0</v>
          </cell>
        </row>
        <row r="28">
          <cell r="D28">
            <v>0</v>
          </cell>
        </row>
        <row r="29">
          <cell r="D29">
            <v>20</v>
          </cell>
        </row>
        <row r="30">
          <cell r="D30">
            <v>0</v>
          </cell>
        </row>
        <row r="31">
          <cell r="D31">
            <v>0.3</v>
          </cell>
        </row>
      </sheetData>
      <sheetData sheetId="6">
        <row r="7">
          <cell r="D7">
            <v>51.5</v>
          </cell>
        </row>
        <row r="8">
          <cell r="D8">
            <v>3.9600000000000004</v>
          </cell>
        </row>
        <row r="9">
          <cell r="D9">
            <v>3.9600000000000004</v>
          </cell>
        </row>
        <row r="10">
          <cell r="D10">
            <v>5.8100000000000005</v>
          </cell>
        </row>
        <row r="11">
          <cell r="D11">
            <v>3.68</v>
          </cell>
        </row>
        <row r="12">
          <cell r="D12">
            <v>0</v>
          </cell>
        </row>
        <row r="13">
          <cell r="D13">
            <v>0</v>
          </cell>
        </row>
        <row r="14">
          <cell r="D14">
            <v>38.049999999999997</v>
          </cell>
        </row>
        <row r="15">
          <cell r="D15">
            <v>0</v>
          </cell>
        </row>
        <row r="16">
          <cell r="D16">
            <v>0</v>
          </cell>
        </row>
        <row r="17">
          <cell r="D17">
            <v>0</v>
          </cell>
        </row>
        <row r="18">
          <cell r="D18">
            <v>0</v>
          </cell>
        </row>
        <row r="19">
          <cell r="D19">
            <v>10.52</v>
          </cell>
        </row>
        <row r="20">
          <cell r="D20">
            <v>0</v>
          </cell>
        </row>
        <row r="21">
          <cell r="D21">
            <v>0</v>
          </cell>
        </row>
        <row r="22">
          <cell r="D22">
            <v>0</v>
          </cell>
        </row>
        <row r="23">
          <cell r="D23">
            <v>0</v>
          </cell>
        </row>
        <row r="24">
          <cell r="D24">
            <v>0</v>
          </cell>
        </row>
        <row r="25">
          <cell r="D25">
            <v>0</v>
          </cell>
        </row>
        <row r="26">
          <cell r="D26">
            <v>0</v>
          </cell>
        </row>
        <row r="27">
          <cell r="D27">
            <v>0</v>
          </cell>
        </row>
        <row r="28">
          <cell r="D28">
            <v>0.42</v>
          </cell>
        </row>
        <row r="29">
          <cell r="D29">
            <v>0</v>
          </cell>
        </row>
        <row r="30">
          <cell r="D30">
            <v>0.01</v>
          </cell>
        </row>
        <row r="31">
          <cell r="D31">
            <v>0</v>
          </cell>
        </row>
        <row r="32">
          <cell r="D32">
            <v>0</v>
          </cell>
        </row>
        <row r="33">
          <cell r="D33">
            <v>0</v>
          </cell>
        </row>
        <row r="34">
          <cell r="D34">
            <v>0.3</v>
          </cell>
        </row>
        <row r="35">
          <cell r="D35">
            <v>0.11</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0.18</v>
          </cell>
        </row>
        <row r="48">
          <cell r="D48">
            <v>0</v>
          </cell>
        </row>
        <row r="49">
          <cell r="D49">
            <v>0</v>
          </cell>
        </row>
        <row r="50">
          <cell r="D50">
            <v>0</v>
          </cell>
        </row>
        <row r="51">
          <cell r="D51">
            <v>0</v>
          </cell>
        </row>
        <row r="52">
          <cell r="D52">
            <v>0</v>
          </cell>
        </row>
        <row r="53">
          <cell r="D53">
            <v>0</v>
          </cell>
        </row>
        <row r="54">
          <cell r="D54">
            <v>0</v>
          </cell>
        </row>
        <row r="55">
          <cell r="D55">
            <v>9.92</v>
          </cell>
        </row>
        <row r="56">
          <cell r="D56">
            <v>0</v>
          </cell>
        </row>
        <row r="57">
          <cell r="D57">
            <v>0</v>
          </cell>
        </row>
      </sheetData>
      <sheetData sheetId="7">
        <row r="7">
          <cell r="D7">
            <v>0</v>
          </cell>
        </row>
        <row r="8">
          <cell r="D8">
            <v>0</v>
          </cell>
        </row>
        <row r="9">
          <cell r="D9">
            <v>0</v>
          </cell>
        </row>
        <row r="10">
          <cell r="D10">
            <v>0</v>
          </cell>
        </row>
        <row r="11">
          <cell r="D11">
            <v>0</v>
          </cell>
        </row>
        <row r="12">
          <cell r="D12">
            <v>0</v>
          </cell>
        </row>
        <row r="13">
          <cell r="D13">
            <v>0</v>
          </cell>
        </row>
        <row r="14">
          <cell r="D14">
            <v>0</v>
          </cell>
        </row>
        <row r="15">
          <cell r="D15">
            <v>0</v>
          </cell>
        </row>
        <row r="16">
          <cell r="D16">
            <v>0</v>
          </cell>
        </row>
        <row r="17">
          <cell r="D17">
            <v>0</v>
          </cell>
        </row>
        <row r="18">
          <cell r="D18">
            <v>0</v>
          </cell>
        </row>
        <row r="19">
          <cell r="D19">
            <v>3.1599999999999997</v>
          </cell>
        </row>
        <row r="20">
          <cell r="D20">
            <v>0</v>
          </cell>
        </row>
        <row r="21">
          <cell r="D21">
            <v>0</v>
          </cell>
        </row>
        <row r="22">
          <cell r="D22">
            <v>0</v>
          </cell>
        </row>
        <row r="23">
          <cell r="D23">
            <v>0</v>
          </cell>
        </row>
        <row r="24">
          <cell r="D24">
            <v>0</v>
          </cell>
        </row>
        <row r="25">
          <cell r="D25">
            <v>0</v>
          </cell>
        </row>
        <row r="26">
          <cell r="D26">
            <v>0</v>
          </cell>
        </row>
        <row r="27">
          <cell r="D27">
            <v>0</v>
          </cell>
        </row>
        <row r="28">
          <cell r="D28">
            <v>3.13</v>
          </cell>
        </row>
        <row r="29">
          <cell r="D29">
            <v>0</v>
          </cell>
        </row>
        <row r="30">
          <cell r="D30">
            <v>0</v>
          </cell>
        </row>
        <row r="31">
          <cell r="D31">
            <v>1.5</v>
          </cell>
        </row>
        <row r="32">
          <cell r="D32">
            <v>0</v>
          </cell>
        </row>
        <row r="33">
          <cell r="D33">
            <v>0</v>
          </cell>
        </row>
        <row r="34">
          <cell r="D34">
            <v>0</v>
          </cell>
        </row>
        <row r="35">
          <cell r="D35">
            <v>1.63</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0.03</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01-CH"/>
      <sheetName val="Bieu 03-CH"/>
      <sheetName val="Bieu 04-CH"/>
      <sheetName val="Bieu 05-CH"/>
      <sheetName val="Bieu 06-CH"/>
      <sheetName val="Bieu 07-CH"/>
      <sheetName val="Bieu 08-CH"/>
      <sheetName val="Bieu 09-CH"/>
      <sheetName val="Bieu 11-CH"/>
      <sheetName val="BD2011-2020"/>
      <sheetName val="BCC2022"/>
      <sheetName val="Bieu 12-CH-BCC"/>
      <sheetName val="LUC"/>
      <sheetName val="LUK"/>
      <sheetName val="HNK"/>
      <sheetName val="CLN"/>
      <sheetName val="RPN"/>
      <sheetName val="RPT"/>
      <sheetName val="RPM"/>
      <sheetName val="RDN"/>
      <sheetName val="RDT"/>
      <sheetName val="RDM"/>
      <sheetName val="RSN"/>
      <sheetName val="RST"/>
      <sheetName val="RSM"/>
      <sheetName val="NTS"/>
      <sheetName val="NKH"/>
      <sheetName val="ONT"/>
      <sheetName val="ODT"/>
      <sheetName val="CTS"/>
      <sheetName val="DTS"/>
      <sheetName val="CQP"/>
      <sheetName val="CAN"/>
      <sheetName val="SKK"/>
      <sheetName val="SKN"/>
      <sheetName val="SKC"/>
      <sheetName val="TMD"/>
      <sheetName val="SKS"/>
      <sheetName val="SKX"/>
      <sheetName val="DGT"/>
      <sheetName val="DTL"/>
      <sheetName val="DNL"/>
      <sheetName val="DBV"/>
      <sheetName val="DSH"/>
      <sheetName val="DKV"/>
      <sheetName val="DVH"/>
      <sheetName val="DYT"/>
      <sheetName val="DGD"/>
      <sheetName val="DTT"/>
      <sheetName val="DKH"/>
      <sheetName val="DXH"/>
      <sheetName val="DCH"/>
      <sheetName val="DDL"/>
      <sheetName val="LDT"/>
      <sheetName val="DDT"/>
      <sheetName val="DRA"/>
      <sheetName val="TIN"/>
      <sheetName val="TON"/>
      <sheetName val="NTD"/>
      <sheetName val="SON"/>
      <sheetName val="MNC"/>
      <sheetName val="PNK"/>
      <sheetName val="XXXXXXXX"/>
      <sheetName val="00000000"/>
      <sheetName val="Sheet1"/>
      <sheetName val="Sheet2"/>
    </sheetNames>
    <sheetDataSet>
      <sheetData sheetId="0"/>
      <sheetData sheetId="1"/>
      <sheetData sheetId="2"/>
      <sheetData sheetId="3"/>
      <sheetData sheetId="4">
        <row r="7">
          <cell r="D7">
            <v>3170.9250000000002</v>
          </cell>
        </row>
        <row r="8">
          <cell r="D8">
            <v>306.87999999999994</v>
          </cell>
        </row>
        <row r="9">
          <cell r="D9">
            <v>306.09999999999997</v>
          </cell>
        </row>
        <row r="10">
          <cell r="D10">
            <v>136</v>
          </cell>
        </row>
        <row r="11">
          <cell r="D11">
            <v>448.233</v>
          </cell>
        </row>
        <row r="12">
          <cell r="D12">
            <v>1185.3920000000001</v>
          </cell>
        </row>
        <row r="13">
          <cell r="D13">
            <v>0</v>
          </cell>
        </row>
        <row r="14">
          <cell r="D14">
            <v>1075.7800000000002</v>
          </cell>
        </row>
        <row r="15">
          <cell r="D15">
            <v>179.89</v>
          </cell>
        </row>
        <row r="16">
          <cell r="D16">
            <v>6.79</v>
          </cell>
        </row>
        <row r="17">
          <cell r="D17">
            <v>0</v>
          </cell>
        </row>
        <row r="18">
          <cell r="D18">
            <v>11.85</v>
          </cell>
        </row>
        <row r="19">
          <cell r="D19">
            <v>343.89</v>
          </cell>
        </row>
        <row r="20">
          <cell r="D20">
            <v>0</v>
          </cell>
        </row>
        <row r="21">
          <cell r="D21">
            <v>0.11</v>
          </cell>
        </row>
        <row r="22">
          <cell r="D22">
            <v>0</v>
          </cell>
        </row>
        <row r="23">
          <cell r="D23">
            <v>0</v>
          </cell>
        </row>
        <row r="24">
          <cell r="D24">
            <v>0</v>
          </cell>
        </row>
        <row r="25">
          <cell r="D25">
            <v>7.47</v>
          </cell>
        </row>
        <row r="26">
          <cell r="D26">
            <v>0</v>
          </cell>
        </row>
        <row r="27">
          <cell r="D27">
            <v>16.66</v>
          </cell>
        </row>
        <row r="28">
          <cell r="D28">
            <v>155.46</v>
          </cell>
        </row>
        <row r="29">
          <cell r="D29">
            <v>0</v>
          </cell>
        </row>
        <row r="30">
          <cell r="D30">
            <v>97.66</v>
          </cell>
        </row>
        <row r="31">
          <cell r="D31">
            <v>24.72</v>
          </cell>
        </row>
        <row r="32">
          <cell r="D32">
            <v>0.09</v>
          </cell>
        </row>
        <row r="33">
          <cell r="D33">
            <v>0.25</v>
          </cell>
        </row>
        <row r="34">
          <cell r="D34">
            <v>6</v>
          </cell>
        </row>
        <row r="35">
          <cell r="D35">
            <v>2.66</v>
          </cell>
        </row>
        <row r="36">
          <cell r="D36">
            <v>0.02</v>
          </cell>
        </row>
        <row r="37">
          <cell r="D37">
            <v>0.02</v>
          </cell>
        </row>
        <row r="38">
          <cell r="D38">
            <v>0</v>
          </cell>
        </row>
        <row r="39">
          <cell r="D39">
            <v>0</v>
          </cell>
        </row>
        <row r="40">
          <cell r="D40">
            <v>0</v>
          </cell>
        </row>
        <row r="41">
          <cell r="D41">
            <v>0</v>
          </cell>
        </row>
        <row r="42">
          <cell r="D42">
            <v>23.58</v>
          </cell>
        </row>
        <row r="43">
          <cell r="D43">
            <v>0</v>
          </cell>
        </row>
        <row r="44">
          <cell r="D44">
            <v>0</v>
          </cell>
        </row>
        <row r="45">
          <cell r="D45">
            <v>0.46</v>
          </cell>
        </row>
        <row r="46">
          <cell r="D46">
            <v>0</v>
          </cell>
        </row>
        <row r="47">
          <cell r="D47">
            <v>0.64</v>
          </cell>
        </row>
        <row r="48">
          <cell r="D48">
            <v>0.29000000000000004</v>
          </cell>
        </row>
        <row r="49">
          <cell r="D49">
            <v>50.63</v>
          </cell>
        </row>
        <row r="50">
          <cell r="D50">
            <v>0</v>
          </cell>
        </row>
        <row r="51">
          <cell r="D51">
            <v>0.54</v>
          </cell>
        </row>
        <row r="52">
          <cell r="D52">
            <v>0</v>
          </cell>
        </row>
        <row r="53">
          <cell r="D53">
            <v>0</v>
          </cell>
        </row>
        <row r="54">
          <cell r="D54">
            <v>1.37</v>
          </cell>
        </row>
        <row r="55">
          <cell r="D55">
            <v>40.9</v>
          </cell>
        </row>
        <row r="56">
          <cell r="D56">
            <v>69.69</v>
          </cell>
        </row>
        <row r="57">
          <cell r="D57">
            <v>0.13</v>
          </cell>
        </row>
        <row r="58">
          <cell r="D58">
            <v>38.36</v>
          </cell>
        </row>
      </sheetData>
      <sheetData sheetId="5">
        <row r="7">
          <cell r="D7">
            <v>21.630000000000003</v>
          </cell>
        </row>
        <row r="9">
          <cell r="D9">
            <v>3.23</v>
          </cell>
        </row>
        <row r="10">
          <cell r="D10">
            <v>3.23</v>
          </cell>
        </row>
        <row r="11">
          <cell r="D11">
            <v>6.4</v>
          </cell>
        </row>
        <row r="12">
          <cell r="D12">
            <v>12</v>
          </cell>
        </row>
        <row r="13">
          <cell r="D13">
            <v>0</v>
          </cell>
        </row>
        <row r="14">
          <cell r="D14">
            <v>0</v>
          </cell>
        </row>
        <row r="15">
          <cell r="D15">
            <v>0</v>
          </cell>
        </row>
        <row r="16">
          <cell r="D16">
            <v>0</v>
          </cell>
        </row>
        <row r="17">
          <cell r="D17">
            <v>0</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sheetData>
      <sheetData sheetId="6">
        <row r="7">
          <cell r="D7">
            <v>24.47</v>
          </cell>
        </row>
        <row r="8">
          <cell r="D8">
            <v>3.23</v>
          </cell>
        </row>
        <row r="9">
          <cell r="D9">
            <v>3.23</v>
          </cell>
        </row>
        <row r="10">
          <cell r="D10">
            <v>6.4</v>
          </cell>
        </row>
        <row r="11">
          <cell r="D11">
            <v>14.84</v>
          </cell>
        </row>
        <row r="12">
          <cell r="D12">
            <v>0</v>
          </cell>
        </row>
        <row r="13">
          <cell r="D13">
            <v>0</v>
          </cell>
        </row>
        <row r="14">
          <cell r="D14">
            <v>0</v>
          </cell>
        </row>
        <row r="15">
          <cell r="D15">
            <v>0</v>
          </cell>
        </row>
        <row r="16">
          <cell r="D16">
            <v>0</v>
          </cell>
        </row>
        <row r="17">
          <cell r="D17">
            <v>0</v>
          </cell>
        </row>
        <row r="18">
          <cell r="D18">
            <v>0</v>
          </cell>
        </row>
        <row r="19">
          <cell r="D19">
            <v>1.2000000000000002</v>
          </cell>
        </row>
        <row r="20">
          <cell r="D20">
            <v>0</v>
          </cell>
        </row>
        <row r="21">
          <cell r="D21">
            <v>0</v>
          </cell>
        </row>
        <row r="22">
          <cell r="D22">
            <v>0</v>
          </cell>
        </row>
        <row r="23">
          <cell r="D23">
            <v>0</v>
          </cell>
        </row>
        <row r="24">
          <cell r="D24">
            <v>0</v>
          </cell>
        </row>
        <row r="25">
          <cell r="D25">
            <v>0</v>
          </cell>
        </row>
        <row r="26">
          <cell r="D26">
            <v>0</v>
          </cell>
        </row>
        <row r="27">
          <cell r="D27">
            <v>0</v>
          </cell>
        </row>
        <row r="28">
          <cell r="D28">
            <v>0.11</v>
          </cell>
        </row>
        <row r="29">
          <cell r="D29">
            <v>0</v>
          </cell>
        </row>
        <row r="30">
          <cell r="D30">
            <v>0</v>
          </cell>
        </row>
        <row r="31">
          <cell r="D31">
            <v>0</v>
          </cell>
        </row>
        <row r="32">
          <cell r="D32">
            <v>0</v>
          </cell>
        </row>
        <row r="33">
          <cell r="D33">
            <v>0</v>
          </cell>
        </row>
        <row r="34">
          <cell r="D34">
            <v>0.11</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0.09</v>
          </cell>
        </row>
        <row r="48">
          <cell r="D48">
            <v>0</v>
          </cell>
        </row>
        <row r="49">
          <cell r="D49">
            <v>0</v>
          </cell>
        </row>
        <row r="50">
          <cell r="D50">
            <v>0</v>
          </cell>
        </row>
        <row r="51">
          <cell r="D51">
            <v>0</v>
          </cell>
        </row>
        <row r="52">
          <cell r="D52">
            <v>0</v>
          </cell>
        </row>
        <row r="53">
          <cell r="D53">
            <v>0</v>
          </cell>
        </row>
        <row r="54">
          <cell r="D54">
            <v>0</v>
          </cell>
        </row>
        <row r="55">
          <cell r="D55">
            <v>0</v>
          </cell>
        </row>
        <row r="56">
          <cell r="D56">
            <v>1</v>
          </cell>
        </row>
        <row r="57">
          <cell r="D57">
            <v>0</v>
          </cell>
        </row>
      </sheetData>
      <sheetData sheetId="7">
        <row r="7">
          <cell r="D7">
            <v>0</v>
          </cell>
        </row>
        <row r="8">
          <cell r="D8">
            <v>0</v>
          </cell>
        </row>
        <row r="9">
          <cell r="D9">
            <v>0</v>
          </cell>
        </row>
        <row r="10">
          <cell r="D10">
            <v>0</v>
          </cell>
        </row>
        <row r="11">
          <cell r="D11">
            <v>0</v>
          </cell>
        </row>
        <row r="12">
          <cell r="D12">
            <v>0</v>
          </cell>
        </row>
        <row r="13">
          <cell r="D13">
            <v>0</v>
          </cell>
        </row>
        <row r="14">
          <cell r="D14">
            <v>0</v>
          </cell>
        </row>
        <row r="15">
          <cell r="D15">
            <v>0</v>
          </cell>
        </row>
        <row r="16">
          <cell r="D16">
            <v>0</v>
          </cell>
        </row>
        <row r="17">
          <cell r="D17">
            <v>0</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01-CH"/>
      <sheetName val="Bieu 03-CH"/>
      <sheetName val="Bieu 04-CH"/>
      <sheetName val="Bieu 05-CH"/>
      <sheetName val="Bieu 06-CH"/>
      <sheetName val="Bieu 07-CH"/>
      <sheetName val="Bieu 08-CH"/>
      <sheetName val="Bieu 09-CH"/>
      <sheetName val="Bieu 11-CH"/>
      <sheetName val="BD2011-2020"/>
      <sheetName val="BCC2022"/>
      <sheetName val="Bieu 12-CH-BCC"/>
      <sheetName val="LUC"/>
      <sheetName val="LUK"/>
      <sheetName val="HNK"/>
      <sheetName val="CLN"/>
      <sheetName val="RPN"/>
      <sheetName val="RPT"/>
      <sheetName val="RPM"/>
      <sheetName val="RDN"/>
      <sheetName val="RDT"/>
      <sheetName val="RDM"/>
      <sheetName val="RSN"/>
      <sheetName val="RST"/>
      <sheetName val="RSM"/>
      <sheetName val="NTS"/>
      <sheetName val="NKH"/>
      <sheetName val="ONT"/>
      <sheetName val="ODT"/>
      <sheetName val="CTS"/>
      <sheetName val="DTS"/>
      <sheetName val="CQP"/>
      <sheetName val="CAN"/>
      <sheetName val="SKK"/>
      <sheetName val="SKN"/>
      <sheetName val="SKC"/>
      <sheetName val="TMD"/>
      <sheetName val="SKS"/>
      <sheetName val="SKX"/>
      <sheetName val="DGT"/>
      <sheetName val="DTL"/>
      <sheetName val="DNL"/>
      <sheetName val="DBV"/>
      <sheetName val="DSH"/>
      <sheetName val="DKV"/>
      <sheetName val="DVH"/>
      <sheetName val="DYT"/>
      <sheetName val="DGD"/>
      <sheetName val="DTT"/>
      <sheetName val="DKH"/>
      <sheetName val="DXH"/>
      <sheetName val="DCH"/>
      <sheetName val="DDL"/>
      <sheetName val="LDT"/>
      <sheetName val="DDT"/>
      <sheetName val="DRA"/>
      <sheetName val="TIN"/>
      <sheetName val="TON"/>
      <sheetName val="NTD"/>
      <sheetName val="SON"/>
      <sheetName val="MNC"/>
      <sheetName val="PNK"/>
      <sheetName val="XXXXXXXX"/>
      <sheetName val="00000000"/>
      <sheetName val="Sheet1"/>
      <sheetName val="Sheet2"/>
    </sheetNames>
    <sheetDataSet>
      <sheetData sheetId="0"/>
      <sheetData sheetId="1"/>
      <sheetData sheetId="2"/>
      <sheetData sheetId="3"/>
      <sheetData sheetId="4">
        <row r="7">
          <cell r="D7">
            <v>1751.829</v>
          </cell>
        </row>
        <row r="8">
          <cell r="D8">
            <v>98.527000000000001</v>
          </cell>
        </row>
        <row r="9">
          <cell r="D9">
            <v>98.527000000000001</v>
          </cell>
        </row>
        <row r="10">
          <cell r="D10">
            <v>306.91700000000003</v>
          </cell>
        </row>
        <row r="11">
          <cell r="D11">
            <v>766.09699999999998</v>
          </cell>
        </row>
        <row r="12">
          <cell r="D12">
            <v>0</v>
          </cell>
        </row>
        <row r="13">
          <cell r="D13">
            <v>0</v>
          </cell>
        </row>
        <row r="14">
          <cell r="D14">
            <v>577.25099999999998</v>
          </cell>
        </row>
        <row r="15">
          <cell r="D15">
            <v>65.337000000000003</v>
          </cell>
        </row>
        <row r="16">
          <cell r="D16">
            <v>0.73</v>
          </cell>
        </row>
        <row r="17">
          <cell r="D17">
            <v>0</v>
          </cell>
        </row>
        <row r="18">
          <cell r="D18">
            <v>2.3070000000000164</v>
          </cell>
        </row>
        <row r="19">
          <cell r="D19">
            <v>283.50800000000004</v>
          </cell>
        </row>
        <row r="20">
          <cell r="D20">
            <v>0</v>
          </cell>
        </row>
        <row r="21">
          <cell r="D21">
            <v>0</v>
          </cell>
        </row>
        <row r="22">
          <cell r="D22">
            <v>0</v>
          </cell>
        </row>
        <row r="23">
          <cell r="D23">
            <v>0</v>
          </cell>
        </row>
        <row r="24">
          <cell r="D24">
            <v>0.03</v>
          </cell>
        </row>
        <row r="25">
          <cell r="D25">
            <v>0</v>
          </cell>
        </row>
        <row r="26">
          <cell r="D26">
            <v>0</v>
          </cell>
        </row>
        <row r="27">
          <cell r="D27">
            <v>0</v>
          </cell>
        </row>
        <row r="28">
          <cell r="D28">
            <v>136.22100000000003</v>
          </cell>
        </row>
        <row r="29">
          <cell r="D29">
            <v>0</v>
          </cell>
        </row>
        <row r="30">
          <cell r="D30">
            <v>82.747</v>
          </cell>
        </row>
        <row r="31">
          <cell r="D31">
            <v>19.446999999999999</v>
          </cell>
        </row>
        <row r="32">
          <cell r="D32">
            <v>0.06</v>
          </cell>
        </row>
        <row r="33">
          <cell r="D33">
            <v>0.27</v>
          </cell>
        </row>
        <row r="34">
          <cell r="D34">
            <v>1.3800000000000001</v>
          </cell>
        </row>
        <row r="35">
          <cell r="D35">
            <v>1.93</v>
          </cell>
        </row>
        <row r="36">
          <cell r="D36">
            <v>0</v>
          </cell>
        </row>
        <row r="37">
          <cell r="D37">
            <v>0.04</v>
          </cell>
        </row>
        <row r="38">
          <cell r="D38">
            <v>0</v>
          </cell>
        </row>
        <row r="39">
          <cell r="D39">
            <v>0.18</v>
          </cell>
        </row>
        <row r="40">
          <cell r="D40">
            <v>0</v>
          </cell>
        </row>
        <row r="41">
          <cell r="D41">
            <v>0.68</v>
          </cell>
        </row>
        <row r="42">
          <cell r="D42">
            <v>29.486999999999998</v>
          </cell>
        </row>
        <row r="43">
          <cell r="D43">
            <v>0</v>
          </cell>
        </row>
        <row r="44">
          <cell r="D44">
            <v>0</v>
          </cell>
        </row>
        <row r="45">
          <cell r="D45">
            <v>0</v>
          </cell>
        </row>
        <row r="46">
          <cell r="D46">
            <v>0</v>
          </cell>
        </row>
        <row r="47">
          <cell r="D47">
            <v>1.49</v>
          </cell>
        </row>
        <row r="48">
          <cell r="D48">
            <v>0</v>
          </cell>
        </row>
        <row r="49">
          <cell r="D49">
            <v>44.336999999999996</v>
          </cell>
        </row>
        <row r="50">
          <cell r="D50">
            <v>0</v>
          </cell>
        </row>
        <row r="51">
          <cell r="D51">
            <v>2.0699999999999998</v>
          </cell>
        </row>
        <row r="52">
          <cell r="D52">
            <v>0</v>
          </cell>
        </row>
        <row r="53">
          <cell r="D53">
            <v>0</v>
          </cell>
        </row>
        <row r="54">
          <cell r="D54">
            <v>0.05</v>
          </cell>
        </row>
        <row r="55">
          <cell r="D55">
            <v>75.010000000000005</v>
          </cell>
        </row>
        <row r="56">
          <cell r="D56">
            <v>24.3</v>
          </cell>
        </row>
        <row r="57">
          <cell r="D57">
            <v>0</v>
          </cell>
        </row>
        <row r="58">
          <cell r="D58">
            <v>74.906999999999996</v>
          </cell>
        </row>
      </sheetData>
      <sheetData sheetId="5">
        <row r="7">
          <cell r="D7">
            <v>23.5</v>
          </cell>
        </row>
        <row r="9">
          <cell r="D9">
            <v>0</v>
          </cell>
        </row>
        <row r="10">
          <cell r="D10">
            <v>0</v>
          </cell>
        </row>
        <row r="11">
          <cell r="D11">
            <v>4.5</v>
          </cell>
        </row>
        <row r="12">
          <cell r="D12">
            <v>3</v>
          </cell>
        </row>
        <row r="13">
          <cell r="D13">
            <v>0</v>
          </cell>
        </row>
        <row r="14">
          <cell r="D14">
            <v>0</v>
          </cell>
        </row>
        <row r="15">
          <cell r="D15">
            <v>16</v>
          </cell>
        </row>
        <row r="16">
          <cell r="D16">
            <v>0</v>
          </cell>
        </row>
        <row r="17">
          <cell r="D17">
            <v>0</v>
          </cell>
        </row>
        <row r="18">
          <cell r="D18">
            <v>0</v>
          </cell>
        </row>
        <row r="19">
          <cell r="D19">
            <v>0</v>
          </cell>
        </row>
        <row r="20">
          <cell r="D20">
            <v>221.1</v>
          </cell>
        </row>
        <row r="21">
          <cell r="D21">
            <v>0</v>
          </cell>
        </row>
        <row r="22">
          <cell r="D22">
            <v>0</v>
          </cell>
        </row>
        <row r="23">
          <cell r="D23">
            <v>0</v>
          </cell>
        </row>
        <row r="24">
          <cell r="D24">
            <v>0</v>
          </cell>
        </row>
        <row r="25">
          <cell r="D25">
            <v>0</v>
          </cell>
        </row>
        <row r="26">
          <cell r="D26">
            <v>0</v>
          </cell>
        </row>
        <row r="27">
          <cell r="D27">
            <v>0</v>
          </cell>
        </row>
        <row r="28">
          <cell r="D28">
            <v>0</v>
          </cell>
        </row>
        <row r="29">
          <cell r="D29">
            <v>221.1</v>
          </cell>
        </row>
        <row r="30">
          <cell r="D30">
            <v>0</v>
          </cell>
        </row>
        <row r="31">
          <cell r="D31">
            <v>0.18</v>
          </cell>
        </row>
      </sheetData>
      <sheetData sheetId="6">
        <row r="7">
          <cell r="D7">
            <v>404.6</v>
          </cell>
        </row>
        <row r="8">
          <cell r="D8">
            <v>0</v>
          </cell>
        </row>
        <row r="9">
          <cell r="D9">
            <v>0</v>
          </cell>
        </row>
        <row r="10">
          <cell r="D10">
            <v>4.5</v>
          </cell>
        </row>
        <row r="11">
          <cell r="D11">
            <v>3</v>
          </cell>
        </row>
        <row r="12">
          <cell r="D12">
            <v>0</v>
          </cell>
        </row>
        <row r="13">
          <cell r="D13">
            <v>0</v>
          </cell>
        </row>
        <row r="14">
          <cell r="D14">
            <v>237.1</v>
          </cell>
        </row>
        <row r="15">
          <cell r="D15">
            <v>0</v>
          </cell>
        </row>
        <row r="16">
          <cell r="D16">
            <v>0</v>
          </cell>
        </row>
        <row r="17">
          <cell r="D17">
            <v>0</v>
          </cell>
        </row>
        <row r="18">
          <cell r="D18">
            <v>160</v>
          </cell>
        </row>
        <row r="19">
          <cell r="D19">
            <v>0.78</v>
          </cell>
        </row>
        <row r="20">
          <cell r="D20">
            <v>0</v>
          </cell>
        </row>
        <row r="21">
          <cell r="D21">
            <v>0</v>
          </cell>
        </row>
        <row r="22">
          <cell r="D22">
            <v>0</v>
          </cell>
        </row>
        <row r="23">
          <cell r="D23">
            <v>0</v>
          </cell>
        </row>
        <row r="24">
          <cell r="D24">
            <v>0</v>
          </cell>
        </row>
        <row r="25">
          <cell r="D25">
            <v>0</v>
          </cell>
        </row>
        <row r="26">
          <cell r="D26">
            <v>0</v>
          </cell>
        </row>
        <row r="27">
          <cell r="D27">
            <v>0</v>
          </cell>
        </row>
        <row r="28">
          <cell r="D28">
            <v>0.18</v>
          </cell>
        </row>
        <row r="29">
          <cell r="D29">
            <v>0</v>
          </cell>
        </row>
        <row r="30">
          <cell r="D30">
            <v>0</v>
          </cell>
        </row>
        <row r="31">
          <cell r="D31">
            <v>0</v>
          </cell>
        </row>
        <row r="32">
          <cell r="D32">
            <v>0</v>
          </cell>
        </row>
        <row r="33">
          <cell r="D33">
            <v>0</v>
          </cell>
        </row>
        <row r="34">
          <cell r="D34">
            <v>0.18</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0.6</v>
          </cell>
        </row>
        <row r="56">
          <cell r="D56">
            <v>0</v>
          </cell>
        </row>
        <row r="57">
          <cell r="D57">
            <v>0</v>
          </cell>
        </row>
      </sheetData>
      <sheetData sheetId="7">
        <row r="7">
          <cell r="D7">
            <v>0</v>
          </cell>
        </row>
        <row r="8">
          <cell r="D8">
            <v>0</v>
          </cell>
        </row>
        <row r="9">
          <cell r="D9">
            <v>0</v>
          </cell>
        </row>
        <row r="10">
          <cell r="D10">
            <v>0</v>
          </cell>
        </row>
        <row r="11">
          <cell r="D11">
            <v>0</v>
          </cell>
        </row>
        <row r="12">
          <cell r="D12">
            <v>0</v>
          </cell>
        </row>
        <row r="13">
          <cell r="D13">
            <v>0</v>
          </cell>
        </row>
        <row r="14">
          <cell r="D14">
            <v>0</v>
          </cell>
        </row>
        <row r="15">
          <cell r="D15">
            <v>0</v>
          </cell>
        </row>
        <row r="16">
          <cell r="D16">
            <v>0</v>
          </cell>
        </row>
        <row r="17">
          <cell r="D17">
            <v>0</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01-CH"/>
      <sheetName val="Bieu 03-CH"/>
      <sheetName val="Bieu 04-CH"/>
      <sheetName val="Bieu 05-CH"/>
      <sheetName val="Bieu 06-CH"/>
      <sheetName val="Bieu 07-CH"/>
      <sheetName val="Bieu 08-CH"/>
      <sheetName val="Bieu 09-CH"/>
      <sheetName val="Bieu 11-CH"/>
      <sheetName val="BD2011-2020"/>
      <sheetName val="BCC2022"/>
      <sheetName val="Bieu 12-CH-BCC"/>
      <sheetName val="LUC"/>
      <sheetName val="LUK"/>
      <sheetName val="HNK"/>
      <sheetName val="CLN"/>
      <sheetName val="RPN"/>
      <sheetName val="RPT"/>
      <sheetName val="RPM"/>
      <sheetName val="RDN"/>
      <sheetName val="RDT"/>
      <sheetName val="RDM"/>
      <sheetName val="RSN"/>
      <sheetName val="RST"/>
      <sheetName val="RSM"/>
      <sheetName val="NTS"/>
      <sheetName val="NKH"/>
      <sheetName val="ONT"/>
      <sheetName val="ODT"/>
      <sheetName val="CTS"/>
      <sheetName val="DTS"/>
      <sheetName val="CQP"/>
      <sheetName val="CAN"/>
      <sheetName val="SKK"/>
      <sheetName val="SKN"/>
      <sheetName val="SKC"/>
      <sheetName val="TMD"/>
      <sheetName val="SKS"/>
      <sheetName val="SKX"/>
      <sheetName val="DGT"/>
      <sheetName val="DTL"/>
      <sheetName val="DNL"/>
      <sheetName val="DBV"/>
      <sheetName val="DSH"/>
      <sheetName val="DKV"/>
      <sheetName val="DVH"/>
      <sheetName val="DYT"/>
      <sheetName val="DGD"/>
      <sheetName val="DTT"/>
      <sheetName val="DKH"/>
      <sheetName val="DXH"/>
      <sheetName val="DCH"/>
      <sheetName val="DDL"/>
      <sheetName val="LDT"/>
      <sheetName val="DDT"/>
      <sheetName val="DRA"/>
      <sheetName val="TIN"/>
      <sheetName val="TON"/>
      <sheetName val="NTD"/>
      <sheetName val="SON"/>
      <sheetName val="MNC"/>
      <sheetName val="PNK"/>
      <sheetName val="XXXXXXXX"/>
      <sheetName val="00000000"/>
      <sheetName val="Sheet1"/>
      <sheetName val="Sheet2"/>
    </sheetNames>
    <sheetDataSet>
      <sheetData sheetId="0"/>
      <sheetData sheetId="1"/>
      <sheetData sheetId="2"/>
      <sheetData sheetId="3"/>
      <sheetData sheetId="4">
        <row r="7">
          <cell r="D7">
            <v>6456.4769999999999</v>
          </cell>
        </row>
        <row r="8">
          <cell r="D8">
            <v>303.12299999999999</v>
          </cell>
        </row>
        <row r="9">
          <cell r="D9">
            <v>303.12299999999999</v>
          </cell>
        </row>
        <row r="10">
          <cell r="D10">
            <v>166.583</v>
          </cell>
        </row>
        <row r="11">
          <cell r="D11">
            <v>455.863</v>
          </cell>
        </row>
        <row r="12">
          <cell r="D12">
            <v>1071.692</v>
          </cell>
        </row>
        <row r="13">
          <cell r="D13">
            <v>0</v>
          </cell>
        </row>
        <row r="14">
          <cell r="D14">
            <v>4454.8259999999991</v>
          </cell>
        </row>
        <row r="15">
          <cell r="D15">
            <v>1409.723</v>
          </cell>
        </row>
        <row r="16">
          <cell r="D16">
            <v>4.3899999999999997</v>
          </cell>
        </row>
        <row r="17">
          <cell r="D17">
            <v>0</v>
          </cell>
        </row>
        <row r="18">
          <cell r="D18">
            <v>0</v>
          </cell>
        </row>
        <row r="19">
          <cell r="D19">
            <v>384.06299999999999</v>
          </cell>
        </row>
        <row r="20">
          <cell r="D20">
            <v>0</v>
          </cell>
        </row>
        <row r="21">
          <cell r="D21">
            <v>0</v>
          </cell>
        </row>
        <row r="22">
          <cell r="D22">
            <v>0</v>
          </cell>
        </row>
        <row r="23">
          <cell r="D23">
            <v>0</v>
          </cell>
        </row>
        <row r="24">
          <cell r="D24">
            <v>0.14000000000000001</v>
          </cell>
        </row>
        <row r="25">
          <cell r="D25">
            <v>0</v>
          </cell>
        </row>
        <row r="26">
          <cell r="D26">
            <v>0</v>
          </cell>
        </row>
        <row r="27">
          <cell r="D27">
            <v>0</v>
          </cell>
        </row>
        <row r="28">
          <cell r="D28">
            <v>158.083</v>
          </cell>
        </row>
        <row r="29">
          <cell r="D29">
            <v>0</v>
          </cell>
        </row>
        <row r="30">
          <cell r="D30">
            <v>99.052999999999997</v>
          </cell>
        </row>
        <row r="31">
          <cell r="D31">
            <v>19.61</v>
          </cell>
        </row>
        <row r="32">
          <cell r="D32">
            <v>0.72</v>
          </cell>
        </row>
        <row r="33">
          <cell r="D33">
            <v>0.08</v>
          </cell>
        </row>
        <row r="34">
          <cell r="D34">
            <v>2.68</v>
          </cell>
        </row>
        <row r="35">
          <cell r="D35">
            <v>3.16</v>
          </cell>
        </row>
        <row r="36">
          <cell r="D36">
            <v>0.08</v>
          </cell>
        </row>
        <row r="37">
          <cell r="D37">
            <v>0.02</v>
          </cell>
        </row>
        <row r="38">
          <cell r="D38">
            <v>0</v>
          </cell>
        </row>
        <row r="39">
          <cell r="D39">
            <v>0</v>
          </cell>
        </row>
        <row r="40">
          <cell r="D40">
            <v>0</v>
          </cell>
        </row>
        <row r="41">
          <cell r="D41">
            <v>5.78</v>
          </cell>
        </row>
        <row r="42">
          <cell r="D42">
            <v>26.9</v>
          </cell>
        </row>
        <row r="43">
          <cell r="D43">
            <v>0</v>
          </cell>
        </row>
        <row r="44">
          <cell r="D44">
            <v>0</v>
          </cell>
        </row>
        <row r="45">
          <cell r="D45">
            <v>0</v>
          </cell>
        </row>
        <row r="46">
          <cell r="D46">
            <v>0</v>
          </cell>
        </row>
        <row r="47">
          <cell r="D47">
            <v>1.07</v>
          </cell>
        </row>
        <row r="48">
          <cell r="D48">
            <v>0</v>
          </cell>
        </row>
        <row r="49">
          <cell r="D49">
            <v>40.660000000000004</v>
          </cell>
        </row>
        <row r="50">
          <cell r="D50">
            <v>0</v>
          </cell>
        </row>
        <row r="51">
          <cell r="D51">
            <v>0.86</v>
          </cell>
        </row>
        <row r="52">
          <cell r="D52">
            <v>0</v>
          </cell>
        </row>
        <row r="53">
          <cell r="D53">
            <v>0</v>
          </cell>
        </row>
        <row r="54">
          <cell r="D54">
            <v>2.1</v>
          </cell>
        </row>
        <row r="55">
          <cell r="D55">
            <v>85.03</v>
          </cell>
        </row>
        <row r="56">
          <cell r="D56">
            <v>96.12</v>
          </cell>
        </row>
        <row r="57">
          <cell r="D57">
            <v>0</v>
          </cell>
        </row>
        <row r="58">
          <cell r="D58">
            <v>9.7240000000000002</v>
          </cell>
        </row>
      </sheetData>
      <sheetData sheetId="5">
        <row r="7">
          <cell r="D7">
            <v>3.27</v>
          </cell>
        </row>
        <row r="9">
          <cell r="D9">
            <v>2.3400000000000003</v>
          </cell>
        </row>
        <row r="10">
          <cell r="D10">
            <v>2.3400000000000003</v>
          </cell>
        </row>
        <row r="11">
          <cell r="D11">
            <v>0.28000000000000003</v>
          </cell>
        </row>
        <row r="12">
          <cell r="D12">
            <v>0.65</v>
          </cell>
        </row>
        <row r="13">
          <cell r="D13">
            <v>0</v>
          </cell>
        </row>
        <row r="14">
          <cell r="D14">
            <v>0</v>
          </cell>
        </row>
        <row r="15">
          <cell r="D15">
            <v>0</v>
          </cell>
        </row>
        <row r="16">
          <cell r="D16">
            <v>0</v>
          </cell>
        </row>
        <row r="17">
          <cell r="D17">
            <v>0</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sheetData>
      <sheetData sheetId="6">
        <row r="7">
          <cell r="D7">
            <v>170.31</v>
          </cell>
        </row>
        <row r="8">
          <cell r="D8">
            <v>2.3400000000000003</v>
          </cell>
        </row>
        <row r="9">
          <cell r="D9">
            <v>2.3400000000000003</v>
          </cell>
        </row>
        <row r="10">
          <cell r="D10">
            <v>0.28000000000000003</v>
          </cell>
        </row>
        <row r="11">
          <cell r="D11">
            <v>167.69</v>
          </cell>
        </row>
        <row r="12">
          <cell r="D12">
            <v>0</v>
          </cell>
        </row>
        <row r="13">
          <cell r="D13">
            <v>0</v>
          </cell>
        </row>
        <row r="14">
          <cell r="D14">
            <v>0</v>
          </cell>
        </row>
        <row r="15">
          <cell r="D15">
            <v>0</v>
          </cell>
        </row>
        <row r="16">
          <cell r="D16">
            <v>0</v>
          </cell>
        </row>
        <row r="17">
          <cell r="D17">
            <v>0</v>
          </cell>
        </row>
        <row r="18">
          <cell r="D18">
            <v>0</v>
          </cell>
        </row>
        <row r="19">
          <cell r="D19">
            <v>0.06</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0.06</v>
          </cell>
        </row>
        <row r="52">
          <cell r="D52">
            <v>0</v>
          </cell>
        </row>
        <row r="53">
          <cell r="D53">
            <v>0</v>
          </cell>
        </row>
        <row r="54">
          <cell r="D54">
            <v>0</v>
          </cell>
        </row>
        <row r="55">
          <cell r="D55">
            <v>0</v>
          </cell>
        </row>
        <row r="56">
          <cell r="D56">
            <v>0</v>
          </cell>
        </row>
        <row r="57">
          <cell r="D57">
            <v>0</v>
          </cell>
        </row>
      </sheetData>
      <sheetData sheetId="7">
        <row r="7">
          <cell r="D7">
            <v>0</v>
          </cell>
        </row>
        <row r="8">
          <cell r="D8">
            <v>0</v>
          </cell>
        </row>
        <row r="9">
          <cell r="D9">
            <v>0</v>
          </cell>
        </row>
        <row r="10">
          <cell r="D10">
            <v>0</v>
          </cell>
        </row>
        <row r="11">
          <cell r="D11">
            <v>0</v>
          </cell>
        </row>
        <row r="12">
          <cell r="D12">
            <v>0</v>
          </cell>
        </row>
        <row r="13">
          <cell r="D13">
            <v>0</v>
          </cell>
        </row>
        <row r="14">
          <cell r="D14">
            <v>0</v>
          </cell>
        </row>
        <row r="15">
          <cell r="D15">
            <v>0</v>
          </cell>
        </row>
        <row r="16">
          <cell r="D16">
            <v>0</v>
          </cell>
        </row>
        <row r="17">
          <cell r="D17">
            <v>0</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01-CH"/>
      <sheetName val="Bieu 03-CH"/>
      <sheetName val="Bieu 04-CH"/>
      <sheetName val="Bieu 05-CH"/>
      <sheetName val="Bieu 06-CH"/>
      <sheetName val="Bieu 07-CH"/>
      <sheetName val="Bieu 08-CH"/>
      <sheetName val="Bieu 09-CH"/>
      <sheetName val="Bieu 11-CH"/>
      <sheetName val="BD2011-2020"/>
      <sheetName val="BCC2022"/>
      <sheetName val="Bieu 12-CH-BCC"/>
      <sheetName val="LUC"/>
      <sheetName val="LUK"/>
      <sheetName val="HNK"/>
      <sheetName val="CLN"/>
      <sheetName val="RPN"/>
      <sheetName val="RPT"/>
      <sheetName val="RPM"/>
      <sheetName val="RDN"/>
      <sheetName val="RDT"/>
      <sheetName val="RDM"/>
      <sheetName val="RSN"/>
      <sheetName val="RST"/>
      <sheetName val="RSM"/>
      <sheetName val="NTS"/>
      <sheetName val="NKH"/>
      <sheetName val="ONT"/>
      <sheetName val="ODT"/>
      <sheetName val="CTS"/>
      <sheetName val="DTS"/>
      <sheetName val="CQP"/>
      <sheetName val="CAN"/>
      <sheetName val="SKK"/>
      <sheetName val="SKN"/>
      <sheetName val="SKC"/>
      <sheetName val="TMD"/>
      <sheetName val="SKS"/>
      <sheetName val="SKX"/>
      <sheetName val="DGT"/>
      <sheetName val="DTL"/>
      <sheetName val="DNL"/>
      <sheetName val="DBV"/>
      <sheetName val="DSH"/>
      <sheetName val="DKV"/>
      <sheetName val="DVH"/>
      <sheetName val="DYT"/>
      <sheetName val="DGD"/>
      <sheetName val="DTT"/>
      <sheetName val="DKH"/>
      <sheetName val="DXH"/>
      <sheetName val="DCH"/>
      <sheetName val="DDL"/>
      <sheetName val="LDT"/>
      <sheetName val="DDT"/>
      <sheetName val="DRA"/>
      <sheetName val="TIN"/>
      <sheetName val="TON"/>
      <sheetName val="NTD"/>
      <sheetName val="SON"/>
      <sheetName val="MNC"/>
      <sheetName val="PNK"/>
      <sheetName val="XXXXXXXX"/>
      <sheetName val="00000000"/>
      <sheetName val="Sheet1"/>
      <sheetName val="Sheet2"/>
    </sheetNames>
    <sheetDataSet>
      <sheetData sheetId="0"/>
      <sheetData sheetId="1"/>
      <sheetData sheetId="2"/>
      <sheetData sheetId="3"/>
      <sheetData sheetId="4">
        <row r="7">
          <cell r="D7">
            <v>16811.618999999999</v>
          </cell>
        </row>
        <row r="8">
          <cell r="D8">
            <v>42.480000000000004</v>
          </cell>
        </row>
        <row r="9">
          <cell r="D9">
            <v>37.25</v>
          </cell>
        </row>
        <row r="10">
          <cell r="D10">
            <v>104.383</v>
          </cell>
        </row>
        <row r="11">
          <cell r="D11">
            <v>1028.4929999999999</v>
          </cell>
        </row>
        <row r="12">
          <cell r="D12">
            <v>7835.3229999999994</v>
          </cell>
        </row>
        <row r="13">
          <cell r="D13">
            <v>0</v>
          </cell>
        </row>
        <row r="14">
          <cell r="D14">
            <v>7794.05</v>
          </cell>
        </row>
        <row r="15">
          <cell r="D15">
            <v>6304.26</v>
          </cell>
        </row>
        <row r="16">
          <cell r="D16">
            <v>6.89</v>
          </cell>
        </row>
        <row r="17">
          <cell r="D17">
            <v>0</v>
          </cell>
        </row>
        <row r="18">
          <cell r="D18">
            <v>0</v>
          </cell>
        </row>
        <row r="19">
          <cell r="D19">
            <v>239.642</v>
          </cell>
        </row>
        <row r="20">
          <cell r="D20">
            <v>7.61</v>
          </cell>
        </row>
        <row r="21">
          <cell r="D21">
            <v>0</v>
          </cell>
        </row>
        <row r="22">
          <cell r="D22">
            <v>0</v>
          </cell>
        </row>
        <row r="23">
          <cell r="D23">
            <v>0</v>
          </cell>
        </row>
        <row r="24">
          <cell r="D24">
            <v>0</v>
          </cell>
        </row>
        <row r="25">
          <cell r="D25">
            <v>1.99</v>
          </cell>
        </row>
        <row r="26">
          <cell r="D26">
            <v>0</v>
          </cell>
        </row>
        <row r="27">
          <cell r="D27">
            <v>0</v>
          </cell>
        </row>
        <row r="28">
          <cell r="D28">
            <v>80.331999999999994</v>
          </cell>
        </row>
        <row r="29">
          <cell r="D29">
            <v>0</v>
          </cell>
        </row>
        <row r="30">
          <cell r="D30">
            <v>54.792000000000002</v>
          </cell>
        </row>
        <row r="31">
          <cell r="D31">
            <v>11.1</v>
          </cell>
        </row>
        <row r="32">
          <cell r="D32">
            <v>0.03</v>
          </cell>
        </row>
        <row r="33">
          <cell r="D33">
            <v>0.14000000000000001</v>
          </cell>
        </row>
        <row r="34">
          <cell r="D34">
            <v>2.86</v>
          </cell>
        </row>
        <row r="35">
          <cell r="D35">
            <v>0.3</v>
          </cell>
        </row>
        <row r="36">
          <cell r="D36">
            <v>0.15</v>
          </cell>
        </row>
        <row r="37">
          <cell r="D37">
            <v>0.27</v>
          </cell>
        </row>
        <row r="38">
          <cell r="D38">
            <v>0</v>
          </cell>
        </row>
        <row r="39">
          <cell r="D39">
            <v>0</v>
          </cell>
        </row>
        <row r="40">
          <cell r="D40">
            <v>0.5</v>
          </cell>
        </row>
        <row r="41">
          <cell r="D41">
            <v>2.14</v>
          </cell>
        </row>
        <row r="42">
          <cell r="D42">
            <v>7.67</v>
          </cell>
        </row>
        <row r="43">
          <cell r="D43">
            <v>0</v>
          </cell>
        </row>
        <row r="44">
          <cell r="D44">
            <v>0</v>
          </cell>
        </row>
        <row r="45">
          <cell r="D45">
            <v>0.38</v>
          </cell>
        </row>
        <row r="46">
          <cell r="D46">
            <v>0</v>
          </cell>
        </row>
        <row r="47">
          <cell r="D47">
            <v>1.49</v>
          </cell>
        </row>
        <row r="48">
          <cell r="D48">
            <v>0</v>
          </cell>
        </row>
        <row r="49">
          <cell r="D49">
            <v>50.11</v>
          </cell>
        </row>
        <row r="50">
          <cell r="D50">
            <v>0</v>
          </cell>
        </row>
        <row r="51">
          <cell r="D51">
            <v>0.41</v>
          </cell>
        </row>
        <row r="52">
          <cell r="D52">
            <v>0</v>
          </cell>
        </row>
        <row r="53">
          <cell r="D53">
            <v>0</v>
          </cell>
        </row>
        <row r="54">
          <cell r="D54">
            <v>0.06</v>
          </cell>
        </row>
        <row r="55">
          <cell r="D55">
            <v>97.48</v>
          </cell>
        </row>
        <row r="56">
          <cell r="D56">
            <v>0.16</v>
          </cell>
        </row>
        <row r="57">
          <cell r="D57">
            <v>0</v>
          </cell>
        </row>
        <row r="58">
          <cell r="D58">
            <v>85.173000000000002</v>
          </cell>
        </row>
      </sheetData>
      <sheetData sheetId="5">
        <row r="7">
          <cell r="D7">
            <v>12.5</v>
          </cell>
        </row>
        <row r="9">
          <cell r="D9">
            <v>0</v>
          </cell>
        </row>
        <row r="10">
          <cell r="D10">
            <v>0</v>
          </cell>
        </row>
        <row r="11">
          <cell r="D11">
            <v>4.7</v>
          </cell>
        </row>
        <row r="12">
          <cell r="D12">
            <v>2.8</v>
          </cell>
        </row>
        <row r="13">
          <cell r="D13">
            <v>0</v>
          </cell>
        </row>
        <row r="14">
          <cell r="D14">
            <v>0</v>
          </cell>
        </row>
        <row r="15">
          <cell r="D15">
            <v>5</v>
          </cell>
        </row>
        <row r="16">
          <cell r="D16">
            <v>0</v>
          </cell>
        </row>
        <row r="17">
          <cell r="D17">
            <v>0</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sheetData>
      <sheetData sheetId="6">
        <row r="7">
          <cell r="D7">
            <v>12.5</v>
          </cell>
        </row>
        <row r="8">
          <cell r="D8">
            <v>0</v>
          </cell>
        </row>
        <row r="9">
          <cell r="D9">
            <v>0</v>
          </cell>
        </row>
        <row r="10">
          <cell r="D10">
            <v>4.7</v>
          </cell>
        </row>
        <row r="11">
          <cell r="D11">
            <v>2.8</v>
          </cell>
        </row>
        <row r="12">
          <cell r="D12">
            <v>0</v>
          </cell>
        </row>
        <row r="13">
          <cell r="D13">
            <v>0</v>
          </cell>
        </row>
        <row r="14">
          <cell r="D14">
            <v>5</v>
          </cell>
        </row>
        <row r="15">
          <cell r="D15">
            <v>0</v>
          </cell>
        </row>
        <row r="16">
          <cell r="D16">
            <v>0</v>
          </cell>
        </row>
        <row r="17">
          <cell r="D17">
            <v>0</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7">
        <row r="7">
          <cell r="D7">
            <v>0</v>
          </cell>
        </row>
        <row r="8">
          <cell r="D8">
            <v>0</v>
          </cell>
        </row>
        <row r="9">
          <cell r="D9">
            <v>0</v>
          </cell>
        </row>
        <row r="10">
          <cell r="D10">
            <v>0</v>
          </cell>
        </row>
        <row r="11">
          <cell r="D11">
            <v>0</v>
          </cell>
        </row>
        <row r="12">
          <cell r="D12">
            <v>0</v>
          </cell>
        </row>
        <row r="13">
          <cell r="D13">
            <v>0</v>
          </cell>
        </row>
        <row r="14">
          <cell r="D14">
            <v>0</v>
          </cell>
        </row>
        <row r="15">
          <cell r="D15">
            <v>0</v>
          </cell>
        </row>
        <row r="16">
          <cell r="D16">
            <v>0</v>
          </cell>
        </row>
        <row r="17">
          <cell r="D17">
            <v>0</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01-CH"/>
      <sheetName val="Bieu 03-CH"/>
      <sheetName val="Bieu 04-CH"/>
      <sheetName val="Bieu 05-CH"/>
      <sheetName val="Bieu 06-CH"/>
      <sheetName val="Bieu 07-CH"/>
      <sheetName val="Bieu 08-CH"/>
      <sheetName val="Bieu 09-CH"/>
      <sheetName val="Bieu 11-CH"/>
      <sheetName val="BD2011-2020"/>
      <sheetName val="BCC2022"/>
      <sheetName val="Bieu 12-CH-BCC"/>
      <sheetName val="LUC"/>
      <sheetName val="LUK"/>
      <sheetName val="HNK"/>
      <sheetName val="CLN"/>
      <sheetName val="RPN"/>
      <sheetName val="RPT"/>
      <sheetName val="RPM"/>
      <sheetName val="RDN"/>
      <sheetName val="RDT"/>
      <sheetName val="RDM"/>
      <sheetName val="RSN"/>
      <sheetName val="RST"/>
      <sheetName val="RSM"/>
      <sheetName val="NTS"/>
      <sheetName val="NKH"/>
      <sheetName val="ONT"/>
      <sheetName val="ODT"/>
      <sheetName val="CTS"/>
      <sheetName val="DTS"/>
      <sheetName val="CQP"/>
      <sheetName val="CAN"/>
      <sheetName val="SKK"/>
      <sheetName val="SKN"/>
      <sheetName val="SKC"/>
      <sheetName val="TMD"/>
      <sheetName val="SKS"/>
      <sheetName val="SKX"/>
      <sheetName val="DGT"/>
      <sheetName val="DTL"/>
      <sheetName val="DNL"/>
      <sheetName val="DBV"/>
      <sheetName val="DSH"/>
      <sheetName val="DKV"/>
      <sheetName val="DVH"/>
      <sheetName val="DYT"/>
      <sheetName val="DGD"/>
      <sheetName val="DTT"/>
      <sheetName val="DKH"/>
      <sheetName val="DXH"/>
      <sheetName val="DCH"/>
      <sheetName val="DDL"/>
      <sheetName val="LDT"/>
      <sheetName val="DDT"/>
      <sheetName val="DRA"/>
      <sheetName val="TIN"/>
      <sheetName val="TON"/>
      <sheetName val="NTD"/>
      <sheetName val="SON"/>
      <sheetName val="MNC"/>
      <sheetName val="PNK"/>
      <sheetName val="XXXXXXXX"/>
      <sheetName val="00000000"/>
      <sheetName val="Sheet1"/>
      <sheetName val="Sheet2"/>
    </sheetNames>
    <sheetDataSet>
      <sheetData sheetId="0"/>
      <sheetData sheetId="1"/>
      <sheetData sheetId="2"/>
      <sheetData sheetId="3"/>
      <sheetData sheetId="4">
        <row r="7">
          <cell r="D7">
            <v>4814.183</v>
          </cell>
        </row>
        <row r="8">
          <cell r="D8">
            <v>47.67</v>
          </cell>
        </row>
        <row r="9">
          <cell r="D9">
            <v>47.67</v>
          </cell>
        </row>
        <row r="10">
          <cell r="D10">
            <v>80.468000000000004</v>
          </cell>
        </row>
        <row r="11">
          <cell r="D11">
            <v>215.74700000000001</v>
          </cell>
        </row>
        <row r="12">
          <cell r="D12">
            <v>3046.7979999999998</v>
          </cell>
        </row>
        <row r="13">
          <cell r="D13">
            <v>0</v>
          </cell>
        </row>
        <row r="14">
          <cell r="D14">
            <v>1411.19</v>
          </cell>
        </row>
        <row r="15">
          <cell r="D15">
            <v>689.31</v>
          </cell>
        </row>
        <row r="16">
          <cell r="D16">
            <v>1.39</v>
          </cell>
        </row>
        <row r="17">
          <cell r="D17">
            <v>0</v>
          </cell>
        </row>
        <row r="18">
          <cell r="D18">
            <v>10.92</v>
          </cell>
        </row>
        <row r="19">
          <cell r="D19">
            <v>249.94</v>
          </cell>
        </row>
        <row r="20">
          <cell r="D20">
            <v>0.33</v>
          </cell>
        </row>
        <row r="21">
          <cell r="D21">
            <v>0.2</v>
          </cell>
        </row>
        <row r="22">
          <cell r="D22">
            <v>0</v>
          </cell>
        </row>
        <row r="23">
          <cell r="D23">
            <v>0</v>
          </cell>
        </row>
        <row r="24">
          <cell r="D24">
            <v>0</v>
          </cell>
        </row>
        <row r="25">
          <cell r="D25">
            <v>0</v>
          </cell>
        </row>
        <row r="26">
          <cell r="D26">
            <v>0</v>
          </cell>
        </row>
        <row r="27">
          <cell r="D27">
            <v>0</v>
          </cell>
        </row>
        <row r="28">
          <cell r="D28">
            <v>70.760000000000005</v>
          </cell>
        </row>
        <row r="29">
          <cell r="D29">
            <v>0</v>
          </cell>
        </row>
        <row r="30">
          <cell r="D30">
            <v>49.88</v>
          </cell>
        </row>
        <row r="31">
          <cell r="D31">
            <v>9.5500000000000007</v>
          </cell>
        </row>
        <row r="32">
          <cell r="D32">
            <v>0.12</v>
          </cell>
        </row>
        <row r="33">
          <cell r="D33">
            <v>0.43</v>
          </cell>
        </row>
        <row r="34">
          <cell r="D34">
            <v>0.84000000000000008</v>
          </cell>
        </row>
        <row r="35">
          <cell r="D35">
            <v>0.85</v>
          </cell>
        </row>
        <row r="36">
          <cell r="D36">
            <v>0</v>
          </cell>
        </row>
        <row r="37">
          <cell r="D37">
            <v>0.01</v>
          </cell>
        </row>
        <row r="38">
          <cell r="D38">
            <v>0</v>
          </cell>
        </row>
        <row r="39">
          <cell r="D39">
            <v>0</v>
          </cell>
        </row>
        <row r="40">
          <cell r="D40">
            <v>0</v>
          </cell>
        </row>
        <row r="41">
          <cell r="D41">
            <v>0.61</v>
          </cell>
        </row>
        <row r="42">
          <cell r="D42">
            <v>8.4700000000000006</v>
          </cell>
        </row>
        <row r="43">
          <cell r="D43">
            <v>0</v>
          </cell>
        </row>
        <row r="44">
          <cell r="D44">
            <v>0</v>
          </cell>
        </row>
        <row r="45">
          <cell r="D45">
            <v>0</v>
          </cell>
        </row>
        <row r="46">
          <cell r="D46">
            <v>0</v>
          </cell>
        </row>
        <row r="47">
          <cell r="D47">
            <v>1.05</v>
          </cell>
        </row>
        <row r="48">
          <cell r="D48">
            <v>0</v>
          </cell>
        </row>
        <row r="49">
          <cell r="D49">
            <v>17.489999999999998</v>
          </cell>
        </row>
        <row r="50">
          <cell r="D50">
            <v>0</v>
          </cell>
        </row>
        <row r="51">
          <cell r="D51">
            <v>0.18</v>
          </cell>
        </row>
        <row r="52">
          <cell r="D52">
            <v>0</v>
          </cell>
        </row>
        <row r="53">
          <cell r="D53">
            <v>0</v>
          </cell>
        </row>
        <row r="54">
          <cell r="D54">
            <v>0</v>
          </cell>
        </row>
        <row r="55">
          <cell r="D55">
            <v>159.91</v>
          </cell>
        </row>
        <row r="56">
          <cell r="D56">
            <v>0.02</v>
          </cell>
        </row>
        <row r="57">
          <cell r="D57">
            <v>0</v>
          </cell>
        </row>
        <row r="58">
          <cell r="D58">
            <v>35.24</v>
          </cell>
        </row>
      </sheetData>
      <sheetData sheetId="5">
        <row r="7">
          <cell r="D7">
            <v>18.8</v>
          </cell>
        </row>
        <row r="9">
          <cell r="D9">
            <v>0</v>
          </cell>
        </row>
        <row r="10">
          <cell r="D10">
            <v>0</v>
          </cell>
        </row>
        <row r="11">
          <cell r="D11">
            <v>5.3</v>
          </cell>
        </row>
        <row r="12">
          <cell r="D12">
            <v>4.5</v>
          </cell>
        </row>
        <row r="13">
          <cell r="D13">
            <v>0</v>
          </cell>
        </row>
        <row r="14">
          <cell r="D14">
            <v>0</v>
          </cell>
        </row>
        <row r="15">
          <cell r="D15">
            <v>9</v>
          </cell>
        </row>
        <row r="16">
          <cell r="D16">
            <v>0</v>
          </cell>
        </row>
        <row r="17">
          <cell r="D17">
            <v>0</v>
          </cell>
        </row>
        <row r="18">
          <cell r="D18">
            <v>0</v>
          </cell>
        </row>
        <row r="19">
          <cell r="D19">
            <v>0</v>
          </cell>
        </row>
        <row r="20">
          <cell r="D20">
            <v>15.29</v>
          </cell>
        </row>
        <row r="21">
          <cell r="D21">
            <v>0</v>
          </cell>
        </row>
        <row r="22">
          <cell r="D22">
            <v>0</v>
          </cell>
        </row>
        <row r="23">
          <cell r="D23">
            <v>0</v>
          </cell>
        </row>
        <row r="24">
          <cell r="D24">
            <v>0</v>
          </cell>
        </row>
        <row r="25">
          <cell r="D25">
            <v>0</v>
          </cell>
        </row>
        <row r="26">
          <cell r="D26">
            <v>0</v>
          </cell>
        </row>
        <row r="27">
          <cell r="D27">
            <v>0</v>
          </cell>
        </row>
        <row r="28">
          <cell r="D28">
            <v>0</v>
          </cell>
        </row>
        <row r="29">
          <cell r="D29">
            <v>15.29</v>
          </cell>
        </row>
        <row r="30">
          <cell r="D30">
            <v>0</v>
          </cell>
        </row>
        <row r="31">
          <cell r="D31">
            <v>0</v>
          </cell>
        </row>
      </sheetData>
      <sheetData sheetId="6">
        <row r="7">
          <cell r="D7">
            <v>38.29</v>
          </cell>
        </row>
        <row r="8">
          <cell r="D8">
            <v>0</v>
          </cell>
        </row>
        <row r="9">
          <cell r="D9">
            <v>0</v>
          </cell>
        </row>
        <row r="10">
          <cell r="D10">
            <v>9.48</v>
          </cell>
        </row>
        <row r="11">
          <cell r="D11">
            <v>4.5</v>
          </cell>
        </row>
        <row r="12">
          <cell r="D12">
            <v>0</v>
          </cell>
        </row>
        <row r="13">
          <cell r="D13">
            <v>0</v>
          </cell>
        </row>
        <row r="14">
          <cell r="D14">
            <v>24.29</v>
          </cell>
        </row>
        <row r="15">
          <cell r="D15">
            <v>0</v>
          </cell>
        </row>
        <row r="16">
          <cell r="D16">
            <v>0.02</v>
          </cell>
        </row>
        <row r="17">
          <cell r="D17">
            <v>0</v>
          </cell>
        </row>
        <row r="18">
          <cell r="D18">
            <v>0</v>
          </cell>
        </row>
        <row r="19">
          <cell r="D19">
            <v>2.1</v>
          </cell>
        </row>
        <row r="20">
          <cell r="D20">
            <v>0</v>
          </cell>
        </row>
        <row r="21">
          <cell r="D21">
            <v>0</v>
          </cell>
        </row>
        <row r="22">
          <cell r="D22">
            <v>0</v>
          </cell>
        </row>
        <row r="23">
          <cell r="D23">
            <v>0</v>
          </cell>
        </row>
        <row r="24">
          <cell r="D24">
            <v>0</v>
          </cell>
        </row>
        <row r="25">
          <cell r="D25">
            <v>0</v>
          </cell>
        </row>
        <row r="26">
          <cell r="D26">
            <v>0</v>
          </cell>
        </row>
        <row r="27">
          <cell r="D27">
            <v>0</v>
          </cell>
        </row>
        <row r="28">
          <cell r="D28">
            <v>2.1</v>
          </cell>
        </row>
        <row r="29">
          <cell r="D29">
            <v>0</v>
          </cell>
        </row>
        <row r="30">
          <cell r="D30">
            <v>0</v>
          </cell>
        </row>
        <row r="31">
          <cell r="D31">
            <v>1.9</v>
          </cell>
        </row>
        <row r="32">
          <cell r="D32">
            <v>0</v>
          </cell>
        </row>
        <row r="33">
          <cell r="D33">
            <v>0</v>
          </cell>
        </row>
        <row r="34">
          <cell r="D34">
            <v>0.2</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7">
        <row r="7">
          <cell r="D7">
            <v>0</v>
          </cell>
        </row>
        <row r="8">
          <cell r="D8">
            <v>0</v>
          </cell>
        </row>
        <row r="9">
          <cell r="D9">
            <v>0</v>
          </cell>
        </row>
        <row r="10">
          <cell r="D10">
            <v>0</v>
          </cell>
        </row>
        <row r="11">
          <cell r="D11">
            <v>0</v>
          </cell>
        </row>
        <row r="12">
          <cell r="D12">
            <v>0</v>
          </cell>
        </row>
        <row r="13">
          <cell r="D13">
            <v>0</v>
          </cell>
        </row>
        <row r="14">
          <cell r="D14">
            <v>0</v>
          </cell>
        </row>
        <row r="15">
          <cell r="D15">
            <v>0</v>
          </cell>
        </row>
        <row r="16">
          <cell r="D16">
            <v>0</v>
          </cell>
        </row>
        <row r="17">
          <cell r="D17">
            <v>0</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01-CH"/>
      <sheetName val="Bieu 03-CH"/>
      <sheetName val="Bieu 04-CH"/>
      <sheetName val="Bieu 05-CH"/>
      <sheetName val="Bieu 06-CH"/>
      <sheetName val="Bieu 07-CH"/>
      <sheetName val="Bieu 08-CH"/>
      <sheetName val="Bieu 09-CH"/>
      <sheetName val="Bieu 11-CH"/>
      <sheetName val="BD2011-2020"/>
      <sheetName val="BCC2022"/>
      <sheetName val="Bieu 12-CH-BCC"/>
      <sheetName val="LUC"/>
      <sheetName val="LUK"/>
      <sheetName val="HNK"/>
      <sheetName val="CLN"/>
      <sheetName val="RPN"/>
      <sheetName val="RPT"/>
      <sheetName val="RPM"/>
      <sheetName val="RDN"/>
      <sheetName val="RDT"/>
      <sheetName val="RDM"/>
      <sheetName val="RSN"/>
      <sheetName val="RST"/>
      <sheetName val="RSM"/>
      <sheetName val="NTS"/>
      <sheetName val="NKH"/>
      <sheetName val="ONT"/>
      <sheetName val="ODT"/>
      <sheetName val="CTS"/>
      <sheetName val="DTS"/>
      <sheetName val="CQP"/>
      <sheetName val="CAN"/>
      <sheetName val="SKK"/>
      <sheetName val="SKN"/>
      <sheetName val="SKC"/>
      <sheetName val="TMD"/>
      <sheetName val="SKS"/>
      <sheetName val="SKX"/>
      <sheetName val="DGT"/>
      <sheetName val="DTL"/>
      <sheetName val="DNL"/>
      <sheetName val="DBV"/>
      <sheetName val="DSH"/>
      <sheetName val="DKV"/>
      <sheetName val="DVH"/>
      <sheetName val="DYT"/>
      <sheetName val="DGD"/>
      <sheetName val="DTT"/>
      <sheetName val="DKH"/>
      <sheetName val="DXH"/>
      <sheetName val="DCH"/>
      <sheetName val="DDL"/>
      <sheetName val="LDT"/>
      <sheetName val="DDT"/>
      <sheetName val="DRA"/>
      <sheetName val="TIN"/>
      <sheetName val="TON"/>
      <sheetName val="NTD"/>
      <sheetName val="SON"/>
      <sheetName val="MNC"/>
      <sheetName val="PNK"/>
      <sheetName val="XXXXXXXX"/>
      <sheetName val="00000000"/>
      <sheetName val="Sheet1"/>
      <sheetName val="Sheet2"/>
    </sheetNames>
    <sheetDataSet>
      <sheetData sheetId="0"/>
      <sheetData sheetId="1"/>
      <sheetData sheetId="2"/>
      <sheetData sheetId="3"/>
      <sheetData sheetId="4">
        <row r="7">
          <cell r="D7">
            <v>1226.3450000000003</v>
          </cell>
        </row>
        <row r="8">
          <cell r="D8">
            <v>294.66000000000003</v>
          </cell>
        </row>
        <row r="9">
          <cell r="D9">
            <v>278.43</v>
          </cell>
        </row>
        <row r="10">
          <cell r="D10">
            <v>57.042000000000002</v>
          </cell>
        </row>
        <row r="11">
          <cell r="D11">
            <v>393.81299999999999</v>
          </cell>
        </row>
        <row r="12">
          <cell r="D12">
            <v>0</v>
          </cell>
        </row>
        <row r="13">
          <cell r="D13">
            <v>0</v>
          </cell>
        </row>
        <row r="14">
          <cell r="D14">
            <v>464.95000000000005</v>
          </cell>
        </row>
        <row r="15">
          <cell r="D15">
            <v>10.67</v>
          </cell>
        </row>
        <row r="16">
          <cell r="D16">
            <v>12.7</v>
          </cell>
        </row>
        <row r="17">
          <cell r="D17">
            <v>0</v>
          </cell>
        </row>
        <row r="18">
          <cell r="D18">
            <v>3.1799999999999997</v>
          </cell>
        </row>
        <row r="19">
          <cell r="D19">
            <v>230.16000000000003</v>
          </cell>
        </row>
        <row r="20">
          <cell r="D20">
            <v>3.25</v>
          </cell>
        </row>
        <row r="21">
          <cell r="D21">
            <v>0.15</v>
          </cell>
        </row>
        <row r="22">
          <cell r="D22">
            <v>0</v>
          </cell>
        </row>
        <row r="23">
          <cell r="D23">
            <v>0</v>
          </cell>
        </row>
        <row r="24">
          <cell r="D24">
            <v>4.3499999999999996</v>
          </cell>
        </row>
        <row r="25">
          <cell r="D25">
            <v>5.18</v>
          </cell>
        </row>
        <row r="26">
          <cell r="D26">
            <v>0</v>
          </cell>
        </row>
        <row r="27">
          <cell r="D27">
            <v>0</v>
          </cell>
        </row>
        <row r="28">
          <cell r="D28">
            <v>140.49</v>
          </cell>
        </row>
        <row r="29">
          <cell r="D29">
            <v>0</v>
          </cell>
        </row>
        <row r="30">
          <cell r="D30">
            <v>72.86</v>
          </cell>
        </row>
        <row r="31">
          <cell r="D31">
            <v>32.29</v>
          </cell>
        </row>
        <row r="32">
          <cell r="D32">
            <v>0.06</v>
          </cell>
        </row>
        <row r="33">
          <cell r="D33">
            <v>0.1</v>
          </cell>
        </row>
        <row r="34">
          <cell r="D34">
            <v>1.78</v>
          </cell>
        </row>
        <row r="35">
          <cell r="D35">
            <v>1.22</v>
          </cell>
        </row>
        <row r="36">
          <cell r="D36">
            <v>7.0000000000000007E-2</v>
          </cell>
        </row>
        <row r="37">
          <cell r="D37">
            <v>0.02</v>
          </cell>
        </row>
        <row r="38">
          <cell r="D38">
            <v>0</v>
          </cell>
        </row>
        <row r="39">
          <cell r="D39">
            <v>0</v>
          </cell>
        </row>
        <row r="40">
          <cell r="D40">
            <v>0</v>
          </cell>
        </row>
        <row r="41">
          <cell r="D41">
            <v>1.56</v>
          </cell>
        </row>
        <row r="42">
          <cell r="D42">
            <v>30.44</v>
          </cell>
        </row>
        <row r="43">
          <cell r="D43">
            <v>0</v>
          </cell>
        </row>
        <row r="44">
          <cell r="D44">
            <v>0</v>
          </cell>
        </row>
        <row r="45">
          <cell r="D45">
            <v>0.09</v>
          </cell>
        </row>
        <row r="46">
          <cell r="D46">
            <v>0</v>
          </cell>
        </row>
        <row r="47">
          <cell r="D47">
            <v>1.51</v>
          </cell>
        </row>
        <row r="48">
          <cell r="D48">
            <v>0</v>
          </cell>
        </row>
        <row r="49">
          <cell r="D49">
            <v>52.89</v>
          </cell>
        </row>
        <row r="50">
          <cell r="D50">
            <v>0</v>
          </cell>
        </row>
        <row r="51">
          <cell r="D51">
            <v>0.48</v>
          </cell>
        </row>
        <row r="52">
          <cell r="D52">
            <v>0</v>
          </cell>
        </row>
        <row r="53">
          <cell r="D53">
            <v>0</v>
          </cell>
        </row>
        <row r="54">
          <cell r="D54">
            <v>1.03</v>
          </cell>
        </row>
        <row r="55">
          <cell r="D55">
            <v>0</v>
          </cell>
        </row>
        <row r="56">
          <cell r="D56">
            <v>20.83</v>
          </cell>
        </row>
        <row r="57">
          <cell r="D57">
            <v>0</v>
          </cell>
        </row>
        <row r="58">
          <cell r="D58">
            <v>15.46</v>
          </cell>
        </row>
      </sheetData>
      <sheetData sheetId="5">
        <row r="7">
          <cell r="D7">
            <v>5.97</v>
          </cell>
        </row>
        <row r="9">
          <cell r="D9">
            <v>1.5</v>
          </cell>
        </row>
        <row r="10">
          <cell r="D10">
            <v>1.5</v>
          </cell>
        </row>
        <row r="11">
          <cell r="D11">
            <v>3.02</v>
          </cell>
        </row>
        <row r="12">
          <cell r="D12">
            <v>1.45</v>
          </cell>
        </row>
        <row r="13">
          <cell r="D13">
            <v>0</v>
          </cell>
        </row>
        <row r="14">
          <cell r="D14">
            <v>0</v>
          </cell>
        </row>
        <row r="15">
          <cell r="D15">
            <v>0</v>
          </cell>
        </row>
        <row r="16">
          <cell r="D16">
            <v>0</v>
          </cell>
        </row>
        <row r="17">
          <cell r="D17">
            <v>0</v>
          </cell>
        </row>
        <row r="18">
          <cell r="D18">
            <v>0</v>
          </cell>
        </row>
        <row r="19">
          <cell r="D19">
            <v>0</v>
          </cell>
        </row>
        <row r="20">
          <cell r="D20">
            <v>0</v>
          </cell>
        </row>
        <row r="21">
          <cell r="D21">
            <v>0</v>
          </cell>
        </row>
        <row r="22">
          <cell r="D22">
            <v>0</v>
          </cell>
        </row>
        <row r="23">
          <cell r="D23">
            <v>0</v>
          </cell>
        </row>
        <row r="24">
          <cell r="D24">
            <v>0</v>
          </cell>
        </row>
        <row r="25">
          <cell r="D25">
            <v>0</v>
          </cell>
        </row>
        <row r="26">
          <cell r="D26">
            <v>0</v>
          </cell>
        </row>
        <row r="27">
          <cell r="D27">
            <v>0</v>
          </cell>
        </row>
        <row r="28">
          <cell r="D28">
            <v>0</v>
          </cell>
        </row>
        <row r="29">
          <cell r="D29">
            <v>0</v>
          </cell>
        </row>
        <row r="30">
          <cell r="D30">
            <v>0</v>
          </cell>
        </row>
        <row r="31">
          <cell r="D31">
            <v>0</v>
          </cell>
        </row>
      </sheetData>
      <sheetData sheetId="6">
        <row r="7">
          <cell r="D7">
            <v>7.6199999999999992</v>
          </cell>
        </row>
        <row r="8">
          <cell r="D8">
            <v>1.5</v>
          </cell>
        </row>
        <row r="9">
          <cell r="D9">
            <v>1.5</v>
          </cell>
        </row>
        <row r="10">
          <cell r="D10">
            <v>3.02</v>
          </cell>
        </row>
        <row r="11">
          <cell r="D11">
            <v>3.0999999999999996</v>
          </cell>
        </row>
        <row r="12">
          <cell r="D12">
            <v>0</v>
          </cell>
        </row>
        <row r="13">
          <cell r="D13">
            <v>0</v>
          </cell>
        </row>
        <row r="14">
          <cell r="D14">
            <v>0</v>
          </cell>
        </row>
        <row r="15">
          <cell r="D15">
            <v>0</v>
          </cell>
        </row>
        <row r="16">
          <cell r="D16">
            <v>0</v>
          </cell>
        </row>
        <row r="17">
          <cell r="D17">
            <v>0</v>
          </cell>
        </row>
        <row r="18">
          <cell r="D18">
            <v>0</v>
          </cell>
        </row>
        <row r="19">
          <cell r="D19">
            <v>1.1499999999999999</v>
          </cell>
        </row>
        <row r="20">
          <cell r="D20">
            <v>0</v>
          </cell>
        </row>
        <row r="21">
          <cell r="D21">
            <v>0</v>
          </cell>
        </row>
        <row r="22">
          <cell r="D22">
            <v>0</v>
          </cell>
        </row>
        <row r="23">
          <cell r="D23">
            <v>0</v>
          </cell>
        </row>
        <row r="24">
          <cell r="D24">
            <v>0</v>
          </cell>
        </row>
        <row r="25">
          <cell r="D25">
            <v>0</v>
          </cell>
        </row>
        <row r="26">
          <cell r="D26">
            <v>0</v>
          </cell>
        </row>
        <row r="27">
          <cell r="D27">
            <v>0</v>
          </cell>
        </row>
        <row r="28">
          <cell r="D28">
            <v>0.15</v>
          </cell>
        </row>
        <row r="29">
          <cell r="D29">
            <v>0</v>
          </cell>
        </row>
        <row r="30">
          <cell r="D30">
            <v>0</v>
          </cell>
        </row>
        <row r="31">
          <cell r="D31">
            <v>0</v>
          </cell>
        </row>
        <row r="32">
          <cell r="D32">
            <v>0</v>
          </cell>
        </row>
        <row r="33">
          <cell r="D33">
            <v>0</v>
          </cell>
        </row>
        <row r="34">
          <cell r="D34">
            <v>0.15</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1</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7">
        <row r="7">
          <cell r="D7">
            <v>0</v>
          </cell>
        </row>
        <row r="8">
          <cell r="D8">
            <v>0</v>
          </cell>
        </row>
        <row r="9">
          <cell r="D9">
            <v>0</v>
          </cell>
        </row>
        <row r="10">
          <cell r="D10">
            <v>0</v>
          </cell>
        </row>
        <row r="11">
          <cell r="D11">
            <v>0</v>
          </cell>
        </row>
        <row r="12">
          <cell r="D12">
            <v>0</v>
          </cell>
        </row>
        <row r="13">
          <cell r="D13">
            <v>0</v>
          </cell>
        </row>
        <row r="14">
          <cell r="D14">
            <v>0</v>
          </cell>
        </row>
        <row r="15">
          <cell r="D15">
            <v>0</v>
          </cell>
        </row>
        <row r="16">
          <cell r="D16">
            <v>0</v>
          </cell>
        </row>
        <row r="17">
          <cell r="D17">
            <v>0</v>
          </cell>
        </row>
        <row r="18">
          <cell r="D18">
            <v>0</v>
          </cell>
        </row>
        <row r="19">
          <cell r="D19">
            <v>0.53</v>
          </cell>
        </row>
        <row r="20">
          <cell r="D20">
            <v>0</v>
          </cell>
        </row>
        <row r="21">
          <cell r="D21">
            <v>0</v>
          </cell>
        </row>
        <row r="22">
          <cell r="D22">
            <v>0</v>
          </cell>
        </row>
        <row r="23">
          <cell r="D23">
            <v>0</v>
          </cell>
        </row>
        <row r="24">
          <cell r="D24">
            <v>0</v>
          </cell>
        </row>
        <row r="25">
          <cell r="D25">
            <v>0</v>
          </cell>
        </row>
        <row r="26">
          <cell r="D26">
            <v>0</v>
          </cell>
        </row>
        <row r="27">
          <cell r="D27">
            <v>0</v>
          </cell>
        </row>
        <row r="28">
          <cell r="D28">
            <v>0.53</v>
          </cell>
        </row>
        <row r="29">
          <cell r="D29">
            <v>0</v>
          </cell>
        </row>
        <row r="30">
          <cell r="D30">
            <v>0</v>
          </cell>
        </row>
        <row r="31">
          <cell r="D31">
            <v>0.53</v>
          </cell>
        </row>
        <row r="32">
          <cell r="D32">
            <v>0</v>
          </cell>
        </row>
        <row r="33">
          <cell r="D33">
            <v>0</v>
          </cell>
        </row>
        <row r="34">
          <cell r="D34">
            <v>0</v>
          </cell>
        </row>
        <row r="35">
          <cell r="D35">
            <v>0</v>
          </cell>
        </row>
        <row r="36">
          <cell r="D36">
            <v>0</v>
          </cell>
        </row>
        <row r="37">
          <cell r="D37">
            <v>0</v>
          </cell>
        </row>
        <row r="38">
          <cell r="D38">
            <v>0</v>
          </cell>
        </row>
        <row r="39">
          <cell r="D39">
            <v>0</v>
          </cell>
        </row>
        <row r="40">
          <cell r="D40">
            <v>0</v>
          </cell>
        </row>
        <row r="41">
          <cell r="D41">
            <v>0</v>
          </cell>
        </row>
        <row r="42">
          <cell r="D42">
            <v>0</v>
          </cell>
        </row>
        <row r="43">
          <cell r="D43">
            <v>0</v>
          </cell>
        </row>
        <row r="44">
          <cell r="D44">
            <v>0</v>
          </cell>
        </row>
        <row r="45">
          <cell r="D45">
            <v>0</v>
          </cell>
        </row>
        <row r="46">
          <cell r="D46">
            <v>0</v>
          </cell>
        </row>
        <row r="47">
          <cell r="D47">
            <v>0</v>
          </cell>
        </row>
        <row r="48">
          <cell r="D48">
            <v>0</v>
          </cell>
        </row>
        <row r="49">
          <cell r="D49">
            <v>0</v>
          </cell>
        </row>
        <row r="50">
          <cell r="D50">
            <v>0</v>
          </cell>
        </row>
        <row r="51">
          <cell r="D51">
            <v>0</v>
          </cell>
        </row>
        <row r="52">
          <cell r="D52">
            <v>0</v>
          </cell>
        </row>
        <row r="53">
          <cell r="D53">
            <v>0</v>
          </cell>
        </row>
        <row r="54">
          <cell r="D54">
            <v>0</v>
          </cell>
        </row>
        <row r="55">
          <cell r="D55">
            <v>0</v>
          </cell>
        </row>
        <row r="56">
          <cell r="D56">
            <v>0</v>
          </cell>
        </row>
        <row r="57">
          <cell r="D57">
            <v>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4"/>
  <sheetViews>
    <sheetView view="pageLayout" topLeftCell="A13" workbookViewId="0">
      <selection activeCell="A4" sqref="A4:E44"/>
    </sheetView>
  </sheetViews>
  <sheetFormatPr defaultRowHeight="12.75" x14ac:dyDescent="0.2"/>
  <cols>
    <col min="1" max="1" width="5.140625" bestFit="1" customWidth="1"/>
    <col min="2" max="2" width="44.5703125" customWidth="1"/>
    <col min="3" max="3" width="6.42578125" bestFit="1" customWidth="1"/>
    <col min="4" max="4" width="11.28515625" bestFit="1" customWidth="1"/>
    <col min="5" max="5" width="9" bestFit="1" customWidth="1"/>
  </cols>
  <sheetData>
    <row r="1" spans="1:6" x14ac:dyDescent="0.2">
      <c r="A1" s="1092" t="s">
        <v>20</v>
      </c>
      <c r="B1" s="1092" t="s">
        <v>170</v>
      </c>
      <c r="C1" s="1092" t="s">
        <v>24</v>
      </c>
      <c r="D1" s="1090" t="s">
        <v>371</v>
      </c>
      <c r="E1" s="1090" t="s">
        <v>370</v>
      </c>
    </row>
    <row r="2" spans="1:6" ht="24" customHeight="1" x14ac:dyDescent="0.2">
      <c r="A2" s="1093"/>
      <c r="B2" s="1092"/>
      <c r="C2" s="1094"/>
      <c r="D2" s="1091"/>
      <c r="E2" s="1091"/>
    </row>
    <row r="3" spans="1:6" x14ac:dyDescent="0.2">
      <c r="A3" s="31">
        <v>-1</v>
      </c>
      <c r="B3" s="31">
        <v>-2</v>
      </c>
      <c r="C3" s="31">
        <v>-3</v>
      </c>
      <c r="D3" s="31">
        <v>-4</v>
      </c>
      <c r="E3" s="31">
        <v>-5</v>
      </c>
    </row>
    <row r="4" spans="1:6" ht="15.75" x14ac:dyDescent="0.25">
      <c r="A4" s="31"/>
      <c r="B4" s="43" t="s">
        <v>372</v>
      </c>
      <c r="C4" s="31"/>
      <c r="D4" s="169">
        <f>D5+D17+D44</f>
        <v>-4995.6000000000195</v>
      </c>
      <c r="E4" s="285">
        <f>D4/$D$4*100</f>
        <v>100</v>
      </c>
    </row>
    <row r="5" spans="1:6" s="245" customFormat="1" ht="15.75" x14ac:dyDescent="0.2">
      <c r="A5" s="192">
        <v>1</v>
      </c>
      <c r="B5" s="192" t="s">
        <v>35</v>
      </c>
      <c r="C5" s="2" t="s">
        <v>25</v>
      </c>
      <c r="D5" s="169">
        <f>ChiTieu!H7</f>
        <v>-5964.7400000000198</v>
      </c>
      <c r="E5" s="286">
        <f t="shared" ref="E5:E44" si="0">D5/$D$4*100</f>
        <v>119.39987188726072</v>
      </c>
      <c r="F5" s="245">
        <v>84.32</v>
      </c>
    </row>
    <row r="6" spans="1:6" ht="15.75" x14ac:dyDescent="0.2">
      <c r="A6" s="200" t="s">
        <v>5</v>
      </c>
      <c r="B6" s="200" t="s">
        <v>85</v>
      </c>
      <c r="C6" s="27" t="s">
        <v>86</v>
      </c>
      <c r="D6" s="170">
        <f>ChiTieu!H8</f>
        <v>-276.29999999999836</v>
      </c>
      <c r="E6" s="285">
        <f t="shared" si="0"/>
        <v>5.5308671631034771</v>
      </c>
    </row>
    <row r="7" spans="1:6" ht="15.75" x14ac:dyDescent="0.2">
      <c r="A7" s="220"/>
      <c r="B7" s="220" t="s">
        <v>83</v>
      </c>
      <c r="C7" s="221" t="s">
        <v>84</v>
      </c>
      <c r="D7" s="170">
        <f>ChiTieu!H9</f>
        <v>-276.29999999999927</v>
      </c>
      <c r="E7" s="285">
        <f t="shared" si="0"/>
        <v>5.5308671631034949</v>
      </c>
    </row>
    <row r="8" spans="1:6" ht="15.75" x14ac:dyDescent="0.2">
      <c r="A8" s="220"/>
      <c r="B8" s="220" t="s">
        <v>209</v>
      </c>
      <c r="C8" s="221" t="s">
        <v>207</v>
      </c>
      <c r="D8" s="170">
        <f>ChiTieu!H10</f>
        <v>0</v>
      </c>
      <c r="E8" s="285">
        <f t="shared" si="0"/>
        <v>0</v>
      </c>
    </row>
    <row r="9" spans="1:6" ht="15.75" x14ac:dyDescent="0.2">
      <c r="A9" s="200" t="s">
        <v>6</v>
      </c>
      <c r="B9" s="200" t="s">
        <v>113</v>
      </c>
      <c r="C9" s="27" t="s">
        <v>56</v>
      </c>
      <c r="D9" s="170">
        <f>ChiTieu!H11</f>
        <v>-752.29999999999882</v>
      </c>
      <c r="E9" s="285">
        <f t="shared" si="0"/>
        <v>15.059252141884777</v>
      </c>
    </row>
    <row r="10" spans="1:6" ht="15.75" x14ac:dyDescent="0.2">
      <c r="A10" s="200" t="s">
        <v>7</v>
      </c>
      <c r="B10" s="200" t="s">
        <v>39</v>
      </c>
      <c r="C10" s="27" t="s">
        <v>44</v>
      </c>
      <c r="D10" s="170">
        <f>ChiTieu!H12</f>
        <v>1910.0200000000004</v>
      </c>
      <c r="E10" s="285">
        <f t="shared" si="0"/>
        <v>-38.234045960445052</v>
      </c>
    </row>
    <row r="11" spans="1:6" ht="15.75" x14ac:dyDescent="0.2">
      <c r="A11" s="200" t="s">
        <v>8</v>
      </c>
      <c r="B11" s="200" t="s">
        <v>15</v>
      </c>
      <c r="C11" s="27" t="s">
        <v>26</v>
      </c>
      <c r="D11" s="170">
        <f>ChiTieu!H13</f>
        <v>-858.69999999999709</v>
      </c>
      <c r="E11" s="285">
        <f t="shared" si="0"/>
        <v>17.189126431259382</v>
      </c>
    </row>
    <row r="12" spans="1:6" ht="15.75" x14ac:dyDescent="0.2">
      <c r="A12" s="200" t="s">
        <v>9</v>
      </c>
      <c r="B12" s="200" t="s">
        <v>16</v>
      </c>
      <c r="C12" s="27" t="s">
        <v>27</v>
      </c>
      <c r="D12" s="170">
        <f>ChiTieu!H14</f>
        <v>-477.29999999999927</v>
      </c>
      <c r="E12" s="285">
        <f t="shared" si="0"/>
        <v>9.5544078789334108</v>
      </c>
    </row>
    <row r="13" spans="1:6" s="245" customFormat="1" ht="15.75" x14ac:dyDescent="0.2">
      <c r="A13" s="200" t="s">
        <v>41</v>
      </c>
      <c r="B13" s="200" t="s">
        <v>40</v>
      </c>
      <c r="C13" s="27" t="s">
        <v>45</v>
      </c>
      <c r="D13" s="170">
        <f>ChiTieu!H15</f>
        <v>-6489.2500000000073</v>
      </c>
      <c r="E13" s="285">
        <f t="shared" si="0"/>
        <v>129.89931139402637</v>
      </c>
    </row>
    <row r="14" spans="1:6" ht="15.75" x14ac:dyDescent="0.2">
      <c r="A14" s="200" t="s">
        <v>42</v>
      </c>
      <c r="B14" s="200" t="s">
        <v>90</v>
      </c>
      <c r="C14" s="27" t="s">
        <v>78</v>
      </c>
      <c r="D14" s="170">
        <f>ChiTieu!H16</f>
        <v>0</v>
      </c>
      <c r="E14" s="285">
        <f t="shared" si="0"/>
        <v>0</v>
      </c>
    </row>
    <row r="15" spans="1:6" ht="15.75" x14ac:dyDescent="0.2">
      <c r="A15" s="200" t="s">
        <v>52</v>
      </c>
      <c r="B15" s="200" t="s">
        <v>50</v>
      </c>
      <c r="C15" s="27" t="s">
        <v>51</v>
      </c>
      <c r="D15" s="170">
        <f>ChiTieu!H17</f>
        <v>9.9499999999999886</v>
      </c>
      <c r="E15" s="285">
        <f t="shared" si="0"/>
        <v>-0.19917527424133138</v>
      </c>
    </row>
    <row r="16" spans="1:6" ht="15.75" x14ac:dyDescent="0.2">
      <c r="A16" s="200" t="s">
        <v>192</v>
      </c>
      <c r="B16" s="200" t="s">
        <v>57</v>
      </c>
      <c r="C16" s="27" t="s">
        <v>58</v>
      </c>
      <c r="D16" s="170">
        <f>ChiTieu!H18</f>
        <v>0</v>
      </c>
      <c r="E16" s="285">
        <f t="shared" si="0"/>
        <v>0</v>
      </c>
    </row>
    <row r="17" spans="1:6" s="245" customFormat="1" ht="15.75" x14ac:dyDescent="0.2">
      <c r="A17" s="192">
        <v>2</v>
      </c>
      <c r="B17" s="192" t="s">
        <v>36</v>
      </c>
      <c r="C17" s="2" t="s">
        <v>28</v>
      </c>
      <c r="D17" s="169">
        <f>ChiTieu!H19</f>
        <v>969.14</v>
      </c>
      <c r="E17" s="300">
        <f t="shared" si="0"/>
        <v>-19.399871887260716</v>
      </c>
      <c r="F17" s="245">
        <v>12.06</v>
      </c>
    </row>
    <row r="18" spans="1:6" ht="15.75" x14ac:dyDescent="0.2">
      <c r="A18" s="200" t="s">
        <v>21</v>
      </c>
      <c r="B18" s="200" t="s">
        <v>17</v>
      </c>
      <c r="C18" s="27" t="s">
        <v>29</v>
      </c>
      <c r="D18" s="170">
        <f>ChiTieu!H20</f>
        <v>6040.5</v>
      </c>
      <c r="E18" s="285">
        <f t="shared" si="0"/>
        <v>-120.91640643766468</v>
      </c>
    </row>
    <row r="19" spans="1:6" ht="15.75" x14ac:dyDescent="0.2">
      <c r="A19" s="200" t="s">
        <v>10</v>
      </c>
      <c r="B19" s="200" t="s">
        <v>18</v>
      </c>
      <c r="C19" s="27" t="s">
        <v>30</v>
      </c>
      <c r="D19" s="170">
        <f>ChiTieu!H21</f>
        <v>3588.6099999999997</v>
      </c>
      <c r="E19" s="285">
        <f t="shared" si="0"/>
        <v>-71.835415165345211</v>
      </c>
    </row>
    <row r="20" spans="1:6" ht="15.75" x14ac:dyDescent="0.2">
      <c r="A20" s="200" t="s">
        <v>11</v>
      </c>
      <c r="B20" s="200" t="s">
        <v>19</v>
      </c>
      <c r="C20" s="27" t="s">
        <v>131</v>
      </c>
      <c r="D20" s="170">
        <f>ChiTieu!H22</f>
        <v>3.4200000000000004</v>
      </c>
      <c r="E20" s="285">
        <f t="shared" si="0"/>
        <v>-6.8460245015613472E-2</v>
      </c>
    </row>
    <row r="21" spans="1:6" ht="15.75" x14ac:dyDescent="0.2">
      <c r="A21" s="200" t="s">
        <v>12</v>
      </c>
      <c r="B21" s="200" t="s">
        <v>87</v>
      </c>
      <c r="C21" s="27" t="s">
        <v>134</v>
      </c>
      <c r="D21" s="170">
        <f>ChiTieu!H23</f>
        <v>0</v>
      </c>
      <c r="E21" s="285">
        <f t="shared" si="0"/>
        <v>0</v>
      </c>
    </row>
    <row r="22" spans="1:6" ht="15.75" x14ac:dyDescent="0.2">
      <c r="A22" s="200" t="s">
        <v>13</v>
      </c>
      <c r="B22" s="200" t="s">
        <v>91</v>
      </c>
      <c r="C22" s="27" t="s">
        <v>135</v>
      </c>
      <c r="D22" s="170">
        <f>ChiTieu!H24</f>
        <v>156.07</v>
      </c>
      <c r="E22" s="285">
        <f t="shared" si="0"/>
        <v>-3.1241492513411679</v>
      </c>
    </row>
    <row r="23" spans="1:6" s="245" customFormat="1" ht="15.75" x14ac:dyDescent="0.2">
      <c r="A23" s="200" t="s">
        <v>14</v>
      </c>
      <c r="B23" s="200" t="s">
        <v>92</v>
      </c>
      <c r="C23" s="27" t="s">
        <v>133</v>
      </c>
      <c r="D23" s="170">
        <f>ChiTieu!H25</f>
        <v>664.38</v>
      </c>
      <c r="E23" s="285">
        <f t="shared" si="0"/>
        <v>-13.29930338698049</v>
      </c>
    </row>
    <row r="24" spans="1:6" ht="15.75" x14ac:dyDescent="0.2">
      <c r="A24" s="200" t="s">
        <v>22</v>
      </c>
      <c r="B24" s="200" t="s">
        <v>93</v>
      </c>
      <c r="C24" s="27" t="s">
        <v>53</v>
      </c>
      <c r="D24" s="170">
        <f>ChiTieu!H26</f>
        <v>56.349999999999987</v>
      </c>
      <c r="E24" s="285">
        <f t="shared" si="0"/>
        <v>-1.1279926335174908</v>
      </c>
    </row>
    <row r="25" spans="1:6" ht="15.75" x14ac:dyDescent="0.2">
      <c r="A25" s="200" t="s">
        <v>23</v>
      </c>
      <c r="B25" s="200" t="s">
        <v>94</v>
      </c>
      <c r="C25" s="27" t="s">
        <v>46</v>
      </c>
      <c r="D25" s="170">
        <f>ChiTieu!H27</f>
        <v>0</v>
      </c>
      <c r="E25" s="285">
        <f t="shared" si="0"/>
        <v>0</v>
      </c>
    </row>
    <row r="26" spans="1:6" s="245" customFormat="1" ht="31.5" x14ac:dyDescent="0.2">
      <c r="A26" s="200" t="s">
        <v>47</v>
      </c>
      <c r="B26" s="200" t="s">
        <v>139</v>
      </c>
      <c r="C26" s="27" t="s">
        <v>31</v>
      </c>
      <c r="D26" s="170">
        <f>ChiTieu!H28</f>
        <v>272.54999999999995</v>
      </c>
      <c r="E26" s="285">
        <f t="shared" si="0"/>
        <v>-5.4558011049723536</v>
      </c>
    </row>
    <row r="27" spans="1:6" ht="15.75" x14ac:dyDescent="0.2">
      <c r="A27" s="200" t="s">
        <v>138</v>
      </c>
      <c r="B27" s="200" t="s">
        <v>112</v>
      </c>
      <c r="C27" s="27" t="s">
        <v>156</v>
      </c>
      <c r="D27" s="170">
        <f>ChiTieu!H29</f>
        <v>962.9399999999996</v>
      </c>
      <c r="E27" s="285">
        <f t="shared" si="0"/>
        <v>-19.275762671150527</v>
      </c>
    </row>
    <row r="28" spans="1:6" ht="15.75" x14ac:dyDescent="0.2">
      <c r="A28" s="200" t="s">
        <v>183</v>
      </c>
      <c r="B28" s="200" t="s">
        <v>128</v>
      </c>
      <c r="C28" s="27" t="s">
        <v>132</v>
      </c>
      <c r="D28" s="170">
        <f>ChiTieu!H30</f>
        <v>229.73000000000047</v>
      </c>
      <c r="E28" s="285">
        <f t="shared" si="0"/>
        <v>-4.5986468091920809</v>
      </c>
    </row>
    <row r="29" spans="1:6" ht="15.75" x14ac:dyDescent="0.2">
      <c r="A29" s="200" t="s">
        <v>184</v>
      </c>
      <c r="B29" s="200" t="s">
        <v>88</v>
      </c>
      <c r="C29" s="27" t="s">
        <v>77</v>
      </c>
      <c r="D29" s="170">
        <f>ChiTieu!H31</f>
        <v>583.54999999999984</v>
      </c>
      <c r="E29" s="285">
        <f t="shared" si="0"/>
        <v>-11.681279525982816</v>
      </c>
    </row>
    <row r="30" spans="1:6" ht="15.75" x14ac:dyDescent="0.2">
      <c r="A30" s="200" t="s">
        <v>185</v>
      </c>
      <c r="B30" s="200" t="s">
        <v>95</v>
      </c>
      <c r="C30" s="27" t="s">
        <v>100</v>
      </c>
      <c r="D30" s="170">
        <f>ChiTieu!H32</f>
        <v>-2.000000000000024E-2</v>
      </c>
      <c r="E30" s="285">
        <f t="shared" si="0"/>
        <v>4.0035231003283212E-4</v>
      </c>
    </row>
    <row r="31" spans="1:6" ht="15.75" x14ac:dyDescent="0.2">
      <c r="A31" s="200" t="s">
        <v>186</v>
      </c>
      <c r="B31" s="200" t="s">
        <v>96</v>
      </c>
      <c r="C31" s="27" t="s">
        <v>101</v>
      </c>
      <c r="D31" s="170">
        <f>ChiTieu!H33</f>
        <v>0.38999999999999879</v>
      </c>
      <c r="E31" s="285">
        <f t="shared" si="0"/>
        <v>-7.8068700456401094E-3</v>
      </c>
    </row>
    <row r="32" spans="1:6" ht="15.75" x14ac:dyDescent="0.2">
      <c r="A32" s="200" t="s">
        <v>187</v>
      </c>
      <c r="B32" s="200" t="s">
        <v>97</v>
      </c>
      <c r="C32" s="27" t="s">
        <v>105</v>
      </c>
      <c r="D32" s="170">
        <f>ChiTieu!H34</f>
        <v>-3.2499999999999858</v>
      </c>
      <c r="E32" s="285">
        <f t="shared" si="0"/>
        <v>6.5057250380334164E-2</v>
      </c>
    </row>
    <row r="33" spans="1:6" ht="15.75" x14ac:dyDescent="0.2">
      <c r="A33" s="200" t="s">
        <v>188</v>
      </c>
      <c r="B33" s="200" t="s">
        <v>125</v>
      </c>
      <c r="C33" s="27" t="s">
        <v>102</v>
      </c>
      <c r="D33" s="170">
        <f>ChiTieu!H35</f>
        <v>5.4599999999999937</v>
      </c>
      <c r="E33" s="285">
        <f t="shared" si="0"/>
        <v>-0.10929618063896174</v>
      </c>
    </row>
    <row r="34" spans="1:6" ht="15.75" x14ac:dyDescent="0.2">
      <c r="A34" s="200" t="s">
        <v>189</v>
      </c>
      <c r="B34" s="200" t="s">
        <v>129</v>
      </c>
      <c r="C34" s="27" t="s">
        <v>126</v>
      </c>
      <c r="D34" s="170">
        <f>ChiTieu!H36</f>
        <v>19.459999999999997</v>
      </c>
      <c r="E34" s="285">
        <f t="shared" si="0"/>
        <v>-0.38954279766194094</v>
      </c>
    </row>
    <row r="35" spans="1:6" ht="15.75" x14ac:dyDescent="0.2">
      <c r="A35" s="200" t="s">
        <v>190</v>
      </c>
      <c r="B35" s="200" t="s">
        <v>98</v>
      </c>
      <c r="C35" s="27" t="s">
        <v>103</v>
      </c>
      <c r="D35" s="170">
        <f>ChiTieu!H37</f>
        <v>3.3899999999999992</v>
      </c>
      <c r="E35" s="285">
        <f t="shared" si="0"/>
        <v>-6.785971655056422E-2</v>
      </c>
    </row>
    <row r="36" spans="1:6" ht="31.5" x14ac:dyDescent="0.2">
      <c r="A36" s="200" t="s">
        <v>191</v>
      </c>
      <c r="B36" s="200" t="s">
        <v>99</v>
      </c>
      <c r="C36" s="27" t="s">
        <v>48</v>
      </c>
      <c r="D36" s="170">
        <f>ChiTieu!H38</f>
        <v>0</v>
      </c>
      <c r="E36" s="285">
        <f t="shared" si="0"/>
        <v>0</v>
      </c>
    </row>
    <row r="37" spans="1:6" ht="15.75" x14ac:dyDescent="0.2">
      <c r="A37" s="200" t="s">
        <v>193</v>
      </c>
      <c r="B37" s="200" t="s">
        <v>106</v>
      </c>
      <c r="C37" s="27" t="s">
        <v>54</v>
      </c>
      <c r="D37" s="170">
        <f>ChiTieu!H39</f>
        <v>25.770000000000003</v>
      </c>
      <c r="E37" s="285">
        <f t="shared" si="0"/>
        <v>-0.51585395147729807</v>
      </c>
    </row>
    <row r="38" spans="1:6" ht="15.75" x14ac:dyDescent="0.2">
      <c r="A38" s="200" t="s">
        <v>194</v>
      </c>
      <c r="B38" s="200" t="s">
        <v>161</v>
      </c>
      <c r="C38" s="27" t="s">
        <v>159</v>
      </c>
      <c r="D38" s="170">
        <f>ChiTieu!H40</f>
        <v>12.079999999999998</v>
      </c>
      <c r="E38" s="285">
        <f t="shared" si="0"/>
        <v>-0.24181279525982766</v>
      </c>
    </row>
    <row r="39" spans="1:6" ht="15.75" x14ac:dyDescent="0.2">
      <c r="A39" s="200" t="s">
        <v>195</v>
      </c>
      <c r="B39" s="200" t="s">
        <v>162</v>
      </c>
      <c r="C39" s="27" t="s">
        <v>160</v>
      </c>
      <c r="D39" s="170">
        <f>ChiTieu!H41</f>
        <v>14.119999999999997</v>
      </c>
      <c r="E39" s="285">
        <f t="shared" si="0"/>
        <v>-0.28264873088317605</v>
      </c>
    </row>
    <row r="40" spans="1:6" ht="15.75" x14ac:dyDescent="0.2">
      <c r="A40" s="200" t="s">
        <v>196</v>
      </c>
      <c r="B40" s="200" t="s">
        <v>157</v>
      </c>
      <c r="C40" s="27" t="s">
        <v>111</v>
      </c>
      <c r="D40" s="170">
        <f>ChiTieu!H42</f>
        <v>71.729999999999905</v>
      </c>
      <c r="E40" s="285">
        <f t="shared" si="0"/>
        <v>-1.4358635599327332</v>
      </c>
    </row>
    <row r="41" spans="1:6" ht="15.75" x14ac:dyDescent="0.2">
      <c r="A41" s="200" t="s">
        <v>197</v>
      </c>
      <c r="B41" s="200" t="s">
        <v>164</v>
      </c>
      <c r="C41" s="27" t="s">
        <v>165</v>
      </c>
      <c r="D41" s="170">
        <f>ChiTieu!H43</f>
        <v>0</v>
      </c>
      <c r="E41" s="285">
        <f t="shared" si="0"/>
        <v>0</v>
      </c>
    </row>
    <row r="42" spans="1:6" ht="15.75" x14ac:dyDescent="0.2">
      <c r="A42" s="200" t="s">
        <v>198</v>
      </c>
      <c r="B42" s="200" t="s">
        <v>163</v>
      </c>
      <c r="C42" s="27" t="s">
        <v>166</v>
      </c>
      <c r="D42" s="170">
        <f>ChiTieu!H44</f>
        <v>0.09</v>
      </c>
      <c r="E42" s="285">
        <f t="shared" si="0"/>
        <v>-1.8015853951477228E-3</v>
      </c>
    </row>
    <row r="43" spans="1:6" ht="15.75" x14ac:dyDescent="0.2">
      <c r="A43" s="200" t="s">
        <v>199</v>
      </c>
      <c r="B43" s="200" t="s">
        <v>81</v>
      </c>
      <c r="C43" s="27" t="s">
        <v>82</v>
      </c>
      <c r="D43" s="170">
        <f>ChiTieu!H45</f>
        <v>0.4399999999999995</v>
      </c>
      <c r="E43" s="285">
        <f t="shared" si="0"/>
        <v>-8.8077508207221912E-3</v>
      </c>
    </row>
    <row r="44" spans="1:6" ht="15.75" x14ac:dyDescent="0.2">
      <c r="A44" s="222">
        <v>3</v>
      </c>
      <c r="B44" s="223" t="s">
        <v>76</v>
      </c>
      <c r="C44" s="2" t="s">
        <v>89</v>
      </c>
      <c r="D44" s="169">
        <f>ChiTieu!H46</f>
        <v>0</v>
      </c>
      <c r="E44" s="300">
        <f t="shared" si="0"/>
        <v>0</v>
      </c>
      <c r="F44">
        <v>3.62</v>
      </c>
    </row>
  </sheetData>
  <mergeCells count="5">
    <mergeCell ref="E1:E2"/>
    <mergeCell ref="A1:A2"/>
    <mergeCell ref="B1:B2"/>
    <mergeCell ref="C1:C2"/>
    <mergeCell ref="D1:D2"/>
  </mergeCells>
  <phoneticPr fontId="0"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7"/>
  <sheetViews>
    <sheetView workbookViewId="0">
      <selection sqref="A1:D1"/>
    </sheetView>
  </sheetViews>
  <sheetFormatPr defaultRowHeight="12.75" x14ac:dyDescent="0.2"/>
  <cols>
    <col min="1" max="1" width="6.7109375" customWidth="1"/>
    <col min="2" max="2" width="32.28515625" customWidth="1"/>
    <col min="3" max="3" width="7.7109375" customWidth="1"/>
    <col min="4" max="4" width="7.28515625" customWidth="1"/>
    <col min="5" max="24" width="6.7109375" customWidth="1"/>
    <col min="25" max="25" width="8.140625" customWidth="1"/>
  </cols>
  <sheetData>
    <row r="1" spans="1:25" ht="18.75" x14ac:dyDescent="0.3">
      <c r="A1" s="1132" t="s">
        <v>237</v>
      </c>
      <c r="B1" s="1132"/>
      <c r="C1" s="1132"/>
      <c r="D1" s="1132"/>
      <c r="E1" s="759"/>
      <c r="F1" s="759"/>
      <c r="G1" s="759"/>
      <c r="H1" s="759"/>
      <c r="I1" s="759"/>
      <c r="J1" s="759"/>
      <c r="K1" s="759"/>
      <c r="L1" s="759"/>
      <c r="M1" s="759"/>
      <c r="N1" s="759"/>
      <c r="O1" s="759"/>
      <c r="P1" s="759"/>
      <c r="Q1" s="759"/>
      <c r="R1" s="759"/>
      <c r="S1" s="759"/>
      <c r="T1" s="759"/>
      <c r="U1" s="759"/>
      <c r="V1" s="759"/>
      <c r="W1" s="759"/>
      <c r="X1" s="759"/>
      <c r="Y1" s="759"/>
    </row>
    <row r="2" spans="1:25" ht="16.5" x14ac:dyDescent="0.2">
      <c r="A2" s="1133" t="s">
        <v>661</v>
      </c>
      <c r="B2" s="1133"/>
      <c r="C2" s="1133"/>
      <c r="D2" s="1133"/>
      <c r="E2" s="1133"/>
      <c r="F2" s="1133"/>
      <c r="G2" s="1133"/>
      <c r="H2" s="1133"/>
      <c r="I2" s="1133"/>
      <c r="J2" s="1133"/>
      <c r="K2" s="1133"/>
      <c r="L2" s="1133"/>
      <c r="M2" s="1133"/>
      <c r="N2" s="1133"/>
      <c r="O2" s="1133"/>
      <c r="P2" s="1133"/>
      <c r="Q2" s="1133"/>
      <c r="R2" s="1133"/>
      <c r="S2" s="1133"/>
      <c r="T2" s="1133"/>
      <c r="U2" s="1133"/>
      <c r="V2" s="1133"/>
      <c r="W2" s="1133"/>
      <c r="X2" s="1133"/>
      <c r="Y2" s="1133"/>
    </row>
    <row r="3" spans="1:25" ht="18.75" x14ac:dyDescent="0.3">
      <c r="A3" s="759"/>
      <c r="B3" s="761"/>
      <c r="C3" s="762"/>
      <c r="D3" s="761"/>
      <c r="E3" s="759"/>
      <c r="F3" s="759"/>
      <c r="G3" s="759"/>
      <c r="H3" s="759"/>
      <c r="I3" s="759"/>
      <c r="J3" s="759"/>
      <c r="K3" s="759"/>
      <c r="L3" s="759"/>
      <c r="M3" s="759"/>
      <c r="N3" s="759"/>
      <c r="O3" s="759"/>
      <c r="P3" s="759"/>
      <c r="Q3" s="759"/>
      <c r="R3" s="759"/>
      <c r="S3" s="759"/>
      <c r="T3" s="759"/>
      <c r="U3" s="1134" t="s">
        <v>32</v>
      </c>
      <c r="V3" s="1134"/>
      <c r="W3" s="1134"/>
      <c r="X3" s="1134"/>
      <c r="Y3" s="1134"/>
    </row>
    <row r="4" spans="1:25" ht="14.25" x14ac:dyDescent="0.2">
      <c r="A4" s="1135" t="s">
        <v>20</v>
      </c>
      <c r="B4" s="1137" t="s">
        <v>628</v>
      </c>
      <c r="C4" s="1137" t="s">
        <v>24</v>
      </c>
      <c r="D4" s="1137" t="s">
        <v>660</v>
      </c>
      <c r="E4" s="1139" t="s">
        <v>181</v>
      </c>
      <c r="F4" s="1140"/>
      <c r="G4" s="1140"/>
      <c r="H4" s="1140"/>
      <c r="I4" s="1140"/>
      <c r="J4" s="1140"/>
      <c r="K4" s="1140"/>
      <c r="L4" s="1140"/>
      <c r="M4" s="1140"/>
      <c r="N4" s="1140"/>
      <c r="O4" s="1140"/>
      <c r="P4" s="1140"/>
      <c r="Q4" s="1140"/>
      <c r="R4" s="1140"/>
      <c r="S4" s="1140"/>
      <c r="T4" s="1140"/>
      <c r="U4" s="1140"/>
      <c r="V4" s="1140"/>
      <c r="W4" s="1140"/>
      <c r="X4" s="1140"/>
      <c r="Y4" s="1141"/>
    </row>
    <row r="5" spans="1:25" ht="48" x14ac:dyDescent="0.2">
      <c r="A5" s="1136"/>
      <c r="B5" s="1138"/>
      <c r="C5" s="1138"/>
      <c r="D5" s="1138"/>
      <c r="E5" s="765" t="s">
        <v>564</v>
      </c>
      <c r="F5" s="765" t="s">
        <v>565</v>
      </c>
      <c r="G5" s="765" t="s">
        <v>566</v>
      </c>
      <c r="H5" s="765" t="s">
        <v>567</v>
      </c>
      <c r="I5" s="765" t="s">
        <v>568</v>
      </c>
      <c r="J5" s="765" t="s">
        <v>569</v>
      </c>
      <c r="K5" s="765" t="s">
        <v>570</v>
      </c>
      <c r="L5" s="765" t="s">
        <v>571</v>
      </c>
      <c r="M5" s="765" t="s">
        <v>572</v>
      </c>
      <c r="N5" s="765" t="s">
        <v>573</v>
      </c>
      <c r="O5" s="765" t="s">
        <v>574</v>
      </c>
      <c r="P5" s="765" t="s">
        <v>575</v>
      </c>
      <c r="Q5" s="765" t="s">
        <v>576</v>
      </c>
      <c r="R5" s="765" t="s">
        <v>577</v>
      </c>
      <c r="S5" s="766" t="s">
        <v>578</v>
      </c>
      <c r="T5" s="766" t="s">
        <v>579</v>
      </c>
      <c r="U5" s="765" t="s">
        <v>580</v>
      </c>
      <c r="V5" s="765" t="s">
        <v>581</v>
      </c>
      <c r="W5" s="765" t="s">
        <v>582</v>
      </c>
      <c r="X5" s="765" t="s">
        <v>583</v>
      </c>
      <c r="Y5" s="765" t="s">
        <v>584</v>
      </c>
    </row>
    <row r="6" spans="1:25" x14ac:dyDescent="0.2">
      <c r="A6" s="767">
        <v>-1</v>
      </c>
      <c r="B6" s="767">
        <v>-2</v>
      </c>
      <c r="C6" s="767">
        <v>-3</v>
      </c>
      <c r="D6" s="767">
        <v>-4</v>
      </c>
      <c r="E6" s="767">
        <v>-5</v>
      </c>
      <c r="F6" s="767">
        <v>-6</v>
      </c>
      <c r="G6" s="767">
        <v>-7</v>
      </c>
      <c r="H6" s="767">
        <v>-8</v>
      </c>
      <c r="I6" s="767">
        <v>-9</v>
      </c>
      <c r="J6" s="767">
        <v>-10</v>
      </c>
      <c r="K6" s="767">
        <v>-11</v>
      </c>
      <c r="L6" s="767">
        <v>-12</v>
      </c>
      <c r="M6" s="767">
        <v>-13</v>
      </c>
      <c r="N6" s="767">
        <v>-14</v>
      </c>
      <c r="O6" s="767">
        <v>-15</v>
      </c>
      <c r="P6" s="767">
        <v>-16</v>
      </c>
      <c r="Q6" s="767">
        <v>-17</v>
      </c>
      <c r="R6" s="767">
        <v>-18</v>
      </c>
      <c r="S6" s="767">
        <v>-19</v>
      </c>
      <c r="T6" s="767">
        <v>-20</v>
      </c>
      <c r="U6" s="767">
        <v>-21</v>
      </c>
      <c r="V6" s="767">
        <v>-22</v>
      </c>
      <c r="W6" s="767">
        <v>-23</v>
      </c>
      <c r="X6" s="767">
        <v>-24</v>
      </c>
      <c r="Y6" s="767">
        <v>-25</v>
      </c>
    </row>
    <row r="7" spans="1:25" ht="15" x14ac:dyDescent="0.2">
      <c r="A7" s="827" t="s">
        <v>630</v>
      </c>
      <c r="B7" s="770" t="s">
        <v>631</v>
      </c>
      <c r="C7" s="771" t="s">
        <v>25</v>
      </c>
      <c r="D7" s="768">
        <f>D8+D10+D11+D12+D13+D14+D16+D17+D18</f>
        <v>47.06</v>
      </c>
      <c r="E7" s="768">
        <f>'[1]Bieu 09-CH'!D7</f>
        <v>0</v>
      </c>
      <c r="F7" s="768">
        <f>'[2]Bieu 09-CH'!D7</f>
        <v>0</v>
      </c>
      <c r="G7" s="768">
        <f>'[3]Bieu 09-CH'!D7</f>
        <v>0</v>
      </c>
      <c r="H7" s="768">
        <f>'[4]Bieu 09-CH'!D7</f>
        <v>0</v>
      </c>
      <c r="I7" s="768">
        <f>'[5]Bieu 09-CH'!D7</f>
        <v>0</v>
      </c>
      <c r="J7" s="768">
        <f>'[6]Bieu 09-CH'!D7</f>
        <v>0</v>
      </c>
      <c r="K7" s="768">
        <f>'[7]Bieu 09-CH'!D7</f>
        <v>0</v>
      </c>
      <c r="L7" s="768">
        <f>'[8]Bieu 09-CH'!D7</f>
        <v>0</v>
      </c>
      <c r="M7" s="768">
        <f>'[9]Bieu 09-CH'!D7</f>
        <v>0</v>
      </c>
      <c r="N7" s="768">
        <f>'[10]Bieu 09-CH'!D7</f>
        <v>47.06</v>
      </c>
      <c r="O7" s="768">
        <f>'[11]Bieu 09-CH'!D7</f>
        <v>0</v>
      </c>
      <c r="P7" s="768">
        <f>'[12]Bieu 09-CH'!D7</f>
        <v>0</v>
      </c>
      <c r="Q7" s="768">
        <f>'[13]Bieu 09-CH'!D7</f>
        <v>0</v>
      </c>
      <c r="R7" s="774">
        <f>'[14]Bieu 09-CH'!D7</f>
        <v>0</v>
      </c>
      <c r="S7" s="768">
        <f>'[15]Bieu 09-CH'!D7</f>
        <v>0</v>
      </c>
      <c r="T7" s="768">
        <f>'[16]Bieu 09-CH'!D7</f>
        <v>0</v>
      </c>
      <c r="U7" s="768">
        <f>'[17]Bieu 09-CH'!D7</f>
        <v>0</v>
      </c>
      <c r="V7" s="768">
        <f>'[18]Bieu 09-CH'!D7</f>
        <v>0</v>
      </c>
      <c r="W7" s="768">
        <f>'[19]Bieu 09-CH'!D7</f>
        <v>0</v>
      </c>
      <c r="X7" s="768">
        <f>'[20]Bieu 09-CH'!D7</f>
        <v>0</v>
      </c>
      <c r="Y7" s="768">
        <f>'[21]Bieu 09-CH'!D7</f>
        <v>0</v>
      </c>
    </row>
    <row r="8" spans="1:25" ht="15" x14ac:dyDescent="0.2">
      <c r="A8" s="828" t="s">
        <v>5</v>
      </c>
      <c r="B8" s="773" t="s">
        <v>632</v>
      </c>
      <c r="C8" s="772" t="s">
        <v>86</v>
      </c>
      <c r="D8" s="774">
        <f>[22]BCC2022!F68</f>
        <v>0</v>
      </c>
      <c r="E8" s="774">
        <f>'[1]Bieu 09-CH'!D8</f>
        <v>0</v>
      </c>
      <c r="F8" s="774">
        <f>'[2]Bieu 09-CH'!D8</f>
        <v>0</v>
      </c>
      <c r="G8" s="774">
        <f>'[3]Bieu 09-CH'!D8</f>
        <v>0</v>
      </c>
      <c r="H8" s="774">
        <f>'[4]Bieu 09-CH'!D8</f>
        <v>0</v>
      </c>
      <c r="I8" s="774">
        <f>'[5]Bieu 09-CH'!D8</f>
        <v>0</v>
      </c>
      <c r="J8" s="774">
        <f>'[6]Bieu 09-CH'!D8</f>
        <v>0</v>
      </c>
      <c r="K8" s="774">
        <f>'[7]Bieu 09-CH'!D8</f>
        <v>0</v>
      </c>
      <c r="L8" s="774">
        <f>'[8]Bieu 09-CH'!D8</f>
        <v>0</v>
      </c>
      <c r="M8" s="774">
        <f>'[9]Bieu 09-CH'!D8</f>
        <v>0</v>
      </c>
      <c r="N8" s="774">
        <f>'[10]Bieu 09-CH'!D8</f>
        <v>0</v>
      </c>
      <c r="O8" s="774">
        <f>'[11]Bieu 09-CH'!D8</f>
        <v>0</v>
      </c>
      <c r="P8" s="774">
        <f>'[12]Bieu 09-CH'!D8</f>
        <v>0</v>
      </c>
      <c r="Q8" s="774">
        <f>'[13]Bieu 09-CH'!D8</f>
        <v>0</v>
      </c>
      <c r="R8" s="774">
        <f>'[14]Bieu 09-CH'!D8</f>
        <v>0</v>
      </c>
      <c r="S8" s="774">
        <f>'[15]Bieu 09-CH'!D8</f>
        <v>0</v>
      </c>
      <c r="T8" s="774">
        <f>'[16]Bieu 09-CH'!D8</f>
        <v>0</v>
      </c>
      <c r="U8" s="774">
        <f>'[17]Bieu 09-CH'!D8</f>
        <v>0</v>
      </c>
      <c r="V8" s="774">
        <f>'[18]Bieu 09-CH'!D8</f>
        <v>0</v>
      </c>
      <c r="W8" s="774">
        <f>'[19]Bieu 09-CH'!D8</f>
        <v>0</v>
      </c>
      <c r="X8" s="774">
        <f>'[20]Bieu 09-CH'!D8</f>
        <v>0</v>
      </c>
      <c r="Y8" s="774">
        <f>'[21]Bieu 09-CH'!D8</f>
        <v>0</v>
      </c>
    </row>
    <row r="9" spans="1:25" ht="30" x14ac:dyDescent="0.2">
      <c r="A9" s="829"/>
      <c r="B9" s="776" t="s">
        <v>83</v>
      </c>
      <c r="C9" s="775" t="s">
        <v>84</v>
      </c>
      <c r="D9" s="777">
        <f>[22]BCC2022!G68</f>
        <v>0</v>
      </c>
      <c r="E9" s="774">
        <f>'[1]Bieu 09-CH'!D9</f>
        <v>0</v>
      </c>
      <c r="F9" s="774">
        <f>'[2]Bieu 09-CH'!D9</f>
        <v>0</v>
      </c>
      <c r="G9" s="774">
        <f>'[3]Bieu 09-CH'!D9</f>
        <v>0</v>
      </c>
      <c r="H9" s="774">
        <f>'[4]Bieu 09-CH'!D9</f>
        <v>0</v>
      </c>
      <c r="I9" s="774">
        <f>'[5]Bieu 09-CH'!D9</f>
        <v>0</v>
      </c>
      <c r="J9" s="774">
        <f>'[6]Bieu 09-CH'!D9</f>
        <v>0</v>
      </c>
      <c r="K9" s="774">
        <f>'[7]Bieu 09-CH'!D9</f>
        <v>0</v>
      </c>
      <c r="L9" s="774">
        <f>'[8]Bieu 09-CH'!D9</f>
        <v>0</v>
      </c>
      <c r="M9" s="774">
        <f>'[9]Bieu 09-CH'!D9</f>
        <v>0</v>
      </c>
      <c r="N9" s="774">
        <f>'[10]Bieu 09-CH'!D9</f>
        <v>0</v>
      </c>
      <c r="O9" s="774">
        <f>'[11]Bieu 09-CH'!D9</f>
        <v>0</v>
      </c>
      <c r="P9" s="774">
        <f>'[12]Bieu 09-CH'!D9</f>
        <v>0</v>
      </c>
      <c r="Q9" s="774">
        <f>'[13]Bieu 09-CH'!D9</f>
        <v>0</v>
      </c>
      <c r="R9" s="774">
        <f>'[14]Bieu 09-CH'!D9</f>
        <v>0</v>
      </c>
      <c r="S9" s="774">
        <f>'[15]Bieu 09-CH'!D9</f>
        <v>0</v>
      </c>
      <c r="T9" s="774">
        <f>'[16]Bieu 09-CH'!D9</f>
        <v>0</v>
      </c>
      <c r="U9" s="774">
        <f>'[17]Bieu 09-CH'!D9</f>
        <v>0</v>
      </c>
      <c r="V9" s="774">
        <f>'[18]Bieu 09-CH'!D9</f>
        <v>0</v>
      </c>
      <c r="W9" s="774">
        <f>'[19]Bieu 09-CH'!D9</f>
        <v>0</v>
      </c>
      <c r="X9" s="774">
        <f>'[20]Bieu 09-CH'!D9</f>
        <v>0</v>
      </c>
      <c r="Y9" s="774">
        <f>'[21]Bieu 09-CH'!D9</f>
        <v>0</v>
      </c>
    </row>
    <row r="10" spans="1:25" ht="15" x14ac:dyDescent="0.2">
      <c r="A10" s="828" t="s">
        <v>6</v>
      </c>
      <c r="B10" s="778" t="s">
        <v>113</v>
      </c>
      <c r="C10" s="772" t="s">
        <v>56</v>
      </c>
      <c r="D10" s="774">
        <f>[22]BCC2022!I68</f>
        <v>0</v>
      </c>
      <c r="E10" s="774">
        <f>'[1]Bieu 09-CH'!D10</f>
        <v>0</v>
      </c>
      <c r="F10" s="774">
        <f>'[2]Bieu 09-CH'!D10</f>
        <v>0</v>
      </c>
      <c r="G10" s="774">
        <f>'[3]Bieu 09-CH'!D10</f>
        <v>0</v>
      </c>
      <c r="H10" s="774">
        <f>'[4]Bieu 09-CH'!D10</f>
        <v>0</v>
      </c>
      <c r="I10" s="774">
        <f>'[5]Bieu 09-CH'!D10</f>
        <v>0</v>
      </c>
      <c r="J10" s="774">
        <f>'[6]Bieu 09-CH'!D10</f>
        <v>0</v>
      </c>
      <c r="K10" s="774">
        <f>'[7]Bieu 09-CH'!D10</f>
        <v>0</v>
      </c>
      <c r="L10" s="774">
        <f>'[8]Bieu 09-CH'!D10</f>
        <v>0</v>
      </c>
      <c r="M10" s="774">
        <f>'[9]Bieu 09-CH'!D10</f>
        <v>0</v>
      </c>
      <c r="N10" s="774">
        <f>'[10]Bieu 09-CH'!D10</f>
        <v>0</v>
      </c>
      <c r="O10" s="774">
        <f>'[11]Bieu 09-CH'!D10</f>
        <v>0</v>
      </c>
      <c r="P10" s="774">
        <f>'[12]Bieu 09-CH'!D10</f>
        <v>0</v>
      </c>
      <c r="Q10" s="774">
        <f>'[13]Bieu 09-CH'!D10</f>
        <v>0</v>
      </c>
      <c r="R10" s="774">
        <f>'[14]Bieu 09-CH'!D10</f>
        <v>0</v>
      </c>
      <c r="S10" s="774">
        <f>'[15]Bieu 09-CH'!D10</f>
        <v>0</v>
      </c>
      <c r="T10" s="774">
        <f>'[16]Bieu 09-CH'!D10</f>
        <v>0</v>
      </c>
      <c r="U10" s="774">
        <f>'[17]Bieu 09-CH'!D10</f>
        <v>0</v>
      </c>
      <c r="V10" s="774">
        <f>'[18]Bieu 09-CH'!D10</f>
        <v>0</v>
      </c>
      <c r="W10" s="774">
        <f>'[19]Bieu 09-CH'!D10</f>
        <v>0</v>
      </c>
      <c r="X10" s="774">
        <f>'[20]Bieu 09-CH'!D10</f>
        <v>0</v>
      </c>
      <c r="Y10" s="774">
        <f>'[21]Bieu 09-CH'!D10</f>
        <v>0</v>
      </c>
    </row>
    <row r="11" spans="1:25" ht="15" x14ac:dyDescent="0.2">
      <c r="A11" s="830" t="s">
        <v>7</v>
      </c>
      <c r="B11" s="780" t="s">
        <v>39</v>
      </c>
      <c r="C11" s="781" t="s">
        <v>44</v>
      </c>
      <c r="D11" s="774">
        <f>[22]BCC2022!J68</f>
        <v>0</v>
      </c>
      <c r="E11" s="774">
        <f>'[1]Bieu 09-CH'!D11</f>
        <v>0</v>
      </c>
      <c r="F11" s="774">
        <f>'[2]Bieu 09-CH'!D11</f>
        <v>0</v>
      </c>
      <c r="G11" s="774">
        <f>'[3]Bieu 09-CH'!D11</f>
        <v>0</v>
      </c>
      <c r="H11" s="774">
        <f>'[4]Bieu 09-CH'!D11</f>
        <v>0</v>
      </c>
      <c r="I11" s="774">
        <f>'[5]Bieu 09-CH'!D11</f>
        <v>0</v>
      </c>
      <c r="J11" s="774">
        <f>'[6]Bieu 09-CH'!D11</f>
        <v>0</v>
      </c>
      <c r="K11" s="774">
        <f>'[7]Bieu 09-CH'!D11</f>
        <v>0</v>
      </c>
      <c r="L11" s="774">
        <f>'[8]Bieu 09-CH'!D11</f>
        <v>0</v>
      </c>
      <c r="M11" s="774">
        <f>'[9]Bieu 09-CH'!D11</f>
        <v>0</v>
      </c>
      <c r="N11" s="774">
        <f>'[10]Bieu 09-CH'!D11</f>
        <v>0</v>
      </c>
      <c r="O11" s="774">
        <f>'[11]Bieu 09-CH'!D11</f>
        <v>0</v>
      </c>
      <c r="P11" s="774">
        <f>'[12]Bieu 09-CH'!D11</f>
        <v>0</v>
      </c>
      <c r="Q11" s="774">
        <f>'[13]Bieu 09-CH'!D11</f>
        <v>0</v>
      </c>
      <c r="R11" s="774">
        <f>'[14]Bieu 09-CH'!D11</f>
        <v>0</v>
      </c>
      <c r="S11" s="774">
        <f>'[15]Bieu 09-CH'!D11</f>
        <v>0</v>
      </c>
      <c r="T11" s="774">
        <f>'[16]Bieu 09-CH'!D11</f>
        <v>0</v>
      </c>
      <c r="U11" s="774">
        <f>'[17]Bieu 09-CH'!D11</f>
        <v>0</v>
      </c>
      <c r="V11" s="774">
        <f>'[18]Bieu 09-CH'!D11</f>
        <v>0</v>
      </c>
      <c r="W11" s="774">
        <f>'[19]Bieu 09-CH'!D11</f>
        <v>0</v>
      </c>
      <c r="X11" s="774">
        <f>'[20]Bieu 09-CH'!D11</f>
        <v>0</v>
      </c>
      <c r="Y11" s="774">
        <f>'[21]Bieu 09-CH'!D11</f>
        <v>0</v>
      </c>
    </row>
    <row r="12" spans="1:25" ht="15" x14ac:dyDescent="0.2">
      <c r="A12" s="830" t="s">
        <v>8</v>
      </c>
      <c r="B12" s="773" t="s">
        <v>15</v>
      </c>
      <c r="C12" s="781" t="s">
        <v>26</v>
      </c>
      <c r="D12" s="774">
        <f>[22]BCC2022!K68</f>
        <v>17.309999999999999</v>
      </c>
      <c r="E12" s="774">
        <f>'[1]Bieu 09-CH'!D12</f>
        <v>0</v>
      </c>
      <c r="F12" s="774">
        <f>'[2]Bieu 09-CH'!D12</f>
        <v>0</v>
      </c>
      <c r="G12" s="774">
        <f>'[3]Bieu 09-CH'!D12</f>
        <v>0</v>
      </c>
      <c r="H12" s="774">
        <f>'[4]Bieu 09-CH'!D12</f>
        <v>0</v>
      </c>
      <c r="I12" s="774">
        <f>'[5]Bieu 09-CH'!D12</f>
        <v>0</v>
      </c>
      <c r="J12" s="774">
        <f>'[6]Bieu 09-CH'!D12</f>
        <v>0</v>
      </c>
      <c r="K12" s="774">
        <f>'[7]Bieu 09-CH'!D12</f>
        <v>0</v>
      </c>
      <c r="L12" s="774">
        <f>'[8]Bieu 09-CH'!D12</f>
        <v>0</v>
      </c>
      <c r="M12" s="774">
        <f>'[9]Bieu 09-CH'!D12</f>
        <v>0</v>
      </c>
      <c r="N12" s="774">
        <f>'[10]Bieu 09-CH'!D12</f>
        <v>17.309999999999999</v>
      </c>
      <c r="O12" s="774">
        <f>'[11]Bieu 09-CH'!D12</f>
        <v>0</v>
      </c>
      <c r="P12" s="774">
        <f>'[12]Bieu 09-CH'!D12</f>
        <v>0</v>
      </c>
      <c r="Q12" s="774">
        <f>'[13]Bieu 09-CH'!D12</f>
        <v>0</v>
      </c>
      <c r="R12" s="774">
        <f>'[14]Bieu 09-CH'!D12</f>
        <v>0</v>
      </c>
      <c r="S12" s="774">
        <f>'[15]Bieu 09-CH'!D12</f>
        <v>0</v>
      </c>
      <c r="T12" s="774">
        <f>'[16]Bieu 09-CH'!D12</f>
        <v>0</v>
      </c>
      <c r="U12" s="774">
        <f>'[17]Bieu 09-CH'!D12</f>
        <v>0</v>
      </c>
      <c r="V12" s="774">
        <f>'[18]Bieu 09-CH'!D12</f>
        <v>0</v>
      </c>
      <c r="W12" s="774">
        <f>'[19]Bieu 09-CH'!D12</f>
        <v>0</v>
      </c>
      <c r="X12" s="774">
        <f>'[20]Bieu 09-CH'!D12</f>
        <v>0</v>
      </c>
      <c r="Y12" s="774">
        <f>'[21]Bieu 09-CH'!D12</f>
        <v>0</v>
      </c>
    </row>
    <row r="13" spans="1:25" ht="15" x14ac:dyDescent="0.2">
      <c r="A13" s="830" t="s">
        <v>9</v>
      </c>
      <c r="B13" s="773" t="s">
        <v>16</v>
      </c>
      <c r="C13" s="781" t="s">
        <v>27</v>
      </c>
      <c r="D13" s="774">
        <f>[22]BCC2022!O68</f>
        <v>0</v>
      </c>
      <c r="E13" s="774">
        <f>'[1]Bieu 09-CH'!D13</f>
        <v>0</v>
      </c>
      <c r="F13" s="774">
        <f>'[2]Bieu 09-CH'!D13</f>
        <v>0</v>
      </c>
      <c r="G13" s="774">
        <f>'[3]Bieu 09-CH'!D13</f>
        <v>0</v>
      </c>
      <c r="H13" s="774">
        <f>'[4]Bieu 09-CH'!D13</f>
        <v>0</v>
      </c>
      <c r="I13" s="774">
        <f>'[5]Bieu 09-CH'!D13</f>
        <v>0</v>
      </c>
      <c r="J13" s="774">
        <f>'[6]Bieu 09-CH'!D13</f>
        <v>0</v>
      </c>
      <c r="K13" s="774">
        <f>'[7]Bieu 09-CH'!D13</f>
        <v>0</v>
      </c>
      <c r="L13" s="774">
        <f>'[8]Bieu 09-CH'!D13</f>
        <v>0</v>
      </c>
      <c r="M13" s="774">
        <f>'[9]Bieu 09-CH'!D13</f>
        <v>0</v>
      </c>
      <c r="N13" s="774">
        <f>'[10]Bieu 09-CH'!D13</f>
        <v>0</v>
      </c>
      <c r="O13" s="774">
        <f>'[11]Bieu 09-CH'!D13</f>
        <v>0</v>
      </c>
      <c r="P13" s="774">
        <f>'[12]Bieu 09-CH'!D13</f>
        <v>0</v>
      </c>
      <c r="Q13" s="774">
        <f>'[13]Bieu 09-CH'!D13</f>
        <v>0</v>
      </c>
      <c r="R13" s="774">
        <f>'[14]Bieu 09-CH'!D13</f>
        <v>0</v>
      </c>
      <c r="S13" s="774">
        <f>'[15]Bieu 09-CH'!D13</f>
        <v>0</v>
      </c>
      <c r="T13" s="774">
        <f>'[16]Bieu 09-CH'!D13</f>
        <v>0</v>
      </c>
      <c r="U13" s="774">
        <f>'[17]Bieu 09-CH'!D13</f>
        <v>0</v>
      </c>
      <c r="V13" s="774">
        <f>'[18]Bieu 09-CH'!D13</f>
        <v>0</v>
      </c>
      <c r="W13" s="774">
        <f>'[19]Bieu 09-CH'!D13</f>
        <v>0</v>
      </c>
      <c r="X13" s="774">
        <f>'[20]Bieu 09-CH'!D13</f>
        <v>0</v>
      </c>
      <c r="Y13" s="774">
        <f>'[21]Bieu 09-CH'!D13</f>
        <v>0</v>
      </c>
    </row>
    <row r="14" spans="1:25" ht="15" x14ac:dyDescent="0.2">
      <c r="A14" s="830" t="s">
        <v>41</v>
      </c>
      <c r="B14" s="773" t="s">
        <v>40</v>
      </c>
      <c r="C14" s="781" t="s">
        <v>45</v>
      </c>
      <c r="D14" s="774">
        <f>[22]BCC2022!S68</f>
        <v>29.75</v>
      </c>
      <c r="E14" s="774">
        <f>'[1]Bieu 09-CH'!D14</f>
        <v>0</v>
      </c>
      <c r="F14" s="774">
        <f>'[2]Bieu 09-CH'!D14</f>
        <v>0</v>
      </c>
      <c r="G14" s="774">
        <f>'[3]Bieu 09-CH'!D14</f>
        <v>0</v>
      </c>
      <c r="H14" s="774">
        <f>'[4]Bieu 09-CH'!D14</f>
        <v>0</v>
      </c>
      <c r="I14" s="774">
        <f>'[5]Bieu 09-CH'!D14</f>
        <v>0</v>
      </c>
      <c r="J14" s="774">
        <f>'[6]Bieu 09-CH'!D14</f>
        <v>0</v>
      </c>
      <c r="K14" s="774">
        <f>'[7]Bieu 09-CH'!D14</f>
        <v>0</v>
      </c>
      <c r="L14" s="774">
        <f>'[8]Bieu 09-CH'!D14</f>
        <v>0</v>
      </c>
      <c r="M14" s="774">
        <f>'[9]Bieu 09-CH'!D14</f>
        <v>0</v>
      </c>
      <c r="N14" s="774">
        <f>'[10]Bieu 09-CH'!D14</f>
        <v>29.75</v>
      </c>
      <c r="O14" s="774">
        <f>'[11]Bieu 09-CH'!D14</f>
        <v>0</v>
      </c>
      <c r="P14" s="774">
        <f>'[12]Bieu 09-CH'!D14</f>
        <v>0</v>
      </c>
      <c r="Q14" s="774">
        <f>'[13]Bieu 09-CH'!D14</f>
        <v>0</v>
      </c>
      <c r="R14" s="774">
        <f>'[14]Bieu 09-CH'!D14</f>
        <v>0</v>
      </c>
      <c r="S14" s="774">
        <f>'[15]Bieu 09-CH'!D14</f>
        <v>0</v>
      </c>
      <c r="T14" s="774">
        <f>'[16]Bieu 09-CH'!D14</f>
        <v>0</v>
      </c>
      <c r="U14" s="774">
        <f>'[17]Bieu 09-CH'!D14</f>
        <v>0</v>
      </c>
      <c r="V14" s="774">
        <f>'[18]Bieu 09-CH'!D14</f>
        <v>0</v>
      </c>
      <c r="W14" s="774">
        <f>'[19]Bieu 09-CH'!D14</f>
        <v>0</v>
      </c>
      <c r="X14" s="774">
        <f>'[20]Bieu 09-CH'!D14</f>
        <v>0</v>
      </c>
      <c r="Y14" s="774">
        <f>'[21]Bieu 09-CH'!D14</f>
        <v>0</v>
      </c>
    </row>
    <row r="15" spans="1:25" ht="30" x14ac:dyDescent="0.2">
      <c r="A15" s="830"/>
      <c r="B15" s="776" t="s">
        <v>446</v>
      </c>
      <c r="C15" s="781" t="s">
        <v>447</v>
      </c>
      <c r="D15" s="774">
        <f>[22]BCC2022!T68</f>
        <v>0</v>
      </c>
      <c r="E15" s="774">
        <f>'[1]Bieu 09-CH'!D15</f>
        <v>0</v>
      </c>
      <c r="F15" s="774">
        <f>'[2]Bieu 09-CH'!D15</f>
        <v>0</v>
      </c>
      <c r="G15" s="774">
        <f>'[3]Bieu 09-CH'!D15</f>
        <v>0</v>
      </c>
      <c r="H15" s="774">
        <f>'[4]Bieu 09-CH'!D15</f>
        <v>0</v>
      </c>
      <c r="I15" s="774">
        <f>'[5]Bieu 09-CH'!D15</f>
        <v>0</v>
      </c>
      <c r="J15" s="774">
        <f>'[6]Bieu 09-CH'!D15</f>
        <v>0</v>
      </c>
      <c r="K15" s="774">
        <f>'[7]Bieu 09-CH'!D15</f>
        <v>0</v>
      </c>
      <c r="L15" s="774">
        <f>'[8]Bieu 09-CH'!D15</f>
        <v>0</v>
      </c>
      <c r="M15" s="774">
        <f>'[9]Bieu 09-CH'!D15</f>
        <v>0</v>
      </c>
      <c r="N15" s="774">
        <f>'[10]Bieu 09-CH'!D15</f>
        <v>0</v>
      </c>
      <c r="O15" s="774">
        <f>'[11]Bieu 09-CH'!D15</f>
        <v>0</v>
      </c>
      <c r="P15" s="774">
        <f>'[12]Bieu 09-CH'!D15</f>
        <v>0</v>
      </c>
      <c r="Q15" s="774">
        <f>'[13]Bieu 09-CH'!D15</f>
        <v>0</v>
      </c>
      <c r="R15" s="774">
        <f>'[14]Bieu 09-CH'!D15</f>
        <v>0</v>
      </c>
      <c r="S15" s="774">
        <f>'[15]Bieu 09-CH'!D15</f>
        <v>0</v>
      </c>
      <c r="T15" s="774">
        <f>'[16]Bieu 09-CH'!D15</f>
        <v>0</v>
      </c>
      <c r="U15" s="774">
        <f>'[17]Bieu 09-CH'!D15</f>
        <v>0</v>
      </c>
      <c r="V15" s="774">
        <f>'[18]Bieu 09-CH'!D15</f>
        <v>0</v>
      </c>
      <c r="W15" s="774">
        <f>'[19]Bieu 09-CH'!D15</f>
        <v>0</v>
      </c>
      <c r="X15" s="774">
        <f>'[20]Bieu 09-CH'!D15</f>
        <v>0</v>
      </c>
      <c r="Y15" s="774">
        <f>'[21]Bieu 09-CH'!D15</f>
        <v>0</v>
      </c>
    </row>
    <row r="16" spans="1:25" ht="15" x14ac:dyDescent="0.2">
      <c r="A16" s="830" t="s">
        <v>42</v>
      </c>
      <c r="B16" s="780" t="s">
        <v>633</v>
      </c>
      <c r="C16" s="781" t="s">
        <v>78</v>
      </c>
      <c r="D16" s="774">
        <f>[22]BCC2022!W68</f>
        <v>0</v>
      </c>
      <c r="E16" s="774">
        <f>'[1]Bieu 09-CH'!D16</f>
        <v>0</v>
      </c>
      <c r="F16" s="774">
        <f>'[2]Bieu 09-CH'!D16</f>
        <v>0</v>
      </c>
      <c r="G16" s="774">
        <f>'[3]Bieu 09-CH'!D16</f>
        <v>0</v>
      </c>
      <c r="H16" s="774">
        <f>'[4]Bieu 09-CH'!D16</f>
        <v>0</v>
      </c>
      <c r="I16" s="774">
        <f>'[5]Bieu 09-CH'!D16</f>
        <v>0</v>
      </c>
      <c r="J16" s="774">
        <f>'[6]Bieu 09-CH'!D16</f>
        <v>0</v>
      </c>
      <c r="K16" s="774">
        <f>'[7]Bieu 09-CH'!D16</f>
        <v>0</v>
      </c>
      <c r="L16" s="774">
        <f>'[8]Bieu 09-CH'!D16</f>
        <v>0</v>
      </c>
      <c r="M16" s="774">
        <f>'[9]Bieu 09-CH'!D16</f>
        <v>0</v>
      </c>
      <c r="N16" s="774">
        <f>'[10]Bieu 09-CH'!D16</f>
        <v>0</v>
      </c>
      <c r="O16" s="774">
        <f>'[11]Bieu 09-CH'!D16</f>
        <v>0</v>
      </c>
      <c r="P16" s="774">
        <f>'[12]Bieu 09-CH'!D16</f>
        <v>0</v>
      </c>
      <c r="Q16" s="774">
        <f>'[13]Bieu 09-CH'!D16</f>
        <v>0</v>
      </c>
      <c r="R16" s="774">
        <f>'[14]Bieu 09-CH'!D16</f>
        <v>0</v>
      </c>
      <c r="S16" s="774">
        <f>'[15]Bieu 09-CH'!D16</f>
        <v>0</v>
      </c>
      <c r="T16" s="774">
        <f>'[16]Bieu 09-CH'!D16</f>
        <v>0</v>
      </c>
      <c r="U16" s="774">
        <f>'[17]Bieu 09-CH'!D16</f>
        <v>0</v>
      </c>
      <c r="V16" s="774">
        <f>'[18]Bieu 09-CH'!D16</f>
        <v>0</v>
      </c>
      <c r="W16" s="774">
        <f>'[19]Bieu 09-CH'!D16</f>
        <v>0</v>
      </c>
      <c r="X16" s="774">
        <f>'[20]Bieu 09-CH'!D16</f>
        <v>0</v>
      </c>
      <c r="Y16" s="774">
        <f>'[21]Bieu 09-CH'!D16</f>
        <v>0</v>
      </c>
    </row>
    <row r="17" spans="1:25" ht="15" x14ac:dyDescent="0.2">
      <c r="A17" s="830" t="s">
        <v>52</v>
      </c>
      <c r="B17" s="780" t="s">
        <v>50</v>
      </c>
      <c r="C17" s="781" t="s">
        <v>51</v>
      </c>
      <c r="D17" s="774">
        <f>[22]BCC2022!X68</f>
        <v>0</v>
      </c>
      <c r="E17" s="774">
        <f>'[1]Bieu 09-CH'!D17</f>
        <v>0</v>
      </c>
      <c r="F17" s="774">
        <f>'[2]Bieu 09-CH'!D17</f>
        <v>0</v>
      </c>
      <c r="G17" s="774">
        <f>'[3]Bieu 09-CH'!D17</f>
        <v>0</v>
      </c>
      <c r="H17" s="774">
        <f>'[4]Bieu 09-CH'!D17</f>
        <v>0</v>
      </c>
      <c r="I17" s="774">
        <f>'[5]Bieu 09-CH'!D17</f>
        <v>0</v>
      </c>
      <c r="J17" s="774">
        <f>'[6]Bieu 09-CH'!D17</f>
        <v>0</v>
      </c>
      <c r="K17" s="774">
        <f>'[7]Bieu 09-CH'!D17</f>
        <v>0</v>
      </c>
      <c r="L17" s="774">
        <f>'[8]Bieu 09-CH'!D17</f>
        <v>0</v>
      </c>
      <c r="M17" s="774">
        <f>'[9]Bieu 09-CH'!D17</f>
        <v>0</v>
      </c>
      <c r="N17" s="774">
        <f>'[10]Bieu 09-CH'!D17</f>
        <v>0</v>
      </c>
      <c r="O17" s="774">
        <f>'[11]Bieu 09-CH'!D17</f>
        <v>0</v>
      </c>
      <c r="P17" s="774">
        <f>'[12]Bieu 09-CH'!D17</f>
        <v>0</v>
      </c>
      <c r="Q17" s="774">
        <f>'[13]Bieu 09-CH'!D17</f>
        <v>0</v>
      </c>
      <c r="R17" s="774">
        <f>'[14]Bieu 09-CH'!D17</f>
        <v>0</v>
      </c>
      <c r="S17" s="774">
        <f>'[15]Bieu 09-CH'!D17</f>
        <v>0</v>
      </c>
      <c r="T17" s="774">
        <f>'[16]Bieu 09-CH'!D17</f>
        <v>0</v>
      </c>
      <c r="U17" s="774">
        <f>'[17]Bieu 09-CH'!D17</f>
        <v>0</v>
      </c>
      <c r="V17" s="774">
        <f>'[18]Bieu 09-CH'!D17</f>
        <v>0</v>
      </c>
      <c r="W17" s="774">
        <f>'[19]Bieu 09-CH'!D17</f>
        <v>0</v>
      </c>
      <c r="X17" s="774">
        <f>'[20]Bieu 09-CH'!D17</f>
        <v>0</v>
      </c>
      <c r="Y17" s="774">
        <f>'[21]Bieu 09-CH'!D17</f>
        <v>0</v>
      </c>
    </row>
    <row r="18" spans="1:25" ht="15" x14ac:dyDescent="0.2">
      <c r="A18" s="830" t="s">
        <v>192</v>
      </c>
      <c r="B18" s="780" t="s">
        <v>57</v>
      </c>
      <c r="C18" s="781" t="s">
        <v>58</v>
      </c>
      <c r="D18" s="774">
        <f>[22]BCC2022!Y68</f>
        <v>0</v>
      </c>
      <c r="E18" s="774">
        <f>'[1]Bieu 09-CH'!D18</f>
        <v>0</v>
      </c>
      <c r="F18" s="774">
        <f>'[2]Bieu 09-CH'!D18</f>
        <v>0</v>
      </c>
      <c r="G18" s="774">
        <f>'[3]Bieu 09-CH'!D18</f>
        <v>0</v>
      </c>
      <c r="H18" s="774">
        <f>'[4]Bieu 09-CH'!D18</f>
        <v>0</v>
      </c>
      <c r="I18" s="774">
        <f>'[5]Bieu 09-CH'!D18</f>
        <v>0</v>
      </c>
      <c r="J18" s="774">
        <f>'[6]Bieu 09-CH'!D18</f>
        <v>0</v>
      </c>
      <c r="K18" s="774">
        <f>'[7]Bieu 09-CH'!D18</f>
        <v>0</v>
      </c>
      <c r="L18" s="774">
        <f>'[8]Bieu 09-CH'!D18</f>
        <v>0</v>
      </c>
      <c r="M18" s="774">
        <f>'[9]Bieu 09-CH'!D18</f>
        <v>0</v>
      </c>
      <c r="N18" s="774">
        <f>'[10]Bieu 09-CH'!D18</f>
        <v>0</v>
      </c>
      <c r="O18" s="774">
        <f>'[11]Bieu 09-CH'!D18</f>
        <v>0</v>
      </c>
      <c r="P18" s="774">
        <f>'[12]Bieu 09-CH'!D18</f>
        <v>0</v>
      </c>
      <c r="Q18" s="774">
        <f>'[13]Bieu 09-CH'!D18</f>
        <v>0</v>
      </c>
      <c r="R18" s="774">
        <f>'[14]Bieu 09-CH'!D18</f>
        <v>0</v>
      </c>
      <c r="S18" s="774">
        <f>'[15]Bieu 09-CH'!D18</f>
        <v>0</v>
      </c>
      <c r="T18" s="774">
        <f>'[16]Bieu 09-CH'!D18</f>
        <v>0</v>
      </c>
      <c r="U18" s="774">
        <f>'[17]Bieu 09-CH'!D18</f>
        <v>0</v>
      </c>
      <c r="V18" s="774">
        <f>'[18]Bieu 09-CH'!D18</f>
        <v>0</v>
      </c>
      <c r="W18" s="774">
        <f>'[19]Bieu 09-CH'!D18</f>
        <v>0</v>
      </c>
      <c r="X18" s="774">
        <f>'[20]Bieu 09-CH'!D18</f>
        <v>0</v>
      </c>
      <c r="Y18" s="774">
        <f>'[21]Bieu 09-CH'!D18</f>
        <v>0</v>
      </c>
    </row>
    <row r="19" spans="1:25" ht="15" x14ac:dyDescent="0.2">
      <c r="A19" s="827" t="s">
        <v>634</v>
      </c>
      <c r="B19" s="784" t="s">
        <v>635</v>
      </c>
      <c r="C19" s="771" t="s">
        <v>28</v>
      </c>
      <c r="D19" s="768">
        <f>SUM(D20:D28)+SUM(D46:D57)</f>
        <v>58.019999999999996</v>
      </c>
      <c r="E19" s="768">
        <f>'[1]Bieu 09-CH'!D19</f>
        <v>0.21000000000000002</v>
      </c>
      <c r="F19" s="768">
        <f>'[2]Bieu 09-CH'!D19</f>
        <v>0</v>
      </c>
      <c r="G19" s="768">
        <f>'[3]Bieu 09-CH'!D19</f>
        <v>3.1599999999999997</v>
      </c>
      <c r="H19" s="768">
        <f>'[4]Bieu 09-CH'!D19</f>
        <v>0</v>
      </c>
      <c r="I19" s="768">
        <f>'[5]Bieu 09-CH'!D19</f>
        <v>0</v>
      </c>
      <c r="J19" s="768">
        <f>'[6]Bieu 09-CH'!D19</f>
        <v>0</v>
      </c>
      <c r="K19" s="768">
        <f>'[7]Bieu 09-CH'!D19</f>
        <v>0</v>
      </c>
      <c r="L19" s="768">
        <f>'[8]Bieu 09-CH'!D19</f>
        <v>0</v>
      </c>
      <c r="M19" s="768">
        <f>'[9]Bieu 09-CH'!D19</f>
        <v>0.53</v>
      </c>
      <c r="N19" s="768">
        <f>'[10]Bieu 09-CH'!D19</f>
        <v>9.1</v>
      </c>
      <c r="O19" s="768">
        <f>'[11]Bieu 09-CH'!D19</f>
        <v>0</v>
      </c>
      <c r="P19" s="768">
        <f>'[12]Bieu 09-CH'!D19</f>
        <v>4</v>
      </c>
      <c r="Q19" s="768">
        <f>'[13]Bieu 09-CH'!D19</f>
        <v>16.34</v>
      </c>
      <c r="R19" s="774">
        <f>'[14]Bieu 09-CH'!D19</f>
        <v>0</v>
      </c>
      <c r="S19" s="768">
        <f>'[15]Bieu 09-CH'!D19</f>
        <v>17.850000000000001</v>
      </c>
      <c r="T19" s="768">
        <f>'[16]Bieu 09-CH'!D19</f>
        <v>0.01</v>
      </c>
      <c r="U19" s="768">
        <f>'[17]Bieu 09-CH'!D19</f>
        <v>0</v>
      </c>
      <c r="V19" s="768">
        <f>'[18]Bieu 09-CH'!D19</f>
        <v>5.1400000000000006</v>
      </c>
      <c r="W19" s="768">
        <f>'[19]Bieu 09-CH'!D19</f>
        <v>0</v>
      </c>
      <c r="X19" s="768">
        <f>'[20]Bieu 09-CH'!D19</f>
        <v>0</v>
      </c>
      <c r="Y19" s="768">
        <f>'[21]Bieu 09-CH'!D19</f>
        <v>1.6800000000000002</v>
      </c>
    </row>
    <row r="20" spans="1:25" ht="15" x14ac:dyDescent="0.2">
      <c r="A20" s="780" t="s">
        <v>21</v>
      </c>
      <c r="B20" s="786" t="s">
        <v>17</v>
      </c>
      <c r="C20" s="787" t="s">
        <v>29</v>
      </c>
      <c r="D20" s="774">
        <f>[22]BCC2022!AA68</f>
        <v>0</v>
      </c>
      <c r="E20" s="774">
        <f>'[1]Bieu 09-CH'!D20</f>
        <v>0</v>
      </c>
      <c r="F20" s="774">
        <f>'[2]Bieu 09-CH'!D20</f>
        <v>0</v>
      </c>
      <c r="G20" s="774">
        <f>'[3]Bieu 09-CH'!D20</f>
        <v>0</v>
      </c>
      <c r="H20" s="774">
        <f>'[4]Bieu 09-CH'!D20</f>
        <v>0</v>
      </c>
      <c r="I20" s="774">
        <f>'[5]Bieu 09-CH'!D20</f>
        <v>0</v>
      </c>
      <c r="J20" s="774">
        <f>'[6]Bieu 09-CH'!D20</f>
        <v>0</v>
      </c>
      <c r="K20" s="774">
        <f>'[7]Bieu 09-CH'!D20</f>
        <v>0</v>
      </c>
      <c r="L20" s="774">
        <f>'[8]Bieu 09-CH'!D20</f>
        <v>0</v>
      </c>
      <c r="M20" s="774">
        <f>'[9]Bieu 09-CH'!D20</f>
        <v>0</v>
      </c>
      <c r="N20" s="774">
        <f>'[10]Bieu 09-CH'!D20</f>
        <v>0</v>
      </c>
      <c r="O20" s="774">
        <f>'[11]Bieu 09-CH'!D20</f>
        <v>0</v>
      </c>
      <c r="P20" s="774">
        <f>'[12]Bieu 09-CH'!D20</f>
        <v>0</v>
      </c>
      <c r="Q20" s="774">
        <f>'[13]Bieu 09-CH'!D20</f>
        <v>0</v>
      </c>
      <c r="R20" s="774">
        <f>'[14]Bieu 09-CH'!D20</f>
        <v>0</v>
      </c>
      <c r="S20" s="774">
        <f>'[15]Bieu 09-CH'!D20</f>
        <v>0</v>
      </c>
      <c r="T20" s="774">
        <f>'[16]Bieu 09-CH'!D20</f>
        <v>0</v>
      </c>
      <c r="U20" s="774">
        <f>'[17]Bieu 09-CH'!D20</f>
        <v>0</v>
      </c>
      <c r="V20" s="774">
        <f>'[18]Bieu 09-CH'!D20</f>
        <v>0</v>
      </c>
      <c r="W20" s="774">
        <f>'[19]Bieu 09-CH'!D20</f>
        <v>0</v>
      </c>
      <c r="X20" s="774">
        <f>'[20]Bieu 09-CH'!D20</f>
        <v>0</v>
      </c>
      <c r="Y20" s="774">
        <f>'[21]Bieu 09-CH'!D20</f>
        <v>0</v>
      </c>
    </row>
    <row r="21" spans="1:25" ht="15" x14ac:dyDescent="0.2">
      <c r="A21" s="780" t="s">
        <v>10</v>
      </c>
      <c r="B21" s="786" t="s">
        <v>18</v>
      </c>
      <c r="C21" s="787" t="s">
        <v>30</v>
      </c>
      <c r="D21" s="774">
        <f>[22]BCC2022!AB68</f>
        <v>0</v>
      </c>
      <c r="E21" s="774">
        <f>'[1]Bieu 09-CH'!D21</f>
        <v>0</v>
      </c>
      <c r="F21" s="774">
        <f>'[2]Bieu 09-CH'!D21</f>
        <v>0</v>
      </c>
      <c r="G21" s="774">
        <f>'[3]Bieu 09-CH'!D21</f>
        <v>0</v>
      </c>
      <c r="H21" s="774">
        <f>'[4]Bieu 09-CH'!D21</f>
        <v>0</v>
      </c>
      <c r="I21" s="774">
        <f>'[5]Bieu 09-CH'!D21</f>
        <v>0</v>
      </c>
      <c r="J21" s="774">
        <f>'[6]Bieu 09-CH'!D21</f>
        <v>0</v>
      </c>
      <c r="K21" s="774">
        <f>'[7]Bieu 09-CH'!D21</f>
        <v>0</v>
      </c>
      <c r="L21" s="774">
        <f>'[8]Bieu 09-CH'!D21</f>
        <v>0</v>
      </c>
      <c r="M21" s="774">
        <f>'[9]Bieu 09-CH'!D21</f>
        <v>0</v>
      </c>
      <c r="N21" s="774">
        <f>'[10]Bieu 09-CH'!D21</f>
        <v>0</v>
      </c>
      <c r="O21" s="774">
        <f>'[11]Bieu 09-CH'!D21</f>
        <v>0</v>
      </c>
      <c r="P21" s="774">
        <f>'[12]Bieu 09-CH'!D21</f>
        <v>0</v>
      </c>
      <c r="Q21" s="774">
        <f>'[13]Bieu 09-CH'!D21</f>
        <v>0</v>
      </c>
      <c r="R21" s="774">
        <f>'[14]Bieu 09-CH'!D21</f>
        <v>0</v>
      </c>
      <c r="S21" s="774">
        <f>'[15]Bieu 09-CH'!D21</f>
        <v>0</v>
      </c>
      <c r="T21" s="774">
        <f>'[16]Bieu 09-CH'!D21</f>
        <v>0</v>
      </c>
      <c r="U21" s="774">
        <f>'[17]Bieu 09-CH'!D21</f>
        <v>0</v>
      </c>
      <c r="V21" s="774">
        <f>'[18]Bieu 09-CH'!D21</f>
        <v>0</v>
      </c>
      <c r="W21" s="774">
        <f>'[19]Bieu 09-CH'!D21</f>
        <v>0</v>
      </c>
      <c r="X21" s="774">
        <f>'[20]Bieu 09-CH'!D21</f>
        <v>0</v>
      </c>
      <c r="Y21" s="774">
        <f>'[21]Bieu 09-CH'!D21</f>
        <v>0</v>
      </c>
    </row>
    <row r="22" spans="1:25" ht="15" x14ac:dyDescent="0.2">
      <c r="A22" s="780" t="s">
        <v>11</v>
      </c>
      <c r="B22" s="786" t="s">
        <v>19</v>
      </c>
      <c r="C22" s="787" t="s">
        <v>131</v>
      </c>
      <c r="D22" s="768">
        <f>[22]BCC2022!AC68</f>
        <v>0</v>
      </c>
      <c r="E22" s="774">
        <f>'[1]Bieu 09-CH'!D22</f>
        <v>0</v>
      </c>
      <c r="F22" s="774">
        <f>'[2]Bieu 09-CH'!D22</f>
        <v>0</v>
      </c>
      <c r="G22" s="774">
        <f>'[3]Bieu 09-CH'!D22</f>
        <v>0</v>
      </c>
      <c r="H22" s="774">
        <f>'[4]Bieu 09-CH'!D22</f>
        <v>0</v>
      </c>
      <c r="I22" s="774">
        <f>'[5]Bieu 09-CH'!D22</f>
        <v>0</v>
      </c>
      <c r="J22" s="774">
        <f>'[6]Bieu 09-CH'!D22</f>
        <v>0</v>
      </c>
      <c r="K22" s="774">
        <f>'[7]Bieu 09-CH'!D22</f>
        <v>0</v>
      </c>
      <c r="L22" s="774">
        <f>'[8]Bieu 09-CH'!D22</f>
        <v>0</v>
      </c>
      <c r="M22" s="774">
        <f>'[9]Bieu 09-CH'!D22</f>
        <v>0</v>
      </c>
      <c r="N22" s="774">
        <f>'[10]Bieu 09-CH'!D22</f>
        <v>0</v>
      </c>
      <c r="O22" s="774">
        <f>'[11]Bieu 09-CH'!D22</f>
        <v>0</v>
      </c>
      <c r="P22" s="774">
        <f>'[12]Bieu 09-CH'!D22</f>
        <v>0</v>
      </c>
      <c r="Q22" s="774">
        <f>'[13]Bieu 09-CH'!D22</f>
        <v>0</v>
      </c>
      <c r="R22" s="774">
        <f>'[14]Bieu 09-CH'!D22</f>
        <v>0</v>
      </c>
      <c r="S22" s="774">
        <f>'[15]Bieu 09-CH'!D22</f>
        <v>0</v>
      </c>
      <c r="T22" s="774">
        <f>'[16]Bieu 09-CH'!D22</f>
        <v>0</v>
      </c>
      <c r="U22" s="774">
        <f>'[17]Bieu 09-CH'!D22</f>
        <v>0</v>
      </c>
      <c r="V22" s="774">
        <f>'[18]Bieu 09-CH'!D22</f>
        <v>0</v>
      </c>
      <c r="W22" s="774">
        <f>'[19]Bieu 09-CH'!D22</f>
        <v>0</v>
      </c>
      <c r="X22" s="774">
        <f>'[20]Bieu 09-CH'!D22</f>
        <v>0</v>
      </c>
      <c r="Y22" s="774">
        <f>'[21]Bieu 09-CH'!D22</f>
        <v>0</v>
      </c>
    </row>
    <row r="23" spans="1:25" ht="15" x14ac:dyDescent="0.2">
      <c r="A23" s="780" t="s">
        <v>13</v>
      </c>
      <c r="B23" s="786" t="s">
        <v>91</v>
      </c>
      <c r="C23" s="787" t="s">
        <v>135</v>
      </c>
      <c r="D23" s="768">
        <f>[22]BCC2022!AD68</f>
        <v>0</v>
      </c>
      <c r="E23" s="774">
        <f>'[1]Bieu 09-CH'!D23</f>
        <v>0</v>
      </c>
      <c r="F23" s="774">
        <f>'[2]Bieu 09-CH'!D23</f>
        <v>0</v>
      </c>
      <c r="G23" s="774">
        <f>'[3]Bieu 09-CH'!D23</f>
        <v>0</v>
      </c>
      <c r="H23" s="774">
        <f>'[4]Bieu 09-CH'!D23</f>
        <v>0</v>
      </c>
      <c r="I23" s="774">
        <f>'[5]Bieu 09-CH'!D23</f>
        <v>0</v>
      </c>
      <c r="J23" s="774">
        <f>'[6]Bieu 09-CH'!D23</f>
        <v>0</v>
      </c>
      <c r="K23" s="774">
        <f>'[7]Bieu 09-CH'!D23</f>
        <v>0</v>
      </c>
      <c r="L23" s="774">
        <f>'[8]Bieu 09-CH'!D23</f>
        <v>0</v>
      </c>
      <c r="M23" s="774">
        <f>'[9]Bieu 09-CH'!D23</f>
        <v>0</v>
      </c>
      <c r="N23" s="774">
        <f>'[10]Bieu 09-CH'!D23</f>
        <v>0</v>
      </c>
      <c r="O23" s="774">
        <f>'[11]Bieu 09-CH'!D23</f>
        <v>0</v>
      </c>
      <c r="P23" s="774">
        <f>'[12]Bieu 09-CH'!D23</f>
        <v>0</v>
      </c>
      <c r="Q23" s="774">
        <f>'[13]Bieu 09-CH'!D23</f>
        <v>0</v>
      </c>
      <c r="R23" s="774">
        <f>'[14]Bieu 09-CH'!D23</f>
        <v>0</v>
      </c>
      <c r="S23" s="774">
        <f>'[15]Bieu 09-CH'!D23</f>
        <v>0</v>
      </c>
      <c r="T23" s="774">
        <f>'[16]Bieu 09-CH'!D23</f>
        <v>0</v>
      </c>
      <c r="U23" s="774">
        <f>'[17]Bieu 09-CH'!D23</f>
        <v>0</v>
      </c>
      <c r="V23" s="774">
        <f>'[18]Bieu 09-CH'!D23</f>
        <v>0</v>
      </c>
      <c r="W23" s="774">
        <f>'[19]Bieu 09-CH'!D23</f>
        <v>0</v>
      </c>
      <c r="X23" s="774">
        <f>'[20]Bieu 09-CH'!D23</f>
        <v>0</v>
      </c>
      <c r="Y23" s="774">
        <f>'[21]Bieu 09-CH'!D23</f>
        <v>0</v>
      </c>
    </row>
    <row r="24" spans="1:25" ht="15" x14ac:dyDescent="0.2">
      <c r="A24" s="780" t="s">
        <v>14</v>
      </c>
      <c r="B24" s="786" t="s">
        <v>92</v>
      </c>
      <c r="C24" s="787" t="s">
        <v>133</v>
      </c>
      <c r="D24" s="774">
        <f>[22]BCC2022!AE68</f>
        <v>0.08</v>
      </c>
      <c r="E24" s="774">
        <f>'[1]Bieu 09-CH'!D24</f>
        <v>0</v>
      </c>
      <c r="F24" s="774">
        <f>'[2]Bieu 09-CH'!D24</f>
        <v>0</v>
      </c>
      <c r="G24" s="774">
        <f>'[3]Bieu 09-CH'!D24</f>
        <v>0</v>
      </c>
      <c r="H24" s="774">
        <f>'[4]Bieu 09-CH'!D24</f>
        <v>0</v>
      </c>
      <c r="I24" s="774">
        <f>'[5]Bieu 09-CH'!D24</f>
        <v>0</v>
      </c>
      <c r="J24" s="774">
        <f>'[6]Bieu 09-CH'!D24</f>
        <v>0</v>
      </c>
      <c r="K24" s="774">
        <f>'[7]Bieu 09-CH'!D24</f>
        <v>0</v>
      </c>
      <c r="L24" s="774">
        <f>'[8]Bieu 09-CH'!D24</f>
        <v>0</v>
      </c>
      <c r="M24" s="774">
        <f>'[9]Bieu 09-CH'!D24</f>
        <v>0</v>
      </c>
      <c r="N24" s="774">
        <f>'[10]Bieu 09-CH'!D24</f>
        <v>0</v>
      </c>
      <c r="O24" s="774">
        <f>'[11]Bieu 09-CH'!D24</f>
        <v>0</v>
      </c>
      <c r="P24" s="774">
        <f>'[12]Bieu 09-CH'!D24</f>
        <v>0</v>
      </c>
      <c r="Q24" s="774">
        <f>'[13]Bieu 09-CH'!D24</f>
        <v>0</v>
      </c>
      <c r="R24" s="774">
        <f>'[14]Bieu 09-CH'!D24</f>
        <v>0</v>
      </c>
      <c r="S24" s="774">
        <f>'[15]Bieu 09-CH'!D24</f>
        <v>0</v>
      </c>
      <c r="T24" s="774">
        <f>'[16]Bieu 09-CH'!D24</f>
        <v>0</v>
      </c>
      <c r="U24" s="774">
        <f>'[17]Bieu 09-CH'!D24</f>
        <v>0</v>
      </c>
      <c r="V24" s="774">
        <f>'[18]Bieu 09-CH'!D24</f>
        <v>0</v>
      </c>
      <c r="W24" s="774">
        <f>'[19]Bieu 09-CH'!D24</f>
        <v>0</v>
      </c>
      <c r="X24" s="774">
        <f>'[20]Bieu 09-CH'!D24</f>
        <v>0</v>
      </c>
      <c r="Y24" s="774">
        <f>'[21]Bieu 09-CH'!D24</f>
        <v>0.08</v>
      </c>
    </row>
    <row r="25" spans="1:25" ht="15" x14ac:dyDescent="0.2">
      <c r="A25" s="780" t="s">
        <v>22</v>
      </c>
      <c r="B25" s="786" t="s">
        <v>93</v>
      </c>
      <c r="C25" s="787" t="s">
        <v>53</v>
      </c>
      <c r="D25" s="774">
        <f>[22]BCC2022!AF68</f>
        <v>0</v>
      </c>
      <c r="E25" s="774">
        <f>'[1]Bieu 09-CH'!D25</f>
        <v>0</v>
      </c>
      <c r="F25" s="774">
        <f>'[2]Bieu 09-CH'!D25</f>
        <v>0</v>
      </c>
      <c r="G25" s="774">
        <f>'[3]Bieu 09-CH'!D25</f>
        <v>0</v>
      </c>
      <c r="H25" s="774">
        <f>'[4]Bieu 09-CH'!D25</f>
        <v>0</v>
      </c>
      <c r="I25" s="774">
        <f>'[5]Bieu 09-CH'!D25</f>
        <v>0</v>
      </c>
      <c r="J25" s="774">
        <f>'[6]Bieu 09-CH'!D25</f>
        <v>0</v>
      </c>
      <c r="K25" s="774">
        <f>'[7]Bieu 09-CH'!D25</f>
        <v>0</v>
      </c>
      <c r="L25" s="774">
        <f>'[8]Bieu 09-CH'!D25</f>
        <v>0</v>
      </c>
      <c r="M25" s="774">
        <f>'[9]Bieu 09-CH'!D25</f>
        <v>0</v>
      </c>
      <c r="N25" s="774">
        <f>'[10]Bieu 09-CH'!D25</f>
        <v>0</v>
      </c>
      <c r="O25" s="774">
        <f>'[11]Bieu 09-CH'!D25</f>
        <v>0</v>
      </c>
      <c r="P25" s="774">
        <f>'[12]Bieu 09-CH'!D25</f>
        <v>0</v>
      </c>
      <c r="Q25" s="774">
        <f>'[13]Bieu 09-CH'!D25</f>
        <v>0</v>
      </c>
      <c r="R25" s="774">
        <f>'[14]Bieu 09-CH'!D25</f>
        <v>0</v>
      </c>
      <c r="S25" s="774">
        <f>'[15]Bieu 09-CH'!D25</f>
        <v>0</v>
      </c>
      <c r="T25" s="774">
        <f>'[16]Bieu 09-CH'!D25</f>
        <v>0</v>
      </c>
      <c r="U25" s="774">
        <f>'[17]Bieu 09-CH'!D25</f>
        <v>0</v>
      </c>
      <c r="V25" s="774">
        <f>'[18]Bieu 09-CH'!D25</f>
        <v>0</v>
      </c>
      <c r="W25" s="774">
        <f>'[19]Bieu 09-CH'!D25</f>
        <v>0</v>
      </c>
      <c r="X25" s="774">
        <f>'[20]Bieu 09-CH'!D25</f>
        <v>0</v>
      </c>
      <c r="Y25" s="774">
        <f>'[21]Bieu 09-CH'!D25</f>
        <v>0</v>
      </c>
    </row>
    <row r="26" spans="1:25" ht="30" x14ac:dyDescent="0.2">
      <c r="A26" s="780" t="s">
        <v>23</v>
      </c>
      <c r="B26" s="786" t="s">
        <v>94</v>
      </c>
      <c r="C26" s="787" t="s">
        <v>46</v>
      </c>
      <c r="D26" s="774">
        <f>[22]BCC2022!AG68</f>
        <v>0</v>
      </c>
      <c r="E26" s="774">
        <f>'[1]Bieu 09-CH'!D26</f>
        <v>0</v>
      </c>
      <c r="F26" s="774">
        <f>'[2]Bieu 09-CH'!D26</f>
        <v>0</v>
      </c>
      <c r="G26" s="774">
        <f>'[3]Bieu 09-CH'!D26</f>
        <v>0</v>
      </c>
      <c r="H26" s="774">
        <f>'[4]Bieu 09-CH'!D26</f>
        <v>0</v>
      </c>
      <c r="I26" s="774">
        <f>'[5]Bieu 09-CH'!D26</f>
        <v>0</v>
      </c>
      <c r="J26" s="774">
        <f>'[6]Bieu 09-CH'!D26</f>
        <v>0</v>
      </c>
      <c r="K26" s="774">
        <f>'[7]Bieu 09-CH'!D26</f>
        <v>0</v>
      </c>
      <c r="L26" s="774">
        <f>'[8]Bieu 09-CH'!D26</f>
        <v>0</v>
      </c>
      <c r="M26" s="774">
        <f>'[9]Bieu 09-CH'!D26</f>
        <v>0</v>
      </c>
      <c r="N26" s="774">
        <f>'[10]Bieu 09-CH'!D26</f>
        <v>0</v>
      </c>
      <c r="O26" s="774">
        <f>'[11]Bieu 09-CH'!D26</f>
        <v>0</v>
      </c>
      <c r="P26" s="774">
        <f>'[12]Bieu 09-CH'!D26</f>
        <v>0</v>
      </c>
      <c r="Q26" s="774">
        <f>'[13]Bieu 09-CH'!D26</f>
        <v>0</v>
      </c>
      <c r="R26" s="774">
        <f>'[14]Bieu 09-CH'!D26</f>
        <v>0</v>
      </c>
      <c r="S26" s="774">
        <f>'[15]Bieu 09-CH'!D26</f>
        <v>0</v>
      </c>
      <c r="T26" s="774">
        <f>'[16]Bieu 09-CH'!D26</f>
        <v>0</v>
      </c>
      <c r="U26" s="774">
        <f>'[17]Bieu 09-CH'!D26</f>
        <v>0</v>
      </c>
      <c r="V26" s="774">
        <f>'[18]Bieu 09-CH'!D26</f>
        <v>0</v>
      </c>
      <c r="W26" s="774">
        <f>'[19]Bieu 09-CH'!D26</f>
        <v>0</v>
      </c>
      <c r="X26" s="774">
        <f>'[20]Bieu 09-CH'!D26</f>
        <v>0</v>
      </c>
      <c r="Y26" s="774">
        <f>'[21]Bieu 09-CH'!D26</f>
        <v>0</v>
      </c>
    </row>
    <row r="27" spans="1:25" ht="30" x14ac:dyDescent="0.2">
      <c r="A27" s="780" t="s">
        <v>193</v>
      </c>
      <c r="B27" s="786" t="s">
        <v>106</v>
      </c>
      <c r="C27" s="787" t="s">
        <v>54</v>
      </c>
      <c r="D27" s="774">
        <f>[22]BCC2022!AH68</f>
        <v>4</v>
      </c>
      <c r="E27" s="774">
        <f>'[1]Bieu 09-CH'!D27</f>
        <v>0</v>
      </c>
      <c r="F27" s="774">
        <f>'[2]Bieu 09-CH'!D27</f>
        <v>0</v>
      </c>
      <c r="G27" s="774">
        <f>'[3]Bieu 09-CH'!D27</f>
        <v>0</v>
      </c>
      <c r="H27" s="774">
        <f>'[4]Bieu 09-CH'!D27</f>
        <v>0</v>
      </c>
      <c r="I27" s="774">
        <f>'[5]Bieu 09-CH'!D27</f>
        <v>0</v>
      </c>
      <c r="J27" s="774">
        <f>'[6]Bieu 09-CH'!D27</f>
        <v>0</v>
      </c>
      <c r="K27" s="774">
        <f>'[7]Bieu 09-CH'!D27</f>
        <v>0</v>
      </c>
      <c r="L27" s="774">
        <f>'[8]Bieu 09-CH'!D27</f>
        <v>0</v>
      </c>
      <c r="M27" s="774">
        <f>'[9]Bieu 09-CH'!D27</f>
        <v>0</v>
      </c>
      <c r="N27" s="774">
        <f>'[10]Bieu 09-CH'!D27</f>
        <v>0</v>
      </c>
      <c r="O27" s="774">
        <f>'[11]Bieu 09-CH'!D27</f>
        <v>0</v>
      </c>
      <c r="P27" s="774">
        <f>'[12]Bieu 09-CH'!D27</f>
        <v>4</v>
      </c>
      <c r="Q27" s="774">
        <f>'[13]Bieu 09-CH'!D27</f>
        <v>0</v>
      </c>
      <c r="R27" s="774">
        <f>'[14]Bieu 09-CH'!D27</f>
        <v>0</v>
      </c>
      <c r="S27" s="774">
        <f>'[15]Bieu 09-CH'!D27</f>
        <v>0</v>
      </c>
      <c r="T27" s="774">
        <f>'[16]Bieu 09-CH'!D27</f>
        <v>0</v>
      </c>
      <c r="U27" s="774">
        <f>'[17]Bieu 09-CH'!D27</f>
        <v>0</v>
      </c>
      <c r="V27" s="774">
        <f>'[18]Bieu 09-CH'!D27</f>
        <v>0</v>
      </c>
      <c r="W27" s="774">
        <f>'[19]Bieu 09-CH'!D27</f>
        <v>0</v>
      </c>
      <c r="X27" s="774">
        <f>'[20]Bieu 09-CH'!D27</f>
        <v>0</v>
      </c>
      <c r="Y27" s="774">
        <f>'[21]Bieu 09-CH'!D27</f>
        <v>0</v>
      </c>
    </row>
    <row r="28" spans="1:25" ht="30" x14ac:dyDescent="0.2">
      <c r="A28" s="780" t="s">
        <v>47</v>
      </c>
      <c r="B28" s="786" t="s">
        <v>139</v>
      </c>
      <c r="C28" s="787" t="s">
        <v>31</v>
      </c>
      <c r="D28" s="774">
        <f>SUM(D30:D45)</f>
        <v>53.54</v>
      </c>
      <c r="E28" s="774">
        <f>'[1]Bieu 09-CH'!D28</f>
        <v>0.21000000000000002</v>
      </c>
      <c r="F28" s="774">
        <f>'[2]Bieu 09-CH'!D28</f>
        <v>0</v>
      </c>
      <c r="G28" s="774">
        <f>'[3]Bieu 09-CH'!D28</f>
        <v>3.13</v>
      </c>
      <c r="H28" s="774">
        <f>'[4]Bieu 09-CH'!D28</f>
        <v>0</v>
      </c>
      <c r="I28" s="774">
        <f>'[5]Bieu 09-CH'!D28</f>
        <v>0</v>
      </c>
      <c r="J28" s="774">
        <f>'[6]Bieu 09-CH'!D28</f>
        <v>0</v>
      </c>
      <c r="K28" s="774">
        <f>'[7]Bieu 09-CH'!D28</f>
        <v>0</v>
      </c>
      <c r="L28" s="774">
        <f>'[8]Bieu 09-CH'!D28</f>
        <v>0</v>
      </c>
      <c r="M28" s="774">
        <f>'[9]Bieu 09-CH'!D28</f>
        <v>0.53</v>
      </c>
      <c r="N28" s="774">
        <f>'[10]Bieu 09-CH'!D28</f>
        <v>9.1</v>
      </c>
      <c r="O28" s="774">
        <f>'[11]Bieu 09-CH'!D28</f>
        <v>0</v>
      </c>
      <c r="P28" s="774">
        <f>'[12]Bieu 09-CH'!D28</f>
        <v>0</v>
      </c>
      <c r="Q28" s="774">
        <f>'[13]Bieu 09-CH'!D28</f>
        <v>16.07</v>
      </c>
      <c r="R28" s="774">
        <f>'[14]Bieu 09-CH'!D28</f>
        <v>0</v>
      </c>
      <c r="S28" s="774">
        <f>'[15]Bieu 09-CH'!D28</f>
        <v>17.850000000000001</v>
      </c>
      <c r="T28" s="774">
        <f>'[16]Bieu 09-CH'!D28</f>
        <v>0.01</v>
      </c>
      <c r="U28" s="774">
        <f>'[17]Bieu 09-CH'!D28</f>
        <v>0</v>
      </c>
      <c r="V28" s="774">
        <f>'[18]Bieu 09-CH'!D28</f>
        <v>5.1400000000000006</v>
      </c>
      <c r="W28" s="774">
        <f>'[19]Bieu 09-CH'!D28</f>
        <v>0</v>
      </c>
      <c r="X28" s="774">
        <f>'[20]Bieu 09-CH'!D28</f>
        <v>0</v>
      </c>
      <c r="Y28" s="774">
        <f>'[21]Bieu 09-CH'!D28</f>
        <v>1.5</v>
      </c>
    </row>
    <row r="29" spans="1:25" ht="15" x14ac:dyDescent="0.2">
      <c r="A29" s="780"/>
      <c r="B29" s="788" t="s">
        <v>43</v>
      </c>
      <c r="C29" s="787"/>
      <c r="D29" s="774"/>
      <c r="E29" s="774">
        <f>'[1]Bieu 09-CH'!D29</f>
        <v>0</v>
      </c>
      <c r="F29" s="774">
        <f>'[2]Bieu 09-CH'!D29</f>
        <v>0</v>
      </c>
      <c r="G29" s="774">
        <f>'[3]Bieu 09-CH'!D29</f>
        <v>0</v>
      </c>
      <c r="H29" s="774">
        <f>'[4]Bieu 09-CH'!D29</f>
        <v>0</v>
      </c>
      <c r="I29" s="774">
        <f>'[5]Bieu 09-CH'!D29</f>
        <v>0</v>
      </c>
      <c r="J29" s="774">
        <f>'[6]Bieu 09-CH'!D29</f>
        <v>0</v>
      </c>
      <c r="K29" s="774">
        <f>'[7]Bieu 09-CH'!D29</f>
        <v>0</v>
      </c>
      <c r="L29" s="774">
        <f>'[8]Bieu 09-CH'!D29</f>
        <v>0</v>
      </c>
      <c r="M29" s="774">
        <f>'[9]Bieu 09-CH'!D29</f>
        <v>0</v>
      </c>
      <c r="N29" s="774">
        <f>'[10]Bieu 09-CH'!D29</f>
        <v>0</v>
      </c>
      <c r="O29" s="774">
        <f>'[11]Bieu 09-CH'!D29</f>
        <v>0</v>
      </c>
      <c r="P29" s="774">
        <f>'[12]Bieu 09-CH'!D29</f>
        <v>0</v>
      </c>
      <c r="Q29" s="774">
        <f>'[13]Bieu 09-CH'!D29</f>
        <v>0</v>
      </c>
      <c r="R29" s="774">
        <f>'[14]Bieu 09-CH'!D29</f>
        <v>0</v>
      </c>
      <c r="S29" s="774">
        <f>'[15]Bieu 09-CH'!D29</f>
        <v>0</v>
      </c>
      <c r="T29" s="774">
        <f>'[16]Bieu 09-CH'!D29</f>
        <v>0</v>
      </c>
      <c r="U29" s="774">
        <f>'[17]Bieu 09-CH'!D29</f>
        <v>0</v>
      </c>
      <c r="V29" s="774">
        <f>'[18]Bieu 09-CH'!D29</f>
        <v>0</v>
      </c>
      <c r="W29" s="774">
        <f>'[19]Bieu 09-CH'!D29</f>
        <v>0</v>
      </c>
      <c r="X29" s="774">
        <f>'[20]Bieu 09-CH'!D29</f>
        <v>0</v>
      </c>
      <c r="Y29" s="774">
        <f>'[21]Bieu 09-CH'!D29</f>
        <v>0</v>
      </c>
    </row>
    <row r="30" spans="1:25" ht="15" x14ac:dyDescent="0.2">
      <c r="A30" s="780"/>
      <c r="B30" s="786" t="s">
        <v>248</v>
      </c>
      <c r="C30" s="787" t="s">
        <v>249</v>
      </c>
      <c r="D30" s="774">
        <f>[22]BCC2022!$AJ$68</f>
        <v>0</v>
      </c>
      <c r="E30" s="774">
        <f>'[1]Bieu 09-CH'!D30</f>
        <v>0</v>
      </c>
      <c r="F30" s="774">
        <f>'[2]Bieu 09-CH'!D30</f>
        <v>0</v>
      </c>
      <c r="G30" s="774">
        <f>'[3]Bieu 09-CH'!D30</f>
        <v>0</v>
      </c>
      <c r="H30" s="774">
        <f>'[4]Bieu 09-CH'!D30</f>
        <v>0</v>
      </c>
      <c r="I30" s="774">
        <f>'[5]Bieu 09-CH'!D30</f>
        <v>0</v>
      </c>
      <c r="J30" s="774">
        <f>'[6]Bieu 09-CH'!D30</f>
        <v>0</v>
      </c>
      <c r="K30" s="774">
        <f>'[7]Bieu 09-CH'!D30</f>
        <v>0</v>
      </c>
      <c r="L30" s="774">
        <f>'[8]Bieu 09-CH'!D30</f>
        <v>0</v>
      </c>
      <c r="M30" s="774">
        <f>'[9]Bieu 09-CH'!D30</f>
        <v>0</v>
      </c>
      <c r="N30" s="774">
        <f>'[10]Bieu 09-CH'!D30</f>
        <v>0</v>
      </c>
      <c r="O30" s="774">
        <f>'[11]Bieu 09-CH'!D30</f>
        <v>0</v>
      </c>
      <c r="P30" s="774">
        <f>'[12]Bieu 09-CH'!D30</f>
        <v>0</v>
      </c>
      <c r="Q30" s="774">
        <f>'[13]Bieu 09-CH'!D30</f>
        <v>0</v>
      </c>
      <c r="R30" s="774">
        <f>'[14]Bieu 09-CH'!D30</f>
        <v>0</v>
      </c>
      <c r="S30" s="774">
        <f>'[15]Bieu 09-CH'!D30</f>
        <v>0</v>
      </c>
      <c r="T30" s="774">
        <f>'[16]Bieu 09-CH'!D30</f>
        <v>0</v>
      </c>
      <c r="U30" s="774">
        <f>'[17]Bieu 09-CH'!D30</f>
        <v>0</v>
      </c>
      <c r="V30" s="774">
        <f>'[18]Bieu 09-CH'!D30</f>
        <v>0</v>
      </c>
      <c r="W30" s="774">
        <f>'[19]Bieu 09-CH'!D30</f>
        <v>0</v>
      </c>
      <c r="X30" s="774">
        <f>'[20]Bieu 09-CH'!D30</f>
        <v>0</v>
      </c>
      <c r="Y30" s="774">
        <f>'[21]Bieu 09-CH'!D30</f>
        <v>0</v>
      </c>
    </row>
    <row r="31" spans="1:25" ht="15" x14ac:dyDescent="0.2">
      <c r="A31" s="780"/>
      <c r="B31" s="786" t="s">
        <v>636</v>
      </c>
      <c r="C31" s="787" t="s">
        <v>258</v>
      </c>
      <c r="D31" s="774">
        <f>[22]BCC2022!$AK$68</f>
        <v>33.980000000000004</v>
      </c>
      <c r="E31" s="774">
        <f>'[1]Bieu 09-CH'!D31</f>
        <v>0.2</v>
      </c>
      <c r="F31" s="774">
        <f>'[2]Bieu 09-CH'!D31</f>
        <v>0</v>
      </c>
      <c r="G31" s="774">
        <f>'[3]Bieu 09-CH'!D31</f>
        <v>1.5</v>
      </c>
      <c r="H31" s="774">
        <f>'[4]Bieu 09-CH'!D31</f>
        <v>0</v>
      </c>
      <c r="I31" s="774">
        <f>'[5]Bieu 09-CH'!D31</f>
        <v>0</v>
      </c>
      <c r="J31" s="774">
        <f>'[6]Bieu 09-CH'!D31</f>
        <v>0</v>
      </c>
      <c r="K31" s="774">
        <f>'[7]Bieu 09-CH'!D31</f>
        <v>0</v>
      </c>
      <c r="L31" s="774">
        <f>'[8]Bieu 09-CH'!D31</f>
        <v>0</v>
      </c>
      <c r="M31" s="774">
        <f>'[9]Bieu 09-CH'!D31</f>
        <v>0.53</v>
      </c>
      <c r="N31" s="774">
        <f>'[10]Bieu 09-CH'!D31</f>
        <v>9.1</v>
      </c>
      <c r="O31" s="774">
        <f>'[11]Bieu 09-CH'!D31</f>
        <v>0</v>
      </c>
      <c r="P31" s="774">
        <f>'[12]Bieu 09-CH'!D31</f>
        <v>0</v>
      </c>
      <c r="Q31" s="774">
        <f>'[13]Bieu 09-CH'!D31</f>
        <v>16.010000000000002</v>
      </c>
      <c r="R31" s="774">
        <f>'[14]Bieu 09-CH'!D31</f>
        <v>0</v>
      </c>
      <c r="S31" s="774">
        <f>'[15]Bieu 09-CH'!D31</f>
        <v>1.5</v>
      </c>
      <c r="T31" s="774">
        <f>'[16]Bieu 09-CH'!D31</f>
        <v>0</v>
      </c>
      <c r="U31" s="774">
        <f>'[17]Bieu 09-CH'!D31</f>
        <v>0</v>
      </c>
      <c r="V31" s="774">
        <f>'[18]Bieu 09-CH'!D31</f>
        <v>5.1400000000000006</v>
      </c>
      <c r="W31" s="774">
        <f>'[19]Bieu 09-CH'!D31</f>
        <v>0</v>
      </c>
      <c r="X31" s="774">
        <f>'[20]Bieu 09-CH'!D31</f>
        <v>0</v>
      </c>
      <c r="Y31" s="774">
        <f>'[21]Bieu 09-CH'!D31</f>
        <v>0</v>
      </c>
    </row>
    <row r="32" spans="1:25" ht="15" x14ac:dyDescent="0.2">
      <c r="A32" s="780"/>
      <c r="B32" s="786" t="s">
        <v>637</v>
      </c>
      <c r="C32" s="787" t="s">
        <v>245</v>
      </c>
      <c r="D32" s="774">
        <f>[22]BCC2022!$AL$68</f>
        <v>0</v>
      </c>
      <c r="E32" s="774">
        <f>'[1]Bieu 09-CH'!D32</f>
        <v>0</v>
      </c>
      <c r="F32" s="774">
        <f>'[2]Bieu 09-CH'!D32</f>
        <v>0</v>
      </c>
      <c r="G32" s="774">
        <f>'[3]Bieu 09-CH'!D32</f>
        <v>0</v>
      </c>
      <c r="H32" s="774">
        <f>'[4]Bieu 09-CH'!D32</f>
        <v>0</v>
      </c>
      <c r="I32" s="774">
        <f>'[5]Bieu 09-CH'!D32</f>
        <v>0</v>
      </c>
      <c r="J32" s="774">
        <f>'[6]Bieu 09-CH'!D32</f>
        <v>0</v>
      </c>
      <c r="K32" s="774">
        <f>'[7]Bieu 09-CH'!D32</f>
        <v>0</v>
      </c>
      <c r="L32" s="774">
        <f>'[8]Bieu 09-CH'!D32</f>
        <v>0</v>
      </c>
      <c r="M32" s="774">
        <f>'[9]Bieu 09-CH'!D32</f>
        <v>0</v>
      </c>
      <c r="N32" s="774">
        <f>'[10]Bieu 09-CH'!D32</f>
        <v>0</v>
      </c>
      <c r="O32" s="774">
        <f>'[11]Bieu 09-CH'!D32</f>
        <v>0</v>
      </c>
      <c r="P32" s="774">
        <f>'[12]Bieu 09-CH'!D32</f>
        <v>0</v>
      </c>
      <c r="Q32" s="774">
        <f>'[13]Bieu 09-CH'!D32</f>
        <v>0</v>
      </c>
      <c r="R32" s="774">
        <f>'[14]Bieu 09-CH'!D32</f>
        <v>0</v>
      </c>
      <c r="S32" s="774">
        <f>'[15]Bieu 09-CH'!D32</f>
        <v>0</v>
      </c>
      <c r="T32" s="774">
        <f>'[16]Bieu 09-CH'!D32</f>
        <v>0</v>
      </c>
      <c r="U32" s="774">
        <f>'[17]Bieu 09-CH'!D32</f>
        <v>0</v>
      </c>
      <c r="V32" s="774">
        <f>'[18]Bieu 09-CH'!D32</f>
        <v>0</v>
      </c>
      <c r="W32" s="774">
        <f>'[19]Bieu 09-CH'!D32</f>
        <v>0</v>
      </c>
      <c r="X32" s="774">
        <f>'[20]Bieu 09-CH'!D32</f>
        <v>0</v>
      </c>
      <c r="Y32" s="774">
        <f>'[21]Bieu 09-CH'!D32</f>
        <v>0</v>
      </c>
    </row>
    <row r="33" spans="1:25" ht="15" x14ac:dyDescent="0.2">
      <c r="A33" s="780"/>
      <c r="B33" s="786" t="s">
        <v>638</v>
      </c>
      <c r="C33" s="787" t="s">
        <v>436</v>
      </c>
      <c r="D33" s="774">
        <f>[22]BCC2022!$AM$68</f>
        <v>0</v>
      </c>
      <c r="E33" s="774">
        <f>'[1]Bieu 09-CH'!D33</f>
        <v>0</v>
      </c>
      <c r="F33" s="774">
        <f>'[2]Bieu 09-CH'!D33</f>
        <v>0</v>
      </c>
      <c r="G33" s="774">
        <f>'[3]Bieu 09-CH'!D33</f>
        <v>0</v>
      </c>
      <c r="H33" s="774">
        <f>'[4]Bieu 09-CH'!D33</f>
        <v>0</v>
      </c>
      <c r="I33" s="774">
        <f>'[5]Bieu 09-CH'!D33</f>
        <v>0</v>
      </c>
      <c r="J33" s="774">
        <f>'[6]Bieu 09-CH'!D33</f>
        <v>0</v>
      </c>
      <c r="K33" s="774">
        <f>'[7]Bieu 09-CH'!D33</f>
        <v>0</v>
      </c>
      <c r="L33" s="774">
        <f>'[8]Bieu 09-CH'!D33</f>
        <v>0</v>
      </c>
      <c r="M33" s="774">
        <f>'[9]Bieu 09-CH'!D33</f>
        <v>0</v>
      </c>
      <c r="N33" s="774">
        <f>'[10]Bieu 09-CH'!D33</f>
        <v>0</v>
      </c>
      <c r="O33" s="774">
        <f>'[11]Bieu 09-CH'!D33</f>
        <v>0</v>
      </c>
      <c r="P33" s="774">
        <f>'[12]Bieu 09-CH'!D33</f>
        <v>0</v>
      </c>
      <c r="Q33" s="774">
        <f>'[13]Bieu 09-CH'!D33</f>
        <v>0</v>
      </c>
      <c r="R33" s="774">
        <f>'[14]Bieu 09-CH'!D33</f>
        <v>0</v>
      </c>
      <c r="S33" s="774">
        <f>'[15]Bieu 09-CH'!D33</f>
        <v>0</v>
      </c>
      <c r="T33" s="774">
        <f>'[16]Bieu 09-CH'!D33</f>
        <v>0</v>
      </c>
      <c r="U33" s="774">
        <f>'[17]Bieu 09-CH'!D33</f>
        <v>0</v>
      </c>
      <c r="V33" s="774">
        <f>'[18]Bieu 09-CH'!D33</f>
        <v>0</v>
      </c>
      <c r="W33" s="774">
        <f>'[19]Bieu 09-CH'!D33</f>
        <v>0</v>
      </c>
      <c r="X33" s="774">
        <f>'[20]Bieu 09-CH'!D33</f>
        <v>0</v>
      </c>
      <c r="Y33" s="774">
        <f>'[21]Bieu 09-CH'!D33</f>
        <v>0</v>
      </c>
    </row>
    <row r="34" spans="1:25" ht="15" x14ac:dyDescent="0.2">
      <c r="A34" s="780"/>
      <c r="B34" s="786" t="s">
        <v>639</v>
      </c>
      <c r="C34" s="787" t="s">
        <v>246</v>
      </c>
      <c r="D34" s="774">
        <f>[22]BCC2022!$AN$68</f>
        <v>0</v>
      </c>
      <c r="E34" s="774">
        <f>'[1]Bieu 09-CH'!D34</f>
        <v>0</v>
      </c>
      <c r="F34" s="774">
        <f>'[2]Bieu 09-CH'!D34</f>
        <v>0</v>
      </c>
      <c r="G34" s="774">
        <f>'[3]Bieu 09-CH'!D34</f>
        <v>0</v>
      </c>
      <c r="H34" s="774">
        <f>'[4]Bieu 09-CH'!D34</f>
        <v>0</v>
      </c>
      <c r="I34" s="774">
        <f>'[5]Bieu 09-CH'!D34</f>
        <v>0</v>
      </c>
      <c r="J34" s="774">
        <f>'[6]Bieu 09-CH'!D34</f>
        <v>0</v>
      </c>
      <c r="K34" s="774">
        <f>'[7]Bieu 09-CH'!D34</f>
        <v>0</v>
      </c>
      <c r="L34" s="774">
        <f>'[8]Bieu 09-CH'!D34</f>
        <v>0</v>
      </c>
      <c r="M34" s="774">
        <f>'[9]Bieu 09-CH'!D34</f>
        <v>0</v>
      </c>
      <c r="N34" s="774">
        <f>'[10]Bieu 09-CH'!D34</f>
        <v>0</v>
      </c>
      <c r="O34" s="774">
        <f>'[11]Bieu 09-CH'!D34</f>
        <v>0</v>
      </c>
      <c r="P34" s="774">
        <f>'[12]Bieu 09-CH'!D34</f>
        <v>0</v>
      </c>
      <c r="Q34" s="774">
        <f>'[13]Bieu 09-CH'!D34</f>
        <v>0</v>
      </c>
      <c r="R34" s="774">
        <f>'[14]Bieu 09-CH'!D34</f>
        <v>0</v>
      </c>
      <c r="S34" s="774">
        <f>'[15]Bieu 09-CH'!D34</f>
        <v>0</v>
      </c>
      <c r="T34" s="774">
        <f>'[16]Bieu 09-CH'!D34</f>
        <v>0</v>
      </c>
      <c r="U34" s="774">
        <f>'[17]Bieu 09-CH'!D34</f>
        <v>0</v>
      </c>
      <c r="V34" s="774">
        <f>'[18]Bieu 09-CH'!D34</f>
        <v>0</v>
      </c>
      <c r="W34" s="774">
        <f>'[19]Bieu 09-CH'!D34</f>
        <v>0</v>
      </c>
      <c r="X34" s="774">
        <f>'[20]Bieu 09-CH'!D34</f>
        <v>0</v>
      </c>
      <c r="Y34" s="774">
        <f>'[21]Bieu 09-CH'!D34</f>
        <v>0</v>
      </c>
    </row>
    <row r="35" spans="1:25" ht="15" x14ac:dyDescent="0.2">
      <c r="A35" s="780"/>
      <c r="B35" s="786" t="s">
        <v>640</v>
      </c>
      <c r="C35" s="787" t="s">
        <v>437</v>
      </c>
      <c r="D35" s="774">
        <f>[22]BCC2022!$AO$68</f>
        <v>1.69</v>
      </c>
      <c r="E35" s="774">
        <f>'[1]Bieu 09-CH'!D35</f>
        <v>0</v>
      </c>
      <c r="F35" s="774">
        <f>'[2]Bieu 09-CH'!D35</f>
        <v>0</v>
      </c>
      <c r="G35" s="774">
        <f>'[3]Bieu 09-CH'!D35</f>
        <v>1.63</v>
      </c>
      <c r="H35" s="774">
        <f>'[4]Bieu 09-CH'!D35</f>
        <v>0</v>
      </c>
      <c r="I35" s="774">
        <f>'[5]Bieu 09-CH'!D35</f>
        <v>0</v>
      </c>
      <c r="J35" s="774">
        <f>'[6]Bieu 09-CH'!D35</f>
        <v>0</v>
      </c>
      <c r="K35" s="774">
        <f>'[7]Bieu 09-CH'!D35</f>
        <v>0</v>
      </c>
      <c r="L35" s="774">
        <f>'[8]Bieu 09-CH'!D35</f>
        <v>0</v>
      </c>
      <c r="M35" s="774">
        <f>'[9]Bieu 09-CH'!D35</f>
        <v>0</v>
      </c>
      <c r="N35" s="774">
        <f>'[10]Bieu 09-CH'!D35</f>
        <v>0</v>
      </c>
      <c r="O35" s="774">
        <f>'[11]Bieu 09-CH'!D35</f>
        <v>0</v>
      </c>
      <c r="P35" s="774">
        <f>'[12]Bieu 09-CH'!D35</f>
        <v>0</v>
      </c>
      <c r="Q35" s="774">
        <f>'[13]Bieu 09-CH'!D35</f>
        <v>0.06</v>
      </c>
      <c r="R35" s="774">
        <f>'[14]Bieu 09-CH'!D35</f>
        <v>0</v>
      </c>
      <c r="S35" s="774">
        <f>'[15]Bieu 09-CH'!D35</f>
        <v>0</v>
      </c>
      <c r="T35" s="774">
        <f>'[16]Bieu 09-CH'!D35</f>
        <v>0</v>
      </c>
      <c r="U35" s="774">
        <f>'[17]Bieu 09-CH'!D35</f>
        <v>0</v>
      </c>
      <c r="V35" s="774">
        <f>'[18]Bieu 09-CH'!D35</f>
        <v>0</v>
      </c>
      <c r="W35" s="774">
        <f>'[19]Bieu 09-CH'!D35</f>
        <v>0</v>
      </c>
      <c r="X35" s="774">
        <f>'[20]Bieu 09-CH'!D35</f>
        <v>0</v>
      </c>
      <c r="Y35" s="774">
        <f>'[21]Bieu 09-CH'!D35</f>
        <v>0</v>
      </c>
    </row>
    <row r="36" spans="1:25" ht="15" x14ac:dyDescent="0.2">
      <c r="A36" s="780"/>
      <c r="B36" s="786" t="s">
        <v>449</v>
      </c>
      <c r="C36" s="787" t="s">
        <v>438</v>
      </c>
      <c r="D36" s="774">
        <f>[22]BCC2022!$AP$68</f>
        <v>0.01</v>
      </c>
      <c r="E36" s="774">
        <f>'[1]Bieu 09-CH'!D36</f>
        <v>0</v>
      </c>
      <c r="F36" s="774">
        <f>'[2]Bieu 09-CH'!D36</f>
        <v>0</v>
      </c>
      <c r="G36" s="774">
        <f>'[3]Bieu 09-CH'!D36</f>
        <v>0</v>
      </c>
      <c r="H36" s="774">
        <f>'[4]Bieu 09-CH'!D36</f>
        <v>0</v>
      </c>
      <c r="I36" s="774">
        <f>'[5]Bieu 09-CH'!D36</f>
        <v>0</v>
      </c>
      <c r="J36" s="774">
        <f>'[6]Bieu 09-CH'!D36</f>
        <v>0</v>
      </c>
      <c r="K36" s="774">
        <f>'[7]Bieu 09-CH'!D36</f>
        <v>0</v>
      </c>
      <c r="L36" s="774">
        <f>'[8]Bieu 09-CH'!D36</f>
        <v>0</v>
      </c>
      <c r="M36" s="774">
        <f>'[9]Bieu 09-CH'!D36</f>
        <v>0</v>
      </c>
      <c r="N36" s="774">
        <f>'[10]Bieu 09-CH'!D36</f>
        <v>0</v>
      </c>
      <c r="O36" s="774">
        <f>'[11]Bieu 09-CH'!D36</f>
        <v>0</v>
      </c>
      <c r="P36" s="774">
        <f>'[12]Bieu 09-CH'!D36</f>
        <v>0</v>
      </c>
      <c r="Q36" s="774">
        <f>'[13]Bieu 09-CH'!D36</f>
        <v>0</v>
      </c>
      <c r="R36" s="774">
        <f>'[14]Bieu 09-CH'!D36</f>
        <v>0</v>
      </c>
      <c r="S36" s="774">
        <f>'[15]Bieu 09-CH'!D36</f>
        <v>0</v>
      </c>
      <c r="T36" s="774">
        <f>'[16]Bieu 09-CH'!D36</f>
        <v>0.01</v>
      </c>
      <c r="U36" s="774">
        <f>'[17]Bieu 09-CH'!D36</f>
        <v>0</v>
      </c>
      <c r="V36" s="774">
        <f>'[18]Bieu 09-CH'!D36</f>
        <v>0</v>
      </c>
      <c r="W36" s="774">
        <f>'[19]Bieu 09-CH'!D36</f>
        <v>0</v>
      </c>
      <c r="X36" s="774">
        <f>'[20]Bieu 09-CH'!D36</f>
        <v>0</v>
      </c>
      <c r="Y36" s="774">
        <f>'[21]Bieu 09-CH'!D36</f>
        <v>0</v>
      </c>
    </row>
    <row r="37" spans="1:25" ht="15" x14ac:dyDescent="0.2">
      <c r="A37" s="780"/>
      <c r="B37" s="786" t="s">
        <v>641</v>
      </c>
      <c r="C37" s="787" t="s">
        <v>364</v>
      </c>
      <c r="D37" s="774">
        <f>[22]BCC2022!$AQ$68</f>
        <v>0</v>
      </c>
      <c r="E37" s="774">
        <f>'[1]Bieu 09-CH'!D37</f>
        <v>0</v>
      </c>
      <c r="F37" s="774">
        <f>'[2]Bieu 09-CH'!D37</f>
        <v>0</v>
      </c>
      <c r="G37" s="774">
        <f>'[3]Bieu 09-CH'!D37</f>
        <v>0</v>
      </c>
      <c r="H37" s="774">
        <f>'[4]Bieu 09-CH'!D37</f>
        <v>0</v>
      </c>
      <c r="I37" s="774">
        <f>'[5]Bieu 09-CH'!D37</f>
        <v>0</v>
      </c>
      <c r="J37" s="774">
        <f>'[6]Bieu 09-CH'!D37</f>
        <v>0</v>
      </c>
      <c r="K37" s="774">
        <f>'[7]Bieu 09-CH'!D37</f>
        <v>0</v>
      </c>
      <c r="L37" s="774">
        <f>'[8]Bieu 09-CH'!D37</f>
        <v>0</v>
      </c>
      <c r="M37" s="774">
        <f>'[9]Bieu 09-CH'!D37</f>
        <v>0</v>
      </c>
      <c r="N37" s="774">
        <f>'[10]Bieu 09-CH'!D37</f>
        <v>0</v>
      </c>
      <c r="O37" s="774">
        <f>'[11]Bieu 09-CH'!D37</f>
        <v>0</v>
      </c>
      <c r="P37" s="774">
        <f>'[12]Bieu 09-CH'!D37</f>
        <v>0</v>
      </c>
      <c r="Q37" s="774">
        <f>'[13]Bieu 09-CH'!D37</f>
        <v>0</v>
      </c>
      <c r="R37" s="774">
        <f>'[14]Bieu 09-CH'!D37</f>
        <v>0</v>
      </c>
      <c r="S37" s="774">
        <f>'[15]Bieu 09-CH'!D37</f>
        <v>0</v>
      </c>
      <c r="T37" s="774">
        <f>'[16]Bieu 09-CH'!D37</f>
        <v>0</v>
      </c>
      <c r="U37" s="774">
        <f>'[17]Bieu 09-CH'!D37</f>
        <v>0</v>
      </c>
      <c r="V37" s="774">
        <f>'[18]Bieu 09-CH'!D37</f>
        <v>0</v>
      </c>
      <c r="W37" s="774">
        <f>'[19]Bieu 09-CH'!D37</f>
        <v>0</v>
      </c>
      <c r="X37" s="774">
        <f>'[20]Bieu 09-CH'!D37</f>
        <v>0</v>
      </c>
      <c r="Y37" s="774">
        <f>'[21]Bieu 09-CH'!D37</f>
        <v>0</v>
      </c>
    </row>
    <row r="38" spans="1:25" ht="15" x14ac:dyDescent="0.2">
      <c r="A38" s="780"/>
      <c r="B38" s="786" t="s">
        <v>450</v>
      </c>
      <c r="C38" s="787" t="s">
        <v>439</v>
      </c>
      <c r="D38" s="774">
        <f>[22]BCC2022!$AR$68</f>
        <v>0</v>
      </c>
      <c r="E38" s="774">
        <f>'[1]Bieu 09-CH'!D38</f>
        <v>0</v>
      </c>
      <c r="F38" s="774">
        <f>'[2]Bieu 09-CH'!D38</f>
        <v>0</v>
      </c>
      <c r="G38" s="774">
        <f>'[3]Bieu 09-CH'!D38</f>
        <v>0</v>
      </c>
      <c r="H38" s="774">
        <f>'[4]Bieu 09-CH'!D38</f>
        <v>0</v>
      </c>
      <c r="I38" s="774">
        <f>'[5]Bieu 09-CH'!D38</f>
        <v>0</v>
      </c>
      <c r="J38" s="774">
        <f>'[6]Bieu 09-CH'!D38</f>
        <v>0</v>
      </c>
      <c r="K38" s="774">
        <f>'[7]Bieu 09-CH'!D38</f>
        <v>0</v>
      </c>
      <c r="L38" s="774">
        <f>'[8]Bieu 09-CH'!D38</f>
        <v>0</v>
      </c>
      <c r="M38" s="774">
        <f>'[9]Bieu 09-CH'!D38</f>
        <v>0</v>
      </c>
      <c r="N38" s="774">
        <f>'[10]Bieu 09-CH'!D38</f>
        <v>0</v>
      </c>
      <c r="O38" s="774">
        <f>'[11]Bieu 09-CH'!D38</f>
        <v>0</v>
      </c>
      <c r="P38" s="774">
        <f>'[12]Bieu 09-CH'!D38</f>
        <v>0</v>
      </c>
      <c r="Q38" s="774">
        <f>'[13]Bieu 09-CH'!D38</f>
        <v>0</v>
      </c>
      <c r="R38" s="774">
        <f>'[14]Bieu 09-CH'!D38</f>
        <v>0</v>
      </c>
      <c r="S38" s="774">
        <f>'[15]Bieu 09-CH'!D38</f>
        <v>0</v>
      </c>
      <c r="T38" s="774">
        <f>'[16]Bieu 09-CH'!D38</f>
        <v>0</v>
      </c>
      <c r="U38" s="774">
        <f>'[17]Bieu 09-CH'!D38</f>
        <v>0</v>
      </c>
      <c r="V38" s="774">
        <f>'[18]Bieu 09-CH'!D38</f>
        <v>0</v>
      </c>
      <c r="W38" s="774">
        <f>'[19]Bieu 09-CH'!D38</f>
        <v>0</v>
      </c>
      <c r="X38" s="774">
        <f>'[20]Bieu 09-CH'!D38</f>
        <v>0</v>
      </c>
      <c r="Y38" s="774">
        <f>'[21]Bieu 09-CH'!D38</f>
        <v>0</v>
      </c>
    </row>
    <row r="39" spans="1:25" ht="15" x14ac:dyDescent="0.2">
      <c r="A39" s="780"/>
      <c r="B39" s="786" t="s">
        <v>112</v>
      </c>
      <c r="C39" s="787" t="s">
        <v>156</v>
      </c>
      <c r="D39" s="774">
        <f>[22]BCC2022!$AS$68</f>
        <v>0</v>
      </c>
      <c r="E39" s="774">
        <f>'[1]Bieu 09-CH'!D39</f>
        <v>0</v>
      </c>
      <c r="F39" s="774">
        <f>'[2]Bieu 09-CH'!D39</f>
        <v>0</v>
      </c>
      <c r="G39" s="774">
        <f>'[3]Bieu 09-CH'!D39</f>
        <v>0</v>
      </c>
      <c r="H39" s="774">
        <f>'[4]Bieu 09-CH'!D39</f>
        <v>0</v>
      </c>
      <c r="I39" s="774">
        <f>'[5]Bieu 09-CH'!D39</f>
        <v>0</v>
      </c>
      <c r="J39" s="774">
        <f>'[6]Bieu 09-CH'!D39</f>
        <v>0</v>
      </c>
      <c r="K39" s="774">
        <f>'[7]Bieu 09-CH'!D39</f>
        <v>0</v>
      </c>
      <c r="L39" s="774">
        <f>'[8]Bieu 09-CH'!D39</f>
        <v>0</v>
      </c>
      <c r="M39" s="774">
        <f>'[9]Bieu 09-CH'!D39</f>
        <v>0</v>
      </c>
      <c r="N39" s="774">
        <f>'[10]Bieu 09-CH'!D39</f>
        <v>0</v>
      </c>
      <c r="O39" s="774">
        <f>'[11]Bieu 09-CH'!D39</f>
        <v>0</v>
      </c>
      <c r="P39" s="774">
        <f>'[12]Bieu 09-CH'!D39</f>
        <v>0</v>
      </c>
      <c r="Q39" s="774">
        <f>'[13]Bieu 09-CH'!D39</f>
        <v>0</v>
      </c>
      <c r="R39" s="774">
        <f>'[14]Bieu 09-CH'!D39</f>
        <v>0</v>
      </c>
      <c r="S39" s="774">
        <f>'[15]Bieu 09-CH'!D39</f>
        <v>0</v>
      </c>
      <c r="T39" s="774">
        <f>'[16]Bieu 09-CH'!D39</f>
        <v>0</v>
      </c>
      <c r="U39" s="774">
        <f>'[17]Bieu 09-CH'!D39</f>
        <v>0</v>
      </c>
      <c r="V39" s="774">
        <f>'[18]Bieu 09-CH'!D39</f>
        <v>0</v>
      </c>
      <c r="W39" s="774">
        <f>'[19]Bieu 09-CH'!D39</f>
        <v>0</v>
      </c>
      <c r="X39" s="774">
        <f>'[20]Bieu 09-CH'!D39</f>
        <v>0</v>
      </c>
      <c r="Y39" s="774">
        <f>'[21]Bieu 09-CH'!D39</f>
        <v>0</v>
      </c>
    </row>
    <row r="40" spans="1:25" ht="15" x14ac:dyDescent="0.2">
      <c r="A40" s="780"/>
      <c r="B40" s="786" t="s">
        <v>88</v>
      </c>
      <c r="C40" s="787" t="s">
        <v>77</v>
      </c>
      <c r="D40" s="774">
        <f>[22]BCC2022!$AT$68</f>
        <v>0.11</v>
      </c>
      <c r="E40" s="774">
        <f>'[1]Bieu 09-CH'!D40</f>
        <v>0.01</v>
      </c>
      <c r="F40" s="774">
        <f>'[2]Bieu 09-CH'!D40</f>
        <v>0</v>
      </c>
      <c r="G40" s="774">
        <f>'[3]Bieu 09-CH'!D40</f>
        <v>0</v>
      </c>
      <c r="H40" s="774">
        <f>'[4]Bieu 09-CH'!D40</f>
        <v>0</v>
      </c>
      <c r="I40" s="774">
        <f>'[5]Bieu 09-CH'!D40</f>
        <v>0</v>
      </c>
      <c r="J40" s="774">
        <f>'[6]Bieu 09-CH'!D40</f>
        <v>0</v>
      </c>
      <c r="K40" s="774">
        <f>'[7]Bieu 09-CH'!D40</f>
        <v>0</v>
      </c>
      <c r="L40" s="774">
        <f>'[8]Bieu 09-CH'!D40</f>
        <v>0</v>
      </c>
      <c r="M40" s="774">
        <f>'[9]Bieu 09-CH'!D40</f>
        <v>0</v>
      </c>
      <c r="N40" s="774">
        <f>'[10]Bieu 09-CH'!D40</f>
        <v>0</v>
      </c>
      <c r="O40" s="774">
        <f>'[11]Bieu 09-CH'!D40</f>
        <v>0</v>
      </c>
      <c r="P40" s="774">
        <f>'[12]Bieu 09-CH'!D40</f>
        <v>0</v>
      </c>
      <c r="Q40" s="774">
        <f>'[13]Bieu 09-CH'!D40</f>
        <v>0</v>
      </c>
      <c r="R40" s="774">
        <f>'[14]Bieu 09-CH'!D40</f>
        <v>0</v>
      </c>
      <c r="S40" s="774">
        <f>'[15]Bieu 09-CH'!D40</f>
        <v>0.1</v>
      </c>
      <c r="T40" s="774">
        <f>'[16]Bieu 09-CH'!D40</f>
        <v>0</v>
      </c>
      <c r="U40" s="774">
        <f>'[17]Bieu 09-CH'!D40</f>
        <v>0</v>
      </c>
      <c r="V40" s="774">
        <f>'[18]Bieu 09-CH'!D40</f>
        <v>0</v>
      </c>
      <c r="W40" s="774">
        <f>'[19]Bieu 09-CH'!D40</f>
        <v>0</v>
      </c>
      <c r="X40" s="774">
        <f>'[20]Bieu 09-CH'!D40</f>
        <v>0</v>
      </c>
      <c r="Y40" s="774">
        <f>'[21]Bieu 09-CH'!D40</f>
        <v>0</v>
      </c>
    </row>
    <row r="41" spans="1:25" ht="15" x14ac:dyDescent="0.2">
      <c r="A41" s="780"/>
      <c r="B41" s="786" t="s">
        <v>98</v>
      </c>
      <c r="C41" s="787" t="s">
        <v>103</v>
      </c>
      <c r="D41" s="774">
        <f>[22]BCC2022!$AU$68</f>
        <v>0</v>
      </c>
      <c r="E41" s="774">
        <f>'[1]Bieu 09-CH'!D41</f>
        <v>0</v>
      </c>
      <c r="F41" s="774">
        <f>'[2]Bieu 09-CH'!D41</f>
        <v>0</v>
      </c>
      <c r="G41" s="774">
        <f>'[3]Bieu 09-CH'!D41</f>
        <v>0</v>
      </c>
      <c r="H41" s="774">
        <f>'[4]Bieu 09-CH'!D41</f>
        <v>0</v>
      </c>
      <c r="I41" s="774">
        <f>'[5]Bieu 09-CH'!D41</f>
        <v>0</v>
      </c>
      <c r="J41" s="774">
        <f>'[6]Bieu 09-CH'!D41</f>
        <v>0</v>
      </c>
      <c r="K41" s="774">
        <f>'[7]Bieu 09-CH'!D41</f>
        <v>0</v>
      </c>
      <c r="L41" s="774">
        <f>'[8]Bieu 09-CH'!D41</f>
        <v>0</v>
      </c>
      <c r="M41" s="774">
        <f>'[9]Bieu 09-CH'!D41</f>
        <v>0</v>
      </c>
      <c r="N41" s="774">
        <f>'[10]Bieu 09-CH'!D41</f>
        <v>0</v>
      </c>
      <c r="O41" s="774">
        <f>'[11]Bieu 09-CH'!D41</f>
        <v>0</v>
      </c>
      <c r="P41" s="774">
        <f>'[12]Bieu 09-CH'!D41</f>
        <v>0</v>
      </c>
      <c r="Q41" s="774">
        <f>'[13]Bieu 09-CH'!D41</f>
        <v>0</v>
      </c>
      <c r="R41" s="774">
        <f>'[14]Bieu 09-CH'!D41</f>
        <v>0</v>
      </c>
      <c r="S41" s="774">
        <f>'[15]Bieu 09-CH'!D41</f>
        <v>0</v>
      </c>
      <c r="T41" s="774">
        <f>'[16]Bieu 09-CH'!D41</f>
        <v>0</v>
      </c>
      <c r="U41" s="774">
        <f>'[17]Bieu 09-CH'!D41</f>
        <v>0</v>
      </c>
      <c r="V41" s="774">
        <f>'[18]Bieu 09-CH'!D41</f>
        <v>0</v>
      </c>
      <c r="W41" s="774">
        <f>'[19]Bieu 09-CH'!D41</f>
        <v>0</v>
      </c>
      <c r="X41" s="774">
        <f>'[20]Bieu 09-CH'!D41</f>
        <v>0</v>
      </c>
      <c r="Y41" s="774">
        <f>'[21]Bieu 09-CH'!D41</f>
        <v>0</v>
      </c>
    </row>
    <row r="42" spans="1:25" ht="30" x14ac:dyDescent="0.2">
      <c r="A42" s="780"/>
      <c r="B42" s="786" t="s">
        <v>99</v>
      </c>
      <c r="C42" s="787" t="s">
        <v>48</v>
      </c>
      <c r="D42" s="774">
        <f>[22]BCC2022!$AV$68</f>
        <v>16.25</v>
      </c>
      <c r="E42" s="774">
        <f>'[1]Bieu 09-CH'!D42</f>
        <v>0</v>
      </c>
      <c r="F42" s="774">
        <f>'[2]Bieu 09-CH'!D42</f>
        <v>0</v>
      </c>
      <c r="G42" s="774">
        <f>'[3]Bieu 09-CH'!D42</f>
        <v>0</v>
      </c>
      <c r="H42" s="774">
        <f>'[4]Bieu 09-CH'!D42</f>
        <v>0</v>
      </c>
      <c r="I42" s="774">
        <f>'[5]Bieu 09-CH'!D42</f>
        <v>0</v>
      </c>
      <c r="J42" s="774">
        <f>'[6]Bieu 09-CH'!D42</f>
        <v>0</v>
      </c>
      <c r="K42" s="774">
        <f>'[7]Bieu 09-CH'!D42</f>
        <v>0</v>
      </c>
      <c r="L42" s="774">
        <f>'[8]Bieu 09-CH'!D42</f>
        <v>0</v>
      </c>
      <c r="M42" s="774">
        <f>'[9]Bieu 09-CH'!D42</f>
        <v>0</v>
      </c>
      <c r="N42" s="774">
        <f>'[10]Bieu 09-CH'!D42</f>
        <v>0</v>
      </c>
      <c r="O42" s="774">
        <f>'[11]Bieu 09-CH'!D42</f>
        <v>0</v>
      </c>
      <c r="P42" s="774">
        <f>'[12]Bieu 09-CH'!D42</f>
        <v>0</v>
      </c>
      <c r="Q42" s="774">
        <f>'[13]Bieu 09-CH'!D42</f>
        <v>0</v>
      </c>
      <c r="R42" s="774">
        <f>'[14]Bieu 09-CH'!D42</f>
        <v>0</v>
      </c>
      <c r="S42" s="774">
        <f>'[15]Bieu 09-CH'!D42</f>
        <v>16.25</v>
      </c>
      <c r="T42" s="774">
        <f>'[16]Bieu 09-CH'!D42</f>
        <v>0</v>
      </c>
      <c r="U42" s="774">
        <f>'[17]Bieu 09-CH'!D42</f>
        <v>0</v>
      </c>
      <c r="V42" s="774">
        <f>'[18]Bieu 09-CH'!D42</f>
        <v>0</v>
      </c>
      <c r="W42" s="774">
        <f>'[19]Bieu 09-CH'!D42</f>
        <v>0</v>
      </c>
      <c r="X42" s="774">
        <f>'[20]Bieu 09-CH'!D42</f>
        <v>0</v>
      </c>
      <c r="Y42" s="774">
        <f>'[21]Bieu 09-CH'!D42</f>
        <v>0</v>
      </c>
    </row>
    <row r="43" spans="1:25" ht="15" x14ac:dyDescent="0.2">
      <c r="A43" s="780"/>
      <c r="B43" s="786" t="s">
        <v>642</v>
      </c>
      <c r="C43" s="787" t="s">
        <v>440</v>
      </c>
      <c r="D43" s="774">
        <f>[22]BCC2022!$AW$68</f>
        <v>0</v>
      </c>
      <c r="E43" s="774">
        <f>'[1]Bieu 09-CH'!D43</f>
        <v>0</v>
      </c>
      <c r="F43" s="774">
        <f>'[2]Bieu 09-CH'!D43</f>
        <v>0</v>
      </c>
      <c r="G43" s="774">
        <f>'[3]Bieu 09-CH'!D43</f>
        <v>0</v>
      </c>
      <c r="H43" s="774">
        <f>'[4]Bieu 09-CH'!D43</f>
        <v>0</v>
      </c>
      <c r="I43" s="774">
        <f>'[5]Bieu 09-CH'!D43</f>
        <v>0</v>
      </c>
      <c r="J43" s="774">
        <f>'[6]Bieu 09-CH'!D43</f>
        <v>0</v>
      </c>
      <c r="K43" s="774">
        <f>'[7]Bieu 09-CH'!D43</f>
        <v>0</v>
      </c>
      <c r="L43" s="774">
        <f>'[8]Bieu 09-CH'!D43</f>
        <v>0</v>
      </c>
      <c r="M43" s="774">
        <f>'[9]Bieu 09-CH'!D43</f>
        <v>0</v>
      </c>
      <c r="N43" s="774">
        <f>'[10]Bieu 09-CH'!D43</f>
        <v>0</v>
      </c>
      <c r="O43" s="774">
        <f>'[11]Bieu 09-CH'!D43</f>
        <v>0</v>
      </c>
      <c r="P43" s="774">
        <f>'[12]Bieu 09-CH'!D43</f>
        <v>0</v>
      </c>
      <c r="Q43" s="774">
        <f>'[13]Bieu 09-CH'!D43</f>
        <v>0</v>
      </c>
      <c r="R43" s="774">
        <f>'[14]Bieu 09-CH'!D43</f>
        <v>0</v>
      </c>
      <c r="S43" s="774">
        <f>'[15]Bieu 09-CH'!D43</f>
        <v>0</v>
      </c>
      <c r="T43" s="774">
        <f>'[16]Bieu 09-CH'!D43</f>
        <v>0</v>
      </c>
      <c r="U43" s="774">
        <f>'[17]Bieu 09-CH'!D43</f>
        <v>0</v>
      </c>
      <c r="V43" s="774">
        <f>'[18]Bieu 09-CH'!D43</f>
        <v>0</v>
      </c>
      <c r="W43" s="774">
        <f>'[19]Bieu 09-CH'!D43</f>
        <v>0</v>
      </c>
      <c r="X43" s="774">
        <f>'[20]Bieu 09-CH'!D43</f>
        <v>0</v>
      </c>
      <c r="Y43" s="774">
        <f>'[21]Bieu 09-CH'!D43</f>
        <v>0</v>
      </c>
    </row>
    <row r="44" spans="1:25" ht="15" x14ac:dyDescent="0.2">
      <c r="A44" s="780"/>
      <c r="B44" s="786" t="s">
        <v>643</v>
      </c>
      <c r="C44" s="787" t="s">
        <v>441</v>
      </c>
      <c r="D44" s="774">
        <f>[22]BCC2022!$AX$68</f>
        <v>0</v>
      </c>
      <c r="E44" s="774">
        <f>'[1]Bieu 09-CH'!D44</f>
        <v>0</v>
      </c>
      <c r="F44" s="774">
        <f>'[2]Bieu 09-CH'!D44</f>
        <v>0</v>
      </c>
      <c r="G44" s="774">
        <f>'[3]Bieu 09-CH'!D44</f>
        <v>0</v>
      </c>
      <c r="H44" s="774">
        <f>'[4]Bieu 09-CH'!D44</f>
        <v>0</v>
      </c>
      <c r="I44" s="774">
        <f>'[5]Bieu 09-CH'!D44</f>
        <v>0</v>
      </c>
      <c r="J44" s="774">
        <f>'[6]Bieu 09-CH'!D44</f>
        <v>0</v>
      </c>
      <c r="K44" s="774">
        <f>'[7]Bieu 09-CH'!D44</f>
        <v>0</v>
      </c>
      <c r="L44" s="774">
        <f>'[8]Bieu 09-CH'!D44</f>
        <v>0</v>
      </c>
      <c r="M44" s="774">
        <f>'[9]Bieu 09-CH'!D44</f>
        <v>0</v>
      </c>
      <c r="N44" s="774">
        <f>'[10]Bieu 09-CH'!D44</f>
        <v>0</v>
      </c>
      <c r="O44" s="774">
        <f>'[11]Bieu 09-CH'!D44</f>
        <v>0</v>
      </c>
      <c r="P44" s="774">
        <f>'[12]Bieu 09-CH'!D44</f>
        <v>0</v>
      </c>
      <c r="Q44" s="774">
        <f>'[13]Bieu 09-CH'!D44</f>
        <v>0</v>
      </c>
      <c r="R44" s="774">
        <f>'[14]Bieu 09-CH'!D44</f>
        <v>0</v>
      </c>
      <c r="S44" s="774">
        <f>'[15]Bieu 09-CH'!D44</f>
        <v>0</v>
      </c>
      <c r="T44" s="774">
        <f>'[16]Bieu 09-CH'!D44</f>
        <v>0</v>
      </c>
      <c r="U44" s="774">
        <f>'[17]Bieu 09-CH'!D44</f>
        <v>0</v>
      </c>
      <c r="V44" s="774">
        <f>'[18]Bieu 09-CH'!D44</f>
        <v>0</v>
      </c>
      <c r="W44" s="774">
        <f>'[19]Bieu 09-CH'!D44</f>
        <v>0</v>
      </c>
      <c r="X44" s="774">
        <f>'[20]Bieu 09-CH'!D44</f>
        <v>0</v>
      </c>
      <c r="Y44" s="774">
        <f>'[21]Bieu 09-CH'!D44</f>
        <v>0</v>
      </c>
    </row>
    <row r="45" spans="1:25" ht="15" x14ac:dyDescent="0.2">
      <c r="A45" s="780"/>
      <c r="B45" s="786" t="s">
        <v>345</v>
      </c>
      <c r="C45" s="787" t="s">
        <v>346</v>
      </c>
      <c r="D45" s="774">
        <f>[22]BCC2022!$AY$68</f>
        <v>1.5</v>
      </c>
      <c r="E45" s="774">
        <f>'[1]Bieu 09-CH'!D45</f>
        <v>0</v>
      </c>
      <c r="F45" s="774">
        <f>'[2]Bieu 09-CH'!D45</f>
        <v>0</v>
      </c>
      <c r="G45" s="774">
        <f>'[3]Bieu 09-CH'!D45</f>
        <v>0</v>
      </c>
      <c r="H45" s="774">
        <f>'[4]Bieu 09-CH'!D45</f>
        <v>0</v>
      </c>
      <c r="I45" s="774">
        <f>'[5]Bieu 09-CH'!D45</f>
        <v>0</v>
      </c>
      <c r="J45" s="774">
        <f>'[6]Bieu 09-CH'!D45</f>
        <v>0</v>
      </c>
      <c r="K45" s="774">
        <f>'[7]Bieu 09-CH'!D45</f>
        <v>0</v>
      </c>
      <c r="L45" s="774">
        <f>'[8]Bieu 09-CH'!D45</f>
        <v>0</v>
      </c>
      <c r="M45" s="774">
        <f>'[9]Bieu 09-CH'!D45</f>
        <v>0</v>
      </c>
      <c r="N45" s="774">
        <f>'[10]Bieu 09-CH'!D45</f>
        <v>0</v>
      </c>
      <c r="O45" s="774">
        <f>'[11]Bieu 09-CH'!D45</f>
        <v>0</v>
      </c>
      <c r="P45" s="774">
        <f>'[12]Bieu 09-CH'!D45</f>
        <v>0</v>
      </c>
      <c r="Q45" s="774">
        <f>'[13]Bieu 09-CH'!D45</f>
        <v>0</v>
      </c>
      <c r="R45" s="774">
        <f>'[14]Bieu 09-CH'!D45</f>
        <v>0</v>
      </c>
      <c r="S45" s="774">
        <f>'[15]Bieu 09-CH'!D45</f>
        <v>0</v>
      </c>
      <c r="T45" s="774">
        <f>'[16]Bieu 09-CH'!D45</f>
        <v>0</v>
      </c>
      <c r="U45" s="774">
        <f>'[17]Bieu 09-CH'!D45</f>
        <v>0</v>
      </c>
      <c r="V45" s="774">
        <f>'[18]Bieu 09-CH'!D45</f>
        <v>0</v>
      </c>
      <c r="W45" s="774">
        <f>'[19]Bieu 09-CH'!D45</f>
        <v>0</v>
      </c>
      <c r="X45" s="774">
        <f>'[20]Bieu 09-CH'!D45</f>
        <v>0</v>
      </c>
      <c r="Y45" s="774">
        <f>'[21]Bieu 09-CH'!D45</f>
        <v>1.5</v>
      </c>
    </row>
    <row r="46" spans="1:25" ht="15" x14ac:dyDescent="0.2">
      <c r="A46" s="780">
        <v>2.1</v>
      </c>
      <c r="B46" s="786" t="s">
        <v>128</v>
      </c>
      <c r="C46" s="787" t="s">
        <v>132</v>
      </c>
      <c r="D46" s="774">
        <f>[22]BCC2022!AZ68</f>
        <v>0</v>
      </c>
      <c r="E46" s="774">
        <f>'[1]Bieu 09-CH'!D46</f>
        <v>0</v>
      </c>
      <c r="F46" s="774">
        <f>'[2]Bieu 09-CH'!D46</f>
        <v>0</v>
      </c>
      <c r="G46" s="774">
        <f>'[3]Bieu 09-CH'!D46</f>
        <v>0</v>
      </c>
      <c r="H46" s="774">
        <f>'[4]Bieu 09-CH'!D46</f>
        <v>0</v>
      </c>
      <c r="I46" s="774">
        <f>'[5]Bieu 09-CH'!D46</f>
        <v>0</v>
      </c>
      <c r="J46" s="774">
        <f>'[6]Bieu 09-CH'!D46</f>
        <v>0</v>
      </c>
      <c r="K46" s="774">
        <f>'[7]Bieu 09-CH'!D46</f>
        <v>0</v>
      </c>
      <c r="L46" s="774">
        <f>'[8]Bieu 09-CH'!D46</f>
        <v>0</v>
      </c>
      <c r="M46" s="774">
        <f>'[9]Bieu 09-CH'!D46</f>
        <v>0</v>
      </c>
      <c r="N46" s="774">
        <f>'[10]Bieu 09-CH'!D46</f>
        <v>0</v>
      </c>
      <c r="O46" s="774">
        <f>'[11]Bieu 09-CH'!D46</f>
        <v>0</v>
      </c>
      <c r="P46" s="774">
        <f>'[12]Bieu 09-CH'!D46</f>
        <v>0</v>
      </c>
      <c r="Q46" s="774">
        <f>'[13]Bieu 09-CH'!D46</f>
        <v>0</v>
      </c>
      <c r="R46" s="774">
        <f>'[14]Bieu 09-CH'!D46</f>
        <v>0</v>
      </c>
      <c r="S46" s="774">
        <f>'[15]Bieu 09-CH'!D46</f>
        <v>0</v>
      </c>
      <c r="T46" s="774">
        <f>'[16]Bieu 09-CH'!D46</f>
        <v>0</v>
      </c>
      <c r="U46" s="774">
        <f>'[17]Bieu 09-CH'!D46</f>
        <v>0</v>
      </c>
      <c r="V46" s="774">
        <f>'[18]Bieu 09-CH'!D46</f>
        <v>0</v>
      </c>
      <c r="W46" s="774">
        <f>'[19]Bieu 09-CH'!D46</f>
        <v>0</v>
      </c>
      <c r="X46" s="774">
        <f>'[20]Bieu 09-CH'!D46</f>
        <v>0</v>
      </c>
      <c r="Y46" s="774">
        <f>'[21]Bieu 09-CH'!D46</f>
        <v>0</v>
      </c>
    </row>
    <row r="47" spans="1:25" ht="15" x14ac:dyDescent="0.2">
      <c r="A47" s="780">
        <v>2.11</v>
      </c>
      <c r="B47" s="786" t="s">
        <v>161</v>
      </c>
      <c r="C47" s="787" t="s">
        <v>159</v>
      </c>
      <c r="D47" s="774">
        <f>[22]BCC2022!BA68</f>
        <v>0</v>
      </c>
      <c r="E47" s="774">
        <f>'[1]Bieu 09-CH'!D47</f>
        <v>0</v>
      </c>
      <c r="F47" s="774">
        <f>'[2]Bieu 09-CH'!D47</f>
        <v>0</v>
      </c>
      <c r="G47" s="774">
        <f>'[3]Bieu 09-CH'!D47</f>
        <v>0</v>
      </c>
      <c r="H47" s="774">
        <f>'[4]Bieu 09-CH'!D47</f>
        <v>0</v>
      </c>
      <c r="I47" s="774">
        <f>'[5]Bieu 09-CH'!D47</f>
        <v>0</v>
      </c>
      <c r="J47" s="774">
        <f>'[6]Bieu 09-CH'!D47</f>
        <v>0</v>
      </c>
      <c r="K47" s="774">
        <f>'[7]Bieu 09-CH'!D47</f>
        <v>0</v>
      </c>
      <c r="L47" s="774">
        <f>'[8]Bieu 09-CH'!D47</f>
        <v>0</v>
      </c>
      <c r="M47" s="774">
        <f>'[9]Bieu 09-CH'!D47</f>
        <v>0</v>
      </c>
      <c r="N47" s="774">
        <f>'[10]Bieu 09-CH'!D47</f>
        <v>0</v>
      </c>
      <c r="O47" s="774">
        <f>'[11]Bieu 09-CH'!D47</f>
        <v>0</v>
      </c>
      <c r="P47" s="774">
        <f>'[12]Bieu 09-CH'!D47</f>
        <v>0</v>
      </c>
      <c r="Q47" s="774">
        <f>'[13]Bieu 09-CH'!D47</f>
        <v>0</v>
      </c>
      <c r="R47" s="774">
        <f>'[14]Bieu 09-CH'!D47</f>
        <v>0</v>
      </c>
      <c r="S47" s="774">
        <f>'[15]Bieu 09-CH'!D47</f>
        <v>0</v>
      </c>
      <c r="T47" s="774">
        <f>'[16]Bieu 09-CH'!D47</f>
        <v>0</v>
      </c>
      <c r="U47" s="774">
        <f>'[17]Bieu 09-CH'!D47</f>
        <v>0</v>
      </c>
      <c r="V47" s="774">
        <f>'[18]Bieu 09-CH'!D47</f>
        <v>0</v>
      </c>
      <c r="W47" s="774">
        <f>'[19]Bieu 09-CH'!D47</f>
        <v>0</v>
      </c>
      <c r="X47" s="774">
        <f>'[20]Bieu 09-CH'!D47</f>
        <v>0</v>
      </c>
      <c r="Y47" s="774">
        <f>'[21]Bieu 09-CH'!D47</f>
        <v>0</v>
      </c>
    </row>
    <row r="48" spans="1:25" ht="15" x14ac:dyDescent="0.2">
      <c r="A48" s="780">
        <v>2.12</v>
      </c>
      <c r="B48" s="786" t="s">
        <v>162</v>
      </c>
      <c r="C48" s="787" t="s">
        <v>160</v>
      </c>
      <c r="D48" s="774">
        <f>[22]BCC2022!BB68</f>
        <v>0</v>
      </c>
      <c r="E48" s="774">
        <f>'[1]Bieu 09-CH'!D48</f>
        <v>0</v>
      </c>
      <c r="F48" s="774">
        <f>'[2]Bieu 09-CH'!D48</f>
        <v>0</v>
      </c>
      <c r="G48" s="774">
        <f>'[3]Bieu 09-CH'!D48</f>
        <v>0</v>
      </c>
      <c r="H48" s="774">
        <f>'[4]Bieu 09-CH'!D48</f>
        <v>0</v>
      </c>
      <c r="I48" s="774">
        <f>'[5]Bieu 09-CH'!D48</f>
        <v>0</v>
      </c>
      <c r="J48" s="774">
        <f>'[6]Bieu 09-CH'!D48</f>
        <v>0</v>
      </c>
      <c r="K48" s="774">
        <f>'[7]Bieu 09-CH'!D48</f>
        <v>0</v>
      </c>
      <c r="L48" s="774">
        <f>'[8]Bieu 09-CH'!D48</f>
        <v>0</v>
      </c>
      <c r="M48" s="774">
        <f>'[9]Bieu 09-CH'!D48</f>
        <v>0</v>
      </c>
      <c r="N48" s="774">
        <f>'[10]Bieu 09-CH'!D48</f>
        <v>0</v>
      </c>
      <c r="O48" s="774">
        <f>'[11]Bieu 09-CH'!D48</f>
        <v>0</v>
      </c>
      <c r="P48" s="774">
        <f>'[12]Bieu 09-CH'!D48</f>
        <v>0</v>
      </c>
      <c r="Q48" s="774">
        <f>'[13]Bieu 09-CH'!D48</f>
        <v>0</v>
      </c>
      <c r="R48" s="774">
        <f>'[14]Bieu 09-CH'!D48</f>
        <v>0</v>
      </c>
      <c r="S48" s="774">
        <f>'[15]Bieu 09-CH'!D48</f>
        <v>0</v>
      </c>
      <c r="T48" s="774">
        <f>'[16]Bieu 09-CH'!D48</f>
        <v>0</v>
      </c>
      <c r="U48" s="774">
        <f>'[17]Bieu 09-CH'!D48</f>
        <v>0</v>
      </c>
      <c r="V48" s="774">
        <f>'[18]Bieu 09-CH'!D48</f>
        <v>0</v>
      </c>
      <c r="W48" s="774">
        <f>'[19]Bieu 09-CH'!D48</f>
        <v>0</v>
      </c>
      <c r="X48" s="774">
        <f>'[20]Bieu 09-CH'!D48</f>
        <v>0</v>
      </c>
      <c r="Y48" s="774">
        <f>'[21]Bieu 09-CH'!D48</f>
        <v>0</v>
      </c>
    </row>
    <row r="49" spans="1:25" ht="15" x14ac:dyDescent="0.2">
      <c r="A49" s="780" t="s">
        <v>185</v>
      </c>
      <c r="B49" s="786" t="s">
        <v>95</v>
      </c>
      <c r="C49" s="787" t="s">
        <v>100</v>
      </c>
      <c r="D49" s="774">
        <f>[22]BCC2022!BC68</f>
        <v>0.30000000000000004</v>
      </c>
      <c r="E49" s="774">
        <f>'[1]Bieu 09-CH'!D49</f>
        <v>0</v>
      </c>
      <c r="F49" s="774">
        <f>'[2]Bieu 09-CH'!D49</f>
        <v>0</v>
      </c>
      <c r="G49" s="774">
        <f>'[3]Bieu 09-CH'!D49</f>
        <v>0.03</v>
      </c>
      <c r="H49" s="774">
        <f>'[4]Bieu 09-CH'!D49</f>
        <v>0</v>
      </c>
      <c r="I49" s="774">
        <f>'[5]Bieu 09-CH'!D49</f>
        <v>0</v>
      </c>
      <c r="J49" s="774">
        <f>'[6]Bieu 09-CH'!D49</f>
        <v>0</v>
      </c>
      <c r="K49" s="774">
        <f>'[7]Bieu 09-CH'!D49</f>
        <v>0</v>
      </c>
      <c r="L49" s="774">
        <f>'[8]Bieu 09-CH'!D49</f>
        <v>0</v>
      </c>
      <c r="M49" s="774">
        <f>'[9]Bieu 09-CH'!D49</f>
        <v>0</v>
      </c>
      <c r="N49" s="774">
        <f>'[10]Bieu 09-CH'!D49</f>
        <v>0</v>
      </c>
      <c r="O49" s="774">
        <f>'[11]Bieu 09-CH'!D49</f>
        <v>0</v>
      </c>
      <c r="P49" s="774">
        <f>'[12]Bieu 09-CH'!D49</f>
        <v>0</v>
      </c>
      <c r="Q49" s="774">
        <f>'[13]Bieu 09-CH'!D49</f>
        <v>0.27</v>
      </c>
      <c r="R49" s="774">
        <f>'[14]Bieu 09-CH'!D49</f>
        <v>0</v>
      </c>
      <c r="S49" s="774">
        <f>'[15]Bieu 09-CH'!D49</f>
        <v>0</v>
      </c>
      <c r="T49" s="774">
        <f>'[16]Bieu 09-CH'!D49</f>
        <v>0</v>
      </c>
      <c r="U49" s="774">
        <f>'[17]Bieu 09-CH'!D49</f>
        <v>0</v>
      </c>
      <c r="V49" s="774">
        <f>'[18]Bieu 09-CH'!D49</f>
        <v>0</v>
      </c>
      <c r="W49" s="774">
        <f>'[19]Bieu 09-CH'!D49</f>
        <v>0</v>
      </c>
      <c r="X49" s="774">
        <f>'[20]Bieu 09-CH'!D49</f>
        <v>0</v>
      </c>
      <c r="Y49" s="774">
        <f>'[21]Bieu 09-CH'!D49</f>
        <v>0</v>
      </c>
    </row>
    <row r="50" spans="1:25" ht="15" x14ac:dyDescent="0.2">
      <c r="A50" s="780" t="s">
        <v>186</v>
      </c>
      <c r="B50" s="786" t="s">
        <v>96</v>
      </c>
      <c r="C50" s="787" t="s">
        <v>101</v>
      </c>
      <c r="D50" s="774">
        <f>[22]BCC2022!BD68</f>
        <v>0</v>
      </c>
      <c r="E50" s="774">
        <f>'[1]Bieu 09-CH'!D50</f>
        <v>0</v>
      </c>
      <c r="F50" s="774">
        <f>'[2]Bieu 09-CH'!D50</f>
        <v>0</v>
      </c>
      <c r="G50" s="774">
        <f>'[3]Bieu 09-CH'!D50</f>
        <v>0</v>
      </c>
      <c r="H50" s="774">
        <f>'[4]Bieu 09-CH'!D50</f>
        <v>0</v>
      </c>
      <c r="I50" s="774">
        <f>'[5]Bieu 09-CH'!D50</f>
        <v>0</v>
      </c>
      <c r="J50" s="774">
        <f>'[6]Bieu 09-CH'!D50</f>
        <v>0</v>
      </c>
      <c r="K50" s="774">
        <f>'[7]Bieu 09-CH'!D50</f>
        <v>0</v>
      </c>
      <c r="L50" s="774">
        <f>'[8]Bieu 09-CH'!D50</f>
        <v>0</v>
      </c>
      <c r="M50" s="774">
        <f>'[9]Bieu 09-CH'!D50</f>
        <v>0</v>
      </c>
      <c r="N50" s="774">
        <f>'[10]Bieu 09-CH'!D50</f>
        <v>0</v>
      </c>
      <c r="O50" s="774">
        <f>'[11]Bieu 09-CH'!D50</f>
        <v>0</v>
      </c>
      <c r="P50" s="774">
        <f>'[12]Bieu 09-CH'!D50</f>
        <v>0</v>
      </c>
      <c r="Q50" s="774">
        <f>'[13]Bieu 09-CH'!D50</f>
        <v>0</v>
      </c>
      <c r="R50" s="774">
        <f>'[14]Bieu 09-CH'!D50</f>
        <v>0</v>
      </c>
      <c r="S50" s="774">
        <f>'[15]Bieu 09-CH'!D50</f>
        <v>0</v>
      </c>
      <c r="T50" s="774">
        <f>'[16]Bieu 09-CH'!D50</f>
        <v>0</v>
      </c>
      <c r="U50" s="774">
        <f>'[17]Bieu 09-CH'!D50</f>
        <v>0</v>
      </c>
      <c r="V50" s="774">
        <f>'[18]Bieu 09-CH'!D50</f>
        <v>0</v>
      </c>
      <c r="W50" s="774">
        <f>'[19]Bieu 09-CH'!D50</f>
        <v>0</v>
      </c>
      <c r="X50" s="774">
        <f>'[20]Bieu 09-CH'!D50</f>
        <v>0</v>
      </c>
      <c r="Y50" s="774">
        <f>'[21]Bieu 09-CH'!D50</f>
        <v>0</v>
      </c>
    </row>
    <row r="51" spans="1:25" ht="15" x14ac:dyDescent="0.2">
      <c r="A51" s="780" t="s">
        <v>187</v>
      </c>
      <c r="B51" s="786" t="s">
        <v>97</v>
      </c>
      <c r="C51" s="787" t="s">
        <v>105</v>
      </c>
      <c r="D51" s="774">
        <f>[22]BCC2022!BE68</f>
        <v>0.1</v>
      </c>
      <c r="E51" s="774">
        <f>'[1]Bieu 09-CH'!D51</f>
        <v>0</v>
      </c>
      <c r="F51" s="774">
        <f>'[2]Bieu 09-CH'!D51</f>
        <v>0</v>
      </c>
      <c r="G51" s="774">
        <f>'[3]Bieu 09-CH'!D51</f>
        <v>0</v>
      </c>
      <c r="H51" s="774">
        <f>'[4]Bieu 09-CH'!D51</f>
        <v>0</v>
      </c>
      <c r="I51" s="774">
        <f>'[5]Bieu 09-CH'!D51</f>
        <v>0</v>
      </c>
      <c r="J51" s="774">
        <f>'[6]Bieu 09-CH'!D51</f>
        <v>0</v>
      </c>
      <c r="K51" s="774">
        <f>'[7]Bieu 09-CH'!D51</f>
        <v>0</v>
      </c>
      <c r="L51" s="774">
        <f>'[8]Bieu 09-CH'!D51</f>
        <v>0</v>
      </c>
      <c r="M51" s="774">
        <f>'[9]Bieu 09-CH'!D51</f>
        <v>0</v>
      </c>
      <c r="N51" s="774">
        <f>'[10]Bieu 09-CH'!D51</f>
        <v>0</v>
      </c>
      <c r="O51" s="774">
        <f>'[11]Bieu 09-CH'!D51</f>
        <v>0</v>
      </c>
      <c r="P51" s="774">
        <f>'[12]Bieu 09-CH'!D51</f>
        <v>0</v>
      </c>
      <c r="Q51" s="774">
        <f>'[13]Bieu 09-CH'!D51</f>
        <v>0</v>
      </c>
      <c r="R51" s="774">
        <f>'[14]Bieu 09-CH'!D51</f>
        <v>0</v>
      </c>
      <c r="S51" s="774">
        <f>'[15]Bieu 09-CH'!D51</f>
        <v>0</v>
      </c>
      <c r="T51" s="774">
        <f>'[16]Bieu 09-CH'!D51</f>
        <v>0</v>
      </c>
      <c r="U51" s="774">
        <f>'[17]Bieu 09-CH'!D51</f>
        <v>0</v>
      </c>
      <c r="V51" s="774">
        <f>'[18]Bieu 09-CH'!D51</f>
        <v>0</v>
      </c>
      <c r="W51" s="774">
        <f>'[19]Bieu 09-CH'!D51</f>
        <v>0</v>
      </c>
      <c r="X51" s="774">
        <f>'[20]Bieu 09-CH'!D51</f>
        <v>0</v>
      </c>
      <c r="Y51" s="774">
        <f>'[21]Bieu 09-CH'!D51</f>
        <v>0.1</v>
      </c>
    </row>
    <row r="52" spans="1:25" ht="30" x14ac:dyDescent="0.2">
      <c r="A52" s="780" t="s">
        <v>188</v>
      </c>
      <c r="B52" s="786" t="s">
        <v>125</v>
      </c>
      <c r="C52" s="787" t="s">
        <v>102</v>
      </c>
      <c r="D52" s="774">
        <f>[22]BCC2022!$BF$68</f>
        <v>0</v>
      </c>
      <c r="E52" s="774">
        <f>'[1]Bieu 09-CH'!D52</f>
        <v>0</v>
      </c>
      <c r="F52" s="774">
        <f>'[2]Bieu 09-CH'!D52</f>
        <v>0</v>
      </c>
      <c r="G52" s="774">
        <f>'[3]Bieu 09-CH'!D52</f>
        <v>0</v>
      </c>
      <c r="H52" s="774">
        <f>'[4]Bieu 09-CH'!D52</f>
        <v>0</v>
      </c>
      <c r="I52" s="774">
        <f>'[5]Bieu 09-CH'!D52</f>
        <v>0</v>
      </c>
      <c r="J52" s="774">
        <f>'[6]Bieu 09-CH'!D52</f>
        <v>0</v>
      </c>
      <c r="K52" s="774">
        <f>'[7]Bieu 09-CH'!D52</f>
        <v>0</v>
      </c>
      <c r="L52" s="774">
        <f>'[8]Bieu 09-CH'!D52</f>
        <v>0</v>
      </c>
      <c r="M52" s="774">
        <f>'[9]Bieu 09-CH'!D52</f>
        <v>0</v>
      </c>
      <c r="N52" s="774">
        <f>'[10]Bieu 09-CH'!D52</f>
        <v>0</v>
      </c>
      <c r="O52" s="774">
        <f>'[11]Bieu 09-CH'!D52</f>
        <v>0</v>
      </c>
      <c r="P52" s="774">
        <f>'[12]Bieu 09-CH'!D52</f>
        <v>0</v>
      </c>
      <c r="Q52" s="774">
        <f>'[13]Bieu 09-CH'!D52</f>
        <v>0</v>
      </c>
      <c r="R52" s="774">
        <f>'[14]Bieu 09-CH'!D52</f>
        <v>0</v>
      </c>
      <c r="S52" s="774">
        <f>'[15]Bieu 09-CH'!D52</f>
        <v>0</v>
      </c>
      <c r="T52" s="774">
        <f>'[16]Bieu 09-CH'!D52</f>
        <v>0</v>
      </c>
      <c r="U52" s="774">
        <f>'[17]Bieu 09-CH'!D52</f>
        <v>0</v>
      </c>
      <c r="V52" s="774">
        <f>'[18]Bieu 09-CH'!D52</f>
        <v>0</v>
      </c>
      <c r="W52" s="774">
        <f>'[19]Bieu 09-CH'!D52</f>
        <v>0</v>
      </c>
      <c r="X52" s="774">
        <f>'[20]Bieu 09-CH'!D52</f>
        <v>0</v>
      </c>
      <c r="Y52" s="774">
        <f>'[21]Bieu 09-CH'!D52</f>
        <v>0</v>
      </c>
    </row>
    <row r="53" spans="1:25" ht="15" x14ac:dyDescent="0.2">
      <c r="A53" s="780" t="s">
        <v>189</v>
      </c>
      <c r="B53" s="786" t="s">
        <v>129</v>
      </c>
      <c r="C53" s="787" t="s">
        <v>126</v>
      </c>
      <c r="D53" s="774">
        <f>[22]BCC2022!$BG$68</f>
        <v>0</v>
      </c>
      <c r="E53" s="774">
        <f>'[1]Bieu 09-CH'!D53</f>
        <v>0</v>
      </c>
      <c r="F53" s="774">
        <f>'[2]Bieu 09-CH'!D53</f>
        <v>0</v>
      </c>
      <c r="G53" s="774">
        <f>'[3]Bieu 09-CH'!D53</f>
        <v>0</v>
      </c>
      <c r="H53" s="774">
        <f>'[4]Bieu 09-CH'!D53</f>
        <v>0</v>
      </c>
      <c r="I53" s="774">
        <f>'[5]Bieu 09-CH'!D53</f>
        <v>0</v>
      </c>
      <c r="J53" s="774">
        <f>'[6]Bieu 09-CH'!D53</f>
        <v>0</v>
      </c>
      <c r="K53" s="774">
        <f>'[7]Bieu 09-CH'!D53</f>
        <v>0</v>
      </c>
      <c r="L53" s="774">
        <f>'[8]Bieu 09-CH'!D53</f>
        <v>0</v>
      </c>
      <c r="M53" s="774">
        <f>'[9]Bieu 09-CH'!D53</f>
        <v>0</v>
      </c>
      <c r="N53" s="774">
        <f>'[10]Bieu 09-CH'!D53</f>
        <v>0</v>
      </c>
      <c r="O53" s="774">
        <f>'[11]Bieu 09-CH'!D53</f>
        <v>0</v>
      </c>
      <c r="P53" s="774">
        <f>'[12]Bieu 09-CH'!D53</f>
        <v>0</v>
      </c>
      <c r="Q53" s="774">
        <f>'[13]Bieu 09-CH'!D53</f>
        <v>0</v>
      </c>
      <c r="R53" s="774">
        <f>'[14]Bieu 09-CH'!D53</f>
        <v>0</v>
      </c>
      <c r="S53" s="774">
        <f>'[15]Bieu 09-CH'!D53</f>
        <v>0</v>
      </c>
      <c r="T53" s="774">
        <f>'[16]Bieu 09-CH'!D53</f>
        <v>0</v>
      </c>
      <c r="U53" s="774">
        <f>'[17]Bieu 09-CH'!D53</f>
        <v>0</v>
      </c>
      <c r="V53" s="774">
        <f>'[18]Bieu 09-CH'!D53</f>
        <v>0</v>
      </c>
      <c r="W53" s="774">
        <f>'[19]Bieu 09-CH'!D53</f>
        <v>0</v>
      </c>
      <c r="X53" s="774">
        <f>'[20]Bieu 09-CH'!D53</f>
        <v>0</v>
      </c>
      <c r="Y53" s="774">
        <f>'[21]Bieu 09-CH'!D53</f>
        <v>0</v>
      </c>
    </row>
    <row r="54" spans="1:25" ht="15" x14ac:dyDescent="0.2">
      <c r="A54" s="780">
        <v>2.1800000000000002</v>
      </c>
      <c r="B54" s="786" t="s">
        <v>157</v>
      </c>
      <c r="C54" s="787" t="s">
        <v>111</v>
      </c>
      <c r="D54" s="774">
        <f>[22]BCC2022!BH68</f>
        <v>0</v>
      </c>
      <c r="E54" s="774">
        <f>'[1]Bieu 09-CH'!D54</f>
        <v>0</v>
      </c>
      <c r="F54" s="774">
        <f>'[2]Bieu 09-CH'!D54</f>
        <v>0</v>
      </c>
      <c r="G54" s="774">
        <f>'[3]Bieu 09-CH'!D54</f>
        <v>0</v>
      </c>
      <c r="H54" s="774">
        <f>'[4]Bieu 09-CH'!D54</f>
        <v>0</v>
      </c>
      <c r="I54" s="774">
        <f>'[5]Bieu 09-CH'!D54</f>
        <v>0</v>
      </c>
      <c r="J54" s="774">
        <f>'[6]Bieu 09-CH'!D54</f>
        <v>0</v>
      </c>
      <c r="K54" s="774">
        <f>'[7]Bieu 09-CH'!D54</f>
        <v>0</v>
      </c>
      <c r="L54" s="774">
        <f>'[8]Bieu 09-CH'!D54</f>
        <v>0</v>
      </c>
      <c r="M54" s="774">
        <f>'[9]Bieu 09-CH'!D54</f>
        <v>0</v>
      </c>
      <c r="N54" s="774">
        <f>'[10]Bieu 09-CH'!D54</f>
        <v>0</v>
      </c>
      <c r="O54" s="774">
        <f>'[11]Bieu 09-CH'!D54</f>
        <v>0</v>
      </c>
      <c r="P54" s="774">
        <f>'[12]Bieu 09-CH'!D54</f>
        <v>0</v>
      </c>
      <c r="Q54" s="774">
        <f>'[13]Bieu 09-CH'!D54</f>
        <v>0</v>
      </c>
      <c r="R54" s="774">
        <f>'[14]Bieu 09-CH'!D54</f>
        <v>0</v>
      </c>
      <c r="S54" s="774">
        <f>'[15]Bieu 09-CH'!D54</f>
        <v>0</v>
      </c>
      <c r="T54" s="774">
        <f>'[16]Bieu 09-CH'!D54</f>
        <v>0</v>
      </c>
      <c r="U54" s="774">
        <f>'[17]Bieu 09-CH'!D54</f>
        <v>0</v>
      </c>
      <c r="V54" s="774">
        <f>'[18]Bieu 09-CH'!D54</f>
        <v>0</v>
      </c>
      <c r="W54" s="774">
        <f>'[19]Bieu 09-CH'!D54</f>
        <v>0</v>
      </c>
      <c r="X54" s="774">
        <f>'[20]Bieu 09-CH'!D54</f>
        <v>0</v>
      </c>
      <c r="Y54" s="774">
        <f>'[21]Bieu 09-CH'!D54</f>
        <v>0</v>
      </c>
    </row>
    <row r="55" spans="1:25" ht="15" x14ac:dyDescent="0.2">
      <c r="A55" s="780">
        <v>2.19</v>
      </c>
      <c r="B55" s="786" t="s">
        <v>563</v>
      </c>
      <c r="C55" s="787" t="s">
        <v>165</v>
      </c>
      <c r="D55" s="774">
        <f>[22]BCC2022!BI68</f>
        <v>0</v>
      </c>
      <c r="E55" s="774">
        <f>'[1]Bieu 09-CH'!D55</f>
        <v>0</v>
      </c>
      <c r="F55" s="774">
        <f>'[2]Bieu 09-CH'!D55</f>
        <v>0</v>
      </c>
      <c r="G55" s="774">
        <f>'[3]Bieu 09-CH'!D55</f>
        <v>0</v>
      </c>
      <c r="H55" s="774">
        <f>'[4]Bieu 09-CH'!D55</f>
        <v>0</v>
      </c>
      <c r="I55" s="774">
        <f>'[5]Bieu 09-CH'!D55</f>
        <v>0</v>
      </c>
      <c r="J55" s="774">
        <f>'[6]Bieu 09-CH'!D55</f>
        <v>0</v>
      </c>
      <c r="K55" s="774">
        <f>'[7]Bieu 09-CH'!D55</f>
        <v>0</v>
      </c>
      <c r="L55" s="774">
        <f>'[8]Bieu 09-CH'!D55</f>
        <v>0</v>
      </c>
      <c r="M55" s="774">
        <f>'[9]Bieu 09-CH'!D55</f>
        <v>0</v>
      </c>
      <c r="N55" s="774">
        <f>'[10]Bieu 09-CH'!D55</f>
        <v>0</v>
      </c>
      <c r="O55" s="774">
        <f>'[11]Bieu 09-CH'!D55</f>
        <v>0</v>
      </c>
      <c r="P55" s="774">
        <f>'[12]Bieu 09-CH'!D55</f>
        <v>0</v>
      </c>
      <c r="Q55" s="774">
        <f>'[13]Bieu 09-CH'!D55</f>
        <v>0</v>
      </c>
      <c r="R55" s="774">
        <f>'[14]Bieu 09-CH'!D55</f>
        <v>0</v>
      </c>
      <c r="S55" s="774">
        <f>'[15]Bieu 09-CH'!D55</f>
        <v>0</v>
      </c>
      <c r="T55" s="774">
        <f>'[16]Bieu 09-CH'!D55</f>
        <v>0</v>
      </c>
      <c r="U55" s="774">
        <f>'[17]Bieu 09-CH'!D55</f>
        <v>0</v>
      </c>
      <c r="V55" s="774">
        <f>'[18]Bieu 09-CH'!D55</f>
        <v>0</v>
      </c>
      <c r="W55" s="774">
        <f>'[19]Bieu 09-CH'!D55</f>
        <v>0</v>
      </c>
      <c r="X55" s="774">
        <f>'[20]Bieu 09-CH'!D55</f>
        <v>0</v>
      </c>
      <c r="Y55" s="774">
        <f>'[21]Bieu 09-CH'!D55</f>
        <v>0</v>
      </c>
    </row>
    <row r="56" spans="1:25" ht="15" x14ac:dyDescent="0.2">
      <c r="A56" s="780">
        <v>2.2000000000000002</v>
      </c>
      <c r="B56" s="786" t="s">
        <v>163</v>
      </c>
      <c r="C56" s="787" t="s">
        <v>166</v>
      </c>
      <c r="D56" s="774">
        <f>[22]BCC2022!BJ68</f>
        <v>0</v>
      </c>
      <c r="E56" s="774">
        <f>'[1]Bieu 09-CH'!D56</f>
        <v>0</v>
      </c>
      <c r="F56" s="774">
        <f>'[2]Bieu 09-CH'!D56</f>
        <v>0</v>
      </c>
      <c r="G56" s="774">
        <f>'[3]Bieu 09-CH'!D56</f>
        <v>0</v>
      </c>
      <c r="H56" s="774">
        <f>'[4]Bieu 09-CH'!D56</f>
        <v>0</v>
      </c>
      <c r="I56" s="774">
        <f>'[5]Bieu 09-CH'!D56</f>
        <v>0</v>
      </c>
      <c r="J56" s="774">
        <f>'[6]Bieu 09-CH'!D56</f>
        <v>0</v>
      </c>
      <c r="K56" s="774">
        <f>'[7]Bieu 09-CH'!D56</f>
        <v>0</v>
      </c>
      <c r="L56" s="774">
        <f>'[8]Bieu 09-CH'!D56</f>
        <v>0</v>
      </c>
      <c r="M56" s="774">
        <f>'[9]Bieu 09-CH'!D56</f>
        <v>0</v>
      </c>
      <c r="N56" s="774">
        <f>'[10]Bieu 09-CH'!D56</f>
        <v>0</v>
      </c>
      <c r="O56" s="774">
        <f>'[11]Bieu 09-CH'!D56</f>
        <v>0</v>
      </c>
      <c r="P56" s="774">
        <f>'[12]Bieu 09-CH'!D56</f>
        <v>0</v>
      </c>
      <c r="Q56" s="774">
        <f>'[13]Bieu 09-CH'!D56</f>
        <v>0</v>
      </c>
      <c r="R56" s="774">
        <f>'[14]Bieu 09-CH'!D56</f>
        <v>0</v>
      </c>
      <c r="S56" s="774">
        <f>'[15]Bieu 09-CH'!D56</f>
        <v>0</v>
      </c>
      <c r="T56" s="774">
        <f>'[16]Bieu 09-CH'!D56</f>
        <v>0</v>
      </c>
      <c r="U56" s="774">
        <f>'[17]Bieu 09-CH'!D56</f>
        <v>0</v>
      </c>
      <c r="V56" s="774">
        <f>'[18]Bieu 09-CH'!D56</f>
        <v>0</v>
      </c>
      <c r="W56" s="774">
        <f>'[19]Bieu 09-CH'!D56</f>
        <v>0</v>
      </c>
      <c r="X56" s="774">
        <f>'[20]Bieu 09-CH'!D56</f>
        <v>0</v>
      </c>
      <c r="Y56" s="774">
        <f>'[21]Bieu 09-CH'!D56</f>
        <v>0</v>
      </c>
    </row>
    <row r="57" spans="1:25" ht="15" x14ac:dyDescent="0.2">
      <c r="A57" s="780">
        <v>2.21</v>
      </c>
      <c r="B57" s="786" t="s">
        <v>81</v>
      </c>
      <c r="C57" s="787" t="s">
        <v>82</v>
      </c>
      <c r="D57" s="774">
        <f>[22]BCC2022!BK68</f>
        <v>0</v>
      </c>
      <c r="E57" s="774">
        <f>'[1]Bieu 09-CH'!D57</f>
        <v>0</v>
      </c>
      <c r="F57" s="774">
        <f>'[2]Bieu 09-CH'!D57</f>
        <v>0</v>
      </c>
      <c r="G57" s="774">
        <f>'[3]Bieu 09-CH'!D57</f>
        <v>0</v>
      </c>
      <c r="H57" s="774">
        <f>'[4]Bieu 09-CH'!D57</f>
        <v>0</v>
      </c>
      <c r="I57" s="774">
        <f>'[5]Bieu 09-CH'!D57</f>
        <v>0</v>
      </c>
      <c r="J57" s="774">
        <f>'[6]Bieu 09-CH'!D57</f>
        <v>0</v>
      </c>
      <c r="K57" s="774">
        <f>'[7]Bieu 09-CH'!D57</f>
        <v>0</v>
      </c>
      <c r="L57" s="774">
        <f>'[8]Bieu 09-CH'!D57</f>
        <v>0</v>
      </c>
      <c r="M57" s="774">
        <f>'[9]Bieu 09-CH'!D57</f>
        <v>0</v>
      </c>
      <c r="N57" s="774">
        <f>'[10]Bieu 09-CH'!D57</f>
        <v>0</v>
      </c>
      <c r="O57" s="774">
        <f>'[11]Bieu 09-CH'!D57</f>
        <v>0</v>
      </c>
      <c r="P57" s="774">
        <f>'[12]Bieu 09-CH'!D57</f>
        <v>0</v>
      </c>
      <c r="Q57" s="774">
        <f>'[13]Bieu 09-CH'!D57</f>
        <v>0</v>
      </c>
      <c r="R57" s="774">
        <f>'[14]Bieu 09-CH'!D57</f>
        <v>0</v>
      </c>
      <c r="S57" s="774">
        <f>'[15]Bieu 09-CH'!D57</f>
        <v>0</v>
      </c>
      <c r="T57" s="774">
        <f>'[16]Bieu 09-CH'!D57</f>
        <v>0</v>
      </c>
      <c r="U57" s="774">
        <f>'[17]Bieu 09-CH'!D57</f>
        <v>0</v>
      </c>
      <c r="V57" s="774">
        <f>'[18]Bieu 09-CH'!D57</f>
        <v>0</v>
      </c>
      <c r="W57" s="774">
        <f>'[19]Bieu 09-CH'!D57</f>
        <v>0</v>
      </c>
      <c r="X57" s="774">
        <f>'[20]Bieu 09-CH'!D57</f>
        <v>0</v>
      </c>
      <c r="Y57" s="774">
        <f>'[21]Bieu 09-CH'!D57</f>
        <v>0</v>
      </c>
    </row>
  </sheetData>
  <mergeCells count="8">
    <mergeCell ref="A1:D1"/>
    <mergeCell ref="A2:Y2"/>
    <mergeCell ref="U3:Y3"/>
    <mergeCell ref="A4:A5"/>
    <mergeCell ref="B4:B5"/>
    <mergeCell ref="C4:C5"/>
    <mergeCell ref="D4:D5"/>
    <mergeCell ref="E4:Y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745"/>
  <sheetViews>
    <sheetView tabSelected="1" zoomScale="70" zoomScaleNormal="70" workbookViewId="0">
      <pane ySplit="6" topLeftCell="A726" activePane="bottomLeft" state="frozen"/>
      <selection pane="bottomLeft" activeCell="BK11" sqref="BK11"/>
    </sheetView>
  </sheetViews>
  <sheetFormatPr defaultColWidth="9.140625" defaultRowHeight="15.75" x14ac:dyDescent="0.25"/>
  <cols>
    <col min="1" max="1" width="9" style="836" customWidth="1"/>
    <col min="2" max="2" width="39.7109375" style="833" customWidth="1"/>
    <col min="3" max="3" width="8.140625" style="836" customWidth="1"/>
    <col min="4" max="4" width="8.140625" style="836" hidden="1" customWidth="1"/>
    <col min="5" max="5" width="10.42578125" style="836" customWidth="1"/>
    <col min="6" max="6" width="8.5703125" style="836" customWidth="1"/>
    <col min="7" max="7" width="7.85546875" style="836" hidden="1" customWidth="1"/>
    <col min="8" max="8" width="10.42578125" style="836" customWidth="1"/>
    <col min="9" max="9" width="0.85546875" style="836" hidden="1" customWidth="1"/>
    <col min="10" max="12" width="7.85546875" style="833" customWidth="1"/>
    <col min="13" max="13" width="9.7109375" style="833" customWidth="1"/>
    <col min="14" max="14" width="9.85546875" style="833" hidden="1" customWidth="1"/>
    <col min="15" max="15" width="18.5703125" style="837" customWidth="1"/>
    <col min="16" max="16" width="19.28515625" style="836" customWidth="1"/>
    <col min="17" max="17" width="11.85546875" style="833" customWidth="1"/>
    <col min="18" max="18" width="8.28515625" style="832" customWidth="1"/>
    <col min="19" max="19" width="9.5703125" style="838" hidden="1" customWidth="1"/>
    <col min="20" max="20" width="13.140625" style="833" hidden="1" customWidth="1"/>
    <col min="21" max="22" width="7.85546875" style="833" hidden="1" customWidth="1"/>
    <col min="23" max="23" width="10.7109375" style="836" hidden="1" customWidth="1"/>
    <col min="24" max="24" width="11.5703125" style="833" hidden="1" customWidth="1"/>
    <col min="25" max="25" width="10.28515625" style="833" hidden="1" customWidth="1"/>
    <col min="26" max="33" width="7.85546875" style="833" hidden="1" customWidth="1"/>
    <col min="34" max="34" width="9.42578125" style="833" hidden="1" customWidth="1"/>
    <col min="35" max="47" width="7.85546875" style="833" hidden="1" customWidth="1"/>
    <col min="48" max="48" width="16" style="834" hidden="1" customWidth="1"/>
    <col min="49" max="49" width="18.140625" style="833" hidden="1" customWidth="1"/>
    <col min="50" max="50" width="0.140625" style="833" hidden="1" customWidth="1"/>
    <col min="51" max="51" width="18.5703125" style="833" hidden="1" customWidth="1"/>
    <col min="52" max="52" width="17.140625" style="833" hidden="1" customWidth="1"/>
    <col min="53" max="53" width="39.5703125" style="835" hidden="1" customWidth="1"/>
    <col min="54" max="54" width="17.7109375" style="833" customWidth="1"/>
    <col min="55" max="56" width="9.140625" style="833" hidden="1" customWidth="1"/>
    <col min="57" max="57" width="35.5703125" style="833" hidden="1" customWidth="1"/>
    <col min="58" max="58" width="5.7109375" style="833" hidden="1" customWidth="1"/>
    <col min="59" max="59" width="6.7109375" style="833" hidden="1" customWidth="1"/>
    <col min="60" max="62" width="9.140625" style="833" hidden="1" customWidth="1"/>
    <col min="63" max="63" width="27.42578125" style="833" customWidth="1"/>
    <col min="64" max="79" width="9.140625" style="833" customWidth="1"/>
    <col min="80" max="16384" width="9.140625" style="833"/>
  </cols>
  <sheetData>
    <row r="1" spans="1:62" ht="37.5" customHeight="1" x14ac:dyDescent="0.25">
      <c r="A1" s="1152" t="s">
        <v>1796</v>
      </c>
      <c r="B1" s="1152"/>
      <c r="R1" s="991"/>
    </row>
    <row r="2" spans="1:62" x14ac:dyDescent="0.25">
      <c r="A2" s="1153" t="s">
        <v>1794</v>
      </c>
      <c r="B2" s="1153"/>
      <c r="C2" s="1153"/>
      <c r="D2" s="1153"/>
      <c r="E2" s="1153"/>
      <c r="F2" s="1153"/>
      <c r="G2" s="1153"/>
      <c r="H2" s="1153"/>
      <c r="I2" s="1153"/>
      <c r="J2" s="1153"/>
      <c r="K2" s="1153"/>
      <c r="L2" s="1153"/>
      <c r="M2" s="1153"/>
      <c r="N2" s="1153"/>
      <c r="O2" s="1153"/>
      <c r="P2" s="1153"/>
      <c r="Q2" s="1153"/>
      <c r="R2" s="1153"/>
      <c r="S2" s="1153"/>
      <c r="T2" s="1153"/>
      <c r="U2" s="831"/>
      <c r="V2" s="831"/>
      <c r="W2" s="832"/>
      <c r="X2" s="831"/>
      <c r="Y2" s="831"/>
      <c r="Z2" s="831"/>
      <c r="AA2" s="831"/>
      <c r="AB2" s="831"/>
      <c r="AC2" s="831"/>
      <c r="AD2" s="831"/>
      <c r="AE2" s="831"/>
      <c r="AF2" s="831"/>
      <c r="AG2" s="831"/>
      <c r="AH2" s="831"/>
      <c r="AI2" s="831"/>
      <c r="AJ2" s="831"/>
      <c r="AK2" s="831"/>
      <c r="AL2" s="831"/>
      <c r="AM2" s="831"/>
      <c r="AN2" s="831"/>
      <c r="AO2" s="831"/>
      <c r="AP2" s="831"/>
    </row>
    <row r="3" spans="1:62" x14ac:dyDescent="0.25">
      <c r="A3" s="1153" t="s">
        <v>1795</v>
      </c>
      <c r="B3" s="1153"/>
      <c r="C3" s="1153"/>
      <c r="D3" s="1153"/>
      <c r="E3" s="1153"/>
      <c r="F3" s="1153"/>
      <c r="G3" s="1153"/>
      <c r="H3" s="1153"/>
      <c r="I3" s="1153"/>
      <c r="J3" s="1153"/>
      <c r="K3" s="1153"/>
      <c r="L3" s="1153"/>
      <c r="M3" s="1153"/>
      <c r="N3" s="1153"/>
      <c r="O3" s="1153"/>
      <c r="P3" s="1153"/>
      <c r="Q3" s="1153"/>
      <c r="R3" s="1153"/>
      <c r="S3" s="1153"/>
      <c r="T3" s="1153"/>
      <c r="U3" s="831"/>
      <c r="V3" s="831"/>
      <c r="W3" s="832"/>
      <c r="X3" s="831"/>
      <c r="Y3" s="831"/>
      <c r="Z3" s="831"/>
      <c r="AA3" s="831"/>
      <c r="AB3" s="831"/>
      <c r="AC3" s="831"/>
      <c r="AD3" s="831"/>
      <c r="AE3" s="831"/>
      <c r="AF3" s="831"/>
      <c r="AG3" s="831"/>
      <c r="AH3" s="831"/>
      <c r="AI3" s="831"/>
      <c r="AJ3" s="831"/>
      <c r="AK3" s="831"/>
      <c r="AL3" s="831"/>
      <c r="AM3" s="831"/>
      <c r="AN3" s="831"/>
      <c r="AO3" s="831"/>
      <c r="AP3" s="831"/>
    </row>
    <row r="4" spans="1:62" ht="6" customHeight="1" x14ac:dyDescent="0.25">
      <c r="BA4" s="835" t="s">
        <v>662</v>
      </c>
    </row>
    <row r="5" spans="1:62" ht="24.75" customHeight="1" x14ac:dyDescent="0.25">
      <c r="A5" s="1154" t="s">
        <v>20</v>
      </c>
      <c r="B5" s="1154" t="s">
        <v>170</v>
      </c>
      <c r="C5" s="1154" t="s">
        <v>239</v>
      </c>
      <c r="D5" s="839"/>
      <c r="E5" s="1155" t="s">
        <v>130</v>
      </c>
      <c r="F5" s="1155" t="s">
        <v>3</v>
      </c>
      <c r="G5" s="840"/>
      <c r="H5" s="1155" t="s">
        <v>130</v>
      </c>
      <c r="I5" s="1155" t="s">
        <v>663</v>
      </c>
      <c r="J5" s="1156" t="s">
        <v>1793</v>
      </c>
      <c r="K5" s="1157"/>
      <c r="L5" s="1157"/>
      <c r="M5" s="1158"/>
      <c r="N5" s="840"/>
      <c r="O5" s="1163" t="s">
        <v>1</v>
      </c>
      <c r="P5" s="1155" t="s">
        <v>664</v>
      </c>
      <c r="Q5" s="1155" t="s">
        <v>665</v>
      </c>
      <c r="R5" s="1155" t="s">
        <v>666</v>
      </c>
      <c r="S5" s="1155" t="s">
        <v>667</v>
      </c>
      <c r="T5" s="1155" t="s">
        <v>380</v>
      </c>
      <c r="U5" s="1155" t="s">
        <v>668</v>
      </c>
      <c r="V5" s="1155"/>
      <c r="W5" s="1155"/>
      <c r="X5" s="1155"/>
      <c r="Y5" s="1155"/>
      <c r="Z5" s="1155"/>
      <c r="AA5" s="1155"/>
      <c r="AB5" s="1155"/>
      <c r="AC5" s="1155"/>
      <c r="AD5" s="1155"/>
      <c r="AE5" s="1155"/>
      <c r="AF5" s="1155"/>
      <c r="AG5" s="1155"/>
      <c r="AH5" s="1155"/>
      <c r="AI5" s="1155"/>
      <c r="AJ5" s="1155"/>
      <c r="AK5" s="1155"/>
      <c r="AL5" s="1155"/>
      <c r="AM5" s="1155"/>
      <c r="AN5" s="1155"/>
      <c r="AO5" s="1155"/>
      <c r="AP5" s="1155"/>
      <c r="AQ5" s="841"/>
      <c r="AR5" s="841"/>
      <c r="AS5" s="841"/>
      <c r="AT5" s="841"/>
      <c r="AU5" s="841"/>
      <c r="AV5" s="842"/>
    </row>
    <row r="6" spans="1:62" s="838" customFormat="1" ht="47.25" x14ac:dyDescent="0.25">
      <c r="A6" s="1155"/>
      <c r="B6" s="1154"/>
      <c r="C6" s="1155"/>
      <c r="D6" s="843"/>
      <c r="E6" s="1155"/>
      <c r="F6" s="1155"/>
      <c r="G6" s="840"/>
      <c r="H6" s="1155"/>
      <c r="I6" s="1155"/>
      <c r="J6" s="844" t="s">
        <v>86</v>
      </c>
      <c r="K6" s="844" t="s">
        <v>26</v>
      </c>
      <c r="L6" s="844" t="s">
        <v>27</v>
      </c>
      <c r="M6" s="844" t="s">
        <v>240</v>
      </c>
      <c r="N6" s="844" t="s">
        <v>669</v>
      </c>
      <c r="O6" s="1164"/>
      <c r="P6" s="1155"/>
      <c r="Q6" s="1155"/>
      <c r="R6" s="1155"/>
      <c r="S6" s="1155"/>
      <c r="T6" s="1155"/>
      <c r="U6" s="839" t="s">
        <v>670</v>
      </c>
      <c r="V6" s="839" t="s">
        <v>26</v>
      </c>
      <c r="W6" s="839" t="s">
        <v>56</v>
      </c>
      <c r="X6" s="839" t="s">
        <v>44</v>
      </c>
      <c r="Y6" s="839" t="s">
        <v>45</v>
      </c>
      <c r="Z6" s="839" t="s">
        <v>101</v>
      </c>
      <c r="AA6" s="839" t="s">
        <v>100</v>
      </c>
      <c r="AB6" s="839" t="s">
        <v>105</v>
      </c>
      <c r="AC6" s="839" t="s">
        <v>53</v>
      </c>
      <c r="AD6" s="839" t="s">
        <v>249</v>
      </c>
      <c r="AE6" s="839" t="s">
        <v>258</v>
      </c>
      <c r="AF6" s="839" t="s">
        <v>159</v>
      </c>
      <c r="AG6" s="839" t="s">
        <v>671</v>
      </c>
      <c r="AH6" s="839" t="s">
        <v>672</v>
      </c>
      <c r="AI6" s="839" t="s">
        <v>436</v>
      </c>
      <c r="AJ6" s="839" t="s">
        <v>246</v>
      </c>
      <c r="AK6" s="839" t="s">
        <v>166</v>
      </c>
      <c r="AL6" s="839" t="s">
        <v>165</v>
      </c>
      <c r="AM6" s="839" t="s">
        <v>78</v>
      </c>
      <c r="AN6" s="839" t="s">
        <v>48</v>
      </c>
      <c r="AO6" s="839" t="s">
        <v>133</v>
      </c>
      <c r="AP6" s="839" t="s">
        <v>58</v>
      </c>
      <c r="AQ6" s="845" t="s">
        <v>103</v>
      </c>
      <c r="AR6" s="845" t="s">
        <v>245</v>
      </c>
      <c r="AS6" s="845" t="s">
        <v>437</v>
      </c>
      <c r="AT6" s="845" t="s">
        <v>346</v>
      </c>
      <c r="AU6" s="845" t="s">
        <v>438</v>
      </c>
      <c r="AV6" s="846" t="s">
        <v>380</v>
      </c>
      <c r="AW6" s="833" t="s">
        <v>673</v>
      </c>
      <c r="AX6" s="833"/>
      <c r="AY6" s="833"/>
      <c r="AZ6" s="833" t="s">
        <v>674</v>
      </c>
      <c r="BA6" s="835"/>
      <c r="BC6" s="833"/>
      <c r="BD6" s="833"/>
      <c r="BE6" s="833"/>
      <c r="BF6" s="833"/>
      <c r="BG6" s="833"/>
      <c r="BH6" s="833"/>
      <c r="BI6" s="833"/>
      <c r="BJ6" s="833"/>
    </row>
    <row r="7" spans="1:62" s="838" customFormat="1" x14ac:dyDescent="0.25">
      <c r="A7" s="952" t="s">
        <v>241</v>
      </c>
      <c r="B7" s="847" t="s">
        <v>113</v>
      </c>
      <c r="C7" s="952"/>
      <c r="D7" s="843"/>
      <c r="E7" s="953">
        <f t="shared" ref="E7:G7" si="0">E8+E9</f>
        <v>6.58</v>
      </c>
      <c r="F7" s="953">
        <f t="shared" si="0"/>
        <v>0</v>
      </c>
      <c r="G7" s="848">
        <f t="shared" si="0"/>
        <v>2</v>
      </c>
      <c r="H7" s="953">
        <f>H8+H9</f>
        <v>6.58</v>
      </c>
      <c r="I7" s="848">
        <f t="shared" ref="I7:M7" si="1">I8+I9</f>
        <v>4</v>
      </c>
      <c r="J7" s="953">
        <f t="shared" si="1"/>
        <v>3.08</v>
      </c>
      <c r="K7" s="953">
        <f t="shared" si="1"/>
        <v>0</v>
      </c>
      <c r="L7" s="953">
        <f t="shared" si="1"/>
        <v>0</v>
      </c>
      <c r="M7" s="953">
        <f t="shared" si="1"/>
        <v>3.5</v>
      </c>
      <c r="N7" s="849"/>
      <c r="O7" s="850"/>
      <c r="P7" s="843"/>
      <c r="Q7" s="843"/>
      <c r="R7" s="952"/>
      <c r="S7" s="843"/>
      <c r="T7" s="843"/>
      <c r="U7" s="848"/>
      <c r="V7" s="848"/>
      <c r="W7" s="848"/>
      <c r="X7" s="848"/>
      <c r="Y7" s="848"/>
      <c r="Z7" s="848"/>
      <c r="AA7" s="848"/>
      <c r="AB7" s="848"/>
      <c r="AC7" s="848"/>
      <c r="AD7" s="848"/>
      <c r="AE7" s="848"/>
      <c r="AF7" s="848"/>
      <c r="AG7" s="848"/>
      <c r="AH7" s="848"/>
      <c r="AI7" s="848"/>
      <c r="AJ7" s="848"/>
      <c r="AK7" s="848"/>
      <c r="AL7" s="848"/>
      <c r="AM7" s="848"/>
      <c r="AN7" s="848"/>
      <c r="AO7" s="848"/>
      <c r="AP7" s="848"/>
      <c r="AQ7" s="851"/>
      <c r="AR7" s="851"/>
      <c r="AS7" s="851"/>
      <c r="AT7" s="851"/>
      <c r="AU7" s="851"/>
      <c r="AV7" s="852"/>
      <c r="AW7" s="834"/>
      <c r="AX7" s="834"/>
      <c r="AY7" s="834"/>
      <c r="AZ7" s="833"/>
      <c r="BA7" s="835"/>
      <c r="BC7" s="833"/>
      <c r="BD7" s="833"/>
      <c r="BE7" s="833"/>
      <c r="BF7" s="833"/>
      <c r="BG7" s="833"/>
      <c r="BH7" s="833"/>
      <c r="BI7" s="833"/>
      <c r="BJ7" s="833"/>
    </row>
    <row r="8" spans="1:62" ht="33.6" customHeight="1" x14ac:dyDescent="0.25">
      <c r="A8" s="843">
        <v>1</v>
      </c>
      <c r="B8" s="854" t="s">
        <v>675</v>
      </c>
      <c r="C8" s="843" t="s">
        <v>56</v>
      </c>
      <c r="D8" s="843"/>
      <c r="E8" s="855">
        <f>F8+H8</f>
        <v>3.5</v>
      </c>
      <c r="F8" s="855"/>
      <c r="G8" s="856">
        <v>1</v>
      </c>
      <c r="H8" s="855">
        <f>J8+K8+L8+M8</f>
        <v>3.5</v>
      </c>
      <c r="I8" s="855">
        <v>1.5</v>
      </c>
      <c r="J8" s="851"/>
      <c r="K8" s="855"/>
      <c r="L8" s="855"/>
      <c r="M8" s="855">
        <f>SUM(W8:AS8)</f>
        <v>3.5</v>
      </c>
      <c r="N8" s="855">
        <v>1.5</v>
      </c>
      <c r="O8" s="871" t="s">
        <v>607</v>
      </c>
      <c r="P8" s="843" t="s">
        <v>676</v>
      </c>
      <c r="Q8" s="858" t="s">
        <v>677</v>
      </c>
      <c r="R8" s="858">
        <v>1</v>
      </c>
      <c r="S8" s="858">
        <v>1</v>
      </c>
      <c r="T8" s="859" t="s">
        <v>678</v>
      </c>
      <c r="U8" s="857"/>
      <c r="V8" s="857"/>
      <c r="W8" s="860">
        <f>2+1.5</f>
        <v>3.5</v>
      </c>
      <c r="X8" s="857"/>
      <c r="Y8" s="857"/>
      <c r="Z8" s="857"/>
      <c r="AA8" s="857"/>
      <c r="AB8" s="857"/>
      <c r="AC8" s="857"/>
      <c r="AD8" s="857"/>
      <c r="AE8" s="857"/>
      <c r="AF8" s="857"/>
      <c r="AG8" s="857"/>
      <c r="AH8" s="857"/>
      <c r="AI8" s="857"/>
      <c r="AJ8" s="857"/>
      <c r="AK8" s="857"/>
      <c r="AL8" s="857"/>
      <c r="AM8" s="857"/>
      <c r="AN8" s="857"/>
      <c r="AO8" s="857"/>
      <c r="AP8" s="857"/>
      <c r="AQ8" s="857"/>
      <c r="AR8" s="857"/>
      <c r="AS8" s="857"/>
      <c r="AT8" s="857"/>
      <c r="AU8" s="857"/>
      <c r="AV8" s="861"/>
      <c r="AW8" s="834"/>
      <c r="AX8" s="862" t="s">
        <v>679</v>
      </c>
      <c r="AY8" s="862" t="s">
        <v>680</v>
      </c>
      <c r="AZ8" s="863"/>
      <c r="BA8" s="861" t="s">
        <v>680</v>
      </c>
      <c r="BB8" s="864"/>
      <c r="BC8" s="864"/>
      <c r="BD8" s="864"/>
      <c r="BE8" s="865"/>
      <c r="BF8" s="866"/>
      <c r="BG8" s="867"/>
      <c r="BH8" s="863"/>
      <c r="BI8" s="863"/>
      <c r="BJ8" s="863"/>
    </row>
    <row r="9" spans="1:62" ht="31.5" x14ac:dyDescent="0.25">
      <c r="A9" s="843">
        <v>2</v>
      </c>
      <c r="B9" s="854" t="s">
        <v>681</v>
      </c>
      <c r="C9" s="843" t="s">
        <v>56</v>
      </c>
      <c r="D9" s="843">
        <v>2</v>
      </c>
      <c r="E9" s="855">
        <f>F9+H9</f>
        <v>3.08</v>
      </c>
      <c r="F9" s="854"/>
      <c r="G9" s="1069">
        <v>1</v>
      </c>
      <c r="H9" s="855">
        <f>J9+K9+L9+M9</f>
        <v>3.08</v>
      </c>
      <c r="I9" s="843">
        <v>2.5</v>
      </c>
      <c r="J9" s="843">
        <v>3.08</v>
      </c>
      <c r="K9" s="854"/>
      <c r="L9" s="854"/>
      <c r="M9" s="855">
        <f>SUM(W9:AS9)</f>
        <v>0</v>
      </c>
      <c r="N9" s="843">
        <v>2.4900000000000002</v>
      </c>
      <c r="O9" s="871" t="s">
        <v>682</v>
      </c>
      <c r="P9" s="843" t="s">
        <v>683</v>
      </c>
      <c r="Q9" s="854"/>
      <c r="R9" s="843">
        <v>700</v>
      </c>
      <c r="S9" s="859"/>
      <c r="T9" s="859"/>
      <c r="U9" s="859"/>
      <c r="V9" s="859"/>
      <c r="W9" s="859"/>
      <c r="X9" s="859"/>
      <c r="Y9" s="859"/>
      <c r="Z9" s="859"/>
      <c r="AA9" s="859"/>
      <c r="AB9" s="859"/>
      <c r="AC9" s="859"/>
      <c r="AD9" s="859"/>
      <c r="AE9" s="859"/>
      <c r="AF9" s="859"/>
      <c r="AG9" s="859"/>
      <c r="AH9" s="859"/>
      <c r="AI9" s="859"/>
      <c r="AJ9" s="859"/>
      <c r="AK9" s="859"/>
      <c r="AL9" s="859"/>
      <c r="AM9" s="859"/>
      <c r="AN9" s="859"/>
      <c r="AO9" s="859"/>
      <c r="AP9" s="859"/>
      <c r="AQ9" s="859"/>
      <c r="AR9" s="859"/>
      <c r="AS9" s="859"/>
      <c r="AT9" s="859"/>
      <c r="AU9" s="859"/>
      <c r="AV9" s="834" t="s">
        <v>684</v>
      </c>
      <c r="AW9" s="834" t="s">
        <v>680</v>
      </c>
      <c r="AX9" s="834"/>
      <c r="AY9" s="834" t="s">
        <v>680</v>
      </c>
      <c r="BA9" s="834" t="s">
        <v>680</v>
      </c>
      <c r="BB9" s="868"/>
    </row>
    <row r="10" spans="1:62" s="838" customFormat="1" x14ac:dyDescent="0.25">
      <c r="A10" s="952" t="s">
        <v>243</v>
      </c>
      <c r="B10" s="847" t="s">
        <v>39</v>
      </c>
      <c r="C10" s="952"/>
      <c r="D10" s="843"/>
      <c r="E10" s="869">
        <f>SUM(E11:E67)</f>
        <v>2315.5</v>
      </c>
      <c r="F10" s="869">
        <f t="shared" ref="F10:M10" si="2">SUM(F11:F67)</f>
        <v>0</v>
      </c>
      <c r="G10" s="855">
        <f t="shared" si="2"/>
        <v>110</v>
      </c>
      <c r="H10" s="869">
        <f t="shared" si="2"/>
        <v>2315.5</v>
      </c>
      <c r="I10" s="855">
        <f t="shared" si="2"/>
        <v>2045.05</v>
      </c>
      <c r="J10" s="869">
        <f t="shared" si="2"/>
        <v>23.93</v>
      </c>
      <c r="K10" s="869">
        <f t="shared" si="2"/>
        <v>0</v>
      </c>
      <c r="L10" s="869">
        <f t="shared" si="2"/>
        <v>0</v>
      </c>
      <c r="M10" s="869">
        <f t="shared" si="2"/>
        <v>2291.5699999999997</v>
      </c>
      <c r="N10" s="843"/>
      <c r="O10" s="850"/>
      <c r="P10" s="843"/>
      <c r="Q10" s="854"/>
      <c r="R10" s="952"/>
      <c r="S10" s="859"/>
      <c r="T10" s="859"/>
      <c r="U10" s="859"/>
      <c r="V10" s="859"/>
      <c r="W10" s="859"/>
      <c r="X10" s="859"/>
      <c r="Y10" s="859"/>
      <c r="Z10" s="859"/>
      <c r="AA10" s="859"/>
      <c r="AB10" s="859"/>
      <c r="AC10" s="859"/>
      <c r="AD10" s="859"/>
      <c r="AE10" s="859"/>
      <c r="AF10" s="859"/>
      <c r="AG10" s="859"/>
      <c r="AH10" s="859"/>
      <c r="AI10" s="859"/>
      <c r="AJ10" s="859"/>
      <c r="AK10" s="859"/>
      <c r="AL10" s="859"/>
      <c r="AM10" s="859"/>
      <c r="AN10" s="859"/>
      <c r="AO10" s="859"/>
      <c r="AP10" s="859"/>
      <c r="AQ10" s="859"/>
      <c r="AR10" s="859"/>
      <c r="AS10" s="859"/>
      <c r="AT10" s="859"/>
      <c r="AU10" s="859"/>
      <c r="AV10" s="834"/>
      <c r="AW10" s="834"/>
      <c r="AX10" s="834"/>
      <c r="AY10" s="834"/>
      <c r="AZ10" s="833"/>
      <c r="BA10" s="834"/>
      <c r="BB10" s="870"/>
      <c r="BC10" s="833"/>
      <c r="BD10" s="833"/>
      <c r="BE10" s="833"/>
      <c r="BF10" s="833"/>
      <c r="BG10" s="833"/>
      <c r="BH10" s="833"/>
      <c r="BI10" s="833"/>
      <c r="BJ10" s="833"/>
    </row>
    <row r="11" spans="1:62" x14ac:dyDescent="0.25">
      <c r="A11" s="843">
        <v>1</v>
      </c>
      <c r="B11" s="854" t="s">
        <v>685</v>
      </c>
      <c r="C11" s="843" t="s">
        <v>44</v>
      </c>
      <c r="D11" s="843"/>
      <c r="E11" s="855">
        <f t="shared" ref="E11:E67" si="3">F11+H11</f>
        <v>2.5499999999999998</v>
      </c>
      <c r="F11" s="855"/>
      <c r="G11" s="856">
        <v>2</v>
      </c>
      <c r="H11" s="855">
        <f t="shared" ref="H11:H67" si="4">J11+K11+L11+M11</f>
        <v>2.5499999999999998</v>
      </c>
      <c r="I11" s="855">
        <v>3</v>
      </c>
      <c r="J11" s="855"/>
      <c r="K11" s="855"/>
      <c r="L11" s="855"/>
      <c r="M11" s="855">
        <f t="shared" ref="M11:M67" si="5">SUM(W11:AS11)</f>
        <v>2.5499999999999998</v>
      </c>
      <c r="N11" s="855">
        <v>3</v>
      </c>
      <c r="O11" s="871" t="s">
        <v>608</v>
      </c>
      <c r="P11" s="843" t="s">
        <v>686</v>
      </c>
      <c r="Q11" s="858" t="s">
        <v>677</v>
      </c>
      <c r="R11" s="858">
        <v>2</v>
      </c>
      <c r="S11" s="858">
        <v>2</v>
      </c>
      <c r="T11" s="859" t="s">
        <v>680</v>
      </c>
      <c r="U11" s="855"/>
      <c r="V11" s="855"/>
      <c r="W11" s="855">
        <v>2.5499999999999998</v>
      </c>
      <c r="X11" s="855"/>
      <c r="Y11" s="855"/>
      <c r="Z11" s="855"/>
      <c r="AA11" s="855"/>
      <c r="AB11" s="855"/>
      <c r="AC11" s="855"/>
      <c r="AD11" s="855"/>
      <c r="AE11" s="855"/>
      <c r="AF11" s="855"/>
      <c r="AG11" s="855"/>
      <c r="AH11" s="855"/>
      <c r="AI11" s="855"/>
      <c r="AJ11" s="872"/>
      <c r="AK11" s="872"/>
      <c r="AL11" s="872"/>
      <c r="AM11" s="872"/>
      <c r="AN11" s="872"/>
      <c r="AO11" s="872"/>
      <c r="AP11" s="872"/>
      <c r="AQ11" s="857"/>
      <c r="AR11" s="857"/>
      <c r="AS11" s="857"/>
      <c r="AT11" s="857"/>
      <c r="AU11" s="857"/>
      <c r="AV11" s="861"/>
      <c r="AW11" s="834"/>
      <c r="AX11" s="862"/>
      <c r="AY11" s="862" t="s">
        <v>680</v>
      </c>
      <c r="AZ11" s="863"/>
      <c r="BA11" s="861" t="s">
        <v>680</v>
      </c>
      <c r="BB11" s="864"/>
      <c r="BC11" s="864"/>
      <c r="BD11" s="864"/>
      <c r="BH11" s="863"/>
      <c r="BI11" s="863"/>
      <c r="BJ11" s="863"/>
    </row>
    <row r="12" spans="1:62" x14ac:dyDescent="0.25">
      <c r="A12" s="843">
        <v>2</v>
      </c>
      <c r="B12" s="854" t="s">
        <v>685</v>
      </c>
      <c r="C12" s="843" t="s">
        <v>44</v>
      </c>
      <c r="D12" s="843"/>
      <c r="E12" s="855">
        <f t="shared" si="3"/>
        <v>3.85</v>
      </c>
      <c r="F12" s="855"/>
      <c r="G12" s="856">
        <v>2</v>
      </c>
      <c r="H12" s="855">
        <f t="shared" si="4"/>
        <v>3.85</v>
      </c>
      <c r="I12" s="855">
        <v>4.5</v>
      </c>
      <c r="J12" s="855"/>
      <c r="K12" s="855"/>
      <c r="L12" s="855"/>
      <c r="M12" s="855">
        <f t="shared" si="5"/>
        <v>3.85</v>
      </c>
      <c r="N12" s="855">
        <v>4.5</v>
      </c>
      <c r="O12" s="871" t="s">
        <v>608</v>
      </c>
      <c r="P12" s="843" t="s">
        <v>686</v>
      </c>
      <c r="Q12" s="858" t="s">
        <v>677</v>
      </c>
      <c r="R12" s="858">
        <v>3</v>
      </c>
      <c r="S12" s="858">
        <v>3</v>
      </c>
      <c r="T12" s="859" t="s">
        <v>680</v>
      </c>
      <c r="U12" s="855"/>
      <c r="V12" s="855"/>
      <c r="W12" s="855">
        <v>3.85</v>
      </c>
      <c r="X12" s="855"/>
      <c r="Y12" s="855"/>
      <c r="Z12" s="855"/>
      <c r="AA12" s="855"/>
      <c r="AB12" s="855"/>
      <c r="AC12" s="855"/>
      <c r="AD12" s="855"/>
      <c r="AE12" s="855"/>
      <c r="AF12" s="855"/>
      <c r="AG12" s="855"/>
      <c r="AH12" s="855"/>
      <c r="AI12" s="855"/>
      <c r="AJ12" s="872"/>
      <c r="AK12" s="872"/>
      <c r="AL12" s="872"/>
      <c r="AM12" s="872"/>
      <c r="AN12" s="872"/>
      <c r="AO12" s="872"/>
      <c r="AP12" s="872"/>
      <c r="AQ12" s="857"/>
      <c r="AR12" s="857"/>
      <c r="AS12" s="857"/>
      <c r="AT12" s="857"/>
      <c r="AU12" s="857"/>
      <c r="AV12" s="861"/>
      <c r="AW12" s="834"/>
      <c r="AX12" s="862"/>
      <c r="AY12" s="862" t="s">
        <v>680</v>
      </c>
      <c r="AZ12" s="863"/>
      <c r="BA12" s="861" t="s">
        <v>680</v>
      </c>
      <c r="BB12" s="864"/>
      <c r="BC12" s="864"/>
      <c r="BD12" s="864"/>
      <c r="BH12" s="863"/>
      <c r="BI12" s="863"/>
      <c r="BJ12" s="863"/>
    </row>
    <row r="13" spans="1:62" x14ac:dyDescent="0.25">
      <c r="A13" s="843">
        <v>3</v>
      </c>
      <c r="B13" s="854" t="s">
        <v>685</v>
      </c>
      <c r="C13" s="843" t="s">
        <v>44</v>
      </c>
      <c r="D13" s="843"/>
      <c r="E13" s="855">
        <f t="shared" si="3"/>
        <v>6.76</v>
      </c>
      <c r="F13" s="855"/>
      <c r="G13" s="856">
        <v>2</v>
      </c>
      <c r="H13" s="855">
        <f t="shared" si="4"/>
        <v>6.76</v>
      </c>
      <c r="I13" s="855">
        <v>7</v>
      </c>
      <c r="J13" s="855"/>
      <c r="K13" s="855"/>
      <c r="L13" s="855"/>
      <c r="M13" s="855">
        <f t="shared" si="5"/>
        <v>6.76</v>
      </c>
      <c r="N13" s="855">
        <v>7</v>
      </c>
      <c r="O13" s="871" t="s">
        <v>608</v>
      </c>
      <c r="P13" s="843" t="s">
        <v>686</v>
      </c>
      <c r="Q13" s="858" t="s">
        <v>677</v>
      </c>
      <c r="R13" s="858">
        <v>4</v>
      </c>
      <c r="S13" s="858">
        <v>4</v>
      </c>
      <c r="T13" s="859" t="s">
        <v>680</v>
      </c>
      <c r="U13" s="855"/>
      <c r="V13" s="855"/>
      <c r="W13" s="855">
        <v>6.76</v>
      </c>
      <c r="X13" s="855"/>
      <c r="Y13" s="855"/>
      <c r="Z13" s="855"/>
      <c r="AA13" s="855"/>
      <c r="AB13" s="855"/>
      <c r="AC13" s="855"/>
      <c r="AD13" s="855"/>
      <c r="AE13" s="855"/>
      <c r="AF13" s="855"/>
      <c r="AG13" s="855"/>
      <c r="AH13" s="855"/>
      <c r="AI13" s="855"/>
      <c r="AJ13" s="872"/>
      <c r="AK13" s="872"/>
      <c r="AL13" s="872"/>
      <c r="AM13" s="872"/>
      <c r="AN13" s="872"/>
      <c r="AO13" s="872"/>
      <c r="AP13" s="872"/>
      <c r="AQ13" s="857"/>
      <c r="AR13" s="857"/>
      <c r="AS13" s="857"/>
      <c r="AT13" s="857"/>
      <c r="AU13" s="857"/>
      <c r="AV13" s="861"/>
      <c r="AW13" s="834"/>
      <c r="AX13" s="862"/>
      <c r="AY13" s="862" t="s">
        <v>680</v>
      </c>
      <c r="AZ13" s="863"/>
      <c r="BA13" s="861" t="s">
        <v>680</v>
      </c>
      <c r="BB13" s="864"/>
      <c r="BC13" s="864"/>
      <c r="BD13" s="864"/>
      <c r="BH13" s="863"/>
      <c r="BI13" s="863"/>
      <c r="BJ13" s="863"/>
    </row>
    <row r="14" spans="1:62" x14ac:dyDescent="0.25">
      <c r="A14" s="843">
        <v>4</v>
      </c>
      <c r="B14" s="854" t="s">
        <v>685</v>
      </c>
      <c r="C14" s="843" t="s">
        <v>44</v>
      </c>
      <c r="D14" s="843"/>
      <c r="E14" s="855">
        <f t="shared" si="3"/>
        <v>10</v>
      </c>
      <c r="F14" s="855"/>
      <c r="G14" s="856">
        <v>2</v>
      </c>
      <c r="H14" s="855">
        <f t="shared" si="4"/>
        <v>10</v>
      </c>
      <c r="I14" s="855">
        <v>10</v>
      </c>
      <c r="J14" s="855"/>
      <c r="K14" s="855"/>
      <c r="L14" s="855"/>
      <c r="M14" s="855">
        <f t="shared" si="5"/>
        <v>10</v>
      </c>
      <c r="N14" s="855">
        <v>10</v>
      </c>
      <c r="O14" s="871" t="s">
        <v>608</v>
      </c>
      <c r="P14" s="843" t="s">
        <v>686</v>
      </c>
      <c r="Q14" s="858" t="s">
        <v>677</v>
      </c>
      <c r="R14" s="858">
        <v>5</v>
      </c>
      <c r="S14" s="858">
        <v>5</v>
      </c>
      <c r="T14" s="859"/>
      <c r="U14" s="855"/>
      <c r="V14" s="855"/>
      <c r="W14" s="855">
        <v>10</v>
      </c>
      <c r="X14" s="855"/>
      <c r="Y14" s="855"/>
      <c r="Z14" s="855"/>
      <c r="AA14" s="855"/>
      <c r="AB14" s="855"/>
      <c r="AC14" s="855"/>
      <c r="AD14" s="855"/>
      <c r="AE14" s="855"/>
      <c r="AF14" s="855"/>
      <c r="AG14" s="855"/>
      <c r="AH14" s="855"/>
      <c r="AI14" s="855"/>
      <c r="AJ14" s="872"/>
      <c r="AK14" s="872"/>
      <c r="AL14" s="872"/>
      <c r="AM14" s="872"/>
      <c r="AN14" s="872"/>
      <c r="AO14" s="872"/>
      <c r="AP14" s="872"/>
      <c r="AQ14" s="857"/>
      <c r="AR14" s="857"/>
      <c r="AS14" s="857"/>
      <c r="AT14" s="857"/>
      <c r="AU14" s="857"/>
      <c r="AV14" s="861"/>
      <c r="AW14" s="834"/>
      <c r="AX14" s="862"/>
      <c r="AY14" s="862" t="s">
        <v>680</v>
      </c>
      <c r="AZ14" s="863"/>
      <c r="BA14" s="861" t="s">
        <v>680</v>
      </c>
      <c r="BB14" s="864"/>
      <c r="BC14" s="864"/>
      <c r="BD14" s="864"/>
      <c r="BH14" s="863"/>
      <c r="BI14" s="863"/>
      <c r="BJ14" s="863"/>
    </row>
    <row r="15" spans="1:62" x14ac:dyDescent="0.25">
      <c r="A15" s="843">
        <v>5</v>
      </c>
      <c r="B15" s="854" t="s">
        <v>685</v>
      </c>
      <c r="C15" s="843" t="s">
        <v>44</v>
      </c>
      <c r="D15" s="843"/>
      <c r="E15" s="855">
        <f t="shared" si="3"/>
        <v>5.7</v>
      </c>
      <c r="F15" s="855"/>
      <c r="G15" s="856">
        <v>2</v>
      </c>
      <c r="H15" s="855">
        <f t="shared" si="4"/>
        <v>5.7</v>
      </c>
      <c r="I15" s="855">
        <v>6</v>
      </c>
      <c r="J15" s="855"/>
      <c r="K15" s="855"/>
      <c r="L15" s="855"/>
      <c r="M15" s="855">
        <f t="shared" si="5"/>
        <v>5.7</v>
      </c>
      <c r="N15" s="855">
        <v>6</v>
      </c>
      <c r="O15" s="871" t="s">
        <v>608</v>
      </c>
      <c r="P15" s="843" t="s">
        <v>686</v>
      </c>
      <c r="Q15" s="858" t="s">
        <v>677</v>
      </c>
      <c r="R15" s="858">
        <v>6</v>
      </c>
      <c r="S15" s="858">
        <v>6</v>
      </c>
      <c r="T15" s="859" t="s">
        <v>680</v>
      </c>
      <c r="U15" s="855"/>
      <c r="V15" s="855"/>
      <c r="W15" s="855">
        <v>5.7</v>
      </c>
      <c r="X15" s="855"/>
      <c r="Y15" s="855"/>
      <c r="Z15" s="855"/>
      <c r="AA15" s="855"/>
      <c r="AB15" s="855"/>
      <c r="AC15" s="855"/>
      <c r="AD15" s="855"/>
      <c r="AE15" s="855"/>
      <c r="AF15" s="855"/>
      <c r="AG15" s="855"/>
      <c r="AH15" s="855"/>
      <c r="AI15" s="855"/>
      <c r="AJ15" s="872"/>
      <c r="AK15" s="872"/>
      <c r="AL15" s="872"/>
      <c r="AM15" s="872"/>
      <c r="AN15" s="872"/>
      <c r="AO15" s="872"/>
      <c r="AP15" s="872"/>
      <c r="AQ15" s="857"/>
      <c r="AR15" s="857"/>
      <c r="AS15" s="857"/>
      <c r="AT15" s="857"/>
      <c r="AU15" s="857"/>
      <c r="AV15" s="861"/>
      <c r="AW15" s="834"/>
      <c r="AX15" s="862"/>
      <c r="AY15" s="862" t="s">
        <v>680</v>
      </c>
      <c r="AZ15" s="863"/>
      <c r="BA15" s="861" t="s">
        <v>680</v>
      </c>
      <c r="BB15" s="864"/>
      <c r="BC15" s="864"/>
      <c r="BD15" s="864"/>
      <c r="BH15" s="863"/>
      <c r="BI15" s="863"/>
      <c r="BJ15" s="863"/>
    </row>
    <row r="16" spans="1:62" x14ac:dyDescent="0.25">
      <c r="A16" s="843">
        <v>6</v>
      </c>
      <c r="B16" s="854" t="s">
        <v>685</v>
      </c>
      <c r="C16" s="873" t="s">
        <v>44</v>
      </c>
      <c r="D16" s="873"/>
      <c r="E16" s="855">
        <f t="shared" si="3"/>
        <v>21.23</v>
      </c>
      <c r="F16" s="855"/>
      <c r="G16" s="856">
        <v>2</v>
      </c>
      <c r="H16" s="855">
        <f t="shared" si="4"/>
        <v>21.23</v>
      </c>
      <c r="I16" s="855">
        <v>27.36</v>
      </c>
      <c r="J16" s="855"/>
      <c r="K16" s="855"/>
      <c r="L16" s="855"/>
      <c r="M16" s="855">
        <f t="shared" si="5"/>
        <v>21.23</v>
      </c>
      <c r="N16" s="855">
        <v>27.36</v>
      </c>
      <c r="O16" s="871" t="s">
        <v>608</v>
      </c>
      <c r="P16" s="843" t="s">
        <v>686</v>
      </c>
      <c r="Q16" s="858" t="s">
        <v>677</v>
      </c>
      <c r="R16" s="858">
        <v>8</v>
      </c>
      <c r="S16" s="858">
        <v>8</v>
      </c>
      <c r="T16" s="859" t="s">
        <v>680</v>
      </c>
      <c r="U16" s="855"/>
      <c r="V16" s="855"/>
      <c r="W16" s="874">
        <v>21.23</v>
      </c>
      <c r="X16" s="855"/>
      <c r="Y16" s="855"/>
      <c r="Z16" s="855"/>
      <c r="AA16" s="855"/>
      <c r="AB16" s="855"/>
      <c r="AC16" s="855"/>
      <c r="AD16" s="855"/>
      <c r="AE16" s="855"/>
      <c r="AF16" s="855"/>
      <c r="AG16" s="855"/>
      <c r="AH16" s="855"/>
      <c r="AI16" s="855"/>
      <c r="AJ16" s="872"/>
      <c r="AK16" s="872"/>
      <c r="AL16" s="872"/>
      <c r="AM16" s="872"/>
      <c r="AN16" s="872"/>
      <c r="AO16" s="872"/>
      <c r="AP16" s="872"/>
      <c r="AQ16" s="857"/>
      <c r="AR16" s="857"/>
      <c r="AS16" s="857"/>
      <c r="AT16" s="857"/>
      <c r="AU16" s="857"/>
      <c r="AV16" s="861"/>
      <c r="AW16" s="834"/>
      <c r="AX16" s="862"/>
      <c r="AY16" s="862" t="s">
        <v>680</v>
      </c>
      <c r="AZ16" s="863"/>
      <c r="BA16" s="861" t="s">
        <v>680</v>
      </c>
      <c r="BB16" s="864"/>
      <c r="BC16" s="864"/>
      <c r="BD16" s="864"/>
      <c r="BH16" s="863"/>
      <c r="BI16" s="863"/>
      <c r="BJ16" s="863"/>
    </row>
    <row r="17" spans="1:62" ht="31.5" x14ac:dyDescent="0.25">
      <c r="A17" s="843">
        <v>7</v>
      </c>
      <c r="B17" s="875" t="s">
        <v>687</v>
      </c>
      <c r="C17" s="873" t="s">
        <v>44</v>
      </c>
      <c r="D17" s="873"/>
      <c r="E17" s="855">
        <f t="shared" si="3"/>
        <v>236.6</v>
      </c>
      <c r="F17" s="855"/>
      <c r="G17" s="856">
        <v>2</v>
      </c>
      <c r="H17" s="855">
        <f t="shared" si="4"/>
        <v>236.6</v>
      </c>
      <c r="I17" s="855">
        <v>236.6</v>
      </c>
      <c r="J17" s="855"/>
      <c r="K17" s="855"/>
      <c r="L17" s="855"/>
      <c r="M17" s="855">
        <f t="shared" si="5"/>
        <v>236.6</v>
      </c>
      <c r="N17" s="855">
        <v>236.6</v>
      </c>
      <c r="O17" s="871" t="s">
        <v>608</v>
      </c>
      <c r="P17" s="843" t="s">
        <v>686</v>
      </c>
      <c r="Q17" s="858" t="s">
        <v>677</v>
      </c>
      <c r="R17" s="858">
        <v>9</v>
      </c>
      <c r="S17" s="858">
        <v>9</v>
      </c>
      <c r="T17" s="859" t="s">
        <v>680</v>
      </c>
      <c r="U17" s="855"/>
      <c r="V17" s="855"/>
      <c r="W17" s="874"/>
      <c r="X17" s="855"/>
      <c r="Y17" s="855">
        <v>236.6</v>
      </c>
      <c r="Z17" s="855"/>
      <c r="AA17" s="855"/>
      <c r="AB17" s="855"/>
      <c r="AC17" s="855"/>
      <c r="AD17" s="855"/>
      <c r="AE17" s="855"/>
      <c r="AF17" s="855"/>
      <c r="AG17" s="855"/>
      <c r="AH17" s="855"/>
      <c r="AI17" s="855"/>
      <c r="AJ17" s="872"/>
      <c r="AK17" s="872"/>
      <c r="AL17" s="872"/>
      <c r="AM17" s="872"/>
      <c r="AN17" s="872"/>
      <c r="AO17" s="872"/>
      <c r="AP17" s="872"/>
      <c r="AQ17" s="857"/>
      <c r="AR17" s="857"/>
      <c r="AS17" s="857"/>
      <c r="AT17" s="857"/>
      <c r="AU17" s="857"/>
      <c r="AV17" s="861"/>
      <c r="AW17" s="834"/>
      <c r="AX17" s="862"/>
      <c r="AY17" s="862" t="s">
        <v>680</v>
      </c>
      <c r="AZ17" s="863"/>
      <c r="BA17" s="861" t="s">
        <v>680</v>
      </c>
      <c r="BB17" s="864"/>
      <c r="BC17" s="864"/>
      <c r="BD17" s="864"/>
      <c r="BH17" s="863"/>
      <c r="BI17" s="863"/>
      <c r="BJ17" s="863"/>
    </row>
    <row r="18" spans="1:62" ht="31.5" x14ac:dyDescent="0.25">
      <c r="A18" s="843">
        <v>8</v>
      </c>
      <c r="B18" s="875" t="s">
        <v>688</v>
      </c>
      <c r="C18" s="873" t="s">
        <v>44</v>
      </c>
      <c r="D18" s="873"/>
      <c r="E18" s="855">
        <f t="shared" si="3"/>
        <v>125.4</v>
      </c>
      <c r="F18" s="855"/>
      <c r="G18" s="856">
        <v>2</v>
      </c>
      <c r="H18" s="855">
        <f t="shared" si="4"/>
        <v>125.4</v>
      </c>
      <c r="I18" s="855">
        <v>70</v>
      </c>
      <c r="J18" s="855"/>
      <c r="K18" s="855"/>
      <c r="L18" s="855"/>
      <c r="M18" s="855">
        <f t="shared" si="5"/>
        <v>125.4</v>
      </c>
      <c r="N18" s="855">
        <v>70</v>
      </c>
      <c r="O18" s="876" t="s">
        <v>568</v>
      </c>
      <c r="P18" s="848" t="s">
        <v>689</v>
      </c>
      <c r="Q18" s="858" t="s">
        <v>677</v>
      </c>
      <c r="R18" s="858">
        <v>10</v>
      </c>
      <c r="S18" s="858">
        <v>10</v>
      </c>
      <c r="T18" s="859" t="s">
        <v>690</v>
      </c>
      <c r="U18" s="855"/>
      <c r="V18" s="872"/>
      <c r="W18" s="855"/>
      <c r="X18" s="872"/>
      <c r="Y18" s="872">
        <v>125.4</v>
      </c>
      <c r="Z18" s="872"/>
      <c r="AA18" s="872"/>
      <c r="AB18" s="872"/>
      <c r="AC18" s="872"/>
      <c r="AD18" s="872"/>
      <c r="AE18" s="872"/>
      <c r="AF18" s="872"/>
      <c r="AG18" s="872"/>
      <c r="AH18" s="872"/>
      <c r="AI18" s="872"/>
      <c r="AJ18" s="872"/>
      <c r="AK18" s="872"/>
      <c r="AL18" s="872"/>
      <c r="AM18" s="872"/>
      <c r="AN18" s="872"/>
      <c r="AO18" s="872"/>
      <c r="AP18" s="872"/>
      <c r="AQ18" s="857"/>
      <c r="AR18" s="857"/>
      <c r="AS18" s="857"/>
      <c r="AT18" s="857"/>
      <c r="AU18" s="857"/>
      <c r="AV18" s="861"/>
      <c r="AW18" s="834"/>
      <c r="AX18" s="862"/>
      <c r="AY18" s="862" t="s">
        <v>680</v>
      </c>
      <c r="AZ18" s="863"/>
      <c r="BA18" s="861" t="s">
        <v>680</v>
      </c>
      <c r="BB18" s="864"/>
      <c r="BC18" s="864"/>
      <c r="BD18" s="864"/>
      <c r="BH18" s="863"/>
      <c r="BI18" s="863"/>
      <c r="BJ18" s="863"/>
    </row>
    <row r="19" spans="1:62" ht="31.5" x14ac:dyDescent="0.25">
      <c r="A19" s="843">
        <v>9</v>
      </c>
      <c r="B19" s="875" t="s">
        <v>691</v>
      </c>
      <c r="C19" s="873" t="s">
        <v>44</v>
      </c>
      <c r="D19" s="873"/>
      <c r="E19" s="855">
        <f t="shared" si="3"/>
        <v>381.1</v>
      </c>
      <c r="F19" s="855"/>
      <c r="G19" s="856">
        <v>2</v>
      </c>
      <c r="H19" s="855">
        <f t="shared" si="4"/>
        <v>381.1</v>
      </c>
      <c r="I19" s="855">
        <v>230.1</v>
      </c>
      <c r="J19" s="855"/>
      <c r="K19" s="855"/>
      <c r="L19" s="855"/>
      <c r="M19" s="855">
        <f t="shared" si="5"/>
        <v>381.1</v>
      </c>
      <c r="N19" s="855">
        <v>230.1</v>
      </c>
      <c r="O19" s="876" t="s">
        <v>568</v>
      </c>
      <c r="P19" s="848" t="s">
        <v>689</v>
      </c>
      <c r="Q19" s="858" t="s">
        <v>677</v>
      </c>
      <c r="R19" s="858">
        <v>11</v>
      </c>
      <c r="S19" s="858">
        <v>11</v>
      </c>
      <c r="T19" s="859" t="s">
        <v>692</v>
      </c>
      <c r="U19" s="855"/>
      <c r="V19" s="872"/>
      <c r="W19" s="855"/>
      <c r="X19" s="872"/>
      <c r="Y19" s="872">
        <v>301.10000000000002</v>
      </c>
      <c r="Z19" s="872"/>
      <c r="AA19" s="872"/>
      <c r="AB19" s="872"/>
      <c r="AC19" s="872"/>
      <c r="AD19" s="872"/>
      <c r="AE19" s="872"/>
      <c r="AF19" s="872"/>
      <c r="AG19" s="872"/>
      <c r="AH19" s="872"/>
      <c r="AI19" s="872"/>
      <c r="AJ19" s="872"/>
      <c r="AK19" s="872"/>
      <c r="AL19" s="872"/>
      <c r="AM19" s="872"/>
      <c r="AN19" s="872"/>
      <c r="AO19" s="872"/>
      <c r="AP19" s="872">
        <v>80</v>
      </c>
      <c r="AQ19" s="857"/>
      <c r="AR19" s="857"/>
      <c r="AS19" s="857"/>
      <c r="AT19" s="857"/>
      <c r="AU19" s="857"/>
      <c r="AV19" s="861"/>
      <c r="AW19" s="877" t="s">
        <v>693</v>
      </c>
      <c r="AX19" s="862"/>
      <c r="AY19" s="877" t="s">
        <v>693</v>
      </c>
      <c r="AZ19" s="863"/>
      <c r="BA19" s="861" t="s">
        <v>680</v>
      </c>
      <c r="BB19" s="864"/>
      <c r="BC19" s="864"/>
      <c r="BD19" s="864"/>
      <c r="BH19" s="863"/>
      <c r="BI19" s="863"/>
      <c r="BJ19" s="863"/>
    </row>
    <row r="20" spans="1:62" ht="31.5" x14ac:dyDescent="0.25">
      <c r="A20" s="843">
        <v>10</v>
      </c>
      <c r="B20" s="875" t="s">
        <v>694</v>
      </c>
      <c r="C20" s="873" t="s">
        <v>44</v>
      </c>
      <c r="D20" s="873"/>
      <c r="E20" s="855">
        <f t="shared" si="3"/>
        <v>29.8</v>
      </c>
      <c r="F20" s="855"/>
      <c r="G20" s="856">
        <v>2</v>
      </c>
      <c r="H20" s="855">
        <f t="shared" si="4"/>
        <v>29.8</v>
      </c>
      <c r="I20" s="855">
        <v>102.7</v>
      </c>
      <c r="J20" s="855"/>
      <c r="K20" s="855"/>
      <c r="L20" s="855"/>
      <c r="M20" s="855">
        <f t="shared" si="5"/>
        <v>29.8</v>
      </c>
      <c r="N20" s="855">
        <v>102.7</v>
      </c>
      <c r="O20" s="876" t="s">
        <v>568</v>
      </c>
      <c r="P20" s="848" t="s">
        <v>689</v>
      </c>
      <c r="Q20" s="858" t="s">
        <v>677</v>
      </c>
      <c r="R20" s="858">
        <v>12</v>
      </c>
      <c r="S20" s="858">
        <v>12</v>
      </c>
      <c r="T20" s="859" t="s">
        <v>695</v>
      </c>
      <c r="U20" s="855"/>
      <c r="V20" s="872"/>
      <c r="W20" s="855"/>
      <c r="X20" s="872"/>
      <c r="Y20" s="872">
        <v>29.8</v>
      </c>
      <c r="Z20" s="872"/>
      <c r="AA20" s="872"/>
      <c r="AB20" s="872"/>
      <c r="AC20" s="872"/>
      <c r="AD20" s="872"/>
      <c r="AE20" s="872"/>
      <c r="AF20" s="872"/>
      <c r="AG20" s="872"/>
      <c r="AH20" s="872"/>
      <c r="AI20" s="872"/>
      <c r="AJ20" s="872"/>
      <c r="AK20" s="872"/>
      <c r="AL20" s="872"/>
      <c r="AM20" s="872"/>
      <c r="AN20" s="872"/>
      <c r="AO20" s="872"/>
      <c r="AP20" s="872"/>
      <c r="AQ20" s="857"/>
      <c r="AR20" s="857"/>
      <c r="AS20" s="857"/>
      <c r="AT20" s="857"/>
      <c r="AU20" s="857"/>
      <c r="AV20" s="861"/>
      <c r="AW20" s="834"/>
      <c r="AX20" s="862"/>
      <c r="AY20" s="862" t="s">
        <v>680</v>
      </c>
      <c r="AZ20" s="863"/>
      <c r="BA20" s="861" t="s">
        <v>680</v>
      </c>
      <c r="BB20" s="864"/>
      <c r="BC20" s="864"/>
      <c r="BD20" s="864"/>
      <c r="BH20" s="863"/>
      <c r="BI20" s="863"/>
      <c r="BJ20" s="863"/>
    </row>
    <row r="21" spans="1:62" x14ac:dyDescent="0.25">
      <c r="A21" s="843">
        <v>11</v>
      </c>
      <c r="B21" s="875" t="s">
        <v>694</v>
      </c>
      <c r="C21" s="873" t="s">
        <v>44</v>
      </c>
      <c r="D21" s="873"/>
      <c r="E21" s="855">
        <f t="shared" si="3"/>
        <v>17.100000000000001</v>
      </c>
      <c r="F21" s="855"/>
      <c r="G21" s="856"/>
      <c r="H21" s="855">
        <f t="shared" si="4"/>
        <v>17.100000000000001</v>
      </c>
      <c r="I21" s="855"/>
      <c r="J21" s="855"/>
      <c r="K21" s="855"/>
      <c r="L21" s="855"/>
      <c r="M21" s="855">
        <f t="shared" si="5"/>
        <v>17.100000000000001</v>
      </c>
      <c r="N21" s="855"/>
      <c r="O21" s="876" t="s">
        <v>568</v>
      </c>
      <c r="P21" s="848" t="s">
        <v>689</v>
      </c>
      <c r="Q21" s="858"/>
      <c r="R21" s="858">
        <v>828</v>
      </c>
      <c r="S21" s="858"/>
      <c r="T21" s="859"/>
      <c r="U21" s="855"/>
      <c r="V21" s="872"/>
      <c r="W21" s="855">
        <v>17.100000000000001</v>
      </c>
      <c r="X21" s="872"/>
      <c r="Y21" s="872"/>
      <c r="Z21" s="872"/>
      <c r="AA21" s="872"/>
      <c r="AB21" s="872"/>
      <c r="AC21" s="872"/>
      <c r="AD21" s="872"/>
      <c r="AE21" s="872"/>
      <c r="AF21" s="872"/>
      <c r="AG21" s="872"/>
      <c r="AH21" s="872"/>
      <c r="AI21" s="872"/>
      <c r="AJ21" s="872"/>
      <c r="AK21" s="872"/>
      <c r="AL21" s="872"/>
      <c r="AM21" s="872"/>
      <c r="AN21" s="872"/>
      <c r="AO21" s="872"/>
      <c r="AP21" s="872"/>
      <c r="AQ21" s="857"/>
      <c r="AR21" s="857"/>
      <c r="AS21" s="857"/>
      <c r="AT21" s="857"/>
      <c r="AU21" s="857"/>
      <c r="AV21" s="861"/>
      <c r="AW21" s="834"/>
      <c r="AX21" s="862"/>
      <c r="AY21" s="862"/>
      <c r="AZ21" s="863"/>
      <c r="BA21" s="861" t="s">
        <v>696</v>
      </c>
      <c r="BB21" s="864"/>
      <c r="BC21" s="864"/>
      <c r="BD21" s="864"/>
      <c r="BH21" s="863"/>
      <c r="BI21" s="863"/>
      <c r="BJ21" s="863"/>
    </row>
    <row r="22" spans="1:62" ht="31.5" x14ac:dyDescent="0.25">
      <c r="A22" s="843">
        <v>12</v>
      </c>
      <c r="B22" s="854" t="s">
        <v>697</v>
      </c>
      <c r="C22" s="843" t="s">
        <v>44</v>
      </c>
      <c r="D22" s="843"/>
      <c r="E22" s="855">
        <f t="shared" si="3"/>
        <v>82</v>
      </c>
      <c r="F22" s="855"/>
      <c r="G22" s="856">
        <v>2</v>
      </c>
      <c r="H22" s="855">
        <f t="shared" si="4"/>
        <v>82</v>
      </c>
      <c r="I22" s="855">
        <v>55</v>
      </c>
      <c r="J22" s="884"/>
      <c r="K22" s="855"/>
      <c r="L22" s="855"/>
      <c r="M22" s="855">
        <f t="shared" si="5"/>
        <v>82</v>
      </c>
      <c r="N22" s="855">
        <v>55</v>
      </c>
      <c r="O22" s="871" t="s">
        <v>698</v>
      </c>
      <c r="P22" s="843" t="s">
        <v>699</v>
      </c>
      <c r="Q22" s="858" t="s">
        <v>677</v>
      </c>
      <c r="R22" s="858">
        <v>13</v>
      </c>
      <c r="S22" s="858">
        <v>13</v>
      </c>
      <c r="T22" s="859" t="s">
        <v>700</v>
      </c>
      <c r="U22" s="872"/>
      <c r="V22" s="872"/>
      <c r="W22" s="874"/>
      <c r="X22" s="872"/>
      <c r="Y22" s="855">
        <v>82</v>
      </c>
      <c r="Z22" s="855"/>
      <c r="AA22" s="872"/>
      <c r="AB22" s="872"/>
      <c r="AC22" s="872"/>
      <c r="AD22" s="872"/>
      <c r="AE22" s="872"/>
      <c r="AF22" s="872"/>
      <c r="AG22" s="872"/>
      <c r="AH22" s="872"/>
      <c r="AI22" s="872"/>
      <c r="AJ22" s="872"/>
      <c r="AK22" s="872"/>
      <c r="AL22" s="872"/>
      <c r="AM22" s="872"/>
      <c r="AN22" s="872"/>
      <c r="AO22" s="872"/>
      <c r="AP22" s="872"/>
      <c r="AQ22" s="857"/>
      <c r="AR22" s="857"/>
      <c r="AS22" s="857"/>
      <c r="AT22" s="857"/>
      <c r="AU22" s="857"/>
      <c r="AV22" s="861"/>
      <c r="AW22" s="834"/>
      <c r="AX22" s="862"/>
      <c r="AY22" s="862" t="s">
        <v>680</v>
      </c>
      <c r="AZ22" s="863"/>
      <c r="BA22" s="861" t="s">
        <v>680</v>
      </c>
      <c r="BB22" s="864"/>
      <c r="BC22" s="864"/>
      <c r="BD22" s="864"/>
      <c r="BH22" s="863"/>
      <c r="BI22" s="863"/>
      <c r="BJ22" s="863"/>
    </row>
    <row r="23" spans="1:62" ht="31.5" x14ac:dyDescent="0.25">
      <c r="A23" s="843">
        <v>13</v>
      </c>
      <c r="B23" s="854" t="s">
        <v>701</v>
      </c>
      <c r="C23" s="843" t="s">
        <v>44</v>
      </c>
      <c r="D23" s="843"/>
      <c r="E23" s="855">
        <f t="shared" si="3"/>
        <v>22.7</v>
      </c>
      <c r="F23" s="855"/>
      <c r="G23" s="856">
        <v>2</v>
      </c>
      <c r="H23" s="855">
        <f t="shared" si="4"/>
        <v>22.7</v>
      </c>
      <c r="I23" s="855">
        <v>35</v>
      </c>
      <c r="J23" s="884"/>
      <c r="K23" s="855"/>
      <c r="L23" s="855"/>
      <c r="M23" s="855">
        <f t="shared" si="5"/>
        <v>22.7</v>
      </c>
      <c r="N23" s="855">
        <v>35</v>
      </c>
      <c r="O23" s="871" t="s">
        <v>698</v>
      </c>
      <c r="P23" s="843" t="s">
        <v>699</v>
      </c>
      <c r="Q23" s="858" t="s">
        <v>677</v>
      </c>
      <c r="R23" s="858">
        <v>14</v>
      </c>
      <c r="S23" s="858">
        <v>14</v>
      </c>
      <c r="T23" s="859" t="s">
        <v>702</v>
      </c>
      <c r="U23" s="872"/>
      <c r="V23" s="872"/>
      <c r="W23" s="874"/>
      <c r="X23" s="872"/>
      <c r="Y23" s="855">
        <v>22.7</v>
      </c>
      <c r="Z23" s="855"/>
      <c r="AA23" s="872"/>
      <c r="AB23" s="872"/>
      <c r="AC23" s="872"/>
      <c r="AD23" s="872"/>
      <c r="AE23" s="872"/>
      <c r="AF23" s="872"/>
      <c r="AG23" s="872"/>
      <c r="AH23" s="872"/>
      <c r="AI23" s="872"/>
      <c r="AJ23" s="872"/>
      <c r="AK23" s="872"/>
      <c r="AL23" s="872"/>
      <c r="AM23" s="872"/>
      <c r="AN23" s="872"/>
      <c r="AO23" s="872"/>
      <c r="AP23" s="872"/>
      <c r="AQ23" s="857"/>
      <c r="AR23" s="857"/>
      <c r="AS23" s="857"/>
      <c r="AT23" s="857"/>
      <c r="AU23" s="857"/>
      <c r="AV23" s="861"/>
      <c r="AW23" s="834"/>
      <c r="AX23" s="862"/>
      <c r="AY23" s="862" t="s">
        <v>680</v>
      </c>
      <c r="AZ23" s="863"/>
      <c r="BA23" s="861" t="s">
        <v>680</v>
      </c>
      <c r="BB23" s="864"/>
      <c r="BC23" s="864"/>
      <c r="BD23" s="864"/>
      <c r="BH23" s="863"/>
      <c r="BI23" s="863"/>
      <c r="BJ23" s="863"/>
    </row>
    <row r="24" spans="1:62" ht="31.5" x14ac:dyDescent="0.25">
      <c r="A24" s="843">
        <v>14</v>
      </c>
      <c r="B24" s="854" t="s">
        <v>703</v>
      </c>
      <c r="C24" s="843" t="s">
        <v>44</v>
      </c>
      <c r="D24" s="843"/>
      <c r="E24" s="855">
        <f t="shared" si="3"/>
        <v>43.1</v>
      </c>
      <c r="F24" s="855"/>
      <c r="G24" s="856">
        <v>2</v>
      </c>
      <c r="H24" s="855">
        <f t="shared" si="4"/>
        <v>43.1</v>
      </c>
      <c r="I24" s="855">
        <v>40</v>
      </c>
      <c r="J24" s="884"/>
      <c r="K24" s="855"/>
      <c r="L24" s="855"/>
      <c r="M24" s="855">
        <f t="shared" si="5"/>
        <v>43.1</v>
      </c>
      <c r="N24" s="855">
        <v>40</v>
      </c>
      <c r="O24" s="871" t="s">
        <v>698</v>
      </c>
      <c r="P24" s="843" t="s">
        <v>699</v>
      </c>
      <c r="Q24" s="858" t="s">
        <v>677</v>
      </c>
      <c r="R24" s="858">
        <v>15</v>
      </c>
      <c r="S24" s="858">
        <v>15</v>
      </c>
      <c r="T24" s="859" t="s">
        <v>704</v>
      </c>
      <c r="U24" s="872"/>
      <c r="V24" s="872"/>
      <c r="W24" s="874"/>
      <c r="X24" s="872"/>
      <c r="Y24" s="855">
        <v>43.1</v>
      </c>
      <c r="Z24" s="855"/>
      <c r="AA24" s="872"/>
      <c r="AB24" s="872"/>
      <c r="AC24" s="872"/>
      <c r="AD24" s="872"/>
      <c r="AE24" s="872"/>
      <c r="AF24" s="872"/>
      <c r="AG24" s="872"/>
      <c r="AH24" s="872"/>
      <c r="AI24" s="872"/>
      <c r="AJ24" s="872"/>
      <c r="AK24" s="872"/>
      <c r="AL24" s="872"/>
      <c r="AM24" s="872"/>
      <c r="AN24" s="872"/>
      <c r="AO24" s="872"/>
      <c r="AP24" s="872"/>
      <c r="AQ24" s="857"/>
      <c r="AR24" s="857"/>
      <c r="AS24" s="857"/>
      <c r="AT24" s="857"/>
      <c r="AU24" s="857"/>
      <c r="AV24" s="861"/>
      <c r="AW24" s="834"/>
      <c r="AX24" s="862"/>
      <c r="AY24" s="862" t="s">
        <v>680</v>
      </c>
      <c r="AZ24" s="863"/>
      <c r="BA24" s="861" t="s">
        <v>680</v>
      </c>
      <c r="BB24" s="864"/>
      <c r="BC24" s="864"/>
      <c r="BD24" s="864"/>
      <c r="BH24" s="863"/>
      <c r="BI24" s="863"/>
      <c r="BJ24" s="863"/>
    </row>
    <row r="25" spans="1:62" ht="31.5" x14ac:dyDescent="0.25">
      <c r="A25" s="843">
        <v>15</v>
      </c>
      <c r="B25" s="854" t="s">
        <v>705</v>
      </c>
      <c r="C25" s="843" t="s">
        <v>44</v>
      </c>
      <c r="D25" s="843"/>
      <c r="E25" s="855">
        <f t="shared" si="3"/>
        <v>52.3</v>
      </c>
      <c r="F25" s="855"/>
      <c r="G25" s="856">
        <v>2</v>
      </c>
      <c r="H25" s="855">
        <f t="shared" si="4"/>
        <v>52.3</v>
      </c>
      <c r="I25" s="855">
        <v>50</v>
      </c>
      <c r="J25" s="884"/>
      <c r="K25" s="855"/>
      <c r="L25" s="855"/>
      <c r="M25" s="855">
        <f t="shared" si="5"/>
        <v>52.3</v>
      </c>
      <c r="N25" s="855">
        <v>50</v>
      </c>
      <c r="O25" s="871" t="s">
        <v>698</v>
      </c>
      <c r="P25" s="843" t="s">
        <v>699</v>
      </c>
      <c r="Q25" s="858" t="s">
        <v>677</v>
      </c>
      <c r="R25" s="858">
        <v>16</v>
      </c>
      <c r="S25" s="858">
        <v>16</v>
      </c>
      <c r="T25" s="859" t="s">
        <v>706</v>
      </c>
      <c r="U25" s="872"/>
      <c r="V25" s="872"/>
      <c r="W25" s="874"/>
      <c r="X25" s="872"/>
      <c r="Y25" s="855">
        <v>52.3</v>
      </c>
      <c r="Z25" s="855"/>
      <c r="AA25" s="872"/>
      <c r="AB25" s="872"/>
      <c r="AC25" s="872"/>
      <c r="AD25" s="872"/>
      <c r="AE25" s="872"/>
      <c r="AF25" s="872"/>
      <c r="AG25" s="872"/>
      <c r="AH25" s="872"/>
      <c r="AI25" s="872"/>
      <c r="AJ25" s="872"/>
      <c r="AK25" s="872"/>
      <c r="AL25" s="872"/>
      <c r="AM25" s="872"/>
      <c r="AN25" s="872"/>
      <c r="AO25" s="872"/>
      <c r="AP25" s="872"/>
      <c r="AQ25" s="857"/>
      <c r="AR25" s="857"/>
      <c r="AS25" s="857"/>
      <c r="AT25" s="857"/>
      <c r="AU25" s="857"/>
      <c r="AV25" s="861"/>
      <c r="AW25" s="834"/>
      <c r="AX25" s="862"/>
      <c r="AY25" s="862" t="s">
        <v>680</v>
      </c>
      <c r="AZ25" s="863"/>
      <c r="BA25" s="861" t="s">
        <v>680</v>
      </c>
      <c r="BB25" s="864"/>
      <c r="BC25" s="864"/>
      <c r="BD25" s="864"/>
      <c r="BH25" s="863"/>
      <c r="BI25" s="863"/>
      <c r="BJ25" s="863"/>
    </row>
    <row r="26" spans="1:62" ht="31.5" x14ac:dyDescent="0.25">
      <c r="A26" s="843">
        <v>16</v>
      </c>
      <c r="B26" s="854" t="s">
        <v>707</v>
      </c>
      <c r="C26" s="843" t="s">
        <v>44</v>
      </c>
      <c r="D26" s="843"/>
      <c r="E26" s="855">
        <f t="shared" si="3"/>
        <v>21.7</v>
      </c>
      <c r="F26" s="855"/>
      <c r="G26" s="856">
        <v>2</v>
      </c>
      <c r="H26" s="855">
        <f t="shared" si="4"/>
        <v>21.7</v>
      </c>
      <c r="I26" s="855">
        <v>1.8</v>
      </c>
      <c r="J26" s="855"/>
      <c r="K26" s="855"/>
      <c r="L26" s="855"/>
      <c r="M26" s="855">
        <f t="shared" si="5"/>
        <v>21.7</v>
      </c>
      <c r="N26" s="855">
        <v>1.8</v>
      </c>
      <c r="O26" s="871" t="s">
        <v>708</v>
      </c>
      <c r="P26" s="843" t="s">
        <v>709</v>
      </c>
      <c r="Q26" s="858" t="s">
        <v>710</v>
      </c>
      <c r="R26" s="858">
        <v>17</v>
      </c>
      <c r="S26" s="878">
        <v>17</v>
      </c>
      <c r="T26" s="859"/>
      <c r="U26" s="874"/>
      <c r="V26" s="872"/>
      <c r="W26" s="874">
        <v>21.7</v>
      </c>
      <c r="X26" s="874"/>
      <c r="Y26" s="872"/>
      <c r="Z26" s="872"/>
      <c r="AA26" s="874"/>
      <c r="AB26" s="872"/>
      <c r="AC26" s="872"/>
      <c r="AD26" s="874"/>
      <c r="AE26" s="872"/>
      <c r="AF26" s="874"/>
      <c r="AG26" s="872"/>
      <c r="AH26" s="872"/>
      <c r="AI26" s="872"/>
      <c r="AJ26" s="874"/>
      <c r="AK26" s="872"/>
      <c r="AL26" s="872"/>
      <c r="AM26" s="874"/>
      <c r="AN26" s="872"/>
      <c r="AO26" s="872"/>
      <c r="AP26" s="872"/>
      <c r="AQ26" s="857"/>
      <c r="AR26" s="857"/>
      <c r="AS26" s="857"/>
      <c r="AT26" s="857"/>
      <c r="AU26" s="857"/>
      <c r="AV26" s="861"/>
      <c r="AW26" s="834"/>
      <c r="AX26" s="862"/>
      <c r="AY26" s="862" t="s">
        <v>680</v>
      </c>
      <c r="AZ26" s="863"/>
      <c r="BA26" s="861" t="s">
        <v>680</v>
      </c>
      <c r="BB26" s="864"/>
      <c r="BC26" s="864"/>
      <c r="BD26" s="864"/>
      <c r="BH26" s="863"/>
      <c r="BI26" s="863"/>
      <c r="BJ26" s="863"/>
    </row>
    <row r="27" spans="1:62" ht="31.5" x14ac:dyDescent="0.25">
      <c r="A27" s="843">
        <v>17</v>
      </c>
      <c r="B27" s="871" t="s">
        <v>707</v>
      </c>
      <c r="C27" s="843" t="s">
        <v>44</v>
      </c>
      <c r="D27" s="843"/>
      <c r="E27" s="855">
        <f t="shared" si="3"/>
        <v>4.82</v>
      </c>
      <c r="F27" s="855"/>
      <c r="G27" s="856">
        <v>2</v>
      </c>
      <c r="H27" s="855">
        <f t="shared" si="4"/>
        <v>4.82</v>
      </c>
      <c r="I27" s="855">
        <v>4.8</v>
      </c>
      <c r="J27" s="855"/>
      <c r="K27" s="855"/>
      <c r="L27" s="855"/>
      <c r="M27" s="855">
        <f t="shared" si="5"/>
        <v>4.82</v>
      </c>
      <c r="N27" s="855">
        <v>4.8</v>
      </c>
      <c r="O27" s="871" t="s">
        <v>606</v>
      </c>
      <c r="P27" s="843" t="s">
        <v>683</v>
      </c>
      <c r="Q27" s="858" t="s">
        <v>677</v>
      </c>
      <c r="R27" s="858">
        <v>22</v>
      </c>
      <c r="S27" s="858">
        <v>22</v>
      </c>
      <c r="T27" s="859" t="s">
        <v>680</v>
      </c>
      <c r="U27" s="874"/>
      <c r="V27" s="872"/>
      <c r="W27" s="874">
        <v>4.82</v>
      </c>
      <c r="X27" s="874"/>
      <c r="Y27" s="874"/>
      <c r="Z27" s="874"/>
      <c r="AA27" s="874"/>
      <c r="AB27" s="872"/>
      <c r="AC27" s="872"/>
      <c r="AD27" s="874"/>
      <c r="AE27" s="874"/>
      <c r="AF27" s="874"/>
      <c r="AG27" s="874"/>
      <c r="AH27" s="874"/>
      <c r="AI27" s="874"/>
      <c r="AJ27" s="874"/>
      <c r="AK27" s="872"/>
      <c r="AL27" s="872"/>
      <c r="AM27" s="874"/>
      <c r="AN27" s="874"/>
      <c r="AO27" s="872"/>
      <c r="AP27" s="872"/>
      <c r="AQ27" s="857"/>
      <c r="AR27" s="857"/>
      <c r="AS27" s="857"/>
      <c r="AT27" s="857"/>
      <c r="AU27" s="857"/>
      <c r="AV27" s="861"/>
      <c r="AW27" s="834"/>
      <c r="AX27" s="862"/>
      <c r="AY27" s="862" t="s">
        <v>680</v>
      </c>
      <c r="AZ27" s="863"/>
      <c r="BA27" s="861" t="s">
        <v>711</v>
      </c>
      <c r="BB27" s="864"/>
      <c r="BC27" s="864"/>
      <c r="BD27" s="864"/>
      <c r="BH27" s="863"/>
      <c r="BI27" s="863"/>
      <c r="BJ27" s="863"/>
    </row>
    <row r="28" spans="1:62" x14ac:dyDescent="0.25">
      <c r="A28" s="843">
        <v>18</v>
      </c>
      <c r="B28" s="871" t="s">
        <v>712</v>
      </c>
      <c r="C28" s="843" t="s">
        <v>44</v>
      </c>
      <c r="D28" s="843"/>
      <c r="E28" s="855">
        <f t="shared" si="3"/>
        <v>6.29</v>
      </c>
      <c r="F28" s="855"/>
      <c r="G28" s="856">
        <v>2</v>
      </c>
      <c r="H28" s="855">
        <f t="shared" si="4"/>
        <v>6.29</v>
      </c>
      <c r="I28" s="855">
        <v>6</v>
      </c>
      <c r="J28" s="855"/>
      <c r="K28" s="855"/>
      <c r="L28" s="855"/>
      <c r="M28" s="855">
        <f t="shared" si="5"/>
        <v>6.29</v>
      </c>
      <c r="N28" s="855">
        <v>6</v>
      </c>
      <c r="O28" s="871" t="s">
        <v>597</v>
      </c>
      <c r="P28" s="843" t="s">
        <v>713</v>
      </c>
      <c r="Q28" s="858" t="s">
        <v>677</v>
      </c>
      <c r="R28" s="858">
        <v>23</v>
      </c>
      <c r="S28" s="858">
        <v>23</v>
      </c>
      <c r="T28" s="859"/>
      <c r="U28" s="874"/>
      <c r="V28" s="872"/>
      <c r="W28" s="874"/>
      <c r="X28" s="874"/>
      <c r="Y28" s="874">
        <v>6.29</v>
      </c>
      <c r="Z28" s="874"/>
      <c r="AA28" s="874"/>
      <c r="AB28" s="872"/>
      <c r="AC28" s="872"/>
      <c r="AD28" s="874"/>
      <c r="AE28" s="874"/>
      <c r="AF28" s="874"/>
      <c r="AG28" s="874"/>
      <c r="AH28" s="874"/>
      <c r="AI28" s="874"/>
      <c r="AJ28" s="874"/>
      <c r="AK28" s="872"/>
      <c r="AL28" s="872"/>
      <c r="AM28" s="874"/>
      <c r="AN28" s="874"/>
      <c r="AO28" s="872"/>
      <c r="AP28" s="872"/>
      <c r="AQ28" s="857"/>
      <c r="AR28" s="857"/>
      <c r="AS28" s="857"/>
      <c r="AT28" s="857"/>
      <c r="AU28" s="857"/>
      <c r="AV28" s="861"/>
      <c r="AW28" s="834"/>
      <c r="AX28" s="862"/>
      <c r="AY28" s="862" t="s">
        <v>680</v>
      </c>
      <c r="AZ28" s="863"/>
      <c r="BA28" s="861" t="s">
        <v>680</v>
      </c>
      <c r="BB28" s="864"/>
      <c r="BC28" s="864"/>
      <c r="BD28" s="864"/>
      <c r="BH28" s="863"/>
      <c r="BI28" s="863"/>
      <c r="BJ28" s="863"/>
    </row>
    <row r="29" spans="1:62" ht="31.5" x14ac:dyDescent="0.25">
      <c r="A29" s="843">
        <v>19</v>
      </c>
      <c r="B29" s="871" t="s">
        <v>707</v>
      </c>
      <c r="C29" s="843" t="s">
        <v>44</v>
      </c>
      <c r="D29" s="843"/>
      <c r="E29" s="855">
        <f t="shared" si="3"/>
        <v>4.18</v>
      </c>
      <c r="F29" s="855"/>
      <c r="G29" s="856">
        <v>2</v>
      </c>
      <c r="H29" s="855">
        <f t="shared" si="4"/>
        <v>4.18</v>
      </c>
      <c r="I29" s="855">
        <v>4</v>
      </c>
      <c r="J29" s="855"/>
      <c r="K29" s="855"/>
      <c r="L29" s="855"/>
      <c r="M29" s="855">
        <f t="shared" si="5"/>
        <v>4.18</v>
      </c>
      <c r="N29" s="855">
        <v>4</v>
      </c>
      <c r="O29" s="871" t="s">
        <v>597</v>
      </c>
      <c r="P29" s="843" t="s">
        <v>713</v>
      </c>
      <c r="Q29" s="858" t="s">
        <v>677</v>
      </c>
      <c r="R29" s="858">
        <v>24</v>
      </c>
      <c r="S29" s="858">
        <v>24</v>
      </c>
      <c r="T29" s="859"/>
      <c r="U29" s="874"/>
      <c r="V29" s="872"/>
      <c r="W29" s="874">
        <v>4.18</v>
      </c>
      <c r="X29" s="874"/>
      <c r="Y29" s="874"/>
      <c r="Z29" s="874"/>
      <c r="AA29" s="874"/>
      <c r="AB29" s="872"/>
      <c r="AC29" s="872"/>
      <c r="AD29" s="874"/>
      <c r="AE29" s="874"/>
      <c r="AF29" s="874"/>
      <c r="AG29" s="874"/>
      <c r="AH29" s="874"/>
      <c r="AI29" s="874"/>
      <c r="AJ29" s="874"/>
      <c r="AK29" s="872"/>
      <c r="AL29" s="872"/>
      <c r="AM29" s="874"/>
      <c r="AN29" s="874"/>
      <c r="AO29" s="872"/>
      <c r="AP29" s="872"/>
      <c r="AQ29" s="857"/>
      <c r="AR29" s="857"/>
      <c r="AS29" s="857"/>
      <c r="AT29" s="857"/>
      <c r="AU29" s="857"/>
      <c r="AV29" s="861"/>
      <c r="AW29" s="834"/>
      <c r="AX29" s="862"/>
      <c r="AY29" s="862" t="s">
        <v>680</v>
      </c>
      <c r="AZ29" s="863"/>
      <c r="BA29" s="861" t="s">
        <v>680</v>
      </c>
      <c r="BB29" s="864"/>
      <c r="BC29" s="864"/>
      <c r="BD29" s="864"/>
      <c r="BH29" s="863"/>
      <c r="BI29" s="863"/>
      <c r="BJ29" s="863"/>
    </row>
    <row r="30" spans="1:62" ht="31.5" x14ac:dyDescent="0.25">
      <c r="A30" s="843">
        <v>20</v>
      </c>
      <c r="B30" s="854" t="s">
        <v>714</v>
      </c>
      <c r="C30" s="843" t="s">
        <v>44</v>
      </c>
      <c r="D30" s="843"/>
      <c r="E30" s="855">
        <f t="shared" si="3"/>
        <v>4.5</v>
      </c>
      <c r="F30" s="855"/>
      <c r="G30" s="856">
        <v>2</v>
      </c>
      <c r="H30" s="855">
        <f t="shared" si="4"/>
        <v>4.5</v>
      </c>
      <c r="I30" s="855">
        <v>5</v>
      </c>
      <c r="J30" s="855"/>
      <c r="K30" s="855"/>
      <c r="L30" s="855"/>
      <c r="M30" s="855">
        <f t="shared" si="5"/>
        <v>4.5</v>
      </c>
      <c r="N30" s="855">
        <v>5</v>
      </c>
      <c r="O30" s="871" t="s">
        <v>590</v>
      </c>
      <c r="P30" s="843" t="s">
        <v>715</v>
      </c>
      <c r="Q30" s="858" t="s">
        <v>677</v>
      </c>
      <c r="R30" s="858">
        <v>25</v>
      </c>
      <c r="S30" s="858">
        <v>25</v>
      </c>
      <c r="T30" s="859" t="s">
        <v>716</v>
      </c>
      <c r="U30" s="855"/>
      <c r="V30" s="872"/>
      <c r="W30" s="855">
        <v>4.5</v>
      </c>
      <c r="X30" s="874"/>
      <c r="Y30" s="855"/>
      <c r="Z30" s="855"/>
      <c r="AA30" s="872"/>
      <c r="AB30" s="872"/>
      <c r="AC30" s="872"/>
      <c r="AD30" s="872"/>
      <c r="AE30" s="872"/>
      <c r="AF30" s="872"/>
      <c r="AG30" s="872"/>
      <c r="AH30" s="872"/>
      <c r="AI30" s="872"/>
      <c r="AJ30" s="872"/>
      <c r="AK30" s="872"/>
      <c r="AL30" s="872"/>
      <c r="AM30" s="855"/>
      <c r="AN30" s="872"/>
      <c r="AO30" s="872"/>
      <c r="AP30" s="872"/>
      <c r="AQ30" s="857"/>
      <c r="AR30" s="857"/>
      <c r="AS30" s="857"/>
      <c r="AT30" s="857"/>
      <c r="AU30" s="857"/>
      <c r="AV30" s="861"/>
      <c r="AW30" s="834"/>
      <c r="AX30" s="862"/>
      <c r="AY30" s="862" t="s">
        <v>680</v>
      </c>
      <c r="AZ30" s="863"/>
      <c r="BA30" s="861" t="s">
        <v>680</v>
      </c>
      <c r="BB30" s="864"/>
      <c r="BC30" s="864"/>
      <c r="BD30" s="864"/>
      <c r="BH30" s="863"/>
      <c r="BI30" s="863"/>
      <c r="BJ30" s="863"/>
    </row>
    <row r="31" spans="1:62" x14ac:dyDescent="0.25">
      <c r="A31" s="843">
        <v>21</v>
      </c>
      <c r="B31" s="854" t="s">
        <v>717</v>
      </c>
      <c r="C31" s="843" t="s">
        <v>44</v>
      </c>
      <c r="D31" s="843"/>
      <c r="E31" s="855">
        <f t="shared" si="3"/>
        <v>2.3199999999999998</v>
      </c>
      <c r="F31" s="855"/>
      <c r="G31" s="856">
        <v>2</v>
      </c>
      <c r="H31" s="855">
        <f t="shared" si="4"/>
        <v>2.3199999999999998</v>
      </c>
      <c r="I31" s="855">
        <v>2</v>
      </c>
      <c r="J31" s="855"/>
      <c r="K31" s="855"/>
      <c r="L31" s="855"/>
      <c r="M31" s="855">
        <f t="shared" si="5"/>
        <v>2.3199999999999998</v>
      </c>
      <c r="N31" s="855">
        <v>2</v>
      </c>
      <c r="O31" s="871" t="s">
        <v>590</v>
      </c>
      <c r="P31" s="843" t="s">
        <v>715</v>
      </c>
      <c r="Q31" s="858" t="s">
        <v>677</v>
      </c>
      <c r="R31" s="858">
        <v>26</v>
      </c>
      <c r="S31" s="858">
        <v>26</v>
      </c>
      <c r="T31" s="859" t="s">
        <v>718</v>
      </c>
      <c r="U31" s="874"/>
      <c r="V31" s="872"/>
      <c r="W31" s="855">
        <v>2.3199999999999998</v>
      </c>
      <c r="X31" s="874"/>
      <c r="Y31" s="855"/>
      <c r="Z31" s="855"/>
      <c r="AA31" s="872"/>
      <c r="AB31" s="872"/>
      <c r="AC31" s="872"/>
      <c r="AD31" s="872"/>
      <c r="AE31" s="872"/>
      <c r="AF31" s="872"/>
      <c r="AG31" s="872"/>
      <c r="AH31" s="872"/>
      <c r="AI31" s="872"/>
      <c r="AJ31" s="872"/>
      <c r="AK31" s="872"/>
      <c r="AL31" s="872"/>
      <c r="AM31" s="855"/>
      <c r="AN31" s="872"/>
      <c r="AO31" s="872"/>
      <c r="AP31" s="872"/>
      <c r="AQ31" s="857"/>
      <c r="AR31" s="857"/>
      <c r="AS31" s="857"/>
      <c r="AT31" s="857"/>
      <c r="AU31" s="857"/>
      <c r="AV31" s="861"/>
      <c r="AW31" s="834"/>
      <c r="AX31" s="862"/>
      <c r="AY31" s="862" t="s">
        <v>680</v>
      </c>
      <c r="AZ31" s="863"/>
      <c r="BA31" s="861" t="s">
        <v>680</v>
      </c>
      <c r="BB31" s="864"/>
      <c r="BC31" s="864"/>
      <c r="BD31" s="864"/>
      <c r="BH31" s="863"/>
      <c r="BI31" s="863"/>
      <c r="BJ31" s="863"/>
    </row>
    <row r="32" spans="1:62" x14ac:dyDescent="0.25">
      <c r="A32" s="843">
        <v>22</v>
      </c>
      <c r="B32" s="854" t="s">
        <v>719</v>
      </c>
      <c r="C32" s="843" t="s">
        <v>44</v>
      </c>
      <c r="D32" s="843"/>
      <c r="E32" s="855">
        <f t="shared" si="3"/>
        <v>2.23</v>
      </c>
      <c r="F32" s="855"/>
      <c r="G32" s="856">
        <v>2</v>
      </c>
      <c r="H32" s="855">
        <f t="shared" si="4"/>
        <v>2.23</v>
      </c>
      <c r="I32" s="855">
        <v>1.2</v>
      </c>
      <c r="J32" s="855"/>
      <c r="K32" s="855"/>
      <c r="L32" s="855"/>
      <c r="M32" s="855">
        <f t="shared" si="5"/>
        <v>2.23</v>
      </c>
      <c r="N32" s="855">
        <v>1.2</v>
      </c>
      <c r="O32" s="871" t="s">
        <v>590</v>
      </c>
      <c r="P32" s="843" t="s">
        <v>715</v>
      </c>
      <c r="Q32" s="858" t="s">
        <v>677</v>
      </c>
      <c r="R32" s="858">
        <v>27</v>
      </c>
      <c r="S32" s="858">
        <v>27</v>
      </c>
      <c r="T32" s="859" t="s">
        <v>718</v>
      </c>
      <c r="U32" s="874"/>
      <c r="V32" s="872"/>
      <c r="W32" s="855">
        <v>2.23</v>
      </c>
      <c r="X32" s="874"/>
      <c r="Y32" s="855"/>
      <c r="Z32" s="855"/>
      <c r="AA32" s="872"/>
      <c r="AB32" s="872"/>
      <c r="AC32" s="872"/>
      <c r="AD32" s="872"/>
      <c r="AE32" s="872"/>
      <c r="AF32" s="872"/>
      <c r="AG32" s="872"/>
      <c r="AH32" s="872"/>
      <c r="AI32" s="872"/>
      <c r="AJ32" s="872"/>
      <c r="AK32" s="872"/>
      <c r="AL32" s="872"/>
      <c r="AM32" s="855"/>
      <c r="AN32" s="872"/>
      <c r="AO32" s="872"/>
      <c r="AP32" s="872"/>
      <c r="AQ32" s="857"/>
      <c r="AR32" s="857"/>
      <c r="AS32" s="857"/>
      <c r="AT32" s="857"/>
      <c r="AU32" s="857"/>
      <c r="AV32" s="861"/>
      <c r="AW32" s="834"/>
      <c r="AX32" s="862"/>
      <c r="AY32" s="862" t="s">
        <v>680</v>
      </c>
      <c r="AZ32" s="863"/>
      <c r="BA32" s="861" t="s">
        <v>680</v>
      </c>
      <c r="BB32" s="864"/>
      <c r="BC32" s="864"/>
      <c r="BD32" s="864"/>
      <c r="BH32" s="863"/>
      <c r="BI32" s="863"/>
      <c r="BJ32" s="863"/>
    </row>
    <row r="33" spans="1:62" ht="31.5" x14ac:dyDescent="0.25">
      <c r="A33" s="843">
        <v>23</v>
      </c>
      <c r="B33" s="879" t="s">
        <v>720</v>
      </c>
      <c r="C33" s="880" t="s">
        <v>44</v>
      </c>
      <c r="D33" s="880"/>
      <c r="E33" s="855">
        <f t="shared" si="3"/>
        <v>1.8</v>
      </c>
      <c r="F33" s="855"/>
      <c r="G33" s="856">
        <v>2</v>
      </c>
      <c r="H33" s="855">
        <f t="shared" si="4"/>
        <v>1.8</v>
      </c>
      <c r="I33" s="855">
        <v>4</v>
      </c>
      <c r="J33" s="881"/>
      <c r="K33" s="855"/>
      <c r="L33" s="855"/>
      <c r="M33" s="855">
        <f t="shared" si="5"/>
        <v>1.8</v>
      </c>
      <c r="N33" s="855">
        <v>4</v>
      </c>
      <c r="O33" s="871" t="s">
        <v>590</v>
      </c>
      <c r="P33" s="843" t="s">
        <v>715</v>
      </c>
      <c r="Q33" s="858" t="s">
        <v>677</v>
      </c>
      <c r="R33" s="858">
        <v>28</v>
      </c>
      <c r="S33" s="858">
        <v>28</v>
      </c>
      <c r="T33" s="859" t="s">
        <v>718</v>
      </c>
      <c r="U33" s="881"/>
      <c r="V33" s="872"/>
      <c r="W33" s="855">
        <v>1.8</v>
      </c>
      <c r="X33" s="872"/>
      <c r="Y33" s="872"/>
      <c r="Z33" s="872"/>
      <c r="AA33" s="872"/>
      <c r="AB33" s="872"/>
      <c r="AC33" s="872"/>
      <c r="AD33" s="872"/>
      <c r="AE33" s="872"/>
      <c r="AF33" s="872"/>
      <c r="AG33" s="872"/>
      <c r="AH33" s="872"/>
      <c r="AI33" s="872"/>
      <c r="AJ33" s="872"/>
      <c r="AK33" s="872"/>
      <c r="AL33" s="872"/>
      <c r="AM33" s="872"/>
      <c r="AN33" s="872"/>
      <c r="AO33" s="872"/>
      <c r="AP33" s="872"/>
      <c r="AQ33" s="857"/>
      <c r="AR33" s="857"/>
      <c r="AS33" s="857"/>
      <c r="AT33" s="857"/>
      <c r="AU33" s="857"/>
      <c r="AV33" s="861"/>
      <c r="AW33" s="834"/>
      <c r="AX33" s="862"/>
      <c r="AY33" s="862" t="s">
        <v>680</v>
      </c>
      <c r="AZ33" s="863"/>
      <c r="BA33" s="861" t="s">
        <v>680</v>
      </c>
      <c r="BB33" s="864"/>
      <c r="BC33" s="864"/>
      <c r="BD33" s="864"/>
      <c r="BH33" s="863"/>
      <c r="BI33" s="863"/>
      <c r="BJ33" s="863"/>
    </row>
    <row r="34" spans="1:62" ht="31.5" x14ac:dyDescent="0.25">
      <c r="A34" s="843">
        <v>24</v>
      </c>
      <c r="B34" s="875" t="s">
        <v>721</v>
      </c>
      <c r="C34" s="873" t="s">
        <v>44</v>
      </c>
      <c r="D34" s="873"/>
      <c r="E34" s="855">
        <f t="shared" si="3"/>
        <v>6.9</v>
      </c>
      <c r="F34" s="855"/>
      <c r="G34" s="856">
        <v>2</v>
      </c>
      <c r="H34" s="855">
        <f t="shared" si="4"/>
        <v>6.9</v>
      </c>
      <c r="I34" s="855">
        <v>8.1999999999999993</v>
      </c>
      <c r="J34" s="855"/>
      <c r="K34" s="855"/>
      <c r="L34" s="855"/>
      <c r="M34" s="855">
        <f t="shared" si="5"/>
        <v>6.9</v>
      </c>
      <c r="N34" s="855">
        <v>8.1999999999999993</v>
      </c>
      <c r="O34" s="882" t="s">
        <v>602</v>
      </c>
      <c r="P34" s="883" t="s">
        <v>722</v>
      </c>
      <c r="Q34" s="858" t="s">
        <v>677</v>
      </c>
      <c r="R34" s="858">
        <v>29</v>
      </c>
      <c r="S34" s="858">
        <v>29</v>
      </c>
      <c r="T34" s="859" t="s">
        <v>718</v>
      </c>
      <c r="U34" s="855"/>
      <c r="V34" s="872"/>
      <c r="W34" s="855">
        <v>6.9</v>
      </c>
      <c r="X34" s="872">
        <v>0</v>
      </c>
      <c r="Y34" s="855"/>
      <c r="Z34" s="855"/>
      <c r="AA34" s="872"/>
      <c r="AB34" s="872"/>
      <c r="AC34" s="872"/>
      <c r="AD34" s="872"/>
      <c r="AE34" s="872"/>
      <c r="AF34" s="872"/>
      <c r="AG34" s="855"/>
      <c r="AH34" s="855"/>
      <c r="AI34" s="855"/>
      <c r="AJ34" s="855"/>
      <c r="AK34" s="872"/>
      <c r="AL34" s="872"/>
      <c r="AM34" s="872"/>
      <c r="AN34" s="872"/>
      <c r="AO34" s="872"/>
      <c r="AP34" s="872"/>
      <c r="AQ34" s="857"/>
      <c r="AR34" s="857"/>
      <c r="AS34" s="857"/>
      <c r="AT34" s="857"/>
      <c r="AU34" s="857"/>
      <c r="AV34" s="861"/>
      <c r="AW34" s="834"/>
      <c r="AX34" s="862"/>
      <c r="AY34" s="862" t="s">
        <v>680</v>
      </c>
      <c r="AZ34" s="863"/>
      <c r="BA34" s="861" t="s">
        <v>680</v>
      </c>
      <c r="BB34" s="864"/>
      <c r="BC34" s="864"/>
      <c r="BD34" s="864"/>
      <c r="BH34" s="863"/>
      <c r="BI34" s="863"/>
      <c r="BJ34" s="863"/>
    </row>
    <row r="35" spans="1:62" ht="31.5" x14ac:dyDescent="0.25">
      <c r="A35" s="843">
        <v>25</v>
      </c>
      <c r="B35" s="875" t="s">
        <v>723</v>
      </c>
      <c r="C35" s="873" t="s">
        <v>44</v>
      </c>
      <c r="D35" s="873"/>
      <c r="E35" s="855">
        <f t="shared" si="3"/>
        <v>11.2</v>
      </c>
      <c r="F35" s="855"/>
      <c r="G35" s="856">
        <v>2</v>
      </c>
      <c r="H35" s="855">
        <f t="shared" si="4"/>
        <v>11.2</v>
      </c>
      <c r="I35" s="855">
        <v>11.2</v>
      </c>
      <c r="J35" s="855"/>
      <c r="K35" s="855"/>
      <c r="L35" s="855"/>
      <c r="M35" s="855">
        <f t="shared" si="5"/>
        <v>11.2</v>
      </c>
      <c r="N35" s="855">
        <v>11.2</v>
      </c>
      <c r="O35" s="882" t="s">
        <v>602</v>
      </c>
      <c r="P35" s="883" t="s">
        <v>722</v>
      </c>
      <c r="Q35" s="858" t="s">
        <v>677</v>
      </c>
      <c r="R35" s="858">
        <v>30</v>
      </c>
      <c r="S35" s="858">
        <v>30</v>
      </c>
      <c r="T35" s="859" t="s">
        <v>680</v>
      </c>
      <c r="U35" s="855"/>
      <c r="V35" s="872"/>
      <c r="W35" s="855">
        <v>11.2</v>
      </c>
      <c r="X35" s="872">
        <v>0</v>
      </c>
      <c r="Y35" s="855"/>
      <c r="Z35" s="855"/>
      <c r="AA35" s="872"/>
      <c r="AB35" s="872"/>
      <c r="AC35" s="872"/>
      <c r="AD35" s="872"/>
      <c r="AE35" s="872"/>
      <c r="AF35" s="872"/>
      <c r="AG35" s="855"/>
      <c r="AH35" s="855"/>
      <c r="AI35" s="855"/>
      <c r="AJ35" s="855"/>
      <c r="AK35" s="872"/>
      <c r="AL35" s="872"/>
      <c r="AM35" s="872"/>
      <c r="AN35" s="872"/>
      <c r="AO35" s="872"/>
      <c r="AP35" s="872"/>
      <c r="AQ35" s="857"/>
      <c r="AR35" s="857"/>
      <c r="AS35" s="857"/>
      <c r="AT35" s="857"/>
      <c r="AU35" s="857"/>
      <c r="AV35" s="861"/>
      <c r="AW35" s="834"/>
      <c r="AX35" s="862"/>
      <c r="AY35" s="862" t="s">
        <v>680</v>
      </c>
      <c r="AZ35" s="863"/>
      <c r="BA35" s="861" t="s">
        <v>680</v>
      </c>
      <c r="BB35" s="864"/>
      <c r="BC35" s="864"/>
      <c r="BD35" s="864"/>
      <c r="BH35" s="863"/>
      <c r="BI35" s="863"/>
      <c r="BJ35" s="863"/>
    </row>
    <row r="36" spans="1:62" ht="31.5" x14ac:dyDescent="0.25">
      <c r="A36" s="843">
        <v>26</v>
      </c>
      <c r="B36" s="875" t="s">
        <v>724</v>
      </c>
      <c r="C36" s="873" t="s">
        <v>44</v>
      </c>
      <c r="D36" s="873"/>
      <c r="E36" s="855">
        <f t="shared" si="3"/>
        <v>6.6</v>
      </c>
      <c r="F36" s="855"/>
      <c r="G36" s="856">
        <v>2</v>
      </c>
      <c r="H36" s="855">
        <f t="shared" si="4"/>
        <v>6.6</v>
      </c>
      <c r="I36" s="855">
        <v>6.3</v>
      </c>
      <c r="J36" s="855"/>
      <c r="K36" s="855"/>
      <c r="L36" s="855"/>
      <c r="M36" s="855">
        <f t="shared" si="5"/>
        <v>6.6</v>
      </c>
      <c r="N36" s="855">
        <v>6.3</v>
      </c>
      <c r="O36" s="882" t="s">
        <v>602</v>
      </c>
      <c r="P36" s="883" t="s">
        <v>722</v>
      </c>
      <c r="Q36" s="858" t="s">
        <v>677</v>
      </c>
      <c r="R36" s="858">
        <v>31</v>
      </c>
      <c r="S36" s="858">
        <v>31</v>
      </c>
      <c r="T36" s="859" t="s">
        <v>680</v>
      </c>
      <c r="U36" s="855"/>
      <c r="V36" s="872"/>
      <c r="W36" s="855">
        <v>6.6</v>
      </c>
      <c r="X36" s="872">
        <v>0</v>
      </c>
      <c r="Y36" s="855"/>
      <c r="Z36" s="855"/>
      <c r="AA36" s="872"/>
      <c r="AB36" s="872"/>
      <c r="AC36" s="872"/>
      <c r="AD36" s="872"/>
      <c r="AE36" s="872"/>
      <c r="AF36" s="872"/>
      <c r="AG36" s="855"/>
      <c r="AH36" s="855"/>
      <c r="AI36" s="855"/>
      <c r="AJ36" s="855"/>
      <c r="AK36" s="872"/>
      <c r="AL36" s="872"/>
      <c r="AM36" s="872"/>
      <c r="AN36" s="872"/>
      <c r="AO36" s="872"/>
      <c r="AP36" s="872"/>
      <c r="AQ36" s="857"/>
      <c r="AR36" s="857"/>
      <c r="AS36" s="857"/>
      <c r="AT36" s="857"/>
      <c r="AU36" s="857"/>
      <c r="AV36" s="861"/>
      <c r="AW36" s="834"/>
      <c r="AX36" s="862"/>
      <c r="AY36" s="862" t="s">
        <v>680</v>
      </c>
      <c r="AZ36" s="863"/>
      <c r="BA36" s="861" t="s">
        <v>680</v>
      </c>
      <c r="BB36" s="864"/>
      <c r="BC36" s="864"/>
      <c r="BD36" s="864"/>
      <c r="BH36" s="863"/>
      <c r="BI36" s="863"/>
      <c r="BJ36" s="863"/>
    </row>
    <row r="37" spans="1:62" ht="47.25" x14ac:dyDescent="0.25">
      <c r="A37" s="843">
        <v>27</v>
      </c>
      <c r="B37" s="875" t="s">
        <v>725</v>
      </c>
      <c r="C37" s="873" t="s">
        <v>44</v>
      </c>
      <c r="D37" s="873"/>
      <c r="E37" s="855">
        <f t="shared" si="3"/>
        <v>6.6</v>
      </c>
      <c r="F37" s="855"/>
      <c r="G37" s="856">
        <v>2</v>
      </c>
      <c r="H37" s="855">
        <f t="shared" si="4"/>
        <v>6.6</v>
      </c>
      <c r="I37" s="855">
        <v>6.6</v>
      </c>
      <c r="J37" s="855"/>
      <c r="K37" s="855"/>
      <c r="L37" s="855"/>
      <c r="M37" s="855">
        <f t="shared" si="5"/>
        <v>6.6</v>
      </c>
      <c r="N37" s="855">
        <v>6.6</v>
      </c>
      <c r="O37" s="882" t="s">
        <v>602</v>
      </c>
      <c r="P37" s="883" t="s">
        <v>722</v>
      </c>
      <c r="Q37" s="858" t="s">
        <v>677</v>
      </c>
      <c r="R37" s="858">
        <v>32</v>
      </c>
      <c r="S37" s="858">
        <v>32</v>
      </c>
      <c r="T37" s="859" t="s">
        <v>680</v>
      </c>
      <c r="U37" s="855"/>
      <c r="V37" s="872"/>
      <c r="W37" s="855">
        <v>6.6</v>
      </c>
      <c r="X37" s="872">
        <v>0</v>
      </c>
      <c r="Y37" s="855"/>
      <c r="Z37" s="855"/>
      <c r="AA37" s="872"/>
      <c r="AB37" s="872"/>
      <c r="AC37" s="872"/>
      <c r="AD37" s="872"/>
      <c r="AE37" s="872"/>
      <c r="AF37" s="872"/>
      <c r="AG37" s="855"/>
      <c r="AH37" s="855"/>
      <c r="AI37" s="855"/>
      <c r="AJ37" s="855"/>
      <c r="AK37" s="872"/>
      <c r="AL37" s="872"/>
      <c r="AM37" s="872"/>
      <c r="AN37" s="872"/>
      <c r="AO37" s="872"/>
      <c r="AP37" s="872"/>
      <c r="AQ37" s="857"/>
      <c r="AR37" s="857"/>
      <c r="AS37" s="857"/>
      <c r="AT37" s="857"/>
      <c r="AU37" s="857"/>
      <c r="AV37" s="861"/>
      <c r="AW37" s="834"/>
      <c r="AX37" s="862"/>
      <c r="AY37" s="862" t="s">
        <v>680</v>
      </c>
      <c r="AZ37" s="863"/>
      <c r="BA37" s="861" t="s">
        <v>680</v>
      </c>
      <c r="BB37" s="864"/>
      <c r="BC37" s="864"/>
      <c r="BD37" s="864"/>
      <c r="BH37" s="863"/>
      <c r="BI37" s="863"/>
      <c r="BJ37" s="863"/>
    </row>
    <row r="38" spans="1:62" ht="31.5" x14ac:dyDescent="0.25">
      <c r="A38" s="843">
        <v>28</v>
      </c>
      <c r="B38" s="875" t="s">
        <v>726</v>
      </c>
      <c r="C38" s="873" t="s">
        <v>44</v>
      </c>
      <c r="D38" s="873"/>
      <c r="E38" s="855">
        <f t="shared" si="3"/>
        <v>0.96</v>
      </c>
      <c r="F38" s="855"/>
      <c r="G38" s="856">
        <v>2</v>
      </c>
      <c r="H38" s="855">
        <f t="shared" si="4"/>
        <v>0.96</v>
      </c>
      <c r="I38" s="855">
        <v>0.9</v>
      </c>
      <c r="J38" s="855"/>
      <c r="K38" s="855"/>
      <c r="L38" s="855"/>
      <c r="M38" s="855">
        <f t="shared" si="5"/>
        <v>0.96</v>
      </c>
      <c r="N38" s="855">
        <v>0.9</v>
      </c>
      <c r="O38" s="882" t="s">
        <v>602</v>
      </c>
      <c r="P38" s="883" t="s">
        <v>722</v>
      </c>
      <c r="Q38" s="858" t="s">
        <v>677</v>
      </c>
      <c r="R38" s="858">
        <v>33</v>
      </c>
      <c r="S38" s="858">
        <v>33</v>
      </c>
      <c r="T38" s="859" t="s">
        <v>680</v>
      </c>
      <c r="U38" s="855"/>
      <c r="V38" s="872"/>
      <c r="W38" s="855">
        <v>0.96</v>
      </c>
      <c r="X38" s="872">
        <v>0</v>
      </c>
      <c r="Y38" s="855"/>
      <c r="Z38" s="855"/>
      <c r="AA38" s="872"/>
      <c r="AB38" s="872"/>
      <c r="AC38" s="872"/>
      <c r="AD38" s="872"/>
      <c r="AE38" s="872"/>
      <c r="AF38" s="872"/>
      <c r="AG38" s="855"/>
      <c r="AH38" s="855"/>
      <c r="AI38" s="855"/>
      <c r="AJ38" s="855"/>
      <c r="AK38" s="872"/>
      <c r="AL38" s="872"/>
      <c r="AM38" s="872"/>
      <c r="AN38" s="872"/>
      <c r="AO38" s="872"/>
      <c r="AP38" s="872"/>
      <c r="AQ38" s="857"/>
      <c r="AR38" s="857"/>
      <c r="AS38" s="857"/>
      <c r="AT38" s="857"/>
      <c r="AU38" s="857"/>
      <c r="AV38" s="861"/>
      <c r="AW38" s="834"/>
      <c r="AX38" s="862"/>
      <c r="AY38" s="862" t="s">
        <v>680</v>
      </c>
      <c r="AZ38" s="863"/>
      <c r="BA38" s="861" t="s">
        <v>680</v>
      </c>
      <c r="BB38" s="864"/>
      <c r="BC38" s="864"/>
      <c r="BD38" s="864"/>
      <c r="BH38" s="863"/>
      <c r="BI38" s="863"/>
      <c r="BJ38" s="863"/>
    </row>
    <row r="39" spans="1:62" ht="31.5" x14ac:dyDescent="0.25">
      <c r="A39" s="843">
        <v>29</v>
      </c>
      <c r="B39" s="875" t="s">
        <v>727</v>
      </c>
      <c r="C39" s="873" t="s">
        <v>44</v>
      </c>
      <c r="D39" s="873"/>
      <c r="E39" s="855">
        <f t="shared" si="3"/>
        <v>0.13</v>
      </c>
      <c r="F39" s="855"/>
      <c r="G39" s="856">
        <v>2</v>
      </c>
      <c r="H39" s="855">
        <f t="shared" si="4"/>
        <v>0.13</v>
      </c>
      <c r="I39" s="855">
        <v>0.12</v>
      </c>
      <c r="J39" s="855"/>
      <c r="K39" s="855"/>
      <c r="L39" s="855"/>
      <c r="M39" s="855">
        <f t="shared" si="5"/>
        <v>0.13</v>
      </c>
      <c r="N39" s="855">
        <v>0.12</v>
      </c>
      <c r="O39" s="882" t="s">
        <v>601</v>
      </c>
      <c r="P39" s="883" t="s">
        <v>728</v>
      </c>
      <c r="Q39" s="858" t="s">
        <v>677</v>
      </c>
      <c r="R39" s="858">
        <v>35</v>
      </c>
      <c r="S39" s="858">
        <v>35</v>
      </c>
      <c r="T39" s="859" t="s">
        <v>680</v>
      </c>
      <c r="U39" s="855"/>
      <c r="V39" s="872"/>
      <c r="W39" s="855">
        <v>0</v>
      </c>
      <c r="X39" s="872">
        <v>0</v>
      </c>
      <c r="Y39" s="855"/>
      <c r="Z39" s="855"/>
      <c r="AA39" s="872"/>
      <c r="AB39" s="872"/>
      <c r="AC39" s="872"/>
      <c r="AD39" s="872"/>
      <c r="AE39" s="872"/>
      <c r="AF39" s="872"/>
      <c r="AG39" s="855"/>
      <c r="AH39" s="855"/>
      <c r="AI39" s="855"/>
      <c r="AJ39" s="855">
        <v>0.13</v>
      </c>
      <c r="AK39" s="872"/>
      <c r="AL39" s="872"/>
      <c r="AM39" s="872"/>
      <c r="AN39" s="872"/>
      <c r="AO39" s="872"/>
      <c r="AP39" s="872"/>
      <c r="AQ39" s="857"/>
      <c r="AR39" s="857"/>
      <c r="AS39" s="857"/>
      <c r="AT39" s="857"/>
      <c r="AU39" s="857"/>
      <c r="AV39" s="861"/>
      <c r="AW39" s="834"/>
      <c r="AX39" s="862"/>
      <c r="AY39" s="862" t="s">
        <v>680</v>
      </c>
      <c r="AZ39" s="863"/>
      <c r="BA39" s="861" t="s">
        <v>680</v>
      </c>
      <c r="BB39" s="864"/>
      <c r="BC39" s="864"/>
      <c r="BD39" s="864"/>
      <c r="BH39" s="863"/>
      <c r="BI39" s="863"/>
      <c r="BJ39" s="863"/>
    </row>
    <row r="40" spans="1:62" ht="31.5" x14ac:dyDescent="0.25">
      <c r="A40" s="843">
        <v>30</v>
      </c>
      <c r="B40" s="875" t="s">
        <v>729</v>
      </c>
      <c r="C40" s="873" t="s">
        <v>44</v>
      </c>
      <c r="D40" s="873"/>
      <c r="E40" s="855">
        <f t="shared" si="3"/>
        <v>2</v>
      </c>
      <c r="F40" s="855"/>
      <c r="G40" s="856">
        <v>2</v>
      </c>
      <c r="H40" s="855">
        <f t="shared" si="4"/>
        <v>2</v>
      </c>
      <c r="I40" s="855">
        <v>4.5</v>
      </c>
      <c r="J40" s="855"/>
      <c r="K40" s="855"/>
      <c r="L40" s="855"/>
      <c r="M40" s="855">
        <f t="shared" si="5"/>
        <v>2</v>
      </c>
      <c r="N40" s="855">
        <v>4.5</v>
      </c>
      <c r="O40" s="882" t="s">
        <v>601</v>
      </c>
      <c r="P40" s="883" t="s">
        <v>728</v>
      </c>
      <c r="Q40" s="858" t="s">
        <v>677</v>
      </c>
      <c r="R40" s="858">
        <v>36</v>
      </c>
      <c r="S40" s="858">
        <v>36</v>
      </c>
      <c r="T40" s="859"/>
      <c r="U40" s="855"/>
      <c r="V40" s="872"/>
      <c r="W40" s="855">
        <v>2</v>
      </c>
      <c r="X40" s="872">
        <v>0</v>
      </c>
      <c r="Y40" s="855"/>
      <c r="Z40" s="855"/>
      <c r="AA40" s="872"/>
      <c r="AB40" s="872"/>
      <c r="AC40" s="872"/>
      <c r="AD40" s="872"/>
      <c r="AE40" s="872"/>
      <c r="AF40" s="872"/>
      <c r="AG40" s="855"/>
      <c r="AH40" s="855"/>
      <c r="AI40" s="855"/>
      <c r="AJ40" s="855"/>
      <c r="AK40" s="872"/>
      <c r="AL40" s="872"/>
      <c r="AM40" s="872"/>
      <c r="AN40" s="872"/>
      <c r="AO40" s="872"/>
      <c r="AP40" s="872"/>
      <c r="AQ40" s="857"/>
      <c r="AR40" s="857"/>
      <c r="AS40" s="857"/>
      <c r="AT40" s="857"/>
      <c r="AU40" s="857"/>
      <c r="AV40" s="861"/>
      <c r="AW40" s="834"/>
      <c r="AX40" s="862"/>
      <c r="AY40" s="862" t="s">
        <v>680</v>
      </c>
      <c r="AZ40" s="863"/>
      <c r="BA40" s="861" t="s">
        <v>680</v>
      </c>
      <c r="BB40" s="864"/>
      <c r="BC40" s="864"/>
      <c r="BD40" s="864"/>
      <c r="BH40" s="863"/>
      <c r="BI40" s="863"/>
      <c r="BJ40" s="863"/>
    </row>
    <row r="41" spans="1:62" ht="31.5" x14ac:dyDescent="0.25">
      <c r="A41" s="843">
        <v>31</v>
      </c>
      <c r="B41" s="875" t="s">
        <v>730</v>
      </c>
      <c r="C41" s="873" t="s">
        <v>44</v>
      </c>
      <c r="D41" s="873"/>
      <c r="E41" s="855">
        <f t="shared" si="3"/>
        <v>11.05</v>
      </c>
      <c r="F41" s="855"/>
      <c r="G41" s="856">
        <v>2</v>
      </c>
      <c r="H41" s="855">
        <f t="shared" si="4"/>
        <v>11.05</v>
      </c>
      <c r="I41" s="855">
        <v>6</v>
      </c>
      <c r="J41" s="855"/>
      <c r="K41" s="855"/>
      <c r="L41" s="855"/>
      <c r="M41" s="855">
        <f t="shared" si="5"/>
        <v>11.05</v>
      </c>
      <c r="N41" s="855">
        <v>6</v>
      </c>
      <c r="O41" s="882" t="s">
        <v>601</v>
      </c>
      <c r="P41" s="883" t="s">
        <v>728</v>
      </c>
      <c r="Q41" s="858" t="s">
        <v>677</v>
      </c>
      <c r="R41" s="858">
        <v>37</v>
      </c>
      <c r="S41" s="858">
        <v>37</v>
      </c>
      <c r="T41" s="859"/>
      <c r="U41" s="855"/>
      <c r="V41" s="872"/>
      <c r="W41" s="855">
        <v>11.05</v>
      </c>
      <c r="X41" s="872">
        <v>0</v>
      </c>
      <c r="Y41" s="855"/>
      <c r="Z41" s="855"/>
      <c r="AA41" s="872"/>
      <c r="AB41" s="872"/>
      <c r="AC41" s="872"/>
      <c r="AD41" s="872"/>
      <c r="AE41" s="872"/>
      <c r="AF41" s="872"/>
      <c r="AG41" s="855"/>
      <c r="AH41" s="855"/>
      <c r="AI41" s="855"/>
      <c r="AJ41" s="855"/>
      <c r="AK41" s="872"/>
      <c r="AL41" s="872"/>
      <c r="AM41" s="872"/>
      <c r="AN41" s="872"/>
      <c r="AO41" s="872"/>
      <c r="AP41" s="872"/>
      <c r="AQ41" s="857"/>
      <c r="AR41" s="857"/>
      <c r="AS41" s="857"/>
      <c r="AT41" s="857"/>
      <c r="AU41" s="857"/>
      <c r="AV41" s="861"/>
      <c r="AW41" s="834"/>
      <c r="AX41" s="862"/>
      <c r="AY41" s="862" t="s">
        <v>680</v>
      </c>
      <c r="AZ41" s="863"/>
      <c r="BA41" s="861" t="s">
        <v>680</v>
      </c>
      <c r="BB41" s="864"/>
      <c r="BC41" s="864"/>
      <c r="BD41" s="864"/>
      <c r="BH41" s="863"/>
      <c r="BI41" s="863"/>
      <c r="BJ41" s="863"/>
    </row>
    <row r="42" spans="1:62" ht="47.25" x14ac:dyDescent="0.25">
      <c r="A42" s="843">
        <v>32</v>
      </c>
      <c r="B42" s="875" t="s">
        <v>731</v>
      </c>
      <c r="C42" s="873" t="s">
        <v>44</v>
      </c>
      <c r="D42" s="873"/>
      <c r="E42" s="855">
        <f t="shared" si="3"/>
        <v>5</v>
      </c>
      <c r="F42" s="855"/>
      <c r="G42" s="856">
        <v>2</v>
      </c>
      <c r="H42" s="855">
        <f t="shared" si="4"/>
        <v>5</v>
      </c>
      <c r="I42" s="855">
        <v>5</v>
      </c>
      <c r="J42" s="855"/>
      <c r="K42" s="855"/>
      <c r="L42" s="855"/>
      <c r="M42" s="855">
        <f t="shared" si="5"/>
        <v>5</v>
      </c>
      <c r="N42" s="855">
        <v>5</v>
      </c>
      <c r="O42" s="882" t="s">
        <v>601</v>
      </c>
      <c r="P42" s="883" t="s">
        <v>728</v>
      </c>
      <c r="Q42" s="858" t="s">
        <v>677</v>
      </c>
      <c r="R42" s="858">
        <v>38</v>
      </c>
      <c r="S42" s="858">
        <v>38</v>
      </c>
      <c r="T42" s="859" t="s">
        <v>732</v>
      </c>
      <c r="U42" s="855"/>
      <c r="V42" s="872"/>
      <c r="W42" s="855">
        <v>5</v>
      </c>
      <c r="X42" s="872">
        <v>0</v>
      </c>
      <c r="Y42" s="855"/>
      <c r="Z42" s="855"/>
      <c r="AA42" s="872"/>
      <c r="AB42" s="872"/>
      <c r="AC42" s="872"/>
      <c r="AD42" s="872"/>
      <c r="AE42" s="872"/>
      <c r="AF42" s="872"/>
      <c r="AG42" s="855"/>
      <c r="AH42" s="855"/>
      <c r="AI42" s="855"/>
      <c r="AJ42" s="855"/>
      <c r="AK42" s="872"/>
      <c r="AL42" s="872"/>
      <c r="AM42" s="872"/>
      <c r="AN42" s="872"/>
      <c r="AO42" s="872"/>
      <c r="AP42" s="872"/>
      <c r="AQ42" s="857"/>
      <c r="AR42" s="857"/>
      <c r="AS42" s="857"/>
      <c r="AT42" s="857"/>
      <c r="AU42" s="857"/>
      <c r="AV42" s="861"/>
      <c r="AW42" s="834"/>
      <c r="AX42" s="862"/>
      <c r="AY42" s="862" t="s">
        <v>680</v>
      </c>
      <c r="AZ42" s="863"/>
      <c r="BA42" s="861" t="s">
        <v>680</v>
      </c>
      <c r="BB42" s="864"/>
      <c r="BC42" s="864"/>
      <c r="BD42" s="864"/>
      <c r="BH42" s="863"/>
      <c r="BI42" s="863"/>
      <c r="BJ42" s="863"/>
    </row>
    <row r="43" spans="1:62" ht="47.25" x14ac:dyDescent="0.25">
      <c r="A43" s="843">
        <v>33</v>
      </c>
      <c r="B43" s="875" t="s">
        <v>733</v>
      </c>
      <c r="C43" s="873" t="s">
        <v>44</v>
      </c>
      <c r="D43" s="873"/>
      <c r="E43" s="855">
        <f t="shared" si="3"/>
        <v>1.46</v>
      </c>
      <c r="F43" s="855"/>
      <c r="G43" s="856">
        <v>2</v>
      </c>
      <c r="H43" s="855">
        <f t="shared" si="4"/>
        <v>1.46</v>
      </c>
      <c r="I43" s="855">
        <v>4</v>
      </c>
      <c r="J43" s="855"/>
      <c r="K43" s="855"/>
      <c r="L43" s="855"/>
      <c r="M43" s="855">
        <f t="shared" si="5"/>
        <v>1.46</v>
      </c>
      <c r="N43" s="855">
        <v>4</v>
      </c>
      <c r="O43" s="882" t="s">
        <v>601</v>
      </c>
      <c r="P43" s="883" t="s">
        <v>728</v>
      </c>
      <c r="Q43" s="858" t="s">
        <v>677</v>
      </c>
      <c r="R43" s="858">
        <v>39</v>
      </c>
      <c r="S43" s="858">
        <v>39</v>
      </c>
      <c r="T43" s="859"/>
      <c r="U43" s="855"/>
      <c r="V43" s="872"/>
      <c r="W43" s="855">
        <v>1.46</v>
      </c>
      <c r="X43" s="872">
        <v>0</v>
      </c>
      <c r="Y43" s="855"/>
      <c r="Z43" s="855"/>
      <c r="AA43" s="872"/>
      <c r="AB43" s="872"/>
      <c r="AC43" s="872"/>
      <c r="AD43" s="872"/>
      <c r="AE43" s="872"/>
      <c r="AF43" s="872"/>
      <c r="AG43" s="855"/>
      <c r="AH43" s="855"/>
      <c r="AI43" s="855"/>
      <c r="AJ43" s="855"/>
      <c r="AK43" s="872"/>
      <c r="AL43" s="872"/>
      <c r="AM43" s="872"/>
      <c r="AN43" s="872"/>
      <c r="AO43" s="872"/>
      <c r="AP43" s="872"/>
      <c r="AQ43" s="857"/>
      <c r="AR43" s="857"/>
      <c r="AS43" s="857"/>
      <c r="AT43" s="857"/>
      <c r="AU43" s="857"/>
      <c r="AV43" s="861"/>
      <c r="AW43" s="834"/>
      <c r="AX43" s="862"/>
      <c r="AY43" s="862" t="s">
        <v>680</v>
      </c>
      <c r="AZ43" s="863"/>
      <c r="BA43" s="861" t="s">
        <v>680</v>
      </c>
      <c r="BB43" s="864"/>
      <c r="BC43" s="864"/>
      <c r="BD43" s="864"/>
      <c r="BH43" s="863"/>
      <c r="BI43" s="863"/>
      <c r="BJ43" s="863"/>
    </row>
    <row r="44" spans="1:62" ht="31.5" x14ac:dyDescent="0.25">
      <c r="A44" s="843">
        <v>34</v>
      </c>
      <c r="B44" s="875" t="s">
        <v>734</v>
      </c>
      <c r="C44" s="873" t="s">
        <v>44</v>
      </c>
      <c r="D44" s="873"/>
      <c r="E44" s="855">
        <f t="shared" si="3"/>
        <v>6</v>
      </c>
      <c r="F44" s="855"/>
      <c r="G44" s="856">
        <v>2</v>
      </c>
      <c r="H44" s="855">
        <f t="shared" si="4"/>
        <v>6</v>
      </c>
      <c r="I44" s="855">
        <v>6</v>
      </c>
      <c r="J44" s="855"/>
      <c r="K44" s="855"/>
      <c r="L44" s="855"/>
      <c r="M44" s="855">
        <f t="shared" si="5"/>
        <v>6</v>
      </c>
      <c r="N44" s="855">
        <v>6</v>
      </c>
      <c r="O44" s="882" t="s">
        <v>601</v>
      </c>
      <c r="P44" s="883" t="s">
        <v>728</v>
      </c>
      <c r="Q44" s="858" t="s">
        <v>677</v>
      </c>
      <c r="R44" s="858">
        <v>32</v>
      </c>
      <c r="S44" s="858">
        <v>40</v>
      </c>
      <c r="T44" s="859"/>
      <c r="U44" s="855"/>
      <c r="V44" s="872"/>
      <c r="W44" s="855">
        <v>6</v>
      </c>
      <c r="X44" s="872">
        <v>0</v>
      </c>
      <c r="Y44" s="855"/>
      <c r="Z44" s="855"/>
      <c r="AA44" s="872"/>
      <c r="AB44" s="872"/>
      <c r="AC44" s="872"/>
      <c r="AD44" s="872"/>
      <c r="AE44" s="872"/>
      <c r="AF44" s="872"/>
      <c r="AG44" s="855"/>
      <c r="AH44" s="855"/>
      <c r="AI44" s="855"/>
      <c r="AJ44" s="855"/>
      <c r="AK44" s="872"/>
      <c r="AL44" s="872"/>
      <c r="AM44" s="872"/>
      <c r="AN44" s="872"/>
      <c r="AO44" s="872"/>
      <c r="AP44" s="872"/>
      <c r="AQ44" s="857"/>
      <c r="AR44" s="857"/>
      <c r="AS44" s="857"/>
      <c r="AT44" s="857"/>
      <c r="AU44" s="857"/>
      <c r="AV44" s="861"/>
      <c r="AW44" s="834"/>
      <c r="AX44" s="862"/>
      <c r="AY44" s="862" t="s">
        <v>680</v>
      </c>
      <c r="AZ44" s="863"/>
      <c r="BA44" s="861" t="s">
        <v>680</v>
      </c>
      <c r="BB44" s="864"/>
      <c r="BC44" s="864"/>
      <c r="BD44" s="864"/>
      <c r="BH44" s="863"/>
      <c r="BI44" s="863"/>
      <c r="BJ44" s="863"/>
    </row>
    <row r="45" spans="1:62" ht="47.25" x14ac:dyDescent="0.25">
      <c r="A45" s="843">
        <v>35</v>
      </c>
      <c r="B45" s="875" t="s">
        <v>735</v>
      </c>
      <c r="C45" s="873" t="s">
        <v>44</v>
      </c>
      <c r="D45" s="873"/>
      <c r="E45" s="855">
        <f t="shared" si="3"/>
        <v>3.13</v>
      </c>
      <c r="F45" s="855"/>
      <c r="G45" s="856">
        <v>2</v>
      </c>
      <c r="H45" s="855">
        <f t="shared" si="4"/>
        <v>3.13</v>
      </c>
      <c r="I45" s="855">
        <v>5</v>
      </c>
      <c r="J45" s="855"/>
      <c r="K45" s="855"/>
      <c r="L45" s="855"/>
      <c r="M45" s="855">
        <f t="shared" si="5"/>
        <v>3.13</v>
      </c>
      <c r="N45" s="855">
        <v>5</v>
      </c>
      <c r="O45" s="882" t="s">
        <v>601</v>
      </c>
      <c r="P45" s="883" t="s">
        <v>728</v>
      </c>
      <c r="Q45" s="858" t="s">
        <v>677</v>
      </c>
      <c r="R45" s="858">
        <v>41</v>
      </c>
      <c r="S45" s="858">
        <v>41</v>
      </c>
      <c r="T45" s="859"/>
      <c r="U45" s="855"/>
      <c r="V45" s="872"/>
      <c r="W45" s="855">
        <v>3.13</v>
      </c>
      <c r="X45" s="872">
        <v>0</v>
      </c>
      <c r="Y45" s="855"/>
      <c r="Z45" s="855"/>
      <c r="AA45" s="872"/>
      <c r="AB45" s="872"/>
      <c r="AC45" s="872"/>
      <c r="AD45" s="872"/>
      <c r="AE45" s="872"/>
      <c r="AF45" s="872"/>
      <c r="AG45" s="855"/>
      <c r="AH45" s="855"/>
      <c r="AI45" s="855"/>
      <c r="AJ45" s="855"/>
      <c r="AK45" s="872"/>
      <c r="AL45" s="872"/>
      <c r="AM45" s="872"/>
      <c r="AN45" s="872"/>
      <c r="AO45" s="872"/>
      <c r="AP45" s="872"/>
      <c r="AQ45" s="857"/>
      <c r="AR45" s="857"/>
      <c r="AS45" s="857"/>
      <c r="AT45" s="857"/>
      <c r="AU45" s="857"/>
      <c r="AV45" s="861"/>
      <c r="AW45" s="834"/>
      <c r="AX45" s="862"/>
      <c r="AY45" s="862" t="s">
        <v>680</v>
      </c>
      <c r="AZ45" s="863"/>
      <c r="BA45" s="861" t="s">
        <v>680</v>
      </c>
      <c r="BB45" s="864"/>
      <c r="BC45" s="864"/>
      <c r="BD45" s="864"/>
      <c r="BH45" s="863"/>
      <c r="BI45" s="863"/>
      <c r="BJ45" s="863"/>
    </row>
    <row r="46" spans="1:62" ht="31.5" x14ac:dyDescent="0.25">
      <c r="A46" s="843">
        <v>36</v>
      </c>
      <c r="B46" s="875" t="s">
        <v>736</v>
      </c>
      <c r="C46" s="873" t="s">
        <v>44</v>
      </c>
      <c r="D46" s="873"/>
      <c r="E46" s="855">
        <f t="shared" si="3"/>
        <v>3.76</v>
      </c>
      <c r="F46" s="855"/>
      <c r="G46" s="856">
        <v>2</v>
      </c>
      <c r="H46" s="855">
        <f t="shared" si="4"/>
        <v>3.76</v>
      </c>
      <c r="I46" s="855">
        <v>2</v>
      </c>
      <c r="J46" s="855"/>
      <c r="K46" s="855"/>
      <c r="L46" s="855"/>
      <c r="M46" s="855">
        <f t="shared" si="5"/>
        <v>3.76</v>
      </c>
      <c r="N46" s="855">
        <v>2</v>
      </c>
      <c r="O46" s="882" t="s">
        <v>601</v>
      </c>
      <c r="P46" s="883" t="s">
        <v>728</v>
      </c>
      <c r="Q46" s="858" t="s">
        <v>677</v>
      </c>
      <c r="R46" s="858">
        <v>42</v>
      </c>
      <c r="S46" s="858">
        <v>42</v>
      </c>
      <c r="T46" s="859"/>
      <c r="U46" s="855"/>
      <c r="V46" s="872"/>
      <c r="W46" s="855">
        <v>3.76</v>
      </c>
      <c r="X46" s="872">
        <v>0</v>
      </c>
      <c r="Y46" s="855"/>
      <c r="Z46" s="855"/>
      <c r="AA46" s="872"/>
      <c r="AB46" s="872"/>
      <c r="AC46" s="872"/>
      <c r="AD46" s="872"/>
      <c r="AE46" s="872"/>
      <c r="AF46" s="872"/>
      <c r="AG46" s="855"/>
      <c r="AH46" s="855"/>
      <c r="AI46" s="855"/>
      <c r="AJ46" s="855"/>
      <c r="AK46" s="872"/>
      <c r="AL46" s="872"/>
      <c r="AM46" s="872"/>
      <c r="AN46" s="872"/>
      <c r="AO46" s="872"/>
      <c r="AP46" s="872"/>
      <c r="AQ46" s="857"/>
      <c r="AR46" s="857"/>
      <c r="AS46" s="857"/>
      <c r="AT46" s="857"/>
      <c r="AU46" s="857"/>
      <c r="AV46" s="861"/>
      <c r="AW46" s="834"/>
      <c r="AX46" s="862"/>
      <c r="AY46" s="862" t="s">
        <v>680</v>
      </c>
      <c r="AZ46" s="863"/>
      <c r="BA46" s="861" t="s">
        <v>680</v>
      </c>
      <c r="BB46" s="864"/>
      <c r="BC46" s="864"/>
      <c r="BD46" s="864"/>
      <c r="BH46" s="863"/>
      <c r="BI46" s="863"/>
      <c r="BJ46" s="863"/>
    </row>
    <row r="47" spans="1:62" ht="47.25" x14ac:dyDescent="0.25">
      <c r="A47" s="843">
        <v>37</v>
      </c>
      <c r="B47" s="875" t="s">
        <v>737</v>
      </c>
      <c r="C47" s="873" t="s">
        <v>44</v>
      </c>
      <c r="D47" s="873"/>
      <c r="E47" s="855">
        <f t="shared" si="3"/>
        <v>6.3</v>
      </c>
      <c r="F47" s="855"/>
      <c r="G47" s="856">
        <v>2</v>
      </c>
      <c r="H47" s="855">
        <f t="shared" si="4"/>
        <v>6.3</v>
      </c>
      <c r="I47" s="855">
        <v>4</v>
      </c>
      <c r="J47" s="855"/>
      <c r="K47" s="855"/>
      <c r="L47" s="855"/>
      <c r="M47" s="855">
        <f t="shared" si="5"/>
        <v>6.3</v>
      </c>
      <c r="N47" s="855">
        <v>4</v>
      </c>
      <c r="O47" s="882" t="s">
        <v>601</v>
      </c>
      <c r="P47" s="883" t="s">
        <v>728</v>
      </c>
      <c r="Q47" s="858" t="s">
        <v>677</v>
      </c>
      <c r="R47" s="858">
        <v>43</v>
      </c>
      <c r="S47" s="858">
        <v>43</v>
      </c>
      <c r="T47" s="859" t="s">
        <v>738</v>
      </c>
      <c r="U47" s="855"/>
      <c r="V47" s="872"/>
      <c r="W47" s="855">
        <v>6.3</v>
      </c>
      <c r="X47" s="872">
        <v>0</v>
      </c>
      <c r="Y47" s="855"/>
      <c r="Z47" s="855"/>
      <c r="AA47" s="872"/>
      <c r="AB47" s="872"/>
      <c r="AC47" s="872"/>
      <c r="AD47" s="872"/>
      <c r="AE47" s="872"/>
      <c r="AF47" s="872"/>
      <c r="AG47" s="855"/>
      <c r="AH47" s="855"/>
      <c r="AI47" s="855"/>
      <c r="AJ47" s="855"/>
      <c r="AK47" s="872"/>
      <c r="AL47" s="872"/>
      <c r="AM47" s="872"/>
      <c r="AN47" s="872"/>
      <c r="AO47" s="872"/>
      <c r="AP47" s="872"/>
      <c r="AQ47" s="857"/>
      <c r="AR47" s="857"/>
      <c r="AS47" s="857"/>
      <c r="AT47" s="857"/>
      <c r="AU47" s="857"/>
      <c r="AV47" s="861"/>
      <c r="AW47" s="834"/>
      <c r="AX47" s="862"/>
      <c r="AY47" s="862" t="s">
        <v>680</v>
      </c>
      <c r="AZ47" s="863"/>
      <c r="BA47" s="861" t="s">
        <v>680</v>
      </c>
      <c r="BB47" s="864"/>
      <c r="BC47" s="864"/>
      <c r="BD47" s="864"/>
      <c r="BH47" s="863"/>
      <c r="BI47" s="863"/>
      <c r="BJ47" s="863"/>
    </row>
    <row r="48" spans="1:62" ht="47.25" x14ac:dyDescent="0.25">
      <c r="A48" s="843">
        <v>38</v>
      </c>
      <c r="B48" s="875" t="s">
        <v>739</v>
      </c>
      <c r="C48" s="873" t="s">
        <v>44</v>
      </c>
      <c r="D48" s="873"/>
      <c r="E48" s="855">
        <f t="shared" si="3"/>
        <v>3.6</v>
      </c>
      <c r="F48" s="855"/>
      <c r="G48" s="856">
        <v>2</v>
      </c>
      <c r="H48" s="855">
        <f t="shared" si="4"/>
        <v>3.6</v>
      </c>
      <c r="I48" s="855">
        <v>4</v>
      </c>
      <c r="J48" s="855"/>
      <c r="K48" s="855"/>
      <c r="L48" s="855"/>
      <c r="M48" s="855">
        <f t="shared" si="5"/>
        <v>3.6</v>
      </c>
      <c r="N48" s="855">
        <v>4</v>
      </c>
      <c r="O48" s="882" t="s">
        <v>601</v>
      </c>
      <c r="P48" s="883" t="s">
        <v>728</v>
      </c>
      <c r="Q48" s="858" t="s">
        <v>677</v>
      </c>
      <c r="R48" s="858">
        <v>44</v>
      </c>
      <c r="S48" s="858">
        <v>44</v>
      </c>
      <c r="T48" s="859"/>
      <c r="U48" s="855"/>
      <c r="V48" s="872"/>
      <c r="W48" s="855">
        <v>3.6</v>
      </c>
      <c r="X48" s="872">
        <v>0</v>
      </c>
      <c r="Y48" s="855"/>
      <c r="Z48" s="855"/>
      <c r="AA48" s="872"/>
      <c r="AB48" s="872"/>
      <c r="AC48" s="872"/>
      <c r="AD48" s="872"/>
      <c r="AE48" s="872"/>
      <c r="AF48" s="872"/>
      <c r="AG48" s="855"/>
      <c r="AH48" s="855"/>
      <c r="AI48" s="855"/>
      <c r="AJ48" s="855"/>
      <c r="AK48" s="872"/>
      <c r="AL48" s="872"/>
      <c r="AM48" s="872"/>
      <c r="AN48" s="872"/>
      <c r="AO48" s="872"/>
      <c r="AP48" s="872"/>
      <c r="AQ48" s="857"/>
      <c r="AR48" s="857"/>
      <c r="AS48" s="857"/>
      <c r="AT48" s="857"/>
      <c r="AU48" s="857"/>
      <c r="AV48" s="861"/>
      <c r="AW48" s="834"/>
      <c r="AX48" s="862"/>
      <c r="AY48" s="862" t="s">
        <v>680</v>
      </c>
      <c r="AZ48" s="863"/>
      <c r="BA48" s="861" t="s">
        <v>680</v>
      </c>
      <c r="BB48" s="864"/>
      <c r="BC48" s="864"/>
      <c r="BD48" s="864"/>
      <c r="BH48" s="863"/>
      <c r="BI48" s="863"/>
      <c r="BJ48" s="863"/>
    </row>
    <row r="49" spans="1:62" ht="31.5" x14ac:dyDescent="0.25">
      <c r="A49" s="843">
        <v>39</v>
      </c>
      <c r="B49" s="875" t="s">
        <v>740</v>
      </c>
      <c r="C49" s="873" t="s">
        <v>44</v>
      </c>
      <c r="D49" s="873"/>
      <c r="E49" s="855">
        <f t="shared" si="3"/>
        <v>4.3499999999999996</v>
      </c>
      <c r="F49" s="855"/>
      <c r="G49" s="856">
        <v>2</v>
      </c>
      <c r="H49" s="855">
        <f t="shared" si="4"/>
        <v>4.3499999999999996</v>
      </c>
      <c r="I49" s="855">
        <v>5.9</v>
      </c>
      <c r="J49" s="855"/>
      <c r="K49" s="855"/>
      <c r="L49" s="855"/>
      <c r="M49" s="855">
        <f t="shared" si="5"/>
        <v>4.3499999999999996</v>
      </c>
      <c r="N49" s="855">
        <v>5.9</v>
      </c>
      <c r="O49" s="882" t="s">
        <v>601</v>
      </c>
      <c r="P49" s="883" t="s">
        <v>728</v>
      </c>
      <c r="Q49" s="858" t="s">
        <v>677</v>
      </c>
      <c r="R49" s="858">
        <v>45</v>
      </c>
      <c r="S49" s="858">
        <v>45</v>
      </c>
      <c r="T49" s="859"/>
      <c r="U49" s="855"/>
      <c r="V49" s="872"/>
      <c r="W49" s="855">
        <v>4.3499999999999996</v>
      </c>
      <c r="X49" s="872">
        <v>0</v>
      </c>
      <c r="Y49" s="855"/>
      <c r="Z49" s="855"/>
      <c r="AA49" s="872"/>
      <c r="AB49" s="872"/>
      <c r="AC49" s="872"/>
      <c r="AD49" s="872"/>
      <c r="AE49" s="872"/>
      <c r="AF49" s="872"/>
      <c r="AG49" s="855"/>
      <c r="AH49" s="855"/>
      <c r="AI49" s="855"/>
      <c r="AJ49" s="855"/>
      <c r="AK49" s="872"/>
      <c r="AL49" s="872"/>
      <c r="AM49" s="872"/>
      <c r="AN49" s="872"/>
      <c r="AO49" s="872"/>
      <c r="AP49" s="872"/>
      <c r="AQ49" s="857"/>
      <c r="AR49" s="857"/>
      <c r="AS49" s="857"/>
      <c r="AT49" s="857"/>
      <c r="AU49" s="857"/>
      <c r="AV49" s="861"/>
      <c r="AW49" s="834"/>
      <c r="AX49" s="862"/>
      <c r="AY49" s="862" t="s">
        <v>680</v>
      </c>
      <c r="AZ49" s="863"/>
      <c r="BA49" s="861" t="s">
        <v>680</v>
      </c>
      <c r="BB49" s="864"/>
      <c r="BC49" s="864"/>
      <c r="BD49" s="864"/>
      <c r="BH49" s="863"/>
      <c r="BI49" s="863"/>
      <c r="BJ49" s="863"/>
    </row>
    <row r="50" spans="1:62" ht="47.25" x14ac:dyDescent="0.25">
      <c r="A50" s="843">
        <v>40</v>
      </c>
      <c r="B50" s="875" t="s">
        <v>741</v>
      </c>
      <c r="C50" s="873" t="s">
        <v>44</v>
      </c>
      <c r="D50" s="873"/>
      <c r="E50" s="855">
        <f t="shared" si="3"/>
        <v>8.27</v>
      </c>
      <c r="F50" s="855"/>
      <c r="G50" s="856">
        <v>2</v>
      </c>
      <c r="H50" s="855">
        <f t="shared" si="4"/>
        <v>8.27</v>
      </c>
      <c r="I50" s="855">
        <v>4.5</v>
      </c>
      <c r="J50" s="855">
        <f>5.57+2.7</f>
        <v>8.27</v>
      </c>
      <c r="K50" s="855"/>
      <c r="L50" s="855"/>
      <c r="M50" s="855">
        <f t="shared" si="5"/>
        <v>0</v>
      </c>
      <c r="N50" s="855">
        <v>4.5</v>
      </c>
      <c r="O50" s="882" t="s">
        <v>601</v>
      </c>
      <c r="P50" s="883" t="s">
        <v>728</v>
      </c>
      <c r="Q50" s="858" t="s">
        <v>677</v>
      </c>
      <c r="R50" s="858">
        <v>46</v>
      </c>
      <c r="S50" s="858">
        <v>46</v>
      </c>
      <c r="T50" s="859"/>
      <c r="U50" s="855"/>
      <c r="V50" s="872"/>
      <c r="W50" s="855"/>
      <c r="X50" s="872">
        <v>0</v>
      </c>
      <c r="Y50" s="855"/>
      <c r="Z50" s="855"/>
      <c r="AA50" s="872"/>
      <c r="AB50" s="872"/>
      <c r="AC50" s="872"/>
      <c r="AD50" s="872"/>
      <c r="AE50" s="872"/>
      <c r="AF50" s="872"/>
      <c r="AG50" s="855"/>
      <c r="AH50" s="855"/>
      <c r="AI50" s="855"/>
      <c r="AJ50" s="855"/>
      <c r="AK50" s="872"/>
      <c r="AL50" s="872"/>
      <c r="AM50" s="872"/>
      <c r="AN50" s="872"/>
      <c r="AO50" s="872"/>
      <c r="AP50" s="872"/>
      <c r="AQ50" s="857"/>
      <c r="AR50" s="857"/>
      <c r="AS50" s="857"/>
      <c r="AT50" s="857"/>
      <c r="AU50" s="857"/>
      <c r="AV50" s="861"/>
      <c r="AW50" s="834"/>
      <c r="AX50" s="862"/>
      <c r="AY50" s="862" t="s">
        <v>680</v>
      </c>
      <c r="AZ50" s="863"/>
      <c r="BA50" s="861" t="s">
        <v>742</v>
      </c>
      <c r="BB50" s="864"/>
      <c r="BC50" s="864"/>
      <c r="BD50" s="864"/>
      <c r="BH50" s="863"/>
      <c r="BI50" s="863"/>
      <c r="BJ50" s="863"/>
    </row>
    <row r="51" spans="1:62" ht="31.5" x14ac:dyDescent="0.25">
      <c r="A51" s="843">
        <v>41</v>
      </c>
      <c r="B51" s="875" t="s">
        <v>743</v>
      </c>
      <c r="C51" s="873" t="s">
        <v>44</v>
      </c>
      <c r="D51" s="873"/>
      <c r="E51" s="855">
        <f t="shared" si="3"/>
        <v>1.4</v>
      </c>
      <c r="F51" s="855"/>
      <c r="G51" s="856">
        <v>2</v>
      </c>
      <c r="H51" s="855">
        <f t="shared" si="4"/>
        <v>1.4</v>
      </c>
      <c r="I51" s="855">
        <v>2</v>
      </c>
      <c r="J51" s="855">
        <v>1.4</v>
      </c>
      <c r="K51" s="855"/>
      <c r="L51" s="855"/>
      <c r="M51" s="855">
        <f t="shared" si="5"/>
        <v>0</v>
      </c>
      <c r="N51" s="855">
        <v>2</v>
      </c>
      <c r="O51" s="882" t="s">
        <v>601</v>
      </c>
      <c r="P51" s="883" t="s">
        <v>728</v>
      </c>
      <c r="Q51" s="858" t="s">
        <v>677</v>
      </c>
      <c r="R51" s="858">
        <v>47</v>
      </c>
      <c r="S51" s="858">
        <v>47</v>
      </c>
      <c r="T51" s="859" t="s">
        <v>744</v>
      </c>
      <c r="U51" s="855"/>
      <c r="V51" s="872"/>
      <c r="W51" s="855"/>
      <c r="X51" s="872">
        <v>0</v>
      </c>
      <c r="Y51" s="855"/>
      <c r="Z51" s="855"/>
      <c r="AA51" s="872"/>
      <c r="AB51" s="872"/>
      <c r="AC51" s="872"/>
      <c r="AD51" s="872"/>
      <c r="AE51" s="872"/>
      <c r="AF51" s="872"/>
      <c r="AG51" s="855"/>
      <c r="AH51" s="855"/>
      <c r="AI51" s="855"/>
      <c r="AJ51" s="855"/>
      <c r="AK51" s="872"/>
      <c r="AL51" s="872"/>
      <c r="AM51" s="872"/>
      <c r="AN51" s="872"/>
      <c r="AO51" s="872"/>
      <c r="AP51" s="872"/>
      <c r="AQ51" s="857"/>
      <c r="AR51" s="857"/>
      <c r="AS51" s="857"/>
      <c r="AT51" s="857"/>
      <c r="AU51" s="857"/>
      <c r="AV51" s="861"/>
      <c r="AW51" s="834"/>
      <c r="AX51" s="862"/>
      <c r="AY51" s="862" t="s">
        <v>680</v>
      </c>
      <c r="AZ51" s="863"/>
      <c r="BA51" s="861" t="s">
        <v>680</v>
      </c>
      <c r="BB51" s="864"/>
      <c r="BC51" s="864"/>
      <c r="BD51" s="864"/>
      <c r="BH51" s="863"/>
      <c r="BI51" s="863"/>
      <c r="BJ51" s="863"/>
    </row>
    <row r="52" spans="1:62" ht="47.25" x14ac:dyDescent="0.25">
      <c r="A52" s="843">
        <v>42</v>
      </c>
      <c r="B52" s="875" t="s">
        <v>745</v>
      </c>
      <c r="C52" s="873" t="s">
        <v>44</v>
      </c>
      <c r="D52" s="873"/>
      <c r="E52" s="855">
        <f t="shared" si="3"/>
        <v>4</v>
      </c>
      <c r="F52" s="855"/>
      <c r="G52" s="856">
        <v>2</v>
      </c>
      <c r="H52" s="855">
        <f t="shared" si="4"/>
        <v>4</v>
      </c>
      <c r="I52" s="855">
        <v>5</v>
      </c>
      <c r="J52" s="855">
        <v>2.2000000000000002</v>
      </c>
      <c r="K52" s="855"/>
      <c r="L52" s="855"/>
      <c r="M52" s="855">
        <f t="shared" si="5"/>
        <v>1.8</v>
      </c>
      <c r="N52" s="855">
        <v>5</v>
      </c>
      <c r="O52" s="882" t="s">
        <v>601</v>
      </c>
      <c r="P52" s="883" t="s">
        <v>728</v>
      </c>
      <c r="Q52" s="858" t="s">
        <v>677</v>
      </c>
      <c r="R52" s="858">
        <v>48</v>
      </c>
      <c r="S52" s="858">
        <v>48</v>
      </c>
      <c r="T52" s="859" t="s">
        <v>746</v>
      </c>
      <c r="U52" s="855"/>
      <c r="V52" s="872"/>
      <c r="W52" s="855">
        <v>1.8</v>
      </c>
      <c r="X52" s="872">
        <v>0</v>
      </c>
      <c r="Y52" s="855"/>
      <c r="Z52" s="855"/>
      <c r="AA52" s="872"/>
      <c r="AB52" s="872"/>
      <c r="AC52" s="872"/>
      <c r="AD52" s="872"/>
      <c r="AE52" s="872"/>
      <c r="AF52" s="872"/>
      <c r="AG52" s="855"/>
      <c r="AH52" s="855"/>
      <c r="AI52" s="855"/>
      <c r="AJ52" s="855"/>
      <c r="AK52" s="872"/>
      <c r="AL52" s="872"/>
      <c r="AM52" s="872"/>
      <c r="AN52" s="872"/>
      <c r="AO52" s="872"/>
      <c r="AP52" s="872"/>
      <c r="AQ52" s="857"/>
      <c r="AR52" s="857"/>
      <c r="AS52" s="857"/>
      <c r="AT52" s="857"/>
      <c r="AU52" s="857"/>
      <c r="AV52" s="861"/>
      <c r="AW52" s="834"/>
      <c r="AX52" s="862"/>
      <c r="AY52" s="862" t="s">
        <v>680</v>
      </c>
      <c r="AZ52" s="863"/>
      <c r="BA52" s="861" t="s">
        <v>680</v>
      </c>
      <c r="BB52" s="864"/>
      <c r="BC52" s="864"/>
      <c r="BD52" s="864"/>
      <c r="BH52" s="863"/>
      <c r="BI52" s="863"/>
      <c r="BJ52" s="863"/>
    </row>
    <row r="53" spans="1:62" ht="31.5" x14ac:dyDescent="0.25">
      <c r="A53" s="843">
        <v>43</v>
      </c>
      <c r="B53" s="854" t="s">
        <v>747</v>
      </c>
      <c r="C53" s="843" t="s">
        <v>44</v>
      </c>
      <c r="D53" s="843"/>
      <c r="E53" s="855">
        <f t="shared" si="3"/>
        <v>3.6</v>
      </c>
      <c r="F53" s="855"/>
      <c r="G53" s="856">
        <v>2</v>
      </c>
      <c r="H53" s="855">
        <f t="shared" si="4"/>
        <v>3.6</v>
      </c>
      <c r="I53" s="855">
        <v>0.2</v>
      </c>
      <c r="J53" s="884"/>
      <c r="K53" s="855"/>
      <c r="L53" s="855"/>
      <c r="M53" s="855">
        <f t="shared" si="5"/>
        <v>3.6</v>
      </c>
      <c r="N53" s="855">
        <v>0.2</v>
      </c>
      <c r="O53" s="871" t="s">
        <v>748</v>
      </c>
      <c r="P53" s="883" t="s">
        <v>728</v>
      </c>
      <c r="Q53" s="858" t="s">
        <v>677</v>
      </c>
      <c r="R53" s="858">
        <v>50</v>
      </c>
      <c r="S53" s="858">
        <v>50</v>
      </c>
      <c r="T53" s="859"/>
      <c r="U53" s="872"/>
      <c r="V53" s="872"/>
      <c r="W53" s="855">
        <v>3.4</v>
      </c>
      <c r="X53" s="884"/>
      <c r="Y53" s="872"/>
      <c r="Z53" s="872"/>
      <c r="AA53" s="872"/>
      <c r="AB53" s="872"/>
      <c r="AC53" s="872"/>
      <c r="AD53" s="872"/>
      <c r="AE53" s="872"/>
      <c r="AF53" s="872"/>
      <c r="AG53" s="884"/>
      <c r="AH53" s="884"/>
      <c r="AI53" s="884"/>
      <c r="AJ53" s="884">
        <v>0.2</v>
      </c>
      <c r="AK53" s="872"/>
      <c r="AL53" s="872"/>
      <c r="AM53" s="872"/>
      <c r="AN53" s="872"/>
      <c r="AO53" s="872"/>
      <c r="AP53" s="872"/>
      <c r="AQ53" s="857"/>
      <c r="AR53" s="857"/>
      <c r="AS53" s="857"/>
      <c r="AT53" s="857"/>
      <c r="AU53" s="857"/>
      <c r="AV53" s="861"/>
      <c r="AW53" s="834" t="s">
        <v>749</v>
      </c>
      <c r="AX53" s="862"/>
      <c r="AY53" s="834" t="s">
        <v>749</v>
      </c>
      <c r="AZ53" s="863"/>
      <c r="BA53" s="861" t="s">
        <v>680</v>
      </c>
      <c r="BB53" s="864"/>
      <c r="BC53" s="864"/>
      <c r="BD53" s="864"/>
      <c r="BE53" s="885"/>
      <c r="BF53" s="885"/>
      <c r="BH53" s="863"/>
      <c r="BI53" s="863"/>
      <c r="BJ53" s="863"/>
    </row>
    <row r="54" spans="1:62" ht="24.75" customHeight="1" x14ac:dyDescent="0.25">
      <c r="A54" s="843">
        <v>44</v>
      </c>
      <c r="B54" s="854" t="s">
        <v>750</v>
      </c>
      <c r="C54" s="843" t="s">
        <v>44</v>
      </c>
      <c r="D54" s="843"/>
      <c r="E54" s="855">
        <f t="shared" si="3"/>
        <v>202.79</v>
      </c>
      <c r="F54" s="855"/>
      <c r="G54" s="856">
        <v>2</v>
      </c>
      <c r="H54" s="855">
        <f t="shared" si="4"/>
        <v>202.79</v>
      </c>
      <c r="I54" s="855">
        <v>250</v>
      </c>
      <c r="J54" s="855"/>
      <c r="K54" s="855"/>
      <c r="L54" s="855"/>
      <c r="M54" s="855">
        <f t="shared" si="5"/>
        <v>202.79</v>
      </c>
      <c r="N54" s="855">
        <v>250</v>
      </c>
      <c r="O54" s="871" t="s">
        <v>605</v>
      </c>
      <c r="P54" s="843" t="s">
        <v>751</v>
      </c>
      <c r="Q54" s="858" t="s">
        <v>677</v>
      </c>
      <c r="R54" s="858">
        <v>51</v>
      </c>
      <c r="S54" s="858">
        <v>51</v>
      </c>
      <c r="T54" s="859"/>
      <c r="U54" s="855"/>
      <c r="V54" s="855"/>
      <c r="W54" s="855"/>
      <c r="X54" s="872"/>
      <c r="Y54" s="855">
        <f>379-176.21</f>
        <v>202.79</v>
      </c>
      <c r="Z54" s="855"/>
      <c r="AA54" s="872"/>
      <c r="AB54" s="872"/>
      <c r="AC54" s="855"/>
      <c r="AD54" s="855"/>
      <c r="AE54" s="855"/>
      <c r="AF54" s="872"/>
      <c r="AG54" s="855"/>
      <c r="AH54" s="855"/>
      <c r="AI54" s="855"/>
      <c r="AJ54" s="872"/>
      <c r="AK54" s="855"/>
      <c r="AL54" s="872"/>
      <c r="AM54" s="872"/>
      <c r="AN54" s="872"/>
      <c r="AO54" s="872"/>
      <c r="AP54" s="872"/>
      <c r="AQ54" s="857"/>
      <c r="AR54" s="857"/>
      <c r="AS54" s="857"/>
      <c r="AT54" s="857"/>
      <c r="AU54" s="857"/>
      <c r="AV54" s="861"/>
      <c r="AW54" s="834" t="s">
        <v>752</v>
      </c>
      <c r="AX54" s="862"/>
      <c r="AY54" s="862" t="s">
        <v>680</v>
      </c>
      <c r="AZ54" s="863"/>
      <c r="BA54" s="861" t="s">
        <v>753</v>
      </c>
      <c r="BB54" s="864">
        <v>1</v>
      </c>
      <c r="BC54" s="864"/>
      <c r="BD54" s="864"/>
      <c r="BE54" s="865"/>
      <c r="BF54" s="866"/>
      <c r="BG54" s="886"/>
      <c r="BH54" s="863"/>
      <c r="BI54" s="863"/>
      <c r="BJ54" s="863"/>
    </row>
    <row r="55" spans="1:62" ht="31.5" x14ac:dyDescent="0.25">
      <c r="A55" s="843">
        <v>45</v>
      </c>
      <c r="B55" s="879" t="s">
        <v>754</v>
      </c>
      <c r="C55" s="880" t="s">
        <v>44</v>
      </c>
      <c r="D55" s="880"/>
      <c r="E55" s="855">
        <f t="shared" si="3"/>
        <v>21</v>
      </c>
      <c r="F55" s="848"/>
      <c r="G55" s="856">
        <v>2</v>
      </c>
      <c r="H55" s="855">
        <f t="shared" si="4"/>
        <v>21</v>
      </c>
      <c r="I55" s="848">
        <v>24.32</v>
      </c>
      <c r="J55" s="848">
        <v>9</v>
      </c>
      <c r="K55" s="848"/>
      <c r="L55" s="848"/>
      <c r="M55" s="855">
        <f t="shared" si="5"/>
        <v>12</v>
      </c>
      <c r="N55" s="848">
        <v>24.32</v>
      </c>
      <c r="O55" s="871" t="s">
        <v>590</v>
      </c>
      <c r="P55" s="843" t="s">
        <v>715</v>
      </c>
      <c r="Q55" s="858" t="s">
        <v>677</v>
      </c>
      <c r="R55" s="848">
        <v>714</v>
      </c>
      <c r="S55" s="860"/>
      <c r="T55" s="860"/>
      <c r="U55" s="860"/>
      <c r="V55" s="860"/>
      <c r="W55" s="860">
        <v>12</v>
      </c>
      <c r="X55" s="860"/>
      <c r="Y55" s="860"/>
      <c r="Z55" s="860"/>
      <c r="AA55" s="860"/>
      <c r="AB55" s="860"/>
      <c r="AC55" s="860"/>
      <c r="AD55" s="860"/>
      <c r="AE55" s="860"/>
      <c r="AF55" s="860"/>
      <c r="AG55" s="860"/>
      <c r="AH55" s="860"/>
      <c r="AI55" s="860"/>
      <c r="AJ55" s="860"/>
      <c r="AK55" s="860"/>
      <c r="AL55" s="860"/>
      <c r="AM55" s="860"/>
      <c r="AN55" s="860"/>
      <c r="AO55" s="860"/>
      <c r="AP55" s="860"/>
      <c r="AQ55" s="859"/>
      <c r="AR55" s="859"/>
      <c r="AS55" s="859"/>
      <c r="AT55" s="859"/>
      <c r="AU55" s="859"/>
      <c r="AV55" s="834" t="s">
        <v>755</v>
      </c>
      <c r="AW55" s="834"/>
      <c r="AX55" s="834"/>
      <c r="AY55" s="834" t="s">
        <v>680</v>
      </c>
      <c r="BA55" s="834" t="s">
        <v>680</v>
      </c>
      <c r="BB55" s="868"/>
      <c r="BE55" s="887"/>
      <c r="BF55" s="887"/>
      <c r="BG55" s="886"/>
    </row>
    <row r="56" spans="1:62" ht="31.5" x14ac:dyDescent="0.25">
      <c r="A56" s="843">
        <v>46</v>
      </c>
      <c r="B56" s="854" t="s">
        <v>756</v>
      </c>
      <c r="C56" s="843" t="s">
        <v>44</v>
      </c>
      <c r="D56" s="843"/>
      <c r="E56" s="855">
        <f t="shared" si="3"/>
        <v>115</v>
      </c>
      <c r="F56" s="888"/>
      <c r="G56" s="856">
        <v>2</v>
      </c>
      <c r="H56" s="855">
        <f t="shared" si="4"/>
        <v>115</v>
      </c>
      <c r="I56" s="889">
        <v>120</v>
      </c>
      <c r="J56" s="851"/>
      <c r="K56" s="848"/>
      <c r="L56" s="890">
        <v>0</v>
      </c>
      <c r="M56" s="855">
        <f t="shared" si="5"/>
        <v>115</v>
      </c>
      <c r="N56" s="881">
        <v>120</v>
      </c>
      <c r="O56" s="882" t="s">
        <v>757</v>
      </c>
      <c r="P56" s="843" t="s">
        <v>758</v>
      </c>
      <c r="Q56" s="858" t="s">
        <v>677</v>
      </c>
      <c r="R56" s="843">
        <v>644</v>
      </c>
      <c r="S56" s="859"/>
      <c r="T56" s="859"/>
      <c r="U56" s="859"/>
      <c r="V56" s="859"/>
      <c r="W56" s="859"/>
      <c r="X56" s="859"/>
      <c r="Y56" s="859">
        <v>115</v>
      </c>
      <c r="Z56" s="859"/>
      <c r="AA56" s="859"/>
      <c r="AB56" s="859"/>
      <c r="AC56" s="859"/>
      <c r="AD56" s="859"/>
      <c r="AE56" s="859"/>
      <c r="AF56" s="859"/>
      <c r="AG56" s="859"/>
      <c r="AH56" s="859"/>
      <c r="AI56" s="859"/>
      <c r="AJ56" s="859"/>
      <c r="AK56" s="859"/>
      <c r="AL56" s="859"/>
      <c r="AM56" s="859"/>
      <c r="AN56" s="859"/>
      <c r="AO56" s="859"/>
      <c r="AP56" s="859"/>
      <c r="AQ56" s="859"/>
      <c r="AR56" s="859"/>
      <c r="AS56" s="859"/>
      <c r="AT56" s="859"/>
      <c r="AU56" s="859"/>
      <c r="AV56" s="834" t="s">
        <v>684</v>
      </c>
      <c r="AW56" s="834"/>
      <c r="AX56" s="834"/>
      <c r="AY56" s="834" t="s">
        <v>759</v>
      </c>
      <c r="BA56" s="834" t="s">
        <v>680</v>
      </c>
      <c r="BB56" s="868"/>
      <c r="BE56" s="887"/>
      <c r="BF56" s="887"/>
      <c r="BG56" s="886"/>
    </row>
    <row r="57" spans="1:62" ht="47.25" x14ac:dyDescent="0.25">
      <c r="A57" s="843">
        <v>47</v>
      </c>
      <c r="B57" s="854" t="s">
        <v>760</v>
      </c>
      <c r="C57" s="843" t="s">
        <v>44</v>
      </c>
      <c r="D57" s="843"/>
      <c r="E57" s="855">
        <f t="shared" si="3"/>
        <v>32.549999999999997</v>
      </c>
      <c r="F57" s="891"/>
      <c r="G57" s="856">
        <v>2</v>
      </c>
      <c r="H57" s="855">
        <f t="shared" si="4"/>
        <v>32.549999999999997</v>
      </c>
      <c r="I57" s="888">
        <v>33.25</v>
      </c>
      <c r="J57" s="892"/>
      <c r="K57" s="892"/>
      <c r="L57" s="890">
        <v>0</v>
      </c>
      <c r="M57" s="855">
        <f t="shared" si="5"/>
        <v>32.549999999999997</v>
      </c>
      <c r="N57" s="888">
        <v>31.38</v>
      </c>
      <c r="O57" s="882" t="s">
        <v>757</v>
      </c>
      <c r="P57" s="843" t="s">
        <v>758</v>
      </c>
      <c r="Q57" s="858" t="s">
        <v>677</v>
      </c>
      <c r="R57" s="843">
        <v>645</v>
      </c>
      <c r="S57" s="859"/>
      <c r="T57" s="859"/>
      <c r="U57" s="859"/>
      <c r="V57" s="859"/>
      <c r="W57" s="859">
        <v>32.549999999999997</v>
      </c>
      <c r="X57" s="859"/>
      <c r="Y57" s="859"/>
      <c r="Z57" s="859"/>
      <c r="AA57" s="859"/>
      <c r="AB57" s="859"/>
      <c r="AC57" s="859"/>
      <c r="AD57" s="859"/>
      <c r="AE57" s="859"/>
      <c r="AF57" s="859"/>
      <c r="AG57" s="859"/>
      <c r="AH57" s="859"/>
      <c r="AI57" s="859"/>
      <c r="AJ57" s="859"/>
      <c r="AK57" s="859"/>
      <c r="AL57" s="859"/>
      <c r="AM57" s="859"/>
      <c r="AN57" s="859"/>
      <c r="AO57" s="859"/>
      <c r="AP57" s="859"/>
      <c r="AQ57" s="859"/>
      <c r="AR57" s="859"/>
      <c r="AS57" s="859"/>
      <c r="AT57" s="859"/>
      <c r="AU57" s="859"/>
      <c r="AV57" s="834" t="s">
        <v>684</v>
      </c>
      <c r="AW57" s="834"/>
      <c r="AX57" s="834"/>
      <c r="AY57" s="834" t="s">
        <v>680</v>
      </c>
      <c r="BA57" s="834" t="s">
        <v>680</v>
      </c>
      <c r="BB57" s="868"/>
    </row>
    <row r="58" spans="1:62" ht="31.5" x14ac:dyDescent="0.25">
      <c r="A58" s="843">
        <v>48</v>
      </c>
      <c r="B58" s="871" t="s">
        <v>761</v>
      </c>
      <c r="C58" s="843" t="s">
        <v>44</v>
      </c>
      <c r="D58" s="843"/>
      <c r="E58" s="855">
        <f t="shared" si="3"/>
        <v>282.24</v>
      </c>
      <c r="F58" s="893"/>
      <c r="G58" s="856">
        <v>2</v>
      </c>
      <c r="H58" s="855">
        <f t="shared" si="4"/>
        <v>282.24</v>
      </c>
      <c r="I58" s="894">
        <v>300</v>
      </c>
      <c r="J58" s="854"/>
      <c r="K58" s="854"/>
      <c r="L58" s="854"/>
      <c r="M58" s="855">
        <f t="shared" si="5"/>
        <v>282.24</v>
      </c>
      <c r="N58" s="894">
        <v>300</v>
      </c>
      <c r="O58" s="871" t="s">
        <v>604</v>
      </c>
      <c r="P58" s="854" t="s">
        <v>762</v>
      </c>
      <c r="Q58" s="858" t="s">
        <v>677</v>
      </c>
      <c r="R58" s="843">
        <v>600</v>
      </c>
      <c r="S58" s="859"/>
      <c r="T58" s="859"/>
      <c r="U58" s="859"/>
      <c r="V58" s="859"/>
      <c r="W58" s="894"/>
      <c r="X58" s="859"/>
      <c r="Y58" s="894">
        <v>282.24</v>
      </c>
      <c r="Z58" s="859"/>
      <c r="AA58" s="859"/>
      <c r="AB58" s="859"/>
      <c r="AC58" s="859"/>
      <c r="AD58" s="859"/>
      <c r="AE58" s="859"/>
      <c r="AF58" s="859"/>
      <c r="AG58" s="894"/>
      <c r="AH58" s="894"/>
      <c r="AI58" s="859"/>
      <c r="AJ58" s="859"/>
      <c r="AK58" s="859"/>
      <c r="AL58" s="859"/>
      <c r="AM58" s="859"/>
      <c r="AN58" s="859"/>
      <c r="AO58" s="859"/>
      <c r="AP58" s="859"/>
      <c r="AQ58" s="859"/>
      <c r="AR58" s="859"/>
      <c r="AS58" s="859"/>
      <c r="AT58" s="859"/>
      <c r="AU58" s="859"/>
      <c r="AV58" s="834" t="s">
        <v>684</v>
      </c>
      <c r="AW58" s="834"/>
      <c r="AX58" s="834"/>
      <c r="AY58" s="834" t="s">
        <v>680</v>
      </c>
      <c r="BA58" s="834" t="s">
        <v>680</v>
      </c>
      <c r="BB58" s="868"/>
    </row>
    <row r="59" spans="1:62" ht="31.5" x14ac:dyDescent="0.25">
      <c r="A59" s="843">
        <v>49</v>
      </c>
      <c r="B59" s="871" t="s">
        <v>763</v>
      </c>
      <c r="C59" s="843" t="s">
        <v>44</v>
      </c>
      <c r="D59" s="843"/>
      <c r="E59" s="855">
        <f t="shared" si="3"/>
        <v>371.7</v>
      </c>
      <c r="F59" s="893"/>
      <c r="G59" s="856">
        <v>2</v>
      </c>
      <c r="H59" s="855">
        <f t="shared" si="4"/>
        <v>371.7</v>
      </c>
      <c r="I59" s="894">
        <v>250</v>
      </c>
      <c r="J59" s="854"/>
      <c r="K59" s="854"/>
      <c r="L59" s="854"/>
      <c r="M59" s="855">
        <f t="shared" si="5"/>
        <v>371.7</v>
      </c>
      <c r="N59" s="894">
        <v>250</v>
      </c>
      <c r="O59" s="871" t="s">
        <v>604</v>
      </c>
      <c r="P59" s="854" t="s">
        <v>762</v>
      </c>
      <c r="Q59" s="858" t="s">
        <v>677</v>
      </c>
      <c r="R59" s="843">
        <v>601</v>
      </c>
      <c r="S59" s="859"/>
      <c r="T59" s="859"/>
      <c r="U59" s="859"/>
      <c r="V59" s="859"/>
      <c r="W59" s="894"/>
      <c r="X59" s="859"/>
      <c r="Y59" s="894">
        <f>278-6.3+100</f>
        <v>371.7</v>
      </c>
      <c r="Z59" s="859"/>
      <c r="AA59" s="859"/>
      <c r="AB59" s="859"/>
      <c r="AC59" s="859"/>
      <c r="AD59" s="859"/>
      <c r="AE59" s="859"/>
      <c r="AF59" s="859"/>
      <c r="AG59" s="859"/>
      <c r="AH59" s="894"/>
      <c r="AI59" s="859"/>
      <c r="AJ59" s="859"/>
      <c r="AK59" s="859"/>
      <c r="AL59" s="859"/>
      <c r="AM59" s="859"/>
      <c r="AN59" s="859"/>
      <c r="AO59" s="859"/>
      <c r="AP59" s="859"/>
      <c r="AQ59" s="859"/>
      <c r="AR59" s="859"/>
      <c r="AS59" s="859"/>
      <c r="AT59" s="859"/>
      <c r="AU59" s="859"/>
      <c r="AV59" s="834" t="s">
        <v>684</v>
      </c>
      <c r="AW59" s="834"/>
      <c r="AX59" s="834"/>
      <c r="AY59" s="834" t="s">
        <v>680</v>
      </c>
      <c r="BA59" s="834" t="s">
        <v>764</v>
      </c>
      <c r="BB59" s="868"/>
    </row>
    <row r="60" spans="1:62" x14ac:dyDescent="0.25">
      <c r="A60" s="843">
        <v>50</v>
      </c>
      <c r="B60" s="871" t="s">
        <v>712</v>
      </c>
      <c r="C60" s="843" t="s">
        <v>44</v>
      </c>
      <c r="D60" s="843"/>
      <c r="E60" s="855">
        <f t="shared" si="3"/>
        <v>70</v>
      </c>
      <c r="F60" s="854"/>
      <c r="G60" s="856">
        <v>2</v>
      </c>
      <c r="H60" s="855">
        <f t="shared" si="4"/>
        <v>70</v>
      </c>
      <c r="I60" s="888">
        <v>70</v>
      </c>
      <c r="J60" s="854"/>
      <c r="K60" s="854"/>
      <c r="L60" s="854"/>
      <c r="M60" s="855">
        <f t="shared" si="5"/>
        <v>70</v>
      </c>
      <c r="N60" s="888">
        <v>70</v>
      </c>
      <c r="O60" s="871" t="s">
        <v>604</v>
      </c>
      <c r="P60" s="854" t="s">
        <v>762</v>
      </c>
      <c r="Q60" s="858" t="s">
        <v>677</v>
      </c>
      <c r="R60" s="843">
        <v>631</v>
      </c>
      <c r="S60" s="859"/>
      <c r="T60" s="859"/>
      <c r="U60" s="859"/>
      <c r="V60" s="859"/>
      <c r="W60" s="859">
        <v>70</v>
      </c>
      <c r="X60" s="859"/>
      <c r="Y60" s="859"/>
      <c r="Z60" s="859"/>
      <c r="AA60" s="859"/>
      <c r="AB60" s="859"/>
      <c r="AC60" s="859"/>
      <c r="AD60" s="859"/>
      <c r="AE60" s="859"/>
      <c r="AF60" s="859"/>
      <c r="AG60" s="859"/>
      <c r="AH60" s="859"/>
      <c r="AI60" s="859"/>
      <c r="AJ60" s="859"/>
      <c r="AK60" s="859"/>
      <c r="AL60" s="859"/>
      <c r="AM60" s="859"/>
      <c r="AN60" s="859"/>
      <c r="AO60" s="859"/>
      <c r="AP60" s="859"/>
      <c r="AQ60" s="859"/>
      <c r="AR60" s="859"/>
      <c r="AS60" s="859"/>
      <c r="AT60" s="859"/>
      <c r="AU60" s="859"/>
      <c r="AV60" s="834" t="s">
        <v>684</v>
      </c>
      <c r="AW60" s="834"/>
      <c r="AX60" s="834"/>
      <c r="AY60" s="834" t="s">
        <v>680</v>
      </c>
      <c r="BA60" s="834" t="s">
        <v>680</v>
      </c>
      <c r="BB60" s="868"/>
    </row>
    <row r="61" spans="1:62" ht="31.5" x14ac:dyDescent="0.25">
      <c r="A61" s="843">
        <v>51</v>
      </c>
      <c r="B61" s="854" t="s">
        <v>765</v>
      </c>
      <c r="C61" s="843" t="s">
        <v>44</v>
      </c>
      <c r="D61" s="843"/>
      <c r="E61" s="855">
        <f t="shared" si="3"/>
        <v>1.4</v>
      </c>
      <c r="F61" s="843"/>
      <c r="G61" s="856">
        <v>2</v>
      </c>
      <c r="H61" s="855">
        <f t="shared" si="4"/>
        <v>1.4</v>
      </c>
      <c r="I61" s="843"/>
      <c r="J61" s="854">
        <v>1.4</v>
      </c>
      <c r="K61" s="854"/>
      <c r="L61" s="854"/>
      <c r="M61" s="855">
        <f t="shared" si="5"/>
        <v>0</v>
      </c>
      <c r="N61" s="854"/>
      <c r="O61" s="882" t="s">
        <v>601</v>
      </c>
      <c r="P61" s="883" t="s">
        <v>728</v>
      </c>
      <c r="Q61" s="858" t="s">
        <v>677</v>
      </c>
      <c r="R61" s="843">
        <v>729</v>
      </c>
      <c r="S61" s="859"/>
      <c r="T61" s="859"/>
      <c r="U61" s="859"/>
      <c r="V61" s="859"/>
      <c r="W61" s="853"/>
      <c r="X61" s="859"/>
      <c r="Y61" s="859"/>
      <c r="Z61" s="859"/>
      <c r="AA61" s="859"/>
      <c r="AB61" s="859"/>
      <c r="AC61" s="859"/>
      <c r="AD61" s="859"/>
      <c r="AE61" s="859"/>
      <c r="AF61" s="859"/>
      <c r="AG61" s="859"/>
      <c r="AH61" s="859"/>
      <c r="AI61" s="859"/>
      <c r="AJ61" s="859"/>
      <c r="AK61" s="859"/>
      <c r="AL61" s="859"/>
      <c r="AM61" s="859"/>
      <c r="AN61" s="859"/>
      <c r="AO61" s="859"/>
      <c r="AP61" s="859"/>
      <c r="AQ61" s="859"/>
      <c r="AR61" s="859"/>
      <c r="AS61" s="859"/>
      <c r="AT61" s="859"/>
      <c r="AU61" s="859"/>
      <c r="AW61" s="834" t="s">
        <v>684</v>
      </c>
      <c r="AX61" s="834"/>
      <c r="AY61" s="834" t="s">
        <v>680</v>
      </c>
      <c r="BA61" s="835" t="s">
        <v>680</v>
      </c>
    </row>
    <row r="62" spans="1:62" ht="31.5" x14ac:dyDescent="0.25">
      <c r="A62" s="843">
        <v>52</v>
      </c>
      <c r="B62" s="854" t="s">
        <v>766</v>
      </c>
      <c r="C62" s="843" t="s">
        <v>44</v>
      </c>
      <c r="D62" s="843"/>
      <c r="E62" s="855">
        <f t="shared" si="3"/>
        <v>1.66</v>
      </c>
      <c r="F62" s="843"/>
      <c r="G62" s="856">
        <v>2</v>
      </c>
      <c r="H62" s="855">
        <f t="shared" si="4"/>
        <v>1.66</v>
      </c>
      <c r="I62" s="843"/>
      <c r="J62" s="854">
        <v>1.66</v>
      </c>
      <c r="K62" s="854"/>
      <c r="L62" s="854"/>
      <c r="M62" s="855">
        <f t="shared" si="5"/>
        <v>0</v>
      </c>
      <c r="N62" s="854"/>
      <c r="O62" s="882" t="s">
        <v>601</v>
      </c>
      <c r="P62" s="883" t="s">
        <v>728</v>
      </c>
      <c r="Q62" s="858" t="s">
        <v>677</v>
      </c>
      <c r="R62" s="843">
        <v>730</v>
      </c>
      <c r="S62" s="859"/>
      <c r="T62" s="859"/>
      <c r="U62" s="859"/>
      <c r="V62" s="859"/>
      <c r="W62" s="853"/>
      <c r="X62" s="859"/>
      <c r="Y62" s="859"/>
      <c r="Z62" s="859"/>
      <c r="AA62" s="859"/>
      <c r="AB62" s="859"/>
      <c r="AC62" s="859"/>
      <c r="AD62" s="859"/>
      <c r="AE62" s="859"/>
      <c r="AF62" s="859"/>
      <c r="AG62" s="859"/>
      <c r="AH62" s="859"/>
      <c r="AI62" s="859"/>
      <c r="AJ62" s="859"/>
      <c r="AK62" s="859"/>
      <c r="AL62" s="859"/>
      <c r="AM62" s="859"/>
      <c r="AN62" s="859"/>
      <c r="AO62" s="859"/>
      <c r="AP62" s="859"/>
      <c r="AQ62" s="859"/>
      <c r="AR62" s="859"/>
      <c r="AS62" s="859"/>
      <c r="AT62" s="859"/>
      <c r="AU62" s="859"/>
      <c r="AW62" s="834"/>
      <c r="AX62" s="834"/>
      <c r="AY62" s="834" t="s">
        <v>680</v>
      </c>
      <c r="BA62" s="835" t="s">
        <v>680</v>
      </c>
    </row>
    <row r="63" spans="1:62" ht="31.5" x14ac:dyDescent="0.25">
      <c r="A63" s="843">
        <v>53</v>
      </c>
      <c r="B63" s="854" t="s">
        <v>767</v>
      </c>
      <c r="C63" s="843" t="s">
        <v>44</v>
      </c>
      <c r="D63" s="843"/>
      <c r="E63" s="855">
        <f t="shared" si="3"/>
        <v>2.38</v>
      </c>
      <c r="F63" s="843"/>
      <c r="G63" s="856">
        <v>2</v>
      </c>
      <c r="H63" s="855">
        <f t="shared" si="4"/>
        <v>2.38</v>
      </c>
      <c r="I63" s="843"/>
      <c r="J63" s="854"/>
      <c r="K63" s="854"/>
      <c r="L63" s="854"/>
      <c r="M63" s="855">
        <f t="shared" si="5"/>
        <v>2.38</v>
      </c>
      <c r="N63" s="854"/>
      <c r="O63" s="882" t="s">
        <v>601</v>
      </c>
      <c r="P63" s="883" t="s">
        <v>728</v>
      </c>
      <c r="Q63" s="858" t="s">
        <v>677</v>
      </c>
      <c r="R63" s="843">
        <v>731</v>
      </c>
      <c r="S63" s="859"/>
      <c r="T63" s="859"/>
      <c r="U63" s="859"/>
      <c r="V63" s="859"/>
      <c r="W63" s="853">
        <v>2.38</v>
      </c>
      <c r="X63" s="859"/>
      <c r="Y63" s="859"/>
      <c r="Z63" s="859"/>
      <c r="AA63" s="859"/>
      <c r="AB63" s="859"/>
      <c r="AC63" s="859"/>
      <c r="AD63" s="859"/>
      <c r="AE63" s="859"/>
      <c r="AF63" s="859"/>
      <c r="AG63" s="859"/>
      <c r="AH63" s="859"/>
      <c r="AI63" s="859"/>
      <c r="AJ63" s="859"/>
      <c r="AK63" s="859"/>
      <c r="AL63" s="859"/>
      <c r="AM63" s="859"/>
      <c r="AN63" s="859"/>
      <c r="AO63" s="859"/>
      <c r="AP63" s="859"/>
      <c r="AQ63" s="859"/>
      <c r="AR63" s="859"/>
      <c r="AS63" s="859"/>
      <c r="AT63" s="859"/>
      <c r="AU63" s="859"/>
      <c r="AW63" s="834"/>
      <c r="AX63" s="834"/>
      <c r="AY63" s="834" t="s">
        <v>680</v>
      </c>
      <c r="BA63" s="835" t="s">
        <v>680</v>
      </c>
    </row>
    <row r="64" spans="1:62" ht="31.5" x14ac:dyDescent="0.25">
      <c r="A64" s="843">
        <v>54</v>
      </c>
      <c r="B64" s="854" t="s">
        <v>768</v>
      </c>
      <c r="C64" s="843" t="s">
        <v>44</v>
      </c>
      <c r="D64" s="843"/>
      <c r="E64" s="855">
        <f t="shared" si="3"/>
        <v>11.85</v>
      </c>
      <c r="F64" s="843"/>
      <c r="G64" s="856">
        <v>2</v>
      </c>
      <c r="H64" s="855">
        <f t="shared" si="4"/>
        <v>11.85</v>
      </c>
      <c r="I64" s="843"/>
      <c r="J64" s="854"/>
      <c r="K64" s="854"/>
      <c r="L64" s="854"/>
      <c r="M64" s="855">
        <f t="shared" si="5"/>
        <v>11.85</v>
      </c>
      <c r="N64" s="854"/>
      <c r="O64" s="882" t="s">
        <v>601</v>
      </c>
      <c r="P64" s="883" t="s">
        <v>728</v>
      </c>
      <c r="Q64" s="858" t="s">
        <v>677</v>
      </c>
      <c r="R64" s="843">
        <v>732</v>
      </c>
      <c r="S64" s="859"/>
      <c r="T64" s="859"/>
      <c r="U64" s="859"/>
      <c r="V64" s="859"/>
      <c r="W64" s="853">
        <v>11.85</v>
      </c>
      <c r="X64" s="859"/>
      <c r="Y64" s="859"/>
      <c r="Z64" s="859"/>
      <c r="AA64" s="859"/>
      <c r="AB64" s="859"/>
      <c r="AC64" s="859"/>
      <c r="AD64" s="859"/>
      <c r="AE64" s="859"/>
      <c r="AF64" s="859"/>
      <c r="AG64" s="859"/>
      <c r="AH64" s="859"/>
      <c r="AI64" s="859"/>
      <c r="AJ64" s="859"/>
      <c r="AK64" s="859"/>
      <c r="AL64" s="859"/>
      <c r="AM64" s="859"/>
      <c r="AN64" s="859"/>
      <c r="AO64" s="859"/>
      <c r="AP64" s="859"/>
      <c r="AQ64" s="859"/>
      <c r="AR64" s="859"/>
      <c r="AS64" s="859"/>
      <c r="AT64" s="859"/>
      <c r="AU64" s="859"/>
      <c r="AW64" s="834"/>
      <c r="AX64" s="834"/>
      <c r="AY64" s="834" t="s">
        <v>680</v>
      </c>
      <c r="BA64" s="835" t="s">
        <v>680</v>
      </c>
    </row>
    <row r="65" spans="1:62" ht="31.5" x14ac:dyDescent="0.25">
      <c r="A65" s="843">
        <v>55</v>
      </c>
      <c r="B65" s="854" t="s">
        <v>769</v>
      </c>
      <c r="C65" s="843" t="s">
        <v>44</v>
      </c>
      <c r="D65" s="843"/>
      <c r="E65" s="855">
        <f t="shared" si="3"/>
        <v>5.28</v>
      </c>
      <c r="F65" s="843"/>
      <c r="G65" s="856">
        <v>2</v>
      </c>
      <c r="H65" s="855">
        <f t="shared" si="4"/>
        <v>5.28</v>
      </c>
      <c r="I65" s="843"/>
      <c r="J65" s="854"/>
      <c r="K65" s="854"/>
      <c r="L65" s="854"/>
      <c r="M65" s="855">
        <f t="shared" si="5"/>
        <v>5.28</v>
      </c>
      <c r="N65" s="854"/>
      <c r="O65" s="882" t="s">
        <v>601</v>
      </c>
      <c r="P65" s="883" t="s">
        <v>728</v>
      </c>
      <c r="Q65" s="858" t="s">
        <v>677</v>
      </c>
      <c r="R65" s="843">
        <v>733</v>
      </c>
      <c r="S65" s="859"/>
      <c r="T65" s="859"/>
      <c r="U65" s="859"/>
      <c r="V65" s="859"/>
      <c r="W65" s="853">
        <v>5.28</v>
      </c>
      <c r="X65" s="859"/>
      <c r="Y65" s="859"/>
      <c r="Z65" s="859"/>
      <c r="AA65" s="859"/>
      <c r="AB65" s="859"/>
      <c r="AC65" s="859"/>
      <c r="AD65" s="859"/>
      <c r="AE65" s="859"/>
      <c r="AF65" s="859"/>
      <c r="AG65" s="859"/>
      <c r="AH65" s="859"/>
      <c r="AI65" s="859"/>
      <c r="AJ65" s="859"/>
      <c r="AK65" s="859"/>
      <c r="AL65" s="859"/>
      <c r="AM65" s="859"/>
      <c r="AN65" s="859"/>
      <c r="AO65" s="859"/>
      <c r="AP65" s="859"/>
      <c r="AQ65" s="859"/>
      <c r="AR65" s="859"/>
      <c r="AS65" s="859"/>
      <c r="AT65" s="859"/>
      <c r="AU65" s="859"/>
      <c r="AW65" s="834"/>
      <c r="AX65" s="834"/>
      <c r="AY65" s="834" t="s">
        <v>680</v>
      </c>
      <c r="BA65" s="835" t="s">
        <v>680</v>
      </c>
    </row>
    <row r="66" spans="1:62" ht="31.5" x14ac:dyDescent="0.25">
      <c r="A66" s="843">
        <v>56</v>
      </c>
      <c r="B66" s="854" t="s">
        <v>770</v>
      </c>
      <c r="C66" s="843" t="s">
        <v>44</v>
      </c>
      <c r="D66" s="843"/>
      <c r="E66" s="855">
        <f t="shared" si="3"/>
        <v>4.4000000000000004</v>
      </c>
      <c r="F66" s="843"/>
      <c r="G66" s="856"/>
      <c r="H66" s="855">
        <f t="shared" si="4"/>
        <v>4.4000000000000004</v>
      </c>
      <c r="I66" s="843"/>
      <c r="J66" s="854"/>
      <c r="K66" s="854"/>
      <c r="L66" s="854"/>
      <c r="M66" s="855">
        <f t="shared" si="5"/>
        <v>4.4000000000000004</v>
      </c>
      <c r="N66" s="854"/>
      <c r="O66" s="882" t="s">
        <v>771</v>
      </c>
      <c r="P66" s="883" t="s">
        <v>728</v>
      </c>
      <c r="Q66" s="858" t="s">
        <v>677</v>
      </c>
      <c r="R66" s="843">
        <v>829</v>
      </c>
      <c r="S66" s="859"/>
      <c r="T66" s="859"/>
      <c r="U66" s="859"/>
      <c r="V66" s="859"/>
      <c r="W66" s="853">
        <v>4.4000000000000004</v>
      </c>
      <c r="X66" s="859"/>
      <c r="Y66" s="859"/>
      <c r="Z66" s="859"/>
      <c r="AA66" s="859"/>
      <c r="AB66" s="859"/>
      <c r="AC66" s="859"/>
      <c r="AD66" s="859"/>
      <c r="AE66" s="859"/>
      <c r="AF66" s="859"/>
      <c r="AG66" s="859"/>
      <c r="AH66" s="859"/>
      <c r="AI66" s="859"/>
      <c r="AJ66" s="859"/>
      <c r="AK66" s="859"/>
      <c r="AL66" s="859"/>
      <c r="AM66" s="859"/>
      <c r="AN66" s="859"/>
      <c r="AO66" s="859"/>
      <c r="AP66" s="859"/>
      <c r="AQ66" s="859"/>
      <c r="AR66" s="859"/>
      <c r="AS66" s="859"/>
      <c r="AT66" s="859"/>
      <c r="AU66" s="859"/>
      <c r="AW66" s="834"/>
      <c r="AX66" s="834"/>
      <c r="AY66" s="834"/>
      <c r="BA66" s="835" t="s">
        <v>772</v>
      </c>
    </row>
    <row r="67" spans="1:62" ht="31.5" x14ac:dyDescent="0.25">
      <c r="A67" s="843">
        <v>57</v>
      </c>
      <c r="B67" s="854" t="s">
        <v>773</v>
      </c>
      <c r="C67" s="843" t="s">
        <v>44</v>
      </c>
      <c r="D67" s="843">
        <v>58</v>
      </c>
      <c r="E67" s="855">
        <f t="shared" si="3"/>
        <v>8.91</v>
      </c>
      <c r="F67" s="843"/>
      <c r="G67" s="856">
        <v>2</v>
      </c>
      <c r="H67" s="855">
        <f t="shared" si="4"/>
        <v>8.91</v>
      </c>
      <c r="I67" s="843"/>
      <c r="J67" s="854"/>
      <c r="K67" s="854"/>
      <c r="L67" s="854"/>
      <c r="M67" s="855">
        <f t="shared" si="5"/>
        <v>8.91</v>
      </c>
      <c r="N67" s="854"/>
      <c r="O67" s="882" t="s">
        <v>602</v>
      </c>
      <c r="P67" s="883" t="s">
        <v>722</v>
      </c>
      <c r="Q67" s="858" t="s">
        <v>677</v>
      </c>
      <c r="R67" s="843">
        <v>688</v>
      </c>
      <c r="S67" s="859"/>
      <c r="T67" s="859"/>
      <c r="U67" s="859"/>
      <c r="V67" s="859"/>
      <c r="W67" s="853">
        <v>8.91</v>
      </c>
      <c r="X67" s="859"/>
      <c r="Y67" s="859"/>
      <c r="Z67" s="859"/>
      <c r="AA67" s="859"/>
      <c r="AB67" s="859"/>
      <c r="AC67" s="859"/>
      <c r="AD67" s="859"/>
      <c r="AE67" s="859"/>
      <c r="AF67" s="859"/>
      <c r="AG67" s="859"/>
      <c r="AH67" s="859"/>
      <c r="AI67" s="859"/>
      <c r="AJ67" s="859"/>
      <c r="AK67" s="859"/>
      <c r="AL67" s="859"/>
      <c r="AM67" s="859"/>
      <c r="AN67" s="859"/>
      <c r="AO67" s="859"/>
      <c r="AP67" s="859"/>
      <c r="AQ67" s="859"/>
      <c r="AR67" s="859"/>
      <c r="AS67" s="859"/>
      <c r="AT67" s="859"/>
      <c r="AU67" s="859"/>
      <c r="AW67" s="834" t="s">
        <v>684</v>
      </c>
      <c r="AX67" s="834"/>
      <c r="AY67" s="834" t="s">
        <v>680</v>
      </c>
      <c r="BA67" s="835" t="s">
        <v>680</v>
      </c>
    </row>
    <row r="68" spans="1:62" s="838" customFormat="1" x14ac:dyDescent="0.25">
      <c r="A68" s="952" t="s">
        <v>270</v>
      </c>
      <c r="B68" s="847" t="s">
        <v>559</v>
      </c>
      <c r="C68" s="952"/>
      <c r="D68" s="843"/>
      <c r="E68" s="869">
        <f t="shared" ref="E68:M68" si="6">SUM(E69:E70)</f>
        <v>12.12</v>
      </c>
      <c r="F68" s="869">
        <f t="shared" si="6"/>
        <v>0</v>
      </c>
      <c r="G68" s="855">
        <f t="shared" si="6"/>
        <v>10</v>
      </c>
      <c r="H68" s="869">
        <f t="shared" si="6"/>
        <v>12.12</v>
      </c>
      <c r="I68" s="855">
        <f t="shared" si="6"/>
        <v>14.959999999999999</v>
      </c>
      <c r="J68" s="869">
        <f t="shared" si="6"/>
        <v>0</v>
      </c>
      <c r="K68" s="869">
        <f t="shared" si="6"/>
        <v>0</v>
      </c>
      <c r="L68" s="869">
        <f t="shared" si="6"/>
        <v>0</v>
      </c>
      <c r="M68" s="869">
        <f t="shared" si="6"/>
        <v>12.12</v>
      </c>
      <c r="N68" s="854"/>
      <c r="O68" s="850"/>
      <c r="P68" s="854"/>
      <c r="Q68" s="854"/>
      <c r="R68" s="952"/>
      <c r="S68" s="859"/>
      <c r="T68" s="859"/>
      <c r="U68" s="859"/>
      <c r="V68" s="894"/>
      <c r="W68" s="859"/>
      <c r="X68" s="894"/>
      <c r="Y68" s="859"/>
      <c r="Z68" s="859"/>
      <c r="AA68" s="859"/>
      <c r="AB68" s="859"/>
      <c r="AC68" s="859"/>
      <c r="AD68" s="859"/>
      <c r="AE68" s="859"/>
      <c r="AF68" s="859"/>
      <c r="AG68" s="859"/>
      <c r="AH68" s="894"/>
      <c r="AI68" s="859"/>
      <c r="AJ68" s="859"/>
      <c r="AK68" s="859"/>
      <c r="AL68" s="859"/>
      <c r="AM68" s="859"/>
      <c r="AN68" s="859"/>
      <c r="AO68" s="859"/>
      <c r="AP68" s="859"/>
      <c r="AQ68" s="859"/>
      <c r="AR68" s="859"/>
      <c r="AS68" s="859"/>
      <c r="AT68" s="859"/>
      <c r="AU68" s="859"/>
      <c r="AV68" s="834"/>
      <c r="AW68" s="834"/>
      <c r="AX68" s="834"/>
      <c r="AY68" s="834"/>
      <c r="AZ68" s="833"/>
      <c r="BA68" s="834"/>
      <c r="BB68" s="870"/>
      <c r="BC68" s="833"/>
      <c r="BD68" s="833"/>
      <c r="BE68" s="833"/>
      <c r="BF68" s="833"/>
      <c r="BG68" s="833"/>
      <c r="BH68" s="833"/>
      <c r="BI68" s="833"/>
      <c r="BJ68" s="833"/>
    </row>
    <row r="69" spans="1:62" ht="31.5" x14ac:dyDescent="0.25">
      <c r="A69" s="843">
        <v>1</v>
      </c>
      <c r="B69" s="875" t="s">
        <v>774</v>
      </c>
      <c r="C69" s="873" t="s">
        <v>78</v>
      </c>
      <c r="D69" s="873"/>
      <c r="E69" s="855">
        <f>F69+H69</f>
        <v>11.52</v>
      </c>
      <c r="F69" s="855"/>
      <c r="G69" s="856">
        <v>5</v>
      </c>
      <c r="H69" s="855">
        <f>J69+K69+L69+M69</f>
        <v>11.52</v>
      </c>
      <c r="I69" s="855">
        <v>14.36</v>
      </c>
      <c r="J69" s="855"/>
      <c r="K69" s="855"/>
      <c r="L69" s="855"/>
      <c r="M69" s="855">
        <f>SUM(W69:AS69)</f>
        <v>11.52</v>
      </c>
      <c r="N69" s="855">
        <v>14.36</v>
      </c>
      <c r="O69" s="876" t="s">
        <v>568</v>
      </c>
      <c r="P69" s="848" t="s">
        <v>689</v>
      </c>
      <c r="Q69" s="858" t="s">
        <v>677</v>
      </c>
      <c r="R69" s="858">
        <v>54</v>
      </c>
      <c r="S69" s="858">
        <v>54</v>
      </c>
      <c r="T69" s="859"/>
      <c r="U69" s="855"/>
      <c r="V69" s="872"/>
      <c r="W69" s="855"/>
      <c r="X69" s="872"/>
      <c r="Y69" s="872"/>
      <c r="Z69" s="872"/>
      <c r="AA69" s="872"/>
      <c r="AB69" s="872"/>
      <c r="AC69" s="872"/>
      <c r="AD69" s="872"/>
      <c r="AE69" s="872"/>
      <c r="AF69" s="872"/>
      <c r="AG69" s="872"/>
      <c r="AH69" s="872"/>
      <c r="AI69" s="872"/>
      <c r="AJ69" s="872"/>
      <c r="AK69" s="872">
        <v>11.52</v>
      </c>
      <c r="AL69" s="872"/>
      <c r="AM69" s="872"/>
      <c r="AN69" s="872"/>
      <c r="AO69" s="872"/>
      <c r="AP69" s="872"/>
      <c r="AQ69" s="857"/>
      <c r="AR69" s="857"/>
      <c r="AS69" s="857"/>
      <c r="AT69" s="857"/>
      <c r="AU69" s="857"/>
      <c r="AV69" s="861"/>
      <c r="AW69" s="834"/>
      <c r="AX69" s="862"/>
      <c r="AY69" s="862" t="s">
        <v>680</v>
      </c>
      <c r="AZ69" s="863"/>
      <c r="BA69" s="861"/>
      <c r="BB69" s="864"/>
      <c r="BC69" s="864"/>
      <c r="BD69" s="864"/>
      <c r="BE69" s="895"/>
      <c r="BF69" s="896"/>
      <c r="BG69" s="897"/>
      <c r="BH69" s="863"/>
      <c r="BI69" s="863"/>
      <c r="BJ69" s="863"/>
    </row>
    <row r="70" spans="1:62" ht="33.75" customHeight="1" x14ac:dyDescent="0.25">
      <c r="A70" s="843">
        <v>2</v>
      </c>
      <c r="B70" s="875" t="s">
        <v>775</v>
      </c>
      <c r="C70" s="873" t="s">
        <v>78</v>
      </c>
      <c r="D70" s="873">
        <v>2</v>
      </c>
      <c r="E70" s="855">
        <f>F70+H70</f>
        <v>0.6</v>
      </c>
      <c r="F70" s="855"/>
      <c r="G70" s="856">
        <v>5</v>
      </c>
      <c r="H70" s="855">
        <f>J70+K70+L70+M70</f>
        <v>0.6</v>
      </c>
      <c r="I70" s="855">
        <v>0.6</v>
      </c>
      <c r="J70" s="855"/>
      <c r="K70" s="855"/>
      <c r="L70" s="855"/>
      <c r="M70" s="855">
        <f>SUM(W70:AS70)</f>
        <v>0.6</v>
      </c>
      <c r="N70" s="855">
        <v>0.6</v>
      </c>
      <c r="O70" s="876" t="s">
        <v>568</v>
      </c>
      <c r="P70" s="848" t="s">
        <v>689</v>
      </c>
      <c r="Q70" s="858" t="s">
        <v>677</v>
      </c>
      <c r="R70" s="858">
        <v>55</v>
      </c>
      <c r="S70" s="858">
        <v>55</v>
      </c>
      <c r="T70" s="859"/>
      <c r="U70" s="855"/>
      <c r="V70" s="872"/>
      <c r="W70" s="855"/>
      <c r="X70" s="872"/>
      <c r="Y70" s="872"/>
      <c r="Z70" s="872"/>
      <c r="AA70" s="872"/>
      <c r="AB70" s="872"/>
      <c r="AC70" s="872"/>
      <c r="AD70" s="872"/>
      <c r="AE70" s="872"/>
      <c r="AF70" s="872"/>
      <c r="AG70" s="872"/>
      <c r="AH70" s="872"/>
      <c r="AI70" s="872"/>
      <c r="AJ70" s="872"/>
      <c r="AK70" s="872"/>
      <c r="AL70" s="872">
        <v>0.6</v>
      </c>
      <c r="AM70" s="872"/>
      <c r="AN70" s="872"/>
      <c r="AO70" s="872"/>
      <c r="AP70" s="872"/>
      <c r="AQ70" s="857"/>
      <c r="AR70" s="857"/>
      <c r="AS70" s="857"/>
      <c r="AT70" s="857"/>
      <c r="AU70" s="857"/>
      <c r="AV70" s="861"/>
      <c r="AW70" s="834" t="s">
        <v>776</v>
      </c>
      <c r="AX70" s="862"/>
      <c r="AY70" s="834" t="s">
        <v>777</v>
      </c>
      <c r="AZ70" s="863"/>
      <c r="BA70" s="861" t="s">
        <v>778</v>
      </c>
      <c r="BB70" s="864"/>
      <c r="BC70" s="864"/>
      <c r="BD70" s="864"/>
      <c r="BE70" s="895"/>
      <c r="BF70" s="896"/>
      <c r="BG70" s="897"/>
      <c r="BH70" s="863"/>
      <c r="BI70" s="863"/>
      <c r="BJ70" s="863"/>
    </row>
    <row r="71" spans="1:62" s="838" customFormat="1" x14ac:dyDescent="0.25">
      <c r="A71" s="952" t="s">
        <v>779</v>
      </c>
      <c r="B71" s="847" t="s">
        <v>57</v>
      </c>
      <c r="C71" s="898"/>
      <c r="D71" s="873"/>
      <c r="E71" s="869">
        <f>SUM(E72:E114)</f>
        <v>1062.3400000000001</v>
      </c>
      <c r="F71" s="869">
        <f t="shared" ref="F71:M71" si="7">SUM(F72:F114)</f>
        <v>0</v>
      </c>
      <c r="G71" s="855">
        <f t="shared" si="7"/>
        <v>246</v>
      </c>
      <c r="H71" s="869">
        <f t="shared" si="7"/>
        <v>1062.3400000000001</v>
      </c>
      <c r="I71" s="855">
        <f t="shared" si="7"/>
        <v>681.29</v>
      </c>
      <c r="J71" s="869">
        <f t="shared" si="7"/>
        <v>4</v>
      </c>
      <c r="K71" s="869">
        <f t="shared" si="7"/>
        <v>0</v>
      </c>
      <c r="L71" s="869">
        <f t="shared" si="7"/>
        <v>0</v>
      </c>
      <c r="M71" s="869">
        <f t="shared" si="7"/>
        <v>1058.3400000000001</v>
      </c>
      <c r="N71" s="855"/>
      <c r="O71" s="899"/>
      <c r="P71" s="848"/>
      <c r="Q71" s="858"/>
      <c r="R71" s="900"/>
      <c r="S71" s="858"/>
      <c r="T71" s="859"/>
      <c r="U71" s="855"/>
      <c r="V71" s="872"/>
      <c r="W71" s="855"/>
      <c r="X71" s="872"/>
      <c r="Y71" s="872"/>
      <c r="Z71" s="872"/>
      <c r="AA71" s="872"/>
      <c r="AB71" s="872"/>
      <c r="AC71" s="872"/>
      <c r="AD71" s="872"/>
      <c r="AE71" s="872"/>
      <c r="AF71" s="872"/>
      <c r="AG71" s="872"/>
      <c r="AH71" s="872"/>
      <c r="AI71" s="872"/>
      <c r="AJ71" s="872"/>
      <c r="AK71" s="872"/>
      <c r="AL71" s="872"/>
      <c r="AM71" s="872"/>
      <c r="AN71" s="872"/>
      <c r="AO71" s="872"/>
      <c r="AP71" s="872"/>
      <c r="AQ71" s="857"/>
      <c r="AR71" s="857"/>
      <c r="AS71" s="857"/>
      <c r="AT71" s="857"/>
      <c r="AU71" s="857"/>
      <c r="AV71" s="861"/>
      <c r="AW71" s="834"/>
      <c r="AX71" s="862"/>
      <c r="AY71" s="862"/>
      <c r="AZ71" s="863"/>
      <c r="BA71" s="861"/>
      <c r="BB71" s="901"/>
      <c r="BC71" s="864"/>
      <c r="BD71" s="864"/>
      <c r="BE71" s="895"/>
      <c r="BF71" s="896"/>
      <c r="BG71" s="897"/>
      <c r="BH71" s="863"/>
      <c r="BI71" s="863"/>
      <c r="BJ71" s="863"/>
    </row>
    <row r="72" spans="1:62" x14ac:dyDescent="0.25">
      <c r="A72" s="843">
        <v>1</v>
      </c>
      <c r="B72" s="875" t="s">
        <v>780</v>
      </c>
      <c r="C72" s="873" t="s">
        <v>58</v>
      </c>
      <c r="D72" s="873"/>
      <c r="E72" s="855">
        <f t="shared" ref="E72:E113" si="8">F72+H72</f>
        <v>5.17</v>
      </c>
      <c r="F72" s="855"/>
      <c r="G72" s="856">
        <v>6</v>
      </c>
      <c r="H72" s="855">
        <f t="shared" ref="H72:H113" si="9">J72+K72+L72+M72</f>
        <v>5.17</v>
      </c>
      <c r="I72" s="855">
        <v>5.17</v>
      </c>
      <c r="J72" s="855"/>
      <c r="K72" s="855"/>
      <c r="L72" s="854"/>
      <c r="M72" s="855">
        <f t="shared" ref="M72:M113" si="10">SUM(W72:AS72)</f>
        <v>5.17</v>
      </c>
      <c r="N72" s="855">
        <v>5.17</v>
      </c>
      <c r="O72" s="871" t="s">
        <v>608</v>
      </c>
      <c r="P72" s="843" t="s">
        <v>686</v>
      </c>
      <c r="Q72" s="902" t="s">
        <v>677</v>
      </c>
      <c r="R72" s="902">
        <v>56</v>
      </c>
      <c r="S72" s="902">
        <v>56</v>
      </c>
      <c r="T72" s="859" t="s">
        <v>680</v>
      </c>
      <c r="U72" s="855"/>
      <c r="V72" s="855"/>
      <c r="W72" s="874"/>
      <c r="X72" s="855"/>
      <c r="Y72" s="855">
        <v>5.17</v>
      </c>
      <c r="Z72" s="855"/>
      <c r="AA72" s="855"/>
      <c r="AB72" s="855"/>
      <c r="AC72" s="855"/>
      <c r="AD72" s="855"/>
      <c r="AE72" s="855"/>
      <c r="AF72" s="855"/>
      <c r="AG72" s="855"/>
      <c r="AH72" s="855"/>
      <c r="AI72" s="855"/>
      <c r="AJ72" s="872"/>
      <c r="AK72" s="872"/>
      <c r="AL72" s="872"/>
      <c r="AM72" s="872"/>
      <c r="AN72" s="872"/>
      <c r="AO72" s="872"/>
      <c r="AP72" s="872"/>
      <c r="AQ72" s="857"/>
      <c r="AR72" s="857"/>
      <c r="AS72" s="857"/>
      <c r="AT72" s="857"/>
      <c r="AU72" s="857"/>
      <c r="AV72" s="861"/>
      <c r="AW72" s="834"/>
      <c r="AX72" s="862"/>
      <c r="AY72" s="862" t="s">
        <v>680</v>
      </c>
      <c r="AZ72" s="863"/>
      <c r="BA72" s="861" t="s">
        <v>680</v>
      </c>
      <c r="BB72" s="864"/>
      <c r="BC72" s="864"/>
      <c r="BD72" s="864"/>
      <c r="BH72" s="863"/>
      <c r="BI72" s="863"/>
      <c r="BJ72" s="863"/>
    </row>
    <row r="73" spans="1:62" ht="31.5" x14ac:dyDescent="0.25">
      <c r="A73" s="843">
        <v>2</v>
      </c>
      <c r="B73" s="875" t="s">
        <v>780</v>
      </c>
      <c r="C73" s="873" t="s">
        <v>58</v>
      </c>
      <c r="D73" s="873"/>
      <c r="E73" s="855">
        <f t="shared" si="8"/>
        <v>5</v>
      </c>
      <c r="F73" s="855"/>
      <c r="G73" s="856">
        <v>6</v>
      </c>
      <c r="H73" s="855">
        <f t="shared" si="9"/>
        <v>5</v>
      </c>
      <c r="I73" s="855">
        <v>5</v>
      </c>
      <c r="J73" s="855"/>
      <c r="K73" s="855"/>
      <c r="L73" s="854"/>
      <c r="M73" s="855">
        <f t="shared" si="10"/>
        <v>5</v>
      </c>
      <c r="N73" s="855">
        <v>5</v>
      </c>
      <c r="O73" s="871" t="s">
        <v>781</v>
      </c>
      <c r="P73" s="843" t="s">
        <v>686</v>
      </c>
      <c r="Q73" s="902" t="s">
        <v>677</v>
      </c>
      <c r="R73" s="902">
        <v>57</v>
      </c>
      <c r="S73" s="902">
        <v>57</v>
      </c>
      <c r="T73" s="859" t="s">
        <v>680</v>
      </c>
      <c r="U73" s="855"/>
      <c r="V73" s="855"/>
      <c r="W73" s="874"/>
      <c r="X73" s="855"/>
      <c r="Y73" s="855">
        <v>5</v>
      </c>
      <c r="Z73" s="855"/>
      <c r="AA73" s="855"/>
      <c r="AB73" s="855"/>
      <c r="AC73" s="855"/>
      <c r="AD73" s="855"/>
      <c r="AE73" s="855"/>
      <c r="AF73" s="855"/>
      <c r="AG73" s="855"/>
      <c r="AH73" s="855"/>
      <c r="AI73" s="855"/>
      <c r="AJ73" s="872"/>
      <c r="AK73" s="872"/>
      <c r="AL73" s="872"/>
      <c r="AM73" s="872"/>
      <c r="AN73" s="872"/>
      <c r="AO73" s="872"/>
      <c r="AP73" s="872"/>
      <c r="AQ73" s="857"/>
      <c r="AR73" s="857"/>
      <c r="AS73" s="857"/>
      <c r="AT73" s="857"/>
      <c r="AU73" s="857"/>
      <c r="AV73" s="861"/>
      <c r="AW73" s="834"/>
      <c r="AX73" s="862"/>
      <c r="AY73" s="862" t="s">
        <v>680</v>
      </c>
      <c r="AZ73" s="863"/>
      <c r="BA73" s="861" t="s">
        <v>680</v>
      </c>
      <c r="BB73" s="864"/>
      <c r="BC73" s="864"/>
      <c r="BD73" s="864"/>
      <c r="BH73" s="863"/>
      <c r="BI73" s="863"/>
      <c r="BJ73" s="863"/>
    </row>
    <row r="74" spans="1:62" ht="31.5" x14ac:dyDescent="0.25">
      <c r="A74" s="843">
        <v>3</v>
      </c>
      <c r="B74" s="854" t="s">
        <v>782</v>
      </c>
      <c r="C74" s="843" t="s">
        <v>58</v>
      </c>
      <c r="D74" s="843"/>
      <c r="E74" s="855">
        <f t="shared" si="8"/>
        <v>4</v>
      </c>
      <c r="F74" s="855"/>
      <c r="G74" s="856">
        <v>6</v>
      </c>
      <c r="H74" s="855">
        <f t="shared" si="9"/>
        <v>4</v>
      </c>
      <c r="I74" s="855">
        <v>4</v>
      </c>
      <c r="J74" s="855"/>
      <c r="K74" s="855"/>
      <c r="L74" s="854"/>
      <c r="M74" s="855">
        <f t="shared" si="10"/>
        <v>4</v>
      </c>
      <c r="N74" s="855">
        <v>4</v>
      </c>
      <c r="O74" s="871" t="s">
        <v>783</v>
      </c>
      <c r="P74" s="843" t="s">
        <v>751</v>
      </c>
      <c r="Q74" s="902" t="s">
        <v>677</v>
      </c>
      <c r="R74" s="902">
        <v>58</v>
      </c>
      <c r="S74" s="902">
        <v>58</v>
      </c>
      <c r="T74" s="859"/>
      <c r="U74" s="855"/>
      <c r="V74" s="855"/>
      <c r="W74" s="855">
        <v>4</v>
      </c>
      <c r="X74" s="872"/>
      <c r="Y74" s="855"/>
      <c r="Z74" s="855"/>
      <c r="AA74" s="872"/>
      <c r="AB74" s="872"/>
      <c r="AC74" s="855"/>
      <c r="AD74" s="855"/>
      <c r="AE74" s="855"/>
      <c r="AF74" s="872"/>
      <c r="AG74" s="855"/>
      <c r="AH74" s="855"/>
      <c r="AI74" s="855"/>
      <c r="AJ74" s="872"/>
      <c r="AK74" s="855"/>
      <c r="AL74" s="872"/>
      <c r="AM74" s="872"/>
      <c r="AN74" s="872"/>
      <c r="AO74" s="872"/>
      <c r="AP74" s="872"/>
      <c r="AQ74" s="857"/>
      <c r="AR74" s="857"/>
      <c r="AS74" s="857"/>
      <c r="AT74" s="857"/>
      <c r="AU74" s="857"/>
      <c r="AV74" s="861"/>
      <c r="AW74" s="834"/>
      <c r="AX74" s="862"/>
      <c r="AY74" s="862" t="s">
        <v>680</v>
      </c>
      <c r="AZ74" s="863"/>
      <c r="BA74" s="861" t="s">
        <v>680</v>
      </c>
      <c r="BB74" s="864"/>
      <c r="BC74" s="864"/>
      <c r="BD74" s="864"/>
      <c r="BH74" s="863"/>
      <c r="BI74" s="863"/>
      <c r="BJ74" s="863"/>
    </row>
    <row r="75" spans="1:62" ht="31.5" x14ac:dyDescent="0.25">
      <c r="A75" s="843">
        <v>4</v>
      </c>
      <c r="B75" s="875" t="s">
        <v>784</v>
      </c>
      <c r="C75" s="873" t="s">
        <v>58</v>
      </c>
      <c r="D75" s="873"/>
      <c r="E75" s="855">
        <f t="shared" si="8"/>
        <v>9.4</v>
      </c>
      <c r="F75" s="855"/>
      <c r="G75" s="856">
        <v>6</v>
      </c>
      <c r="H75" s="855">
        <f t="shared" si="9"/>
        <v>9.4</v>
      </c>
      <c r="I75" s="855">
        <v>9.4</v>
      </c>
      <c r="J75" s="855"/>
      <c r="K75" s="855"/>
      <c r="L75" s="854"/>
      <c r="M75" s="855">
        <f t="shared" si="10"/>
        <v>9.4</v>
      </c>
      <c r="N75" s="855">
        <v>9.4</v>
      </c>
      <c r="O75" s="871" t="s">
        <v>605</v>
      </c>
      <c r="P75" s="843" t="s">
        <v>751</v>
      </c>
      <c r="Q75" s="902" t="s">
        <v>677</v>
      </c>
      <c r="R75" s="902">
        <v>59</v>
      </c>
      <c r="S75" s="902">
        <v>59</v>
      </c>
      <c r="T75" s="859"/>
      <c r="U75" s="855"/>
      <c r="V75" s="855"/>
      <c r="W75" s="874"/>
      <c r="X75" s="872"/>
      <c r="Y75" s="855">
        <v>9.4</v>
      </c>
      <c r="Z75" s="855"/>
      <c r="AA75" s="872"/>
      <c r="AB75" s="872"/>
      <c r="AC75" s="874"/>
      <c r="AD75" s="855"/>
      <c r="AE75" s="855"/>
      <c r="AF75" s="872"/>
      <c r="AG75" s="872"/>
      <c r="AH75" s="872"/>
      <c r="AI75" s="872"/>
      <c r="AJ75" s="872"/>
      <c r="AK75" s="855"/>
      <c r="AL75" s="872"/>
      <c r="AM75" s="872"/>
      <c r="AN75" s="872"/>
      <c r="AO75" s="872"/>
      <c r="AP75" s="872"/>
      <c r="AQ75" s="857"/>
      <c r="AR75" s="857"/>
      <c r="AS75" s="857"/>
      <c r="AT75" s="857"/>
      <c r="AU75" s="857"/>
      <c r="AV75" s="861"/>
      <c r="AW75" s="834"/>
      <c r="AX75" s="862"/>
      <c r="AY75" s="862" t="s">
        <v>680</v>
      </c>
      <c r="AZ75" s="863"/>
      <c r="BA75" s="861" t="s">
        <v>680</v>
      </c>
      <c r="BB75" s="864"/>
      <c r="BC75" s="864"/>
      <c r="BD75" s="864"/>
      <c r="BH75" s="863"/>
      <c r="BI75" s="863"/>
      <c r="BJ75" s="863"/>
    </row>
    <row r="76" spans="1:62" ht="31.5" x14ac:dyDescent="0.25">
      <c r="A76" s="843">
        <v>5</v>
      </c>
      <c r="B76" s="854" t="s">
        <v>785</v>
      </c>
      <c r="C76" s="843" t="s">
        <v>58</v>
      </c>
      <c r="D76" s="843"/>
      <c r="E76" s="855">
        <f t="shared" si="8"/>
        <v>5</v>
      </c>
      <c r="F76" s="855"/>
      <c r="G76" s="856">
        <v>6</v>
      </c>
      <c r="H76" s="855">
        <f t="shared" si="9"/>
        <v>5</v>
      </c>
      <c r="I76" s="855">
        <v>5</v>
      </c>
      <c r="J76" s="884">
        <v>4</v>
      </c>
      <c r="K76" s="855"/>
      <c r="L76" s="854"/>
      <c r="M76" s="855">
        <f t="shared" si="10"/>
        <v>1</v>
      </c>
      <c r="N76" s="855">
        <v>0</v>
      </c>
      <c r="O76" s="871" t="s">
        <v>605</v>
      </c>
      <c r="P76" s="843" t="s">
        <v>751</v>
      </c>
      <c r="Q76" s="902" t="s">
        <v>677</v>
      </c>
      <c r="R76" s="902">
        <v>60</v>
      </c>
      <c r="S76" s="902">
        <v>60</v>
      </c>
      <c r="T76" s="859"/>
      <c r="U76" s="872"/>
      <c r="V76" s="872"/>
      <c r="W76" s="874"/>
      <c r="X76" s="872"/>
      <c r="Y76" s="872">
        <v>1</v>
      </c>
      <c r="Z76" s="872"/>
      <c r="AA76" s="872"/>
      <c r="AB76" s="872"/>
      <c r="AC76" s="872"/>
      <c r="AD76" s="872"/>
      <c r="AE76" s="872"/>
      <c r="AF76" s="872"/>
      <c r="AG76" s="872"/>
      <c r="AH76" s="872"/>
      <c r="AI76" s="872"/>
      <c r="AJ76" s="872"/>
      <c r="AK76" s="872"/>
      <c r="AL76" s="872"/>
      <c r="AM76" s="872"/>
      <c r="AN76" s="872"/>
      <c r="AO76" s="872"/>
      <c r="AP76" s="872"/>
      <c r="AQ76" s="857"/>
      <c r="AR76" s="857"/>
      <c r="AS76" s="857"/>
      <c r="AT76" s="857"/>
      <c r="AU76" s="857"/>
      <c r="AV76" s="861"/>
      <c r="AW76" s="834" t="s">
        <v>680</v>
      </c>
      <c r="AX76" s="862"/>
      <c r="AY76" s="862" t="s">
        <v>680</v>
      </c>
      <c r="AZ76" s="863"/>
      <c r="BA76" s="861" t="s">
        <v>680</v>
      </c>
      <c r="BB76" s="864"/>
      <c r="BC76" s="864"/>
      <c r="BD76" s="864"/>
      <c r="BH76" s="863"/>
      <c r="BI76" s="863"/>
      <c r="BJ76" s="863"/>
    </row>
    <row r="77" spans="1:62" ht="31.5" x14ac:dyDescent="0.25">
      <c r="A77" s="843">
        <v>6</v>
      </c>
      <c r="B77" s="854" t="s">
        <v>786</v>
      </c>
      <c r="C77" s="843" t="s">
        <v>58</v>
      </c>
      <c r="D77" s="843"/>
      <c r="E77" s="855">
        <f t="shared" si="8"/>
        <v>7.86</v>
      </c>
      <c r="F77" s="855"/>
      <c r="G77" s="856"/>
      <c r="H77" s="855">
        <f t="shared" si="9"/>
        <v>7.86</v>
      </c>
      <c r="I77" s="855"/>
      <c r="J77" s="884"/>
      <c r="K77" s="855"/>
      <c r="L77" s="854"/>
      <c r="M77" s="855">
        <f t="shared" si="10"/>
        <v>7.86</v>
      </c>
      <c r="N77" s="855"/>
      <c r="O77" s="871" t="s">
        <v>605</v>
      </c>
      <c r="P77" s="843" t="s">
        <v>751</v>
      </c>
      <c r="Q77" s="902" t="s">
        <v>677</v>
      </c>
      <c r="R77" s="902">
        <v>831</v>
      </c>
      <c r="S77" s="902"/>
      <c r="T77" s="859"/>
      <c r="U77" s="872"/>
      <c r="V77" s="872"/>
      <c r="W77" s="874">
        <v>7.86</v>
      </c>
      <c r="X77" s="872"/>
      <c r="Y77" s="872"/>
      <c r="Z77" s="872"/>
      <c r="AA77" s="872"/>
      <c r="AB77" s="872"/>
      <c r="AC77" s="872"/>
      <c r="AD77" s="872"/>
      <c r="AE77" s="872"/>
      <c r="AF77" s="872"/>
      <c r="AG77" s="872"/>
      <c r="AH77" s="872"/>
      <c r="AI77" s="872"/>
      <c r="AJ77" s="872"/>
      <c r="AK77" s="872"/>
      <c r="AL77" s="872"/>
      <c r="AM77" s="872"/>
      <c r="AN77" s="872"/>
      <c r="AO77" s="872"/>
      <c r="AP77" s="872"/>
      <c r="AQ77" s="857"/>
      <c r="AR77" s="857"/>
      <c r="AS77" s="857"/>
      <c r="AT77" s="857"/>
      <c r="AU77" s="857"/>
      <c r="AV77" s="861"/>
      <c r="AW77" s="834"/>
      <c r="AX77" s="862"/>
      <c r="AY77" s="862"/>
      <c r="AZ77" s="863"/>
      <c r="BA77" s="861" t="s">
        <v>787</v>
      </c>
      <c r="BB77" s="864"/>
      <c r="BC77" s="864"/>
      <c r="BD77" s="864"/>
      <c r="BH77" s="863"/>
      <c r="BI77" s="863"/>
      <c r="BJ77" s="863"/>
    </row>
    <row r="78" spans="1:62" x14ac:dyDescent="0.25">
      <c r="A78" s="843">
        <v>7</v>
      </c>
      <c r="B78" s="854" t="s">
        <v>780</v>
      </c>
      <c r="C78" s="843" t="s">
        <v>58</v>
      </c>
      <c r="D78" s="843"/>
      <c r="E78" s="855">
        <f t="shared" si="8"/>
        <v>7</v>
      </c>
      <c r="F78" s="855"/>
      <c r="G78" s="856">
        <v>6</v>
      </c>
      <c r="H78" s="855">
        <f t="shared" si="9"/>
        <v>7</v>
      </c>
      <c r="I78" s="855">
        <v>7</v>
      </c>
      <c r="J78" s="884"/>
      <c r="K78" s="855"/>
      <c r="L78" s="854"/>
      <c r="M78" s="855">
        <f t="shared" si="10"/>
        <v>7</v>
      </c>
      <c r="N78" s="855">
        <v>7</v>
      </c>
      <c r="O78" s="871" t="s">
        <v>698</v>
      </c>
      <c r="P78" s="843" t="s">
        <v>699</v>
      </c>
      <c r="Q78" s="902" t="s">
        <v>677</v>
      </c>
      <c r="R78" s="902">
        <v>61</v>
      </c>
      <c r="S78" s="902">
        <v>61</v>
      </c>
      <c r="T78" s="859"/>
      <c r="U78" s="872"/>
      <c r="V78" s="872"/>
      <c r="W78" s="874"/>
      <c r="X78" s="872"/>
      <c r="Y78" s="881">
        <v>7</v>
      </c>
      <c r="Z78" s="881"/>
      <c r="AA78" s="872"/>
      <c r="AB78" s="872"/>
      <c r="AC78" s="872"/>
      <c r="AD78" s="872"/>
      <c r="AE78" s="872"/>
      <c r="AF78" s="872"/>
      <c r="AG78" s="872"/>
      <c r="AH78" s="872"/>
      <c r="AI78" s="872"/>
      <c r="AJ78" s="872"/>
      <c r="AK78" s="872"/>
      <c r="AL78" s="872"/>
      <c r="AM78" s="872"/>
      <c r="AN78" s="872"/>
      <c r="AO78" s="872"/>
      <c r="AP78" s="872"/>
      <c r="AQ78" s="857"/>
      <c r="AR78" s="857"/>
      <c r="AS78" s="857"/>
      <c r="AT78" s="857"/>
      <c r="AU78" s="857"/>
      <c r="AV78" s="861"/>
      <c r="AW78" s="834" t="s">
        <v>680</v>
      </c>
      <c r="AX78" s="862"/>
      <c r="AY78" s="862" t="s">
        <v>680</v>
      </c>
      <c r="AZ78" s="863"/>
      <c r="BA78" s="861" t="s">
        <v>680</v>
      </c>
      <c r="BB78" s="864"/>
      <c r="BC78" s="864"/>
      <c r="BD78" s="864"/>
      <c r="BH78" s="863"/>
      <c r="BI78" s="863"/>
      <c r="BJ78" s="863"/>
    </row>
    <row r="79" spans="1:62" ht="31.5" x14ac:dyDescent="0.25">
      <c r="A79" s="843">
        <v>8</v>
      </c>
      <c r="B79" s="854" t="s">
        <v>788</v>
      </c>
      <c r="C79" s="843" t="s">
        <v>58</v>
      </c>
      <c r="D79" s="843"/>
      <c r="E79" s="855">
        <f t="shared" si="8"/>
        <v>15</v>
      </c>
      <c r="F79" s="855"/>
      <c r="G79" s="856">
        <v>6</v>
      </c>
      <c r="H79" s="855">
        <f t="shared" si="9"/>
        <v>15</v>
      </c>
      <c r="I79" s="855">
        <v>15</v>
      </c>
      <c r="J79" s="884"/>
      <c r="K79" s="855"/>
      <c r="L79" s="854"/>
      <c r="M79" s="855">
        <f t="shared" si="10"/>
        <v>15</v>
      </c>
      <c r="N79" s="855">
        <v>15</v>
      </c>
      <c r="O79" s="871" t="s">
        <v>698</v>
      </c>
      <c r="P79" s="843" t="s">
        <v>699</v>
      </c>
      <c r="Q79" s="902" t="s">
        <v>677</v>
      </c>
      <c r="R79" s="902">
        <v>62</v>
      </c>
      <c r="S79" s="902">
        <v>62</v>
      </c>
      <c r="T79" s="859" t="s">
        <v>680</v>
      </c>
      <c r="U79" s="872"/>
      <c r="V79" s="872"/>
      <c r="W79" s="874"/>
      <c r="X79" s="872"/>
      <c r="Y79" s="855">
        <v>15</v>
      </c>
      <c r="Z79" s="855"/>
      <c r="AA79" s="872"/>
      <c r="AB79" s="872"/>
      <c r="AC79" s="872"/>
      <c r="AD79" s="872"/>
      <c r="AE79" s="872"/>
      <c r="AF79" s="872"/>
      <c r="AG79" s="872"/>
      <c r="AH79" s="872"/>
      <c r="AI79" s="872"/>
      <c r="AJ79" s="872"/>
      <c r="AK79" s="872"/>
      <c r="AL79" s="872"/>
      <c r="AM79" s="872"/>
      <c r="AN79" s="872"/>
      <c r="AO79" s="872"/>
      <c r="AP79" s="872"/>
      <c r="AQ79" s="857"/>
      <c r="AR79" s="857"/>
      <c r="AS79" s="857"/>
      <c r="AT79" s="857"/>
      <c r="AU79" s="857"/>
      <c r="AV79" s="861"/>
      <c r="AW79" s="834"/>
      <c r="AX79" s="862"/>
      <c r="AY79" s="862" t="s">
        <v>680</v>
      </c>
      <c r="AZ79" s="863"/>
      <c r="BA79" s="861" t="s">
        <v>680</v>
      </c>
      <c r="BB79" s="864"/>
      <c r="BC79" s="864"/>
      <c r="BD79" s="864"/>
      <c r="BH79" s="863"/>
      <c r="BI79" s="863"/>
      <c r="BJ79" s="863"/>
    </row>
    <row r="80" spans="1:62" ht="31.5" x14ac:dyDescent="0.25">
      <c r="A80" s="843">
        <v>9</v>
      </c>
      <c r="B80" s="854" t="s">
        <v>789</v>
      </c>
      <c r="C80" s="843" t="s">
        <v>58</v>
      </c>
      <c r="D80" s="843"/>
      <c r="E80" s="855">
        <f t="shared" si="8"/>
        <v>16.5</v>
      </c>
      <c r="F80" s="855"/>
      <c r="G80" s="856">
        <v>6</v>
      </c>
      <c r="H80" s="855">
        <f t="shared" si="9"/>
        <v>16.5</v>
      </c>
      <c r="I80" s="855">
        <v>16</v>
      </c>
      <c r="J80" s="884"/>
      <c r="K80" s="855"/>
      <c r="L80" s="854"/>
      <c r="M80" s="855">
        <f t="shared" si="10"/>
        <v>16.5</v>
      </c>
      <c r="N80" s="855">
        <v>16</v>
      </c>
      <c r="O80" s="871" t="s">
        <v>698</v>
      </c>
      <c r="P80" s="843" t="s">
        <v>699</v>
      </c>
      <c r="Q80" s="902" t="s">
        <v>677</v>
      </c>
      <c r="R80" s="902">
        <v>63</v>
      </c>
      <c r="S80" s="902">
        <v>63</v>
      </c>
      <c r="T80" s="859" t="s">
        <v>790</v>
      </c>
      <c r="U80" s="872"/>
      <c r="V80" s="872"/>
      <c r="W80" s="874"/>
      <c r="X80" s="872"/>
      <c r="Y80" s="855">
        <v>16.5</v>
      </c>
      <c r="Z80" s="855"/>
      <c r="AA80" s="872"/>
      <c r="AB80" s="872"/>
      <c r="AC80" s="872"/>
      <c r="AD80" s="872"/>
      <c r="AE80" s="872"/>
      <c r="AF80" s="872"/>
      <c r="AG80" s="872"/>
      <c r="AH80" s="872"/>
      <c r="AI80" s="872"/>
      <c r="AJ80" s="872"/>
      <c r="AK80" s="872"/>
      <c r="AL80" s="872"/>
      <c r="AM80" s="872"/>
      <c r="AN80" s="872"/>
      <c r="AO80" s="872"/>
      <c r="AP80" s="872"/>
      <c r="AQ80" s="857"/>
      <c r="AR80" s="857"/>
      <c r="AS80" s="857"/>
      <c r="AT80" s="857"/>
      <c r="AU80" s="857"/>
      <c r="AV80" s="861"/>
      <c r="AW80" s="834"/>
      <c r="AX80" s="862"/>
      <c r="AY80" s="862" t="s">
        <v>680</v>
      </c>
      <c r="AZ80" s="863"/>
      <c r="BA80" s="861" t="s">
        <v>680</v>
      </c>
      <c r="BB80" s="864"/>
      <c r="BC80" s="864"/>
      <c r="BD80" s="864"/>
      <c r="BH80" s="863"/>
      <c r="BI80" s="863"/>
      <c r="BJ80" s="863"/>
    </row>
    <row r="81" spans="1:62" ht="32.25" customHeight="1" x14ac:dyDescent="0.25">
      <c r="A81" s="843">
        <v>10</v>
      </c>
      <c r="B81" s="854" t="s">
        <v>791</v>
      </c>
      <c r="C81" s="843" t="s">
        <v>58</v>
      </c>
      <c r="D81" s="843"/>
      <c r="E81" s="855">
        <f t="shared" si="8"/>
        <v>14</v>
      </c>
      <c r="F81" s="855"/>
      <c r="G81" s="856">
        <v>6</v>
      </c>
      <c r="H81" s="855">
        <f t="shared" si="9"/>
        <v>14</v>
      </c>
      <c r="I81" s="855">
        <v>16</v>
      </c>
      <c r="J81" s="884"/>
      <c r="K81" s="855"/>
      <c r="L81" s="854"/>
      <c r="M81" s="855">
        <f t="shared" si="10"/>
        <v>14</v>
      </c>
      <c r="N81" s="855">
        <v>16</v>
      </c>
      <c r="O81" s="871" t="s">
        <v>698</v>
      </c>
      <c r="P81" s="843" t="s">
        <v>699</v>
      </c>
      <c r="Q81" s="902" t="s">
        <v>677</v>
      </c>
      <c r="R81" s="902">
        <v>64</v>
      </c>
      <c r="S81" s="902">
        <v>64</v>
      </c>
      <c r="T81" s="859" t="s">
        <v>792</v>
      </c>
      <c r="U81" s="872"/>
      <c r="V81" s="872"/>
      <c r="W81" s="874"/>
      <c r="X81" s="872"/>
      <c r="Y81" s="855">
        <v>14</v>
      </c>
      <c r="Z81" s="855"/>
      <c r="AA81" s="872"/>
      <c r="AB81" s="872"/>
      <c r="AC81" s="872"/>
      <c r="AD81" s="872"/>
      <c r="AE81" s="872"/>
      <c r="AF81" s="872"/>
      <c r="AG81" s="872"/>
      <c r="AH81" s="872"/>
      <c r="AI81" s="872"/>
      <c r="AJ81" s="872"/>
      <c r="AK81" s="872"/>
      <c r="AL81" s="872"/>
      <c r="AM81" s="872"/>
      <c r="AN81" s="872"/>
      <c r="AO81" s="872"/>
      <c r="AP81" s="872"/>
      <c r="AQ81" s="857"/>
      <c r="AR81" s="857"/>
      <c r="AS81" s="857"/>
      <c r="AT81" s="857"/>
      <c r="AU81" s="857"/>
      <c r="AV81" s="861"/>
      <c r="AW81" s="834"/>
      <c r="AX81" s="862"/>
      <c r="AY81" s="862" t="s">
        <v>680</v>
      </c>
      <c r="AZ81" s="863"/>
      <c r="BA81" s="861" t="s">
        <v>680</v>
      </c>
      <c r="BB81" s="864"/>
      <c r="BC81" s="864"/>
      <c r="BD81" s="864"/>
      <c r="BH81" s="863"/>
      <c r="BI81" s="863"/>
      <c r="BJ81" s="863"/>
    </row>
    <row r="82" spans="1:62" ht="31.5" x14ac:dyDescent="0.25">
      <c r="A82" s="843">
        <v>11</v>
      </c>
      <c r="B82" s="854" t="s">
        <v>793</v>
      </c>
      <c r="C82" s="843" t="s">
        <v>58</v>
      </c>
      <c r="D82" s="843"/>
      <c r="E82" s="855">
        <f t="shared" si="8"/>
        <v>5.3</v>
      </c>
      <c r="F82" s="855"/>
      <c r="G82" s="856">
        <v>6</v>
      </c>
      <c r="H82" s="855">
        <f t="shared" si="9"/>
        <v>5.3</v>
      </c>
      <c r="I82" s="855">
        <v>5.3</v>
      </c>
      <c r="J82" s="884"/>
      <c r="K82" s="855"/>
      <c r="L82" s="854"/>
      <c r="M82" s="855">
        <f t="shared" si="10"/>
        <v>5.3</v>
      </c>
      <c r="N82" s="855">
        <v>5.3</v>
      </c>
      <c r="O82" s="871" t="s">
        <v>698</v>
      </c>
      <c r="P82" s="843" t="s">
        <v>699</v>
      </c>
      <c r="Q82" s="902" t="s">
        <v>677</v>
      </c>
      <c r="R82" s="902">
        <v>65</v>
      </c>
      <c r="S82" s="902">
        <v>65</v>
      </c>
      <c r="T82" s="859" t="s">
        <v>680</v>
      </c>
      <c r="U82" s="872"/>
      <c r="V82" s="872"/>
      <c r="W82" s="874"/>
      <c r="X82" s="872"/>
      <c r="Y82" s="855">
        <v>5.3</v>
      </c>
      <c r="Z82" s="855"/>
      <c r="AA82" s="872"/>
      <c r="AB82" s="872"/>
      <c r="AC82" s="872"/>
      <c r="AD82" s="872"/>
      <c r="AE82" s="872"/>
      <c r="AF82" s="872"/>
      <c r="AG82" s="872"/>
      <c r="AH82" s="872"/>
      <c r="AI82" s="872"/>
      <c r="AJ82" s="872"/>
      <c r="AK82" s="872"/>
      <c r="AL82" s="872"/>
      <c r="AM82" s="872"/>
      <c r="AN82" s="872"/>
      <c r="AO82" s="872"/>
      <c r="AP82" s="872"/>
      <c r="AQ82" s="857"/>
      <c r="AR82" s="857"/>
      <c r="AS82" s="857"/>
      <c r="AT82" s="857"/>
      <c r="AU82" s="857"/>
      <c r="AV82" s="861"/>
      <c r="AW82" s="834"/>
      <c r="AX82" s="862"/>
      <c r="AY82" s="862" t="s">
        <v>680</v>
      </c>
      <c r="AZ82" s="863"/>
      <c r="BA82" s="861" t="s">
        <v>680</v>
      </c>
      <c r="BB82" s="864"/>
      <c r="BC82" s="864"/>
      <c r="BD82" s="864"/>
      <c r="BH82" s="863"/>
      <c r="BI82" s="863"/>
      <c r="BJ82" s="863"/>
    </row>
    <row r="83" spans="1:62" x14ac:dyDescent="0.25">
      <c r="A83" s="843">
        <v>12</v>
      </c>
      <c r="B83" s="871" t="s">
        <v>794</v>
      </c>
      <c r="C83" s="843" t="s">
        <v>58</v>
      </c>
      <c r="D83" s="843"/>
      <c r="E83" s="855">
        <f t="shared" si="8"/>
        <v>5</v>
      </c>
      <c r="F83" s="855"/>
      <c r="G83" s="856">
        <v>6</v>
      </c>
      <c r="H83" s="855">
        <f t="shared" si="9"/>
        <v>5</v>
      </c>
      <c r="I83" s="855">
        <v>5</v>
      </c>
      <c r="J83" s="884"/>
      <c r="K83" s="855"/>
      <c r="L83" s="854"/>
      <c r="M83" s="855">
        <f t="shared" si="10"/>
        <v>5</v>
      </c>
      <c r="N83" s="855">
        <v>5</v>
      </c>
      <c r="O83" s="871" t="s">
        <v>795</v>
      </c>
      <c r="P83" s="843" t="s">
        <v>796</v>
      </c>
      <c r="Q83" s="902" t="s">
        <v>677</v>
      </c>
      <c r="R83" s="902">
        <v>66</v>
      </c>
      <c r="S83" s="902">
        <v>66</v>
      </c>
      <c r="T83" s="859" t="s">
        <v>680</v>
      </c>
      <c r="U83" s="872"/>
      <c r="V83" s="872"/>
      <c r="W83" s="874"/>
      <c r="X83" s="872"/>
      <c r="Y83" s="881">
        <v>5</v>
      </c>
      <c r="Z83" s="881"/>
      <c r="AA83" s="872"/>
      <c r="AB83" s="872"/>
      <c r="AC83" s="872"/>
      <c r="AD83" s="872"/>
      <c r="AE83" s="872"/>
      <c r="AF83" s="872"/>
      <c r="AG83" s="872"/>
      <c r="AH83" s="872"/>
      <c r="AI83" s="872"/>
      <c r="AJ83" s="872"/>
      <c r="AK83" s="872"/>
      <c r="AL83" s="872"/>
      <c r="AM83" s="872"/>
      <c r="AN83" s="872"/>
      <c r="AO83" s="872"/>
      <c r="AP83" s="872"/>
      <c r="AQ83" s="857"/>
      <c r="AR83" s="857"/>
      <c r="AS83" s="857"/>
      <c r="AT83" s="857"/>
      <c r="AU83" s="857"/>
      <c r="AV83" s="861"/>
      <c r="AW83" s="834"/>
      <c r="AX83" s="862"/>
      <c r="AY83" s="862" t="s">
        <v>680</v>
      </c>
      <c r="AZ83" s="863"/>
      <c r="BA83" s="861" t="s">
        <v>680</v>
      </c>
      <c r="BB83" s="864"/>
      <c r="BC83" s="864"/>
      <c r="BD83" s="864"/>
      <c r="BH83" s="863"/>
      <c r="BI83" s="863"/>
      <c r="BJ83" s="863"/>
    </row>
    <row r="84" spans="1:62" x14ac:dyDescent="0.25">
      <c r="A84" s="843">
        <v>13</v>
      </c>
      <c r="B84" s="871" t="s">
        <v>797</v>
      </c>
      <c r="C84" s="843" t="s">
        <v>58</v>
      </c>
      <c r="D84" s="843"/>
      <c r="E84" s="855">
        <f t="shared" si="8"/>
        <v>8</v>
      </c>
      <c r="F84" s="855"/>
      <c r="G84" s="856">
        <v>6</v>
      </c>
      <c r="H84" s="855">
        <f t="shared" si="9"/>
        <v>8</v>
      </c>
      <c r="I84" s="855">
        <v>8</v>
      </c>
      <c r="J84" s="884"/>
      <c r="K84" s="855"/>
      <c r="L84" s="854"/>
      <c r="M84" s="855">
        <f t="shared" si="10"/>
        <v>8</v>
      </c>
      <c r="N84" s="855">
        <v>8</v>
      </c>
      <c r="O84" s="871" t="s">
        <v>798</v>
      </c>
      <c r="P84" s="843" t="s">
        <v>796</v>
      </c>
      <c r="Q84" s="902" t="s">
        <v>677</v>
      </c>
      <c r="R84" s="902">
        <v>67</v>
      </c>
      <c r="S84" s="902">
        <v>67</v>
      </c>
      <c r="T84" s="859" t="s">
        <v>680</v>
      </c>
      <c r="U84" s="872"/>
      <c r="V84" s="872"/>
      <c r="W84" s="874"/>
      <c r="X84" s="872"/>
      <c r="Y84" s="881">
        <v>8</v>
      </c>
      <c r="Z84" s="881"/>
      <c r="AA84" s="872"/>
      <c r="AB84" s="872"/>
      <c r="AC84" s="872"/>
      <c r="AD84" s="872"/>
      <c r="AE84" s="872"/>
      <c r="AF84" s="872"/>
      <c r="AG84" s="872"/>
      <c r="AH84" s="872"/>
      <c r="AI84" s="872"/>
      <c r="AJ84" s="872"/>
      <c r="AK84" s="872"/>
      <c r="AL84" s="872"/>
      <c r="AM84" s="872"/>
      <c r="AN84" s="872"/>
      <c r="AO84" s="872"/>
      <c r="AP84" s="872"/>
      <c r="AQ84" s="857"/>
      <c r="AR84" s="857"/>
      <c r="AS84" s="857"/>
      <c r="AT84" s="857"/>
      <c r="AU84" s="857"/>
      <c r="AV84" s="861"/>
      <c r="AW84" s="834"/>
      <c r="AX84" s="862"/>
      <c r="AY84" s="862" t="s">
        <v>680</v>
      </c>
      <c r="AZ84" s="863"/>
      <c r="BA84" s="861" t="s">
        <v>680</v>
      </c>
      <c r="BB84" s="864"/>
      <c r="BC84" s="864"/>
      <c r="BD84" s="864"/>
      <c r="BH84" s="863"/>
      <c r="BI84" s="863"/>
      <c r="BJ84" s="863"/>
    </row>
    <row r="85" spans="1:62" ht="31.5" x14ac:dyDescent="0.25">
      <c r="A85" s="843">
        <v>14</v>
      </c>
      <c r="B85" s="871" t="s">
        <v>799</v>
      </c>
      <c r="C85" s="843" t="s">
        <v>58</v>
      </c>
      <c r="D85" s="843"/>
      <c r="E85" s="855">
        <f t="shared" si="8"/>
        <v>6</v>
      </c>
      <c r="F85" s="855"/>
      <c r="G85" s="856">
        <v>6</v>
      </c>
      <c r="H85" s="855">
        <f t="shared" si="9"/>
        <v>6</v>
      </c>
      <c r="I85" s="855">
        <v>6</v>
      </c>
      <c r="J85" s="884"/>
      <c r="K85" s="855"/>
      <c r="L85" s="854"/>
      <c r="M85" s="855">
        <f t="shared" si="10"/>
        <v>6</v>
      </c>
      <c r="N85" s="855">
        <v>6</v>
      </c>
      <c r="O85" s="871" t="s">
        <v>800</v>
      </c>
      <c r="P85" s="843" t="s">
        <v>796</v>
      </c>
      <c r="Q85" s="902" t="s">
        <v>677</v>
      </c>
      <c r="R85" s="902">
        <v>68</v>
      </c>
      <c r="S85" s="902">
        <v>68</v>
      </c>
      <c r="T85" s="859" t="s">
        <v>680</v>
      </c>
      <c r="U85" s="872"/>
      <c r="V85" s="872"/>
      <c r="W85" s="874"/>
      <c r="X85" s="872"/>
      <c r="Y85" s="881">
        <v>6</v>
      </c>
      <c r="Z85" s="881"/>
      <c r="AA85" s="872"/>
      <c r="AB85" s="872"/>
      <c r="AC85" s="872"/>
      <c r="AD85" s="872"/>
      <c r="AE85" s="872"/>
      <c r="AF85" s="872"/>
      <c r="AG85" s="872"/>
      <c r="AH85" s="872"/>
      <c r="AI85" s="872"/>
      <c r="AJ85" s="872"/>
      <c r="AK85" s="872"/>
      <c r="AL85" s="872"/>
      <c r="AM85" s="872"/>
      <c r="AN85" s="872"/>
      <c r="AO85" s="872"/>
      <c r="AP85" s="872"/>
      <c r="AQ85" s="857"/>
      <c r="AR85" s="857"/>
      <c r="AS85" s="857"/>
      <c r="AT85" s="857"/>
      <c r="AU85" s="857"/>
      <c r="AV85" s="861"/>
      <c r="AW85" s="834"/>
      <c r="AX85" s="862"/>
      <c r="AY85" s="862" t="s">
        <v>680</v>
      </c>
      <c r="AZ85" s="863"/>
      <c r="BA85" s="861" t="s">
        <v>680</v>
      </c>
      <c r="BB85" s="864"/>
      <c r="BC85" s="864"/>
      <c r="BD85" s="864"/>
      <c r="BH85" s="863"/>
      <c r="BI85" s="863"/>
      <c r="BJ85" s="863"/>
    </row>
    <row r="86" spans="1:62" ht="31.5" x14ac:dyDescent="0.25">
      <c r="A86" s="843">
        <v>15</v>
      </c>
      <c r="B86" s="871" t="s">
        <v>801</v>
      </c>
      <c r="C86" s="843" t="s">
        <v>58</v>
      </c>
      <c r="D86" s="843"/>
      <c r="E86" s="855">
        <f t="shared" si="8"/>
        <v>8.5</v>
      </c>
      <c r="F86" s="855"/>
      <c r="G86" s="856">
        <v>6</v>
      </c>
      <c r="H86" s="855">
        <f t="shared" si="9"/>
        <v>8.5</v>
      </c>
      <c r="I86" s="855">
        <v>8.5</v>
      </c>
      <c r="J86" s="884"/>
      <c r="K86" s="855"/>
      <c r="L86" s="854"/>
      <c r="M86" s="855">
        <f t="shared" si="10"/>
        <v>8.5</v>
      </c>
      <c r="N86" s="855">
        <v>8.5</v>
      </c>
      <c r="O86" s="871" t="s">
        <v>802</v>
      </c>
      <c r="P86" s="843" t="s">
        <v>796</v>
      </c>
      <c r="Q86" s="902" t="s">
        <v>677</v>
      </c>
      <c r="R86" s="902">
        <v>69</v>
      </c>
      <c r="S86" s="902">
        <v>69</v>
      </c>
      <c r="T86" s="859" t="s">
        <v>680</v>
      </c>
      <c r="U86" s="872"/>
      <c r="V86" s="872"/>
      <c r="W86" s="874"/>
      <c r="X86" s="872"/>
      <c r="Y86" s="881">
        <v>8.5</v>
      </c>
      <c r="Z86" s="881"/>
      <c r="AA86" s="872"/>
      <c r="AB86" s="872"/>
      <c r="AC86" s="872"/>
      <c r="AD86" s="872"/>
      <c r="AE86" s="872"/>
      <c r="AF86" s="872"/>
      <c r="AG86" s="872"/>
      <c r="AH86" s="872"/>
      <c r="AI86" s="872"/>
      <c r="AJ86" s="872"/>
      <c r="AK86" s="872"/>
      <c r="AL86" s="872"/>
      <c r="AM86" s="872"/>
      <c r="AN86" s="872"/>
      <c r="AO86" s="872"/>
      <c r="AP86" s="872"/>
      <c r="AQ86" s="857"/>
      <c r="AR86" s="857"/>
      <c r="AS86" s="857"/>
      <c r="AT86" s="857"/>
      <c r="AU86" s="857"/>
      <c r="AV86" s="861"/>
      <c r="AW86" s="834"/>
      <c r="AX86" s="862"/>
      <c r="AY86" s="862" t="s">
        <v>680</v>
      </c>
      <c r="AZ86" s="863"/>
      <c r="BA86" s="861" t="s">
        <v>680</v>
      </c>
      <c r="BB86" s="864"/>
      <c r="BC86" s="864"/>
      <c r="BD86" s="864"/>
      <c r="BH86" s="863"/>
      <c r="BI86" s="863"/>
      <c r="BJ86" s="863"/>
    </row>
    <row r="87" spans="1:62" ht="22.5" customHeight="1" x14ac:dyDescent="0.25">
      <c r="A87" s="843">
        <v>16</v>
      </c>
      <c r="B87" s="875" t="s">
        <v>803</v>
      </c>
      <c r="C87" s="873" t="s">
        <v>58</v>
      </c>
      <c r="D87" s="873"/>
      <c r="E87" s="855">
        <f t="shared" si="8"/>
        <v>53.59</v>
      </c>
      <c r="F87" s="855"/>
      <c r="G87" s="856">
        <v>6</v>
      </c>
      <c r="H87" s="855">
        <f t="shared" si="9"/>
        <v>53.59</v>
      </c>
      <c r="I87" s="855">
        <v>26.5</v>
      </c>
      <c r="J87" s="884"/>
      <c r="K87" s="855"/>
      <c r="L87" s="854"/>
      <c r="M87" s="855">
        <f t="shared" si="10"/>
        <v>53.59</v>
      </c>
      <c r="N87" s="855">
        <v>26.5</v>
      </c>
      <c r="O87" s="871" t="s">
        <v>591</v>
      </c>
      <c r="P87" s="843" t="s">
        <v>796</v>
      </c>
      <c r="Q87" s="902" t="s">
        <v>677</v>
      </c>
      <c r="R87" s="902">
        <v>70</v>
      </c>
      <c r="S87" s="902">
        <v>70</v>
      </c>
      <c r="T87" s="859" t="s">
        <v>804</v>
      </c>
      <c r="U87" s="872"/>
      <c r="V87" s="872"/>
      <c r="W87" s="874"/>
      <c r="X87" s="872"/>
      <c r="Y87" s="855">
        <v>53.59</v>
      </c>
      <c r="Z87" s="855"/>
      <c r="AA87" s="872"/>
      <c r="AB87" s="872"/>
      <c r="AC87" s="872"/>
      <c r="AD87" s="872"/>
      <c r="AE87" s="872"/>
      <c r="AF87" s="872"/>
      <c r="AG87" s="872"/>
      <c r="AH87" s="872"/>
      <c r="AI87" s="872"/>
      <c r="AJ87" s="872"/>
      <c r="AK87" s="872"/>
      <c r="AL87" s="872"/>
      <c r="AM87" s="872"/>
      <c r="AN87" s="872"/>
      <c r="AO87" s="872"/>
      <c r="AP87" s="872"/>
      <c r="AQ87" s="857"/>
      <c r="AR87" s="857"/>
      <c r="AS87" s="857"/>
      <c r="AT87" s="857"/>
      <c r="AU87" s="857"/>
      <c r="AV87" s="861" t="s">
        <v>805</v>
      </c>
      <c r="AW87" s="834"/>
      <c r="AX87" s="862"/>
      <c r="AY87" s="862" t="s">
        <v>680</v>
      </c>
      <c r="AZ87" s="863"/>
      <c r="BA87" s="861" t="s">
        <v>806</v>
      </c>
      <c r="BB87" s="864"/>
      <c r="BC87" s="864"/>
      <c r="BD87" s="864"/>
      <c r="BH87" s="863"/>
      <c r="BI87" s="863"/>
      <c r="BJ87" s="863"/>
    </row>
    <row r="88" spans="1:62" ht="31.5" x14ac:dyDescent="0.25">
      <c r="A88" s="843">
        <v>17</v>
      </c>
      <c r="B88" s="854" t="s">
        <v>807</v>
      </c>
      <c r="C88" s="843" t="s">
        <v>58</v>
      </c>
      <c r="D88" s="843"/>
      <c r="E88" s="855">
        <f t="shared" si="8"/>
        <v>8.9</v>
      </c>
      <c r="F88" s="855"/>
      <c r="G88" s="856">
        <v>6</v>
      </c>
      <c r="H88" s="855">
        <f t="shared" si="9"/>
        <v>8.9</v>
      </c>
      <c r="I88" s="855">
        <v>8.9</v>
      </c>
      <c r="J88" s="855"/>
      <c r="K88" s="855"/>
      <c r="L88" s="854"/>
      <c r="M88" s="855">
        <f t="shared" si="10"/>
        <v>8.9</v>
      </c>
      <c r="N88" s="855">
        <v>8.9</v>
      </c>
      <c r="O88" s="871" t="s">
        <v>808</v>
      </c>
      <c r="P88" s="843" t="s">
        <v>709</v>
      </c>
      <c r="Q88" s="858" t="s">
        <v>710</v>
      </c>
      <c r="R88" s="902">
        <v>73</v>
      </c>
      <c r="S88" s="902">
        <v>73</v>
      </c>
      <c r="T88" s="859" t="s">
        <v>718</v>
      </c>
      <c r="U88" s="874"/>
      <c r="V88" s="872"/>
      <c r="W88" s="874">
        <v>8.9</v>
      </c>
      <c r="X88" s="874"/>
      <c r="Y88" s="872"/>
      <c r="Z88" s="872"/>
      <c r="AA88" s="874"/>
      <c r="AB88" s="874"/>
      <c r="AC88" s="874"/>
      <c r="AD88" s="874"/>
      <c r="AE88" s="874"/>
      <c r="AF88" s="874"/>
      <c r="AG88" s="874"/>
      <c r="AH88" s="874"/>
      <c r="AI88" s="874"/>
      <c r="AJ88" s="874"/>
      <c r="AK88" s="872"/>
      <c r="AL88" s="872"/>
      <c r="AM88" s="874"/>
      <c r="AN88" s="874"/>
      <c r="AO88" s="872"/>
      <c r="AP88" s="872"/>
      <c r="AQ88" s="857"/>
      <c r="AR88" s="857"/>
      <c r="AS88" s="857"/>
      <c r="AT88" s="857"/>
      <c r="AU88" s="857"/>
      <c r="AV88" s="861"/>
      <c r="AW88" s="834"/>
      <c r="AX88" s="862"/>
      <c r="AY88" s="862" t="s">
        <v>680</v>
      </c>
      <c r="AZ88" s="863"/>
      <c r="BA88" s="861" t="s">
        <v>680</v>
      </c>
      <c r="BB88" s="864"/>
      <c r="BC88" s="864"/>
      <c r="BD88" s="864"/>
      <c r="BH88" s="863"/>
      <c r="BI88" s="863"/>
      <c r="BJ88" s="863"/>
    </row>
    <row r="89" spans="1:62" ht="31.5" x14ac:dyDescent="0.25">
      <c r="A89" s="843">
        <v>18</v>
      </c>
      <c r="B89" s="854" t="s">
        <v>807</v>
      </c>
      <c r="C89" s="843" t="s">
        <v>58</v>
      </c>
      <c r="D89" s="843"/>
      <c r="E89" s="855">
        <f t="shared" si="8"/>
        <v>6</v>
      </c>
      <c r="F89" s="855"/>
      <c r="G89" s="856">
        <v>6</v>
      </c>
      <c r="H89" s="855">
        <f t="shared" si="9"/>
        <v>6</v>
      </c>
      <c r="I89" s="855">
        <v>6</v>
      </c>
      <c r="J89" s="855"/>
      <c r="K89" s="855"/>
      <c r="L89" s="854"/>
      <c r="M89" s="855">
        <f t="shared" si="10"/>
        <v>6</v>
      </c>
      <c r="N89" s="855">
        <v>6</v>
      </c>
      <c r="O89" s="871" t="s">
        <v>809</v>
      </c>
      <c r="P89" s="843" t="s">
        <v>709</v>
      </c>
      <c r="Q89" s="858" t="s">
        <v>710</v>
      </c>
      <c r="R89" s="902">
        <v>74</v>
      </c>
      <c r="S89" s="902">
        <v>74</v>
      </c>
      <c r="T89" s="859" t="s">
        <v>718</v>
      </c>
      <c r="U89" s="874"/>
      <c r="V89" s="872"/>
      <c r="W89" s="874">
        <v>6</v>
      </c>
      <c r="X89" s="874"/>
      <c r="Y89" s="872"/>
      <c r="Z89" s="872"/>
      <c r="AA89" s="874"/>
      <c r="AB89" s="874"/>
      <c r="AC89" s="874"/>
      <c r="AD89" s="874"/>
      <c r="AE89" s="874"/>
      <c r="AF89" s="874"/>
      <c r="AG89" s="874"/>
      <c r="AH89" s="874"/>
      <c r="AI89" s="874"/>
      <c r="AJ89" s="874"/>
      <c r="AK89" s="872"/>
      <c r="AL89" s="872"/>
      <c r="AM89" s="874"/>
      <c r="AN89" s="874"/>
      <c r="AO89" s="872"/>
      <c r="AP89" s="872"/>
      <c r="AQ89" s="857"/>
      <c r="AR89" s="857"/>
      <c r="AS89" s="857"/>
      <c r="AT89" s="857"/>
      <c r="AU89" s="857"/>
      <c r="AV89" s="861"/>
      <c r="AW89" s="834"/>
      <c r="AX89" s="862"/>
      <c r="AY89" s="862" t="s">
        <v>680</v>
      </c>
      <c r="AZ89" s="863"/>
      <c r="BA89" s="861" t="s">
        <v>680</v>
      </c>
      <c r="BB89" s="864"/>
      <c r="BC89" s="864"/>
      <c r="BD89" s="864"/>
      <c r="BH89" s="863"/>
      <c r="BI89" s="863"/>
      <c r="BJ89" s="863"/>
    </row>
    <row r="90" spans="1:62" ht="31.5" x14ac:dyDescent="0.25">
      <c r="A90" s="843">
        <v>19</v>
      </c>
      <c r="B90" s="854" t="s">
        <v>810</v>
      </c>
      <c r="C90" s="843" t="s">
        <v>58</v>
      </c>
      <c r="D90" s="843"/>
      <c r="E90" s="855">
        <f t="shared" si="8"/>
        <v>5</v>
      </c>
      <c r="F90" s="855"/>
      <c r="G90" s="856">
        <v>6</v>
      </c>
      <c r="H90" s="855">
        <f t="shared" si="9"/>
        <v>5</v>
      </c>
      <c r="I90" s="855">
        <v>5</v>
      </c>
      <c r="J90" s="855"/>
      <c r="K90" s="855"/>
      <c r="L90" s="854"/>
      <c r="M90" s="855">
        <f t="shared" si="10"/>
        <v>5</v>
      </c>
      <c r="N90" s="855">
        <v>5</v>
      </c>
      <c r="O90" s="871" t="s">
        <v>597</v>
      </c>
      <c r="P90" s="843" t="s">
        <v>713</v>
      </c>
      <c r="Q90" s="902" t="s">
        <v>677</v>
      </c>
      <c r="R90" s="902">
        <v>76</v>
      </c>
      <c r="S90" s="902">
        <v>76</v>
      </c>
      <c r="T90" s="859" t="s">
        <v>718</v>
      </c>
      <c r="U90" s="874"/>
      <c r="V90" s="872"/>
      <c r="W90" s="874"/>
      <c r="X90" s="874"/>
      <c r="Y90" s="874">
        <v>5</v>
      </c>
      <c r="Z90" s="874"/>
      <c r="AA90" s="874"/>
      <c r="AB90" s="872"/>
      <c r="AC90" s="872"/>
      <c r="AD90" s="874"/>
      <c r="AE90" s="874"/>
      <c r="AF90" s="874"/>
      <c r="AG90" s="874"/>
      <c r="AH90" s="874"/>
      <c r="AI90" s="874"/>
      <c r="AJ90" s="874"/>
      <c r="AK90" s="872"/>
      <c r="AL90" s="872"/>
      <c r="AM90" s="874"/>
      <c r="AN90" s="874"/>
      <c r="AO90" s="872"/>
      <c r="AP90" s="872"/>
      <c r="AQ90" s="857"/>
      <c r="AR90" s="857"/>
      <c r="AS90" s="857"/>
      <c r="AT90" s="857"/>
      <c r="AU90" s="857"/>
      <c r="AV90" s="861"/>
      <c r="AW90" s="834"/>
      <c r="AX90" s="862"/>
      <c r="AY90" s="862" t="s">
        <v>680</v>
      </c>
      <c r="AZ90" s="863"/>
      <c r="BA90" s="861" t="s">
        <v>680</v>
      </c>
      <c r="BB90" s="864"/>
      <c r="BC90" s="864"/>
      <c r="BD90" s="864"/>
      <c r="BH90" s="863"/>
      <c r="BI90" s="863"/>
      <c r="BJ90" s="863"/>
    </row>
    <row r="91" spans="1:62" ht="31.5" x14ac:dyDescent="0.25">
      <c r="A91" s="843">
        <v>20</v>
      </c>
      <c r="B91" s="854" t="s">
        <v>811</v>
      </c>
      <c r="C91" s="843" t="s">
        <v>58</v>
      </c>
      <c r="D91" s="843"/>
      <c r="E91" s="855">
        <f t="shared" si="8"/>
        <v>5</v>
      </c>
      <c r="F91" s="855"/>
      <c r="G91" s="856">
        <v>6</v>
      </c>
      <c r="H91" s="855">
        <f t="shared" si="9"/>
        <v>5</v>
      </c>
      <c r="I91" s="855">
        <v>5</v>
      </c>
      <c r="J91" s="855"/>
      <c r="K91" s="855"/>
      <c r="L91" s="854"/>
      <c r="M91" s="855">
        <f t="shared" si="10"/>
        <v>5</v>
      </c>
      <c r="N91" s="855">
        <v>5</v>
      </c>
      <c r="O91" s="871" t="s">
        <v>597</v>
      </c>
      <c r="P91" s="843" t="s">
        <v>713</v>
      </c>
      <c r="Q91" s="902" t="s">
        <v>677</v>
      </c>
      <c r="R91" s="902">
        <v>77</v>
      </c>
      <c r="S91" s="902">
        <v>77</v>
      </c>
      <c r="T91" s="859" t="s">
        <v>718</v>
      </c>
      <c r="U91" s="874"/>
      <c r="V91" s="872"/>
      <c r="W91" s="874"/>
      <c r="X91" s="874"/>
      <c r="Y91" s="874">
        <v>5</v>
      </c>
      <c r="Z91" s="874"/>
      <c r="AA91" s="874"/>
      <c r="AB91" s="872"/>
      <c r="AC91" s="872"/>
      <c r="AD91" s="874"/>
      <c r="AE91" s="874"/>
      <c r="AF91" s="874"/>
      <c r="AG91" s="874"/>
      <c r="AH91" s="874"/>
      <c r="AI91" s="874"/>
      <c r="AJ91" s="874"/>
      <c r="AK91" s="872"/>
      <c r="AL91" s="872"/>
      <c r="AM91" s="874"/>
      <c r="AN91" s="874"/>
      <c r="AO91" s="872"/>
      <c r="AP91" s="872"/>
      <c r="AQ91" s="857"/>
      <c r="AR91" s="857"/>
      <c r="AS91" s="857"/>
      <c r="AT91" s="857"/>
      <c r="AU91" s="857"/>
      <c r="AV91" s="861"/>
      <c r="AW91" s="834"/>
      <c r="AX91" s="862"/>
      <c r="AY91" s="862" t="s">
        <v>680</v>
      </c>
      <c r="AZ91" s="863"/>
      <c r="BA91" s="861" t="s">
        <v>680</v>
      </c>
      <c r="BB91" s="864"/>
      <c r="BC91" s="864"/>
      <c r="BD91" s="864"/>
      <c r="BH91" s="863"/>
      <c r="BI91" s="863"/>
      <c r="BJ91" s="863"/>
    </row>
    <row r="92" spans="1:62" x14ac:dyDescent="0.25">
      <c r="A92" s="843">
        <v>21</v>
      </c>
      <c r="B92" s="854" t="s">
        <v>812</v>
      </c>
      <c r="C92" s="843" t="s">
        <v>58</v>
      </c>
      <c r="D92" s="843"/>
      <c r="E92" s="855">
        <f t="shared" si="8"/>
        <v>1.65</v>
      </c>
      <c r="F92" s="855"/>
      <c r="G92" s="856">
        <v>6</v>
      </c>
      <c r="H92" s="855">
        <f t="shared" si="9"/>
        <v>1.65</v>
      </c>
      <c r="I92" s="855">
        <v>1.5</v>
      </c>
      <c r="J92" s="855"/>
      <c r="K92" s="855"/>
      <c r="L92" s="854"/>
      <c r="M92" s="855">
        <f t="shared" si="10"/>
        <v>1.65</v>
      </c>
      <c r="N92" s="855">
        <v>1.5</v>
      </c>
      <c r="O92" s="871" t="s">
        <v>598</v>
      </c>
      <c r="P92" s="843" t="s">
        <v>813</v>
      </c>
      <c r="Q92" s="902" t="s">
        <v>677</v>
      </c>
      <c r="R92" s="902">
        <v>79</v>
      </c>
      <c r="S92" s="902">
        <v>79</v>
      </c>
      <c r="T92" s="859"/>
      <c r="U92" s="874"/>
      <c r="V92" s="872"/>
      <c r="W92" s="874"/>
      <c r="X92" s="874">
        <v>1.65</v>
      </c>
      <c r="Y92" s="872"/>
      <c r="Z92" s="872"/>
      <c r="AA92" s="874"/>
      <c r="AB92" s="872"/>
      <c r="AC92" s="872"/>
      <c r="AD92" s="872"/>
      <c r="AE92" s="872"/>
      <c r="AF92" s="874"/>
      <c r="AG92" s="872"/>
      <c r="AH92" s="872"/>
      <c r="AI92" s="872"/>
      <c r="AJ92" s="872"/>
      <c r="AK92" s="872"/>
      <c r="AL92" s="872"/>
      <c r="AM92" s="872"/>
      <c r="AN92" s="872"/>
      <c r="AO92" s="874"/>
      <c r="AP92" s="872"/>
      <c r="AQ92" s="857"/>
      <c r="AR92" s="857"/>
      <c r="AS92" s="857"/>
      <c r="AT92" s="857"/>
      <c r="AU92" s="857"/>
      <c r="AV92" s="861"/>
      <c r="AW92" s="834"/>
      <c r="AX92" s="862"/>
      <c r="AY92" s="862" t="s">
        <v>680</v>
      </c>
      <c r="AZ92" s="863"/>
      <c r="BA92" s="861" t="s">
        <v>680</v>
      </c>
      <c r="BB92" s="864"/>
      <c r="BC92" s="864"/>
      <c r="BD92" s="864"/>
      <c r="BH92" s="863"/>
      <c r="BI92" s="863"/>
      <c r="BJ92" s="863"/>
    </row>
    <row r="93" spans="1:62" x14ac:dyDescent="0.25">
      <c r="A93" s="843">
        <v>22</v>
      </c>
      <c r="B93" s="854" t="s">
        <v>814</v>
      </c>
      <c r="C93" s="843" t="s">
        <v>58</v>
      </c>
      <c r="D93" s="843"/>
      <c r="E93" s="855">
        <f t="shared" si="8"/>
        <v>2.2200000000000002</v>
      </c>
      <c r="F93" s="855"/>
      <c r="G93" s="856">
        <v>6</v>
      </c>
      <c r="H93" s="855">
        <f t="shared" si="9"/>
        <v>2.2200000000000002</v>
      </c>
      <c r="I93" s="855">
        <v>2</v>
      </c>
      <c r="J93" s="855"/>
      <c r="K93" s="855"/>
      <c r="L93" s="854"/>
      <c r="M93" s="855">
        <f t="shared" si="10"/>
        <v>2.2200000000000002</v>
      </c>
      <c r="N93" s="855">
        <v>2</v>
      </c>
      <c r="O93" s="871" t="s">
        <v>593</v>
      </c>
      <c r="P93" s="843" t="s">
        <v>815</v>
      </c>
      <c r="Q93" s="902" t="s">
        <v>677</v>
      </c>
      <c r="R93" s="902">
        <v>81</v>
      </c>
      <c r="S93" s="902">
        <v>81</v>
      </c>
      <c r="T93" s="859" t="s">
        <v>718</v>
      </c>
      <c r="U93" s="874"/>
      <c r="V93" s="874"/>
      <c r="W93" s="874"/>
      <c r="X93" s="855">
        <v>2.2200000000000002</v>
      </c>
      <c r="Y93" s="872"/>
      <c r="Z93" s="872"/>
      <c r="AA93" s="872"/>
      <c r="AB93" s="872"/>
      <c r="AC93" s="872"/>
      <c r="AD93" s="872"/>
      <c r="AE93" s="872"/>
      <c r="AF93" s="874"/>
      <c r="AG93" s="872"/>
      <c r="AH93" s="872"/>
      <c r="AI93" s="872"/>
      <c r="AJ93" s="872"/>
      <c r="AK93" s="872"/>
      <c r="AL93" s="872"/>
      <c r="AM93" s="874"/>
      <c r="AN93" s="872"/>
      <c r="AO93" s="872"/>
      <c r="AP93" s="874"/>
      <c r="AQ93" s="857"/>
      <c r="AR93" s="857"/>
      <c r="AS93" s="857"/>
      <c r="AT93" s="857"/>
      <c r="AU93" s="857"/>
      <c r="AV93" s="861"/>
      <c r="AW93" s="834"/>
      <c r="AX93" s="862"/>
      <c r="AY93" s="862" t="s">
        <v>680</v>
      </c>
      <c r="AZ93" s="863"/>
      <c r="BA93" s="861" t="s">
        <v>680</v>
      </c>
      <c r="BB93" s="864"/>
      <c r="BC93" s="864"/>
      <c r="BD93" s="864"/>
      <c r="BH93" s="863"/>
      <c r="BI93" s="863"/>
      <c r="BJ93" s="863"/>
    </row>
    <row r="94" spans="1:62" ht="31.5" x14ac:dyDescent="0.25">
      <c r="A94" s="843">
        <v>23</v>
      </c>
      <c r="B94" s="854" t="s">
        <v>816</v>
      </c>
      <c r="C94" s="843" t="s">
        <v>58</v>
      </c>
      <c r="D94" s="843"/>
      <c r="E94" s="855">
        <f t="shared" si="8"/>
        <v>0.62</v>
      </c>
      <c r="F94" s="855"/>
      <c r="G94" s="856">
        <v>6</v>
      </c>
      <c r="H94" s="855">
        <f t="shared" si="9"/>
        <v>0.62</v>
      </c>
      <c r="I94" s="855">
        <v>0.6</v>
      </c>
      <c r="J94" s="884"/>
      <c r="K94" s="855"/>
      <c r="L94" s="854"/>
      <c r="M94" s="855">
        <f t="shared" si="10"/>
        <v>0.62</v>
      </c>
      <c r="N94" s="855">
        <v>0.6</v>
      </c>
      <c r="O94" s="871" t="s">
        <v>593</v>
      </c>
      <c r="P94" s="843" t="s">
        <v>815</v>
      </c>
      <c r="Q94" s="902" t="s">
        <v>677</v>
      </c>
      <c r="R94" s="902">
        <v>82</v>
      </c>
      <c r="S94" s="902">
        <v>82</v>
      </c>
      <c r="T94" s="859" t="s">
        <v>718</v>
      </c>
      <c r="U94" s="872"/>
      <c r="V94" s="872"/>
      <c r="W94" s="855"/>
      <c r="X94" s="881">
        <v>0.62</v>
      </c>
      <c r="Y94" s="872"/>
      <c r="Z94" s="872"/>
      <c r="AA94" s="872"/>
      <c r="AB94" s="872"/>
      <c r="AC94" s="872"/>
      <c r="AD94" s="872"/>
      <c r="AE94" s="872"/>
      <c r="AF94" s="872"/>
      <c r="AG94" s="872"/>
      <c r="AH94" s="872"/>
      <c r="AI94" s="872"/>
      <c r="AJ94" s="872"/>
      <c r="AK94" s="872"/>
      <c r="AL94" s="872"/>
      <c r="AM94" s="872"/>
      <c r="AN94" s="872"/>
      <c r="AO94" s="872"/>
      <c r="AP94" s="872"/>
      <c r="AQ94" s="857"/>
      <c r="AR94" s="857"/>
      <c r="AS94" s="857"/>
      <c r="AT94" s="857"/>
      <c r="AU94" s="857"/>
      <c r="AV94" s="861"/>
      <c r="AW94" s="834"/>
      <c r="AX94" s="862"/>
      <c r="AY94" s="862" t="s">
        <v>680</v>
      </c>
      <c r="AZ94" s="863"/>
      <c r="BA94" s="861" t="s">
        <v>680</v>
      </c>
      <c r="BB94" s="864"/>
      <c r="BC94" s="864"/>
      <c r="BD94" s="864"/>
      <c r="BH94" s="863"/>
      <c r="BI94" s="863"/>
      <c r="BJ94" s="863"/>
    </row>
    <row r="95" spans="1:62" x14ac:dyDescent="0.25">
      <c r="A95" s="843">
        <v>24</v>
      </c>
      <c r="B95" s="851" t="s">
        <v>817</v>
      </c>
      <c r="C95" s="848" t="s">
        <v>58</v>
      </c>
      <c r="D95" s="848"/>
      <c r="E95" s="855">
        <f t="shared" si="8"/>
        <v>4</v>
      </c>
      <c r="F95" s="855"/>
      <c r="G95" s="856">
        <v>6</v>
      </c>
      <c r="H95" s="855">
        <f t="shared" si="9"/>
        <v>4</v>
      </c>
      <c r="I95" s="855">
        <v>2</v>
      </c>
      <c r="J95" s="884"/>
      <c r="K95" s="855"/>
      <c r="L95" s="854"/>
      <c r="M95" s="855">
        <f t="shared" si="10"/>
        <v>4</v>
      </c>
      <c r="N95" s="855">
        <v>2</v>
      </c>
      <c r="O95" s="871" t="s">
        <v>590</v>
      </c>
      <c r="P95" s="843" t="s">
        <v>715</v>
      </c>
      <c r="Q95" s="902" t="s">
        <v>677</v>
      </c>
      <c r="R95" s="902">
        <v>84</v>
      </c>
      <c r="S95" s="902">
        <v>84</v>
      </c>
      <c r="T95" s="859"/>
      <c r="U95" s="872"/>
      <c r="V95" s="872"/>
      <c r="W95" s="874"/>
      <c r="X95" s="872"/>
      <c r="Y95" s="881">
        <v>4</v>
      </c>
      <c r="Z95" s="881"/>
      <c r="AA95" s="872"/>
      <c r="AB95" s="872"/>
      <c r="AC95" s="872"/>
      <c r="AD95" s="872"/>
      <c r="AE95" s="872"/>
      <c r="AF95" s="872"/>
      <c r="AG95" s="872"/>
      <c r="AH95" s="872"/>
      <c r="AI95" s="872"/>
      <c r="AJ95" s="872"/>
      <c r="AK95" s="872"/>
      <c r="AL95" s="872"/>
      <c r="AM95" s="872"/>
      <c r="AN95" s="872"/>
      <c r="AO95" s="872"/>
      <c r="AP95" s="872"/>
      <c r="AQ95" s="857"/>
      <c r="AR95" s="857"/>
      <c r="AS95" s="857"/>
      <c r="AT95" s="857"/>
      <c r="AU95" s="857"/>
      <c r="AV95" s="861"/>
      <c r="AW95" s="834"/>
      <c r="AX95" s="862"/>
      <c r="AY95" s="862" t="s">
        <v>680</v>
      </c>
      <c r="AZ95" s="863"/>
      <c r="BA95" s="861" t="s">
        <v>818</v>
      </c>
      <c r="BB95" s="864"/>
      <c r="BC95" s="864"/>
      <c r="BD95" s="864"/>
      <c r="BH95" s="863"/>
      <c r="BI95" s="863"/>
      <c r="BJ95" s="863"/>
    </row>
    <row r="96" spans="1:62" ht="31.5" x14ac:dyDescent="0.25">
      <c r="A96" s="843">
        <v>25</v>
      </c>
      <c r="B96" s="854" t="s">
        <v>819</v>
      </c>
      <c r="C96" s="843" t="s">
        <v>58</v>
      </c>
      <c r="D96" s="843"/>
      <c r="E96" s="855">
        <f t="shared" si="8"/>
        <v>35.6</v>
      </c>
      <c r="F96" s="855"/>
      <c r="G96" s="856">
        <v>6</v>
      </c>
      <c r="H96" s="855">
        <f t="shared" si="9"/>
        <v>35.6</v>
      </c>
      <c r="I96" s="855">
        <v>30</v>
      </c>
      <c r="J96" s="855"/>
      <c r="K96" s="855"/>
      <c r="L96" s="854"/>
      <c r="M96" s="855">
        <f t="shared" si="10"/>
        <v>35.6</v>
      </c>
      <c r="N96" s="855">
        <v>30</v>
      </c>
      <c r="O96" s="882" t="s">
        <v>602</v>
      </c>
      <c r="P96" s="883" t="s">
        <v>722</v>
      </c>
      <c r="Q96" s="902" t="s">
        <v>677</v>
      </c>
      <c r="R96" s="902">
        <v>85</v>
      </c>
      <c r="S96" s="902">
        <v>85</v>
      </c>
      <c r="T96" s="859" t="s">
        <v>820</v>
      </c>
      <c r="U96" s="855"/>
      <c r="V96" s="872"/>
      <c r="W96" s="855">
        <v>5</v>
      </c>
      <c r="X96" s="872">
        <v>0</v>
      </c>
      <c r="Y96" s="855">
        <v>30.6</v>
      </c>
      <c r="Z96" s="855"/>
      <c r="AA96" s="872"/>
      <c r="AB96" s="872"/>
      <c r="AC96" s="872"/>
      <c r="AD96" s="872"/>
      <c r="AE96" s="872"/>
      <c r="AF96" s="872"/>
      <c r="AG96" s="855"/>
      <c r="AH96" s="855"/>
      <c r="AI96" s="855"/>
      <c r="AJ96" s="855"/>
      <c r="AK96" s="872"/>
      <c r="AL96" s="872"/>
      <c r="AM96" s="872"/>
      <c r="AN96" s="872"/>
      <c r="AO96" s="872"/>
      <c r="AP96" s="872"/>
      <c r="AQ96" s="857"/>
      <c r="AR96" s="857"/>
      <c r="AS96" s="857"/>
      <c r="AT96" s="857"/>
      <c r="AU96" s="857"/>
      <c r="AV96" s="861"/>
      <c r="AW96" s="834"/>
      <c r="AX96" s="862"/>
      <c r="AY96" s="862" t="s">
        <v>680</v>
      </c>
      <c r="AZ96" s="863"/>
      <c r="BA96" s="861" t="s">
        <v>680</v>
      </c>
      <c r="BB96" s="864"/>
      <c r="BC96" s="864"/>
      <c r="BD96" s="864"/>
      <c r="BH96" s="863"/>
      <c r="BI96" s="863"/>
      <c r="BJ96" s="863"/>
    </row>
    <row r="97" spans="1:62" ht="31.5" x14ac:dyDescent="0.25">
      <c r="A97" s="843">
        <v>26</v>
      </c>
      <c r="B97" s="854" t="s">
        <v>821</v>
      </c>
      <c r="C97" s="843" t="s">
        <v>58</v>
      </c>
      <c r="D97" s="843"/>
      <c r="E97" s="855">
        <f t="shared" si="8"/>
        <v>1.29</v>
      </c>
      <c r="F97" s="855"/>
      <c r="G97" s="856">
        <v>6</v>
      </c>
      <c r="H97" s="855">
        <f t="shared" si="9"/>
        <v>1.29</v>
      </c>
      <c r="I97" s="855">
        <v>1.22</v>
      </c>
      <c r="J97" s="855"/>
      <c r="K97" s="855"/>
      <c r="L97" s="854"/>
      <c r="M97" s="855">
        <f t="shared" si="10"/>
        <v>1.29</v>
      </c>
      <c r="N97" s="855">
        <v>1.22</v>
      </c>
      <c r="O97" s="882" t="s">
        <v>602</v>
      </c>
      <c r="P97" s="883" t="s">
        <v>722</v>
      </c>
      <c r="Q97" s="902" t="s">
        <v>677</v>
      </c>
      <c r="R97" s="902">
        <v>87</v>
      </c>
      <c r="S97" s="902">
        <v>87</v>
      </c>
      <c r="T97" s="859"/>
      <c r="U97" s="855"/>
      <c r="V97" s="872"/>
      <c r="W97" s="855">
        <v>1.29</v>
      </c>
      <c r="X97" s="872">
        <v>0</v>
      </c>
      <c r="Y97" s="855"/>
      <c r="Z97" s="855"/>
      <c r="AA97" s="872"/>
      <c r="AB97" s="872"/>
      <c r="AC97" s="872"/>
      <c r="AD97" s="872"/>
      <c r="AE97" s="872"/>
      <c r="AF97" s="872"/>
      <c r="AG97" s="855"/>
      <c r="AH97" s="855"/>
      <c r="AI97" s="855"/>
      <c r="AJ97" s="855"/>
      <c r="AK97" s="872"/>
      <c r="AL97" s="872"/>
      <c r="AM97" s="872"/>
      <c r="AN97" s="872"/>
      <c r="AO97" s="872"/>
      <c r="AP97" s="872"/>
      <c r="AQ97" s="857"/>
      <c r="AR97" s="857"/>
      <c r="AS97" s="857"/>
      <c r="AT97" s="857"/>
      <c r="AU97" s="857"/>
      <c r="AV97" s="861"/>
      <c r="AW97" s="834"/>
      <c r="AX97" s="862"/>
      <c r="AY97" s="862" t="s">
        <v>680</v>
      </c>
      <c r="AZ97" s="863"/>
      <c r="BA97" s="861" t="s">
        <v>680</v>
      </c>
      <c r="BB97" s="864"/>
      <c r="BC97" s="864"/>
      <c r="BD97" s="864"/>
      <c r="BH97" s="863"/>
      <c r="BI97" s="863"/>
      <c r="BJ97" s="863"/>
    </row>
    <row r="98" spans="1:62" ht="31.5" x14ac:dyDescent="0.25">
      <c r="A98" s="843">
        <v>27</v>
      </c>
      <c r="B98" s="854" t="s">
        <v>822</v>
      </c>
      <c r="C98" s="843" t="s">
        <v>58</v>
      </c>
      <c r="D98" s="843"/>
      <c r="E98" s="855">
        <f t="shared" si="8"/>
        <v>88.6</v>
      </c>
      <c r="F98" s="855"/>
      <c r="G98" s="856">
        <v>6</v>
      </c>
      <c r="H98" s="855">
        <f t="shared" si="9"/>
        <v>88.6</v>
      </c>
      <c r="I98" s="855">
        <v>10</v>
      </c>
      <c r="J98" s="855"/>
      <c r="K98" s="855"/>
      <c r="L98" s="854"/>
      <c r="M98" s="855">
        <f t="shared" si="10"/>
        <v>88.6</v>
      </c>
      <c r="N98" s="855">
        <v>10</v>
      </c>
      <c r="O98" s="882" t="s">
        <v>823</v>
      </c>
      <c r="P98" s="883" t="s">
        <v>824</v>
      </c>
      <c r="Q98" s="902" t="s">
        <v>677</v>
      </c>
      <c r="R98" s="902">
        <v>88</v>
      </c>
      <c r="S98" s="902">
        <v>88</v>
      </c>
      <c r="T98" s="859" t="s">
        <v>718</v>
      </c>
      <c r="U98" s="874"/>
      <c r="V98" s="872"/>
      <c r="W98" s="874"/>
      <c r="X98" s="874"/>
      <c r="Y98" s="855">
        <f>57.2+31.4</f>
        <v>88.6</v>
      </c>
      <c r="Z98" s="855"/>
      <c r="AA98" s="872"/>
      <c r="AB98" s="872"/>
      <c r="AC98" s="872"/>
      <c r="AD98" s="872"/>
      <c r="AE98" s="872"/>
      <c r="AF98" s="872"/>
      <c r="AG98" s="872"/>
      <c r="AH98" s="872"/>
      <c r="AI98" s="872"/>
      <c r="AJ98" s="872"/>
      <c r="AK98" s="872"/>
      <c r="AL98" s="872"/>
      <c r="AM98" s="872"/>
      <c r="AN98" s="872"/>
      <c r="AO98" s="872"/>
      <c r="AP98" s="872"/>
      <c r="AQ98" s="857"/>
      <c r="AR98" s="857"/>
      <c r="AS98" s="857"/>
      <c r="AT98" s="857"/>
      <c r="AU98" s="857"/>
      <c r="AV98" s="861"/>
      <c r="AW98" s="834"/>
      <c r="AX98" s="862"/>
      <c r="AY98" s="862" t="s">
        <v>680</v>
      </c>
      <c r="AZ98" s="863"/>
      <c r="BA98" s="861" t="s">
        <v>825</v>
      </c>
      <c r="BB98" s="864">
        <v>1</v>
      </c>
      <c r="BC98" s="864"/>
      <c r="BD98" s="864"/>
      <c r="BH98" s="863"/>
      <c r="BI98" s="863"/>
      <c r="BJ98" s="863"/>
    </row>
    <row r="99" spans="1:62" ht="31.5" x14ac:dyDescent="0.25">
      <c r="A99" s="843">
        <v>28</v>
      </c>
      <c r="B99" s="854" t="s">
        <v>826</v>
      </c>
      <c r="C99" s="843" t="s">
        <v>58</v>
      </c>
      <c r="D99" s="843"/>
      <c r="E99" s="855">
        <f t="shared" si="8"/>
        <v>5.0999999999999996</v>
      </c>
      <c r="F99" s="855"/>
      <c r="G99" s="856">
        <v>6</v>
      </c>
      <c r="H99" s="855">
        <f t="shared" si="9"/>
        <v>5.0999999999999996</v>
      </c>
      <c r="I99" s="855">
        <v>7</v>
      </c>
      <c r="J99" s="881"/>
      <c r="K99" s="855"/>
      <c r="L99" s="854"/>
      <c r="M99" s="855">
        <f t="shared" si="10"/>
        <v>5.0999999999999996</v>
      </c>
      <c r="N99" s="855">
        <v>7</v>
      </c>
      <c r="O99" s="882" t="s">
        <v>823</v>
      </c>
      <c r="P99" s="883" t="s">
        <v>824</v>
      </c>
      <c r="Q99" s="902" t="s">
        <v>677</v>
      </c>
      <c r="R99" s="902">
        <v>89</v>
      </c>
      <c r="S99" s="902">
        <v>89</v>
      </c>
      <c r="T99" s="859" t="s">
        <v>718</v>
      </c>
      <c r="U99" s="881"/>
      <c r="V99" s="872"/>
      <c r="W99" s="874"/>
      <c r="X99" s="872"/>
      <c r="Y99" s="855">
        <v>5.0999999999999996</v>
      </c>
      <c r="Z99" s="855"/>
      <c r="AA99" s="872"/>
      <c r="AB99" s="872"/>
      <c r="AC99" s="872"/>
      <c r="AD99" s="872"/>
      <c r="AE99" s="872"/>
      <c r="AF99" s="872"/>
      <c r="AG99" s="872"/>
      <c r="AH99" s="872"/>
      <c r="AI99" s="872"/>
      <c r="AJ99" s="872"/>
      <c r="AK99" s="872"/>
      <c r="AL99" s="872"/>
      <c r="AM99" s="872"/>
      <c r="AN99" s="872"/>
      <c r="AO99" s="872"/>
      <c r="AP99" s="872"/>
      <c r="AQ99" s="857"/>
      <c r="AR99" s="857"/>
      <c r="AS99" s="857"/>
      <c r="AT99" s="857"/>
      <c r="AU99" s="857"/>
      <c r="AV99" s="861"/>
      <c r="AW99" s="834"/>
      <c r="AX99" s="862"/>
      <c r="AY99" s="862" t="s">
        <v>680</v>
      </c>
      <c r="AZ99" s="863"/>
      <c r="BA99" s="861" t="s">
        <v>680</v>
      </c>
      <c r="BB99" s="864"/>
      <c r="BC99" s="864"/>
      <c r="BD99" s="864"/>
      <c r="BH99" s="863"/>
      <c r="BI99" s="863"/>
      <c r="BJ99" s="863"/>
    </row>
    <row r="100" spans="1:62" x14ac:dyDescent="0.25">
      <c r="A100" s="843">
        <v>29</v>
      </c>
      <c r="B100" s="854" t="s">
        <v>827</v>
      </c>
      <c r="C100" s="843" t="s">
        <v>58</v>
      </c>
      <c r="D100" s="843"/>
      <c r="E100" s="855">
        <f t="shared" si="8"/>
        <v>3.4</v>
      </c>
      <c r="F100" s="855"/>
      <c r="G100" s="856">
        <v>6</v>
      </c>
      <c r="H100" s="855">
        <f t="shared" si="9"/>
        <v>3.4</v>
      </c>
      <c r="I100" s="855">
        <v>3.5</v>
      </c>
      <c r="J100" s="881"/>
      <c r="K100" s="855"/>
      <c r="L100" s="854"/>
      <c r="M100" s="855">
        <f t="shared" si="10"/>
        <v>3.4</v>
      </c>
      <c r="N100" s="855">
        <v>3.5</v>
      </c>
      <c r="O100" s="882" t="s">
        <v>823</v>
      </c>
      <c r="P100" s="883" t="s">
        <v>824</v>
      </c>
      <c r="Q100" s="902" t="s">
        <v>677</v>
      </c>
      <c r="R100" s="902">
        <v>90</v>
      </c>
      <c r="S100" s="902">
        <v>90</v>
      </c>
      <c r="T100" s="859" t="s">
        <v>828</v>
      </c>
      <c r="U100" s="881"/>
      <c r="V100" s="872"/>
      <c r="W100" s="874"/>
      <c r="X100" s="872"/>
      <c r="Y100" s="872">
        <v>3.4</v>
      </c>
      <c r="Z100" s="872"/>
      <c r="AA100" s="872"/>
      <c r="AB100" s="872"/>
      <c r="AC100" s="872"/>
      <c r="AD100" s="872"/>
      <c r="AE100" s="872"/>
      <c r="AF100" s="872"/>
      <c r="AG100" s="872"/>
      <c r="AH100" s="872"/>
      <c r="AI100" s="872"/>
      <c r="AJ100" s="872"/>
      <c r="AK100" s="872"/>
      <c r="AL100" s="872"/>
      <c r="AM100" s="872"/>
      <c r="AN100" s="872"/>
      <c r="AO100" s="872"/>
      <c r="AP100" s="872"/>
      <c r="AQ100" s="857"/>
      <c r="AR100" s="857"/>
      <c r="AS100" s="857"/>
      <c r="AT100" s="857"/>
      <c r="AU100" s="857"/>
      <c r="AV100" s="861"/>
      <c r="AW100" s="834"/>
      <c r="AX100" s="862"/>
      <c r="AY100" s="862" t="s">
        <v>680</v>
      </c>
      <c r="AZ100" s="863"/>
      <c r="BA100" s="861" t="s">
        <v>680</v>
      </c>
      <c r="BB100" s="864"/>
      <c r="BC100" s="864"/>
      <c r="BD100" s="864"/>
      <c r="BH100" s="863"/>
      <c r="BI100" s="863"/>
      <c r="BJ100" s="863"/>
    </row>
    <row r="101" spans="1:62" ht="33" customHeight="1" x14ac:dyDescent="0.25">
      <c r="A101" s="843">
        <v>30</v>
      </c>
      <c r="B101" s="854" t="s">
        <v>829</v>
      </c>
      <c r="C101" s="843" t="s">
        <v>58</v>
      </c>
      <c r="D101" s="843"/>
      <c r="E101" s="855">
        <f t="shared" si="8"/>
        <v>65.37</v>
      </c>
      <c r="F101" s="855"/>
      <c r="G101" s="856">
        <v>6</v>
      </c>
      <c r="H101" s="855">
        <f t="shared" si="9"/>
        <v>65.37</v>
      </c>
      <c r="I101" s="855">
        <v>10</v>
      </c>
      <c r="J101" s="884"/>
      <c r="K101" s="855"/>
      <c r="L101" s="854"/>
      <c r="M101" s="855">
        <f t="shared" si="10"/>
        <v>65.37</v>
      </c>
      <c r="N101" s="855">
        <v>10</v>
      </c>
      <c r="O101" s="871" t="s">
        <v>830</v>
      </c>
      <c r="P101" s="843" t="s">
        <v>831</v>
      </c>
      <c r="Q101" s="902" t="s">
        <v>677</v>
      </c>
      <c r="R101" s="902">
        <v>91</v>
      </c>
      <c r="S101" s="902">
        <v>91</v>
      </c>
      <c r="T101" s="859" t="s">
        <v>832</v>
      </c>
      <c r="U101" s="872"/>
      <c r="V101" s="872"/>
      <c r="W101" s="874"/>
      <c r="X101" s="872"/>
      <c r="Y101" s="881">
        <f>59.07+6.3</f>
        <v>65.37</v>
      </c>
      <c r="Z101" s="881"/>
      <c r="AA101" s="872"/>
      <c r="AB101" s="872"/>
      <c r="AC101" s="872"/>
      <c r="AD101" s="872"/>
      <c r="AE101" s="872"/>
      <c r="AF101" s="872"/>
      <c r="AG101" s="872"/>
      <c r="AH101" s="872"/>
      <c r="AI101" s="872"/>
      <c r="AJ101" s="872"/>
      <c r="AK101" s="872"/>
      <c r="AL101" s="872"/>
      <c r="AM101" s="872"/>
      <c r="AN101" s="872"/>
      <c r="AO101" s="872"/>
      <c r="AP101" s="872"/>
      <c r="AQ101" s="857"/>
      <c r="AR101" s="857"/>
      <c r="AS101" s="857"/>
      <c r="AT101" s="857"/>
      <c r="AU101" s="857"/>
      <c r="AV101" s="861"/>
      <c r="AW101" s="834"/>
      <c r="AX101" s="862"/>
      <c r="AY101" s="862" t="s">
        <v>680</v>
      </c>
      <c r="AZ101" s="863"/>
      <c r="BA101" s="861" t="s">
        <v>833</v>
      </c>
      <c r="BB101" s="864"/>
      <c r="BC101" s="864"/>
      <c r="BD101" s="864"/>
      <c r="BH101" s="863"/>
      <c r="BI101" s="863"/>
      <c r="BJ101" s="863"/>
    </row>
    <row r="102" spans="1:62" ht="30" customHeight="1" x14ac:dyDescent="0.25">
      <c r="A102" s="843">
        <v>31</v>
      </c>
      <c r="B102" s="854" t="s">
        <v>834</v>
      </c>
      <c r="C102" s="843" t="s">
        <v>58</v>
      </c>
      <c r="D102" s="843"/>
      <c r="E102" s="855">
        <f t="shared" si="8"/>
        <v>349.7</v>
      </c>
      <c r="F102" s="855"/>
      <c r="G102" s="856">
        <v>6</v>
      </c>
      <c r="H102" s="855">
        <f t="shared" si="9"/>
        <v>349.7</v>
      </c>
      <c r="I102" s="855">
        <v>349.7</v>
      </c>
      <c r="J102" s="884"/>
      <c r="K102" s="855"/>
      <c r="L102" s="854"/>
      <c r="M102" s="855">
        <f t="shared" si="10"/>
        <v>349.7</v>
      </c>
      <c r="N102" s="855">
        <v>349.7</v>
      </c>
      <c r="O102" s="882" t="s">
        <v>835</v>
      </c>
      <c r="P102" s="883" t="s">
        <v>722</v>
      </c>
      <c r="Q102" s="902" t="s">
        <v>677</v>
      </c>
      <c r="R102" s="902">
        <v>95</v>
      </c>
      <c r="S102" s="902">
        <v>95</v>
      </c>
      <c r="T102" s="859" t="s">
        <v>718</v>
      </c>
      <c r="U102" s="872"/>
      <c r="V102" s="872"/>
      <c r="W102" s="874">
        <v>25</v>
      </c>
      <c r="X102" s="872">
        <v>7.7</v>
      </c>
      <c r="Y102" s="872">
        <v>308</v>
      </c>
      <c r="Z102" s="872"/>
      <c r="AA102" s="872">
        <v>1.3</v>
      </c>
      <c r="AB102" s="872"/>
      <c r="AC102" s="872"/>
      <c r="AD102" s="872"/>
      <c r="AE102" s="872"/>
      <c r="AF102" s="872"/>
      <c r="AG102" s="872"/>
      <c r="AH102" s="872"/>
      <c r="AI102" s="872"/>
      <c r="AJ102" s="872"/>
      <c r="AK102" s="872"/>
      <c r="AL102" s="872"/>
      <c r="AM102" s="872"/>
      <c r="AN102" s="872"/>
      <c r="AO102" s="872"/>
      <c r="AP102" s="872">
        <v>7.7</v>
      </c>
      <c r="AQ102" s="857"/>
      <c r="AR102" s="857"/>
      <c r="AS102" s="857"/>
      <c r="AT102" s="857"/>
      <c r="AU102" s="857"/>
      <c r="AV102" s="861"/>
      <c r="AW102" s="834"/>
      <c r="AX102" s="862" t="s">
        <v>836</v>
      </c>
      <c r="AY102" s="862" t="s">
        <v>680</v>
      </c>
      <c r="AZ102" s="863"/>
      <c r="BA102" s="861" t="s">
        <v>680</v>
      </c>
      <c r="BB102" s="864"/>
      <c r="BC102" s="864"/>
      <c r="BD102" s="864"/>
      <c r="BE102" s="887"/>
      <c r="BF102" s="887"/>
      <c r="BG102" s="886"/>
      <c r="BH102" s="863"/>
      <c r="BI102" s="863"/>
      <c r="BJ102" s="863"/>
    </row>
    <row r="103" spans="1:62" ht="31.5" x14ac:dyDescent="0.25">
      <c r="A103" s="843">
        <v>32</v>
      </c>
      <c r="B103" s="854" t="s">
        <v>780</v>
      </c>
      <c r="C103" s="843" t="s">
        <v>58</v>
      </c>
      <c r="D103" s="843"/>
      <c r="E103" s="855">
        <f t="shared" si="8"/>
        <v>6</v>
      </c>
      <c r="F103" s="855"/>
      <c r="G103" s="856">
        <v>6</v>
      </c>
      <c r="H103" s="855">
        <f t="shared" si="9"/>
        <v>6</v>
      </c>
      <c r="I103" s="855">
        <v>6</v>
      </c>
      <c r="J103" s="851"/>
      <c r="K103" s="855"/>
      <c r="L103" s="854"/>
      <c r="M103" s="855">
        <f t="shared" si="10"/>
        <v>6</v>
      </c>
      <c r="N103" s="855">
        <v>6</v>
      </c>
      <c r="O103" s="871" t="s">
        <v>837</v>
      </c>
      <c r="P103" s="843" t="s">
        <v>676</v>
      </c>
      <c r="Q103" s="902" t="s">
        <v>677</v>
      </c>
      <c r="R103" s="902">
        <v>98</v>
      </c>
      <c r="S103" s="902">
        <v>98</v>
      </c>
      <c r="T103" s="859"/>
      <c r="U103" s="857"/>
      <c r="V103" s="857"/>
      <c r="W103" s="860"/>
      <c r="X103" s="857"/>
      <c r="Y103" s="857">
        <v>6</v>
      </c>
      <c r="Z103" s="857"/>
      <c r="AA103" s="857"/>
      <c r="AB103" s="857"/>
      <c r="AC103" s="857"/>
      <c r="AD103" s="857"/>
      <c r="AE103" s="857"/>
      <c r="AF103" s="857"/>
      <c r="AG103" s="857"/>
      <c r="AH103" s="857"/>
      <c r="AI103" s="857"/>
      <c r="AJ103" s="857"/>
      <c r="AK103" s="857"/>
      <c r="AL103" s="857"/>
      <c r="AM103" s="857"/>
      <c r="AN103" s="857"/>
      <c r="AO103" s="857"/>
      <c r="AP103" s="857"/>
      <c r="AQ103" s="857"/>
      <c r="AR103" s="857"/>
      <c r="AS103" s="857"/>
      <c r="AT103" s="857"/>
      <c r="AU103" s="857"/>
      <c r="AV103" s="861"/>
      <c r="AW103" s="834" t="s">
        <v>838</v>
      </c>
      <c r="AX103" s="862"/>
      <c r="AY103" s="862" t="s">
        <v>839</v>
      </c>
      <c r="AZ103" s="863"/>
      <c r="BA103" s="861" t="s">
        <v>680</v>
      </c>
      <c r="BB103" s="864"/>
      <c r="BC103" s="864"/>
      <c r="BD103" s="864"/>
      <c r="BE103" s="887"/>
      <c r="BF103" s="887"/>
      <c r="BG103" s="886"/>
      <c r="BH103" s="863"/>
      <c r="BI103" s="863"/>
      <c r="BJ103" s="863"/>
    </row>
    <row r="104" spans="1:62" ht="24.6" customHeight="1" x14ac:dyDescent="0.25">
      <c r="A104" s="843">
        <v>33</v>
      </c>
      <c r="B104" s="854" t="s">
        <v>840</v>
      </c>
      <c r="C104" s="843" t="s">
        <v>58</v>
      </c>
      <c r="D104" s="843"/>
      <c r="E104" s="855">
        <f t="shared" si="8"/>
        <v>45</v>
      </c>
      <c r="F104" s="855"/>
      <c r="G104" s="856">
        <v>6</v>
      </c>
      <c r="H104" s="855">
        <f t="shared" si="9"/>
        <v>45</v>
      </c>
      <c r="I104" s="855">
        <v>45</v>
      </c>
      <c r="J104" s="851"/>
      <c r="K104" s="855"/>
      <c r="L104" s="854"/>
      <c r="M104" s="855">
        <f t="shared" si="10"/>
        <v>45</v>
      </c>
      <c r="N104" s="855">
        <v>45</v>
      </c>
      <c r="O104" s="871" t="s">
        <v>600</v>
      </c>
      <c r="P104" s="843" t="s">
        <v>841</v>
      </c>
      <c r="Q104" s="902" t="s">
        <v>677</v>
      </c>
      <c r="R104" s="902">
        <v>103</v>
      </c>
      <c r="S104" s="902">
        <v>103</v>
      </c>
      <c r="T104" s="859"/>
      <c r="U104" s="857"/>
      <c r="V104" s="857"/>
      <c r="W104" s="860"/>
      <c r="X104" s="857">
        <v>20</v>
      </c>
      <c r="Y104" s="857">
        <v>25</v>
      </c>
      <c r="Z104" s="857"/>
      <c r="AA104" s="857"/>
      <c r="AB104" s="857"/>
      <c r="AC104" s="857"/>
      <c r="AD104" s="857"/>
      <c r="AE104" s="857"/>
      <c r="AF104" s="857"/>
      <c r="AG104" s="857"/>
      <c r="AH104" s="857"/>
      <c r="AI104" s="857"/>
      <c r="AJ104" s="857"/>
      <c r="AK104" s="857"/>
      <c r="AL104" s="857"/>
      <c r="AM104" s="857"/>
      <c r="AN104" s="857"/>
      <c r="AO104" s="857"/>
      <c r="AP104" s="857"/>
      <c r="AQ104" s="857"/>
      <c r="AR104" s="857"/>
      <c r="AS104" s="857"/>
      <c r="AT104" s="857"/>
      <c r="AU104" s="857"/>
      <c r="AV104" s="861"/>
      <c r="AW104" s="834" t="s">
        <v>842</v>
      </c>
      <c r="AX104" s="862"/>
      <c r="AY104" s="862" t="s">
        <v>839</v>
      </c>
      <c r="AZ104" s="863"/>
      <c r="BA104" s="861" t="s">
        <v>680</v>
      </c>
      <c r="BB104" s="864"/>
      <c r="BC104" s="864"/>
      <c r="BD104" s="864"/>
      <c r="BE104" s="887"/>
      <c r="BF104" s="887"/>
      <c r="BG104" s="886"/>
      <c r="BH104" s="863"/>
      <c r="BI104" s="863"/>
      <c r="BJ104" s="863"/>
    </row>
    <row r="105" spans="1:62" x14ac:dyDescent="0.25">
      <c r="A105" s="843">
        <v>34</v>
      </c>
      <c r="B105" s="854" t="s">
        <v>843</v>
      </c>
      <c r="C105" s="843" t="s">
        <v>58</v>
      </c>
      <c r="D105" s="843"/>
      <c r="E105" s="855">
        <f t="shared" si="8"/>
        <v>4</v>
      </c>
      <c r="F105" s="854"/>
      <c r="G105" s="856">
        <v>6</v>
      </c>
      <c r="H105" s="855">
        <f t="shared" si="9"/>
        <v>4</v>
      </c>
      <c r="I105" s="843">
        <v>4</v>
      </c>
      <c r="J105" s="854"/>
      <c r="K105" s="854"/>
      <c r="L105" s="854"/>
      <c r="M105" s="855">
        <f t="shared" si="10"/>
        <v>4</v>
      </c>
      <c r="N105" s="854">
        <v>4</v>
      </c>
      <c r="O105" s="871" t="s">
        <v>597</v>
      </c>
      <c r="P105" s="843" t="s">
        <v>713</v>
      </c>
      <c r="Q105" s="854" t="s">
        <v>710</v>
      </c>
      <c r="R105" s="843">
        <v>726</v>
      </c>
      <c r="S105" s="859"/>
      <c r="T105" s="859"/>
      <c r="U105" s="859"/>
      <c r="V105" s="859"/>
      <c r="W105" s="859"/>
      <c r="X105" s="859"/>
      <c r="Y105" s="859">
        <v>4</v>
      </c>
      <c r="Z105" s="859"/>
      <c r="AA105" s="859"/>
      <c r="AB105" s="859"/>
      <c r="AC105" s="859"/>
      <c r="AD105" s="859"/>
      <c r="AE105" s="859"/>
      <c r="AF105" s="859"/>
      <c r="AG105" s="859"/>
      <c r="AH105" s="859"/>
      <c r="AI105" s="859"/>
      <c r="AJ105" s="859"/>
      <c r="AK105" s="859"/>
      <c r="AL105" s="859"/>
      <c r="AM105" s="859"/>
      <c r="AN105" s="859"/>
      <c r="AO105" s="859"/>
      <c r="AP105" s="859"/>
      <c r="AQ105" s="859"/>
      <c r="AR105" s="859"/>
      <c r="AS105" s="859"/>
      <c r="AT105" s="859"/>
      <c r="AU105" s="859"/>
      <c r="AV105" s="834" t="s">
        <v>684</v>
      </c>
      <c r="AW105" s="834"/>
      <c r="AX105" s="834"/>
      <c r="AY105" s="862" t="s">
        <v>680</v>
      </c>
      <c r="BA105" s="834" t="s">
        <v>680</v>
      </c>
      <c r="BB105" s="868"/>
      <c r="BE105" s="887"/>
      <c r="BF105" s="887"/>
      <c r="BG105" s="886"/>
    </row>
    <row r="106" spans="1:62" ht="25.9" customHeight="1" x14ac:dyDescent="0.25">
      <c r="A106" s="843">
        <v>35</v>
      </c>
      <c r="B106" s="854" t="s">
        <v>844</v>
      </c>
      <c r="C106" s="843" t="s">
        <v>58</v>
      </c>
      <c r="D106" s="843"/>
      <c r="E106" s="855">
        <f t="shared" si="8"/>
        <v>7.7</v>
      </c>
      <c r="F106" s="888"/>
      <c r="G106" s="856">
        <v>6</v>
      </c>
      <c r="H106" s="855">
        <f t="shared" si="9"/>
        <v>7.7</v>
      </c>
      <c r="I106" s="889">
        <v>5</v>
      </c>
      <c r="J106" s="854"/>
      <c r="K106" s="854"/>
      <c r="L106" s="854"/>
      <c r="M106" s="855">
        <f t="shared" si="10"/>
        <v>7.7</v>
      </c>
      <c r="N106" s="881">
        <v>0</v>
      </c>
      <c r="O106" s="871" t="s">
        <v>757</v>
      </c>
      <c r="P106" s="843" t="s">
        <v>758</v>
      </c>
      <c r="Q106" s="854" t="s">
        <v>710</v>
      </c>
      <c r="R106" s="843">
        <v>668</v>
      </c>
      <c r="S106" s="859"/>
      <c r="T106" s="859"/>
      <c r="U106" s="859"/>
      <c r="V106" s="859"/>
      <c r="W106" s="859"/>
      <c r="X106" s="859"/>
      <c r="Y106" s="859">
        <v>7.7</v>
      </c>
      <c r="Z106" s="859"/>
      <c r="AA106" s="859"/>
      <c r="AB106" s="859"/>
      <c r="AC106" s="859"/>
      <c r="AD106" s="859"/>
      <c r="AE106" s="859"/>
      <c r="AF106" s="859"/>
      <c r="AG106" s="859"/>
      <c r="AH106" s="859"/>
      <c r="AI106" s="859"/>
      <c r="AJ106" s="859"/>
      <c r="AK106" s="859"/>
      <c r="AL106" s="859"/>
      <c r="AM106" s="859"/>
      <c r="AN106" s="859"/>
      <c r="AO106" s="859"/>
      <c r="AP106" s="859"/>
      <c r="AQ106" s="859"/>
      <c r="AR106" s="859"/>
      <c r="AS106" s="859"/>
      <c r="AT106" s="859"/>
      <c r="AU106" s="859"/>
      <c r="AV106" s="834" t="s">
        <v>845</v>
      </c>
      <c r="AW106" s="834"/>
      <c r="AX106" s="834"/>
      <c r="AY106" s="834" t="s">
        <v>680</v>
      </c>
      <c r="BA106" s="834" t="s">
        <v>680</v>
      </c>
      <c r="BB106" s="868"/>
      <c r="BE106" s="887"/>
      <c r="BF106" s="887"/>
      <c r="BG106" s="886"/>
    </row>
    <row r="107" spans="1:62" ht="33" customHeight="1" x14ac:dyDescent="0.25">
      <c r="A107" s="843">
        <v>36</v>
      </c>
      <c r="B107" s="854" t="s">
        <v>846</v>
      </c>
      <c r="C107" s="843" t="s">
        <v>58</v>
      </c>
      <c r="D107" s="843"/>
      <c r="E107" s="855">
        <f t="shared" si="8"/>
        <v>8.6999999999999993</v>
      </c>
      <c r="F107" s="888"/>
      <c r="G107" s="856">
        <v>6</v>
      </c>
      <c r="H107" s="855">
        <f t="shared" si="9"/>
        <v>8.6999999999999993</v>
      </c>
      <c r="I107" s="889">
        <v>5</v>
      </c>
      <c r="J107" s="854"/>
      <c r="K107" s="854"/>
      <c r="L107" s="854"/>
      <c r="M107" s="855">
        <f t="shared" si="10"/>
        <v>8.6999999999999993</v>
      </c>
      <c r="N107" s="881">
        <v>0</v>
      </c>
      <c r="O107" s="871" t="s">
        <v>757</v>
      </c>
      <c r="P107" s="843" t="s">
        <v>758</v>
      </c>
      <c r="Q107" s="854" t="s">
        <v>710</v>
      </c>
      <c r="R107" s="843">
        <v>669</v>
      </c>
      <c r="S107" s="859"/>
      <c r="T107" s="859"/>
      <c r="U107" s="859"/>
      <c r="V107" s="859"/>
      <c r="W107" s="859"/>
      <c r="X107" s="859"/>
      <c r="Y107" s="859">
        <v>8.6999999999999993</v>
      </c>
      <c r="Z107" s="859"/>
      <c r="AA107" s="859"/>
      <c r="AB107" s="859"/>
      <c r="AC107" s="859"/>
      <c r="AD107" s="859"/>
      <c r="AE107" s="859"/>
      <c r="AF107" s="859"/>
      <c r="AG107" s="859"/>
      <c r="AH107" s="859"/>
      <c r="AI107" s="859"/>
      <c r="AJ107" s="859"/>
      <c r="AK107" s="859"/>
      <c r="AL107" s="859"/>
      <c r="AM107" s="859"/>
      <c r="AN107" s="859"/>
      <c r="AO107" s="859"/>
      <c r="AP107" s="859"/>
      <c r="AQ107" s="859"/>
      <c r="AR107" s="859"/>
      <c r="AS107" s="859"/>
      <c r="AT107" s="859"/>
      <c r="AU107" s="859"/>
      <c r="AV107" s="834" t="s">
        <v>845</v>
      </c>
      <c r="AW107" s="834"/>
      <c r="AX107" s="834"/>
      <c r="AY107" s="834" t="s">
        <v>680</v>
      </c>
      <c r="BA107" s="834" t="s">
        <v>680</v>
      </c>
      <c r="BB107" s="868"/>
      <c r="BE107" s="887"/>
      <c r="BF107" s="887"/>
      <c r="BG107" s="886"/>
    </row>
    <row r="108" spans="1:62" ht="34.5" customHeight="1" x14ac:dyDescent="0.25">
      <c r="A108" s="843">
        <v>37</v>
      </c>
      <c r="B108" s="871" t="s">
        <v>847</v>
      </c>
      <c r="C108" s="843" t="s">
        <v>58</v>
      </c>
      <c r="D108" s="843"/>
      <c r="E108" s="855">
        <f t="shared" si="8"/>
        <v>4.51</v>
      </c>
      <c r="F108" s="893"/>
      <c r="G108" s="856">
        <v>6</v>
      </c>
      <c r="H108" s="855">
        <f t="shared" si="9"/>
        <v>4.51</v>
      </c>
      <c r="I108" s="894">
        <v>2</v>
      </c>
      <c r="J108" s="854"/>
      <c r="K108" s="854"/>
      <c r="L108" s="854"/>
      <c r="M108" s="855">
        <f t="shared" si="10"/>
        <v>4.51</v>
      </c>
      <c r="N108" s="894">
        <v>2</v>
      </c>
      <c r="O108" s="882" t="s">
        <v>604</v>
      </c>
      <c r="P108" s="843" t="s">
        <v>831</v>
      </c>
      <c r="Q108" s="854" t="s">
        <v>710</v>
      </c>
      <c r="R108" s="843">
        <v>609</v>
      </c>
      <c r="S108" s="859"/>
      <c r="T108" s="859"/>
      <c r="U108" s="859"/>
      <c r="V108" s="859"/>
      <c r="W108" s="859"/>
      <c r="X108" s="859"/>
      <c r="Y108" s="894">
        <v>4.51</v>
      </c>
      <c r="Z108" s="859"/>
      <c r="AA108" s="859"/>
      <c r="AB108" s="859"/>
      <c r="AC108" s="859"/>
      <c r="AD108" s="859"/>
      <c r="AE108" s="859"/>
      <c r="AF108" s="859"/>
      <c r="AG108" s="859"/>
      <c r="AH108" s="859"/>
      <c r="AI108" s="859"/>
      <c r="AJ108" s="859"/>
      <c r="AK108" s="859"/>
      <c r="AL108" s="859"/>
      <c r="AM108" s="859"/>
      <c r="AN108" s="859"/>
      <c r="AO108" s="859"/>
      <c r="AP108" s="859"/>
      <c r="AQ108" s="859"/>
      <c r="AR108" s="859"/>
      <c r="AS108" s="859"/>
      <c r="AT108" s="859"/>
      <c r="AU108" s="859"/>
      <c r="AV108" s="834" t="s">
        <v>848</v>
      </c>
      <c r="AW108" s="834"/>
      <c r="AX108" s="834"/>
      <c r="AY108" s="834" t="s">
        <v>680</v>
      </c>
      <c r="BA108" s="834" t="s">
        <v>680</v>
      </c>
      <c r="BB108" s="868"/>
      <c r="BE108" s="887"/>
      <c r="BF108" s="887"/>
      <c r="BG108" s="886"/>
    </row>
    <row r="109" spans="1:62" ht="32.25" customHeight="1" x14ac:dyDescent="0.25">
      <c r="A109" s="843">
        <v>38</v>
      </c>
      <c r="B109" s="871" t="s">
        <v>849</v>
      </c>
      <c r="C109" s="843" t="s">
        <v>58</v>
      </c>
      <c r="D109" s="843"/>
      <c r="E109" s="855">
        <f t="shared" si="8"/>
        <v>6.2</v>
      </c>
      <c r="F109" s="893"/>
      <c r="G109" s="856">
        <v>6</v>
      </c>
      <c r="H109" s="855">
        <f t="shared" si="9"/>
        <v>6.2</v>
      </c>
      <c r="I109" s="888">
        <v>5</v>
      </c>
      <c r="J109" s="854"/>
      <c r="K109" s="854"/>
      <c r="L109" s="854"/>
      <c r="M109" s="855">
        <f t="shared" si="10"/>
        <v>6.2</v>
      </c>
      <c r="N109" s="894">
        <v>5</v>
      </c>
      <c r="O109" s="882" t="s">
        <v>604</v>
      </c>
      <c r="P109" s="843" t="s">
        <v>831</v>
      </c>
      <c r="Q109" s="854" t="s">
        <v>710</v>
      </c>
      <c r="R109" s="843">
        <v>610</v>
      </c>
      <c r="S109" s="859"/>
      <c r="T109" s="859"/>
      <c r="U109" s="859"/>
      <c r="V109" s="859"/>
      <c r="W109" s="859"/>
      <c r="X109" s="859"/>
      <c r="Y109" s="894">
        <v>6.2</v>
      </c>
      <c r="Z109" s="859"/>
      <c r="AA109" s="859"/>
      <c r="AB109" s="859"/>
      <c r="AC109" s="859"/>
      <c r="AD109" s="859"/>
      <c r="AE109" s="859"/>
      <c r="AF109" s="859"/>
      <c r="AG109" s="859"/>
      <c r="AH109" s="859"/>
      <c r="AI109" s="859"/>
      <c r="AJ109" s="859"/>
      <c r="AK109" s="859"/>
      <c r="AL109" s="859"/>
      <c r="AM109" s="859"/>
      <c r="AN109" s="859"/>
      <c r="AO109" s="859"/>
      <c r="AP109" s="859"/>
      <c r="AQ109" s="859"/>
      <c r="AR109" s="859"/>
      <c r="AS109" s="859"/>
      <c r="AT109" s="859"/>
      <c r="AU109" s="859"/>
      <c r="AV109" s="834" t="s">
        <v>848</v>
      </c>
      <c r="AW109" s="834"/>
      <c r="AX109" s="834"/>
      <c r="AY109" s="834" t="s">
        <v>680</v>
      </c>
      <c r="BA109" s="834" t="s">
        <v>680</v>
      </c>
      <c r="BB109" s="868"/>
      <c r="BE109" s="887"/>
      <c r="BF109" s="887"/>
      <c r="BG109" s="886"/>
    </row>
    <row r="110" spans="1:62" ht="37.15" customHeight="1" x14ac:dyDescent="0.25">
      <c r="A110" s="843">
        <v>39</v>
      </c>
      <c r="B110" s="871" t="s">
        <v>850</v>
      </c>
      <c r="C110" s="843" t="s">
        <v>58</v>
      </c>
      <c r="D110" s="843"/>
      <c r="E110" s="855">
        <f t="shared" si="8"/>
        <v>10</v>
      </c>
      <c r="F110" s="893"/>
      <c r="G110" s="856">
        <v>6</v>
      </c>
      <c r="H110" s="855">
        <f t="shared" si="9"/>
        <v>10</v>
      </c>
      <c r="I110" s="894">
        <v>10</v>
      </c>
      <c r="J110" s="854"/>
      <c r="K110" s="854"/>
      <c r="L110" s="854"/>
      <c r="M110" s="855">
        <f t="shared" si="10"/>
        <v>10</v>
      </c>
      <c r="N110" s="894">
        <v>10</v>
      </c>
      <c r="O110" s="882" t="s">
        <v>604</v>
      </c>
      <c r="P110" s="843" t="s">
        <v>831</v>
      </c>
      <c r="Q110" s="854" t="s">
        <v>710</v>
      </c>
      <c r="R110" s="843">
        <v>611</v>
      </c>
      <c r="S110" s="859"/>
      <c r="T110" s="859"/>
      <c r="U110" s="859"/>
      <c r="V110" s="859"/>
      <c r="W110" s="859"/>
      <c r="X110" s="859"/>
      <c r="Y110" s="894">
        <v>10</v>
      </c>
      <c r="Z110" s="859"/>
      <c r="AA110" s="859"/>
      <c r="AB110" s="859"/>
      <c r="AC110" s="859"/>
      <c r="AD110" s="859"/>
      <c r="AE110" s="859"/>
      <c r="AF110" s="859"/>
      <c r="AG110" s="859"/>
      <c r="AH110" s="859"/>
      <c r="AI110" s="859"/>
      <c r="AJ110" s="859"/>
      <c r="AK110" s="859"/>
      <c r="AL110" s="859"/>
      <c r="AM110" s="859"/>
      <c r="AN110" s="859"/>
      <c r="AO110" s="859"/>
      <c r="AP110" s="859"/>
      <c r="AQ110" s="859"/>
      <c r="AR110" s="859"/>
      <c r="AS110" s="859"/>
      <c r="AT110" s="859"/>
      <c r="AU110" s="859"/>
      <c r="AV110" s="834" t="s">
        <v>848</v>
      </c>
      <c r="AW110" s="834"/>
      <c r="AX110" s="834"/>
      <c r="AY110" s="834" t="s">
        <v>680</v>
      </c>
      <c r="BA110" s="834" t="s">
        <v>680</v>
      </c>
      <c r="BB110" s="868"/>
      <c r="BE110" s="887"/>
      <c r="BF110" s="887"/>
      <c r="BG110" s="886"/>
    </row>
    <row r="111" spans="1:62" ht="33" customHeight="1" x14ac:dyDescent="0.25">
      <c r="A111" s="843">
        <v>40</v>
      </c>
      <c r="B111" s="871" t="s">
        <v>851</v>
      </c>
      <c r="C111" s="843" t="s">
        <v>58</v>
      </c>
      <c r="D111" s="843"/>
      <c r="E111" s="855">
        <f t="shared" si="8"/>
        <v>17.55</v>
      </c>
      <c r="F111" s="893"/>
      <c r="G111" s="856">
        <v>6</v>
      </c>
      <c r="H111" s="855">
        <f t="shared" si="9"/>
        <v>17.55</v>
      </c>
      <c r="I111" s="894">
        <v>15</v>
      </c>
      <c r="J111" s="854"/>
      <c r="K111" s="854"/>
      <c r="L111" s="854"/>
      <c r="M111" s="855">
        <f t="shared" si="10"/>
        <v>17.55</v>
      </c>
      <c r="N111" s="894">
        <v>15</v>
      </c>
      <c r="O111" s="882" t="s">
        <v>604</v>
      </c>
      <c r="P111" s="843" t="s">
        <v>831</v>
      </c>
      <c r="Q111" s="854" t="s">
        <v>710</v>
      </c>
      <c r="R111" s="843">
        <v>612</v>
      </c>
      <c r="S111" s="859"/>
      <c r="T111" s="859"/>
      <c r="U111" s="859"/>
      <c r="V111" s="859"/>
      <c r="W111" s="859"/>
      <c r="X111" s="859"/>
      <c r="Y111" s="894">
        <v>17.55</v>
      </c>
      <c r="Z111" s="859"/>
      <c r="AA111" s="859"/>
      <c r="AB111" s="859"/>
      <c r="AC111" s="859"/>
      <c r="AD111" s="859"/>
      <c r="AE111" s="859"/>
      <c r="AF111" s="859"/>
      <c r="AG111" s="859"/>
      <c r="AH111" s="859"/>
      <c r="AI111" s="859"/>
      <c r="AJ111" s="859"/>
      <c r="AK111" s="859"/>
      <c r="AL111" s="859"/>
      <c r="AM111" s="859"/>
      <c r="AN111" s="859"/>
      <c r="AO111" s="859"/>
      <c r="AP111" s="859"/>
      <c r="AQ111" s="859"/>
      <c r="AR111" s="859"/>
      <c r="AS111" s="859"/>
      <c r="AT111" s="859"/>
      <c r="AU111" s="859"/>
      <c r="AV111" s="834" t="s">
        <v>848</v>
      </c>
      <c r="AW111" s="834"/>
      <c r="AX111" s="834"/>
      <c r="AY111" s="834" t="s">
        <v>680</v>
      </c>
      <c r="BA111" s="834" t="s">
        <v>680</v>
      </c>
      <c r="BB111" s="868"/>
      <c r="BE111" s="887"/>
      <c r="BF111" s="887"/>
      <c r="BG111" s="886"/>
    </row>
    <row r="112" spans="1:62" x14ac:dyDescent="0.25">
      <c r="A112" s="843">
        <v>41</v>
      </c>
      <c r="B112" s="854" t="s">
        <v>852</v>
      </c>
      <c r="C112" s="843" t="s">
        <v>58</v>
      </c>
      <c r="D112" s="843"/>
      <c r="E112" s="855">
        <f t="shared" si="8"/>
        <v>143.59</v>
      </c>
      <c r="F112" s="843"/>
      <c r="G112" s="856">
        <v>6</v>
      </c>
      <c r="H112" s="855">
        <f t="shared" si="9"/>
        <v>143.59</v>
      </c>
      <c r="I112" s="843"/>
      <c r="J112" s="854"/>
      <c r="K112" s="854"/>
      <c r="L112" s="854"/>
      <c r="M112" s="855">
        <f t="shared" si="10"/>
        <v>143.59</v>
      </c>
      <c r="N112" s="854"/>
      <c r="O112" s="871" t="s">
        <v>591</v>
      </c>
      <c r="P112" s="843" t="s">
        <v>796</v>
      </c>
      <c r="Q112" s="854" t="s">
        <v>710</v>
      </c>
      <c r="R112" s="843">
        <v>694</v>
      </c>
      <c r="S112" s="859"/>
      <c r="T112" s="859"/>
      <c r="U112" s="859"/>
      <c r="V112" s="859"/>
      <c r="W112" s="853"/>
      <c r="X112" s="859"/>
      <c r="Y112" s="859">
        <v>143.59</v>
      </c>
      <c r="Z112" s="859"/>
      <c r="AA112" s="859"/>
      <c r="AB112" s="859"/>
      <c r="AC112" s="859"/>
      <c r="AD112" s="859"/>
      <c r="AE112" s="859"/>
      <c r="AF112" s="859"/>
      <c r="AG112" s="859"/>
      <c r="AH112" s="859"/>
      <c r="AI112" s="859"/>
      <c r="AJ112" s="859"/>
      <c r="AK112" s="859"/>
      <c r="AL112" s="859"/>
      <c r="AM112" s="859"/>
      <c r="AN112" s="859"/>
      <c r="AO112" s="859"/>
      <c r="AP112" s="859"/>
      <c r="AQ112" s="859"/>
      <c r="AR112" s="859"/>
      <c r="AS112" s="859"/>
      <c r="AT112" s="859"/>
      <c r="AU112" s="859"/>
      <c r="AW112" s="834" t="s">
        <v>684</v>
      </c>
      <c r="AX112" s="834"/>
      <c r="AY112" s="834" t="s">
        <v>680</v>
      </c>
      <c r="BA112" s="835" t="s">
        <v>680</v>
      </c>
      <c r="BE112" s="887"/>
      <c r="BF112" s="887"/>
      <c r="BG112" s="886"/>
    </row>
    <row r="113" spans="1:62" ht="31.5" x14ac:dyDescent="0.25">
      <c r="A113" s="843">
        <v>42</v>
      </c>
      <c r="B113" s="854" t="s">
        <v>853</v>
      </c>
      <c r="C113" s="843" t="s">
        <v>58</v>
      </c>
      <c r="D113" s="843">
        <v>57</v>
      </c>
      <c r="E113" s="855">
        <f t="shared" si="8"/>
        <v>48.32</v>
      </c>
      <c r="F113" s="843"/>
      <c r="G113" s="856">
        <v>6</v>
      </c>
      <c r="H113" s="855">
        <f t="shared" si="9"/>
        <v>48.32</v>
      </c>
      <c r="I113" s="888"/>
      <c r="J113" s="854"/>
      <c r="K113" s="854"/>
      <c r="L113" s="854"/>
      <c r="M113" s="855">
        <f t="shared" si="10"/>
        <v>48.32</v>
      </c>
      <c r="N113" s="854"/>
      <c r="O113" s="882" t="s">
        <v>757</v>
      </c>
      <c r="P113" s="843" t="s">
        <v>758</v>
      </c>
      <c r="Q113" s="854" t="s">
        <v>710</v>
      </c>
      <c r="R113" s="843">
        <v>683</v>
      </c>
      <c r="S113" s="859"/>
      <c r="T113" s="859"/>
      <c r="U113" s="859"/>
      <c r="V113" s="859"/>
      <c r="W113" s="853"/>
      <c r="X113" s="859"/>
      <c r="Y113" s="859">
        <v>48.32</v>
      </c>
      <c r="Z113" s="859"/>
      <c r="AA113" s="859"/>
      <c r="AB113" s="859"/>
      <c r="AC113" s="859"/>
      <c r="AD113" s="859"/>
      <c r="AE113" s="859"/>
      <c r="AF113" s="859"/>
      <c r="AG113" s="859"/>
      <c r="AH113" s="859"/>
      <c r="AI113" s="859"/>
      <c r="AJ113" s="859"/>
      <c r="AK113" s="859"/>
      <c r="AL113" s="859"/>
      <c r="AM113" s="859"/>
      <c r="AN113" s="859"/>
      <c r="AO113" s="859"/>
      <c r="AP113" s="859"/>
      <c r="AQ113" s="859"/>
      <c r="AR113" s="859"/>
      <c r="AS113" s="859"/>
      <c r="AT113" s="859"/>
      <c r="AU113" s="859"/>
      <c r="AW113" s="834"/>
      <c r="AX113" s="834"/>
      <c r="AY113" s="834" t="s">
        <v>680</v>
      </c>
      <c r="BA113" s="835" t="s">
        <v>680</v>
      </c>
      <c r="BE113" s="887"/>
      <c r="BF113" s="887"/>
      <c r="BG113" s="886"/>
    </row>
    <row r="114" spans="1:62" x14ac:dyDescent="0.25">
      <c r="A114" s="843">
        <v>43</v>
      </c>
      <c r="B114" s="854" t="s">
        <v>854</v>
      </c>
      <c r="C114" s="843" t="s">
        <v>58</v>
      </c>
      <c r="D114" s="843"/>
      <c r="E114" s="855">
        <f>F114+H114</f>
        <v>3</v>
      </c>
      <c r="F114" s="843"/>
      <c r="G114" s="856"/>
      <c r="H114" s="855">
        <f>J114+K114+L114+M114</f>
        <v>3</v>
      </c>
      <c r="I114" s="888"/>
      <c r="J114" s="854"/>
      <c r="K114" s="854"/>
      <c r="L114" s="854"/>
      <c r="M114" s="855">
        <f>SUM(W114:AS114)</f>
        <v>3</v>
      </c>
      <c r="N114" s="854"/>
      <c r="O114" s="882" t="s">
        <v>599</v>
      </c>
      <c r="P114" s="883" t="s">
        <v>855</v>
      </c>
      <c r="Q114" s="854" t="s">
        <v>710</v>
      </c>
      <c r="R114" s="843">
        <v>835</v>
      </c>
      <c r="S114" s="859"/>
      <c r="T114" s="859"/>
      <c r="U114" s="859"/>
      <c r="V114" s="859"/>
      <c r="W114" s="853"/>
      <c r="X114" s="859"/>
      <c r="Y114" s="859">
        <v>3</v>
      </c>
      <c r="Z114" s="859"/>
      <c r="AA114" s="859"/>
      <c r="AB114" s="859"/>
      <c r="AC114" s="859"/>
      <c r="AD114" s="859"/>
      <c r="AE114" s="859"/>
      <c r="AF114" s="859"/>
      <c r="AG114" s="859"/>
      <c r="AH114" s="859"/>
      <c r="AI114" s="859"/>
      <c r="AJ114" s="859"/>
      <c r="AK114" s="859"/>
      <c r="AL114" s="859"/>
      <c r="AM114" s="859"/>
      <c r="AN114" s="859"/>
      <c r="AO114" s="859"/>
      <c r="AP114" s="859"/>
      <c r="AQ114" s="859"/>
      <c r="AR114" s="859"/>
      <c r="AS114" s="859"/>
      <c r="AT114" s="859"/>
      <c r="AU114" s="859"/>
      <c r="AW114" s="834"/>
      <c r="AX114" s="834"/>
      <c r="AY114" s="834"/>
      <c r="BA114" s="835" t="s">
        <v>856</v>
      </c>
      <c r="BE114" s="887"/>
      <c r="BF114" s="887"/>
      <c r="BG114" s="886"/>
    </row>
    <row r="115" spans="1:62" s="838" customFormat="1" x14ac:dyDescent="0.25">
      <c r="A115" s="952" t="s">
        <v>857</v>
      </c>
      <c r="B115" s="847" t="s">
        <v>17</v>
      </c>
      <c r="C115" s="952"/>
      <c r="D115" s="843"/>
      <c r="E115" s="869">
        <f t="shared" ref="E115:M115" si="11">SUM(E116:E156)</f>
        <v>3606.51</v>
      </c>
      <c r="F115" s="869">
        <f t="shared" si="11"/>
        <v>17.899999999999999</v>
      </c>
      <c r="G115" s="855">
        <f t="shared" si="11"/>
        <v>183</v>
      </c>
      <c r="H115" s="869">
        <f t="shared" si="11"/>
        <v>3588.61</v>
      </c>
      <c r="I115" s="855">
        <f t="shared" si="11"/>
        <v>1086.9899999999998</v>
      </c>
      <c r="J115" s="869">
        <f t="shared" si="11"/>
        <v>5.97</v>
      </c>
      <c r="K115" s="869">
        <f t="shared" si="11"/>
        <v>329.9</v>
      </c>
      <c r="L115" s="869">
        <f t="shared" si="11"/>
        <v>477.3</v>
      </c>
      <c r="M115" s="869">
        <f t="shared" si="11"/>
        <v>2775.44</v>
      </c>
      <c r="N115" s="854"/>
      <c r="O115" s="903"/>
      <c r="P115" s="843"/>
      <c r="Q115" s="854"/>
      <c r="R115" s="952"/>
      <c r="S115" s="859"/>
      <c r="T115" s="859"/>
      <c r="U115" s="859"/>
      <c r="V115" s="859"/>
      <c r="W115" s="853"/>
      <c r="X115" s="859"/>
      <c r="Y115" s="859"/>
      <c r="Z115" s="859"/>
      <c r="AA115" s="859"/>
      <c r="AB115" s="859"/>
      <c r="AC115" s="859"/>
      <c r="AD115" s="859"/>
      <c r="AE115" s="859"/>
      <c r="AF115" s="859"/>
      <c r="AG115" s="859"/>
      <c r="AH115" s="859"/>
      <c r="AI115" s="859"/>
      <c r="AJ115" s="859"/>
      <c r="AK115" s="859"/>
      <c r="AL115" s="859"/>
      <c r="AM115" s="859"/>
      <c r="AN115" s="859"/>
      <c r="AO115" s="859"/>
      <c r="AP115" s="859"/>
      <c r="AQ115" s="859"/>
      <c r="AR115" s="859"/>
      <c r="AS115" s="859"/>
      <c r="AT115" s="859"/>
      <c r="AU115" s="859"/>
      <c r="AV115" s="834"/>
      <c r="AW115" s="834"/>
      <c r="AX115" s="834"/>
      <c r="AY115" s="834"/>
      <c r="AZ115" s="833"/>
      <c r="BA115" s="835"/>
      <c r="BC115" s="833"/>
      <c r="BD115" s="833"/>
      <c r="BE115" s="887"/>
      <c r="BF115" s="887"/>
      <c r="BG115" s="886"/>
      <c r="BH115" s="833"/>
      <c r="BI115" s="833"/>
      <c r="BJ115" s="833"/>
    </row>
    <row r="116" spans="1:62" ht="35.25" customHeight="1" x14ac:dyDescent="0.25">
      <c r="A116" s="843">
        <v>1</v>
      </c>
      <c r="B116" s="875" t="s">
        <v>858</v>
      </c>
      <c r="C116" s="873" t="s">
        <v>29</v>
      </c>
      <c r="D116" s="873"/>
      <c r="E116" s="855">
        <f t="shared" ref="E116:E135" si="12">F116+H116</f>
        <v>40</v>
      </c>
      <c r="F116" s="855"/>
      <c r="G116" s="856">
        <v>7</v>
      </c>
      <c r="H116" s="855">
        <f t="shared" ref="H116:H135" si="13">J116+K116+L116+M116</f>
        <v>40</v>
      </c>
      <c r="I116" s="855">
        <v>40</v>
      </c>
      <c r="J116" s="884"/>
      <c r="K116" s="855"/>
      <c r="L116" s="855"/>
      <c r="M116" s="855">
        <f t="shared" ref="M116:M135" si="14">SUM(W116:AS116)</f>
        <v>40</v>
      </c>
      <c r="N116" s="855">
        <v>40</v>
      </c>
      <c r="O116" s="871" t="s">
        <v>592</v>
      </c>
      <c r="P116" s="843" t="s">
        <v>859</v>
      </c>
      <c r="Q116" s="858">
        <v>2027</v>
      </c>
      <c r="R116" s="858">
        <v>104</v>
      </c>
      <c r="S116" s="858">
        <v>104</v>
      </c>
      <c r="T116" s="859" t="s">
        <v>860</v>
      </c>
      <c r="U116" s="872"/>
      <c r="V116" s="872"/>
      <c r="W116" s="874"/>
      <c r="X116" s="872"/>
      <c r="Y116" s="872">
        <v>40</v>
      </c>
      <c r="Z116" s="872"/>
      <c r="AA116" s="872"/>
      <c r="AB116" s="872"/>
      <c r="AC116" s="872"/>
      <c r="AD116" s="872"/>
      <c r="AE116" s="872"/>
      <c r="AF116" s="872"/>
      <c r="AG116" s="872"/>
      <c r="AH116" s="872"/>
      <c r="AI116" s="872"/>
      <c r="AJ116" s="872"/>
      <c r="AK116" s="872"/>
      <c r="AL116" s="872"/>
      <c r="AM116" s="872"/>
      <c r="AN116" s="872"/>
      <c r="AO116" s="872"/>
      <c r="AP116" s="872"/>
      <c r="AQ116" s="857"/>
      <c r="AR116" s="857"/>
      <c r="AS116" s="857"/>
      <c r="AT116" s="857"/>
      <c r="AU116" s="857"/>
      <c r="AV116" s="861"/>
      <c r="AW116" s="834"/>
      <c r="AX116" s="862"/>
      <c r="AY116" s="862" t="s">
        <v>680</v>
      </c>
      <c r="AZ116" s="863"/>
      <c r="BA116" s="861" t="s">
        <v>861</v>
      </c>
      <c r="BB116" s="864">
        <v>1</v>
      </c>
      <c r="BC116" s="864"/>
      <c r="BD116" s="864"/>
      <c r="BE116" s="887"/>
      <c r="BF116" s="887"/>
      <c r="BG116" s="886"/>
      <c r="BH116" s="863"/>
      <c r="BI116" s="863"/>
      <c r="BJ116" s="863"/>
    </row>
    <row r="117" spans="1:62" x14ac:dyDescent="0.25">
      <c r="A117" s="843">
        <v>2</v>
      </c>
      <c r="B117" s="875" t="s">
        <v>862</v>
      </c>
      <c r="C117" s="873" t="s">
        <v>29</v>
      </c>
      <c r="D117" s="873"/>
      <c r="E117" s="855">
        <f t="shared" si="12"/>
        <v>29.36</v>
      </c>
      <c r="F117" s="855"/>
      <c r="G117" s="856">
        <v>7</v>
      </c>
      <c r="H117" s="855">
        <f t="shared" si="13"/>
        <v>29.36</v>
      </c>
      <c r="I117" s="855">
        <v>30</v>
      </c>
      <c r="J117" s="884"/>
      <c r="K117" s="855"/>
      <c r="L117" s="855"/>
      <c r="M117" s="855">
        <f t="shared" si="14"/>
        <v>29.36</v>
      </c>
      <c r="N117" s="855">
        <v>30</v>
      </c>
      <c r="O117" s="882" t="s">
        <v>604</v>
      </c>
      <c r="P117" s="843" t="s">
        <v>831</v>
      </c>
      <c r="Q117" s="858">
        <v>2028</v>
      </c>
      <c r="R117" s="858">
        <v>105</v>
      </c>
      <c r="S117" s="858">
        <v>105</v>
      </c>
      <c r="T117" s="859" t="s">
        <v>718</v>
      </c>
      <c r="U117" s="872"/>
      <c r="V117" s="872"/>
      <c r="W117" s="874"/>
      <c r="X117" s="872"/>
      <c r="Y117" s="872">
        <v>29.36</v>
      </c>
      <c r="Z117" s="872"/>
      <c r="AA117" s="872"/>
      <c r="AB117" s="872"/>
      <c r="AC117" s="872"/>
      <c r="AD117" s="872"/>
      <c r="AE117" s="872"/>
      <c r="AF117" s="872"/>
      <c r="AG117" s="872"/>
      <c r="AH117" s="872"/>
      <c r="AI117" s="872"/>
      <c r="AJ117" s="872"/>
      <c r="AK117" s="872"/>
      <c r="AL117" s="872"/>
      <c r="AM117" s="872"/>
      <c r="AN117" s="872"/>
      <c r="AO117" s="872"/>
      <c r="AP117" s="872"/>
      <c r="AQ117" s="857"/>
      <c r="AR117" s="857"/>
      <c r="AS117" s="857"/>
      <c r="AT117" s="857"/>
      <c r="AU117" s="857"/>
      <c r="AV117" s="861"/>
      <c r="AW117" s="834"/>
      <c r="AX117" s="862"/>
      <c r="AY117" s="862" t="s">
        <v>680</v>
      </c>
      <c r="AZ117" s="863"/>
      <c r="BA117" s="861" t="s">
        <v>680</v>
      </c>
      <c r="BB117" s="864"/>
      <c r="BC117" s="864"/>
      <c r="BD117" s="864"/>
      <c r="BE117" s="887"/>
      <c r="BF117" s="887"/>
      <c r="BG117" s="886"/>
      <c r="BH117" s="863"/>
      <c r="BI117" s="863"/>
      <c r="BJ117" s="863"/>
    </row>
    <row r="118" spans="1:62" ht="47.25" x14ac:dyDescent="0.25">
      <c r="A118" s="843">
        <v>3</v>
      </c>
      <c r="B118" s="875" t="s">
        <v>863</v>
      </c>
      <c r="C118" s="873" t="s">
        <v>29</v>
      </c>
      <c r="D118" s="873"/>
      <c r="E118" s="855">
        <f t="shared" si="12"/>
        <v>9.7899999999999991</v>
      </c>
      <c r="F118" s="855"/>
      <c r="G118" s="856">
        <v>7</v>
      </c>
      <c r="H118" s="855">
        <f t="shared" si="13"/>
        <v>9.7899999999999991</v>
      </c>
      <c r="I118" s="855">
        <v>9.7899999999999991</v>
      </c>
      <c r="J118" s="884"/>
      <c r="K118" s="855"/>
      <c r="L118" s="855"/>
      <c r="M118" s="855">
        <f t="shared" si="14"/>
        <v>9.7899999999999991</v>
      </c>
      <c r="N118" s="855">
        <v>9.7899999999999991</v>
      </c>
      <c r="O118" s="882" t="s">
        <v>596</v>
      </c>
      <c r="P118" s="883" t="s">
        <v>864</v>
      </c>
      <c r="Q118" s="858">
        <v>2023</v>
      </c>
      <c r="R118" s="858">
        <v>106</v>
      </c>
      <c r="S118" s="858">
        <v>106</v>
      </c>
      <c r="T118" s="859"/>
      <c r="U118" s="872"/>
      <c r="V118" s="872"/>
      <c r="W118" s="874"/>
      <c r="X118" s="872"/>
      <c r="Y118" s="872">
        <v>9.7899999999999991</v>
      </c>
      <c r="Z118" s="872"/>
      <c r="AA118" s="872"/>
      <c r="AB118" s="872"/>
      <c r="AC118" s="872"/>
      <c r="AD118" s="872"/>
      <c r="AE118" s="872"/>
      <c r="AF118" s="872"/>
      <c r="AG118" s="872"/>
      <c r="AH118" s="872"/>
      <c r="AI118" s="872"/>
      <c r="AJ118" s="872"/>
      <c r="AK118" s="872"/>
      <c r="AL118" s="872"/>
      <c r="AM118" s="872"/>
      <c r="AN118" s="872"/>
      <c r="AO118" s="872"/>
      <c r="AP118" s="872"/>
      <c r="AQ118" s="857"/>
      <c r="AR118" s="857"/>
      <c r="AS118" s="857"/>
      <c r="AT118" s="857"/>
      <c r="AU118" s="857"/>
      <c r="AV118" s="861"/>
      <c r="AW118" s="834"/>
      <c r="AX118" s="862"/>
      <c r="AY118" s="862" t="s">
        <v>839</v>
      </c>
      <c r="AZ118" s="863" t="s">
        <v>680</v>
      </c>
      <c r="BA118" s="861" t="s">
        <v>680</v>
      </c>
      <c r="BB118" s="864"/>
      <c r="BC118" s="864"/>
      <c r="BD118" s="864"/>
      <c r="BE118" s="887"/>
      <c r="BF118" s="887"/>
      <c r="BG118" s="886"/>
      <c r="BH118" s="863"/>
      <c r="BI118" s="863"/>
      <c r="BJ118" s="863"/>
    </row>
    <row r="119" spans="1:62" x14ac:dyDescent="0.25">
      <c r="A119" s="843">
        <v>4</v>
      </c>
      <c r="B119" s="875" t="s">
        <v>865</v>
      </c>
      <c r="C119" s="873" t="s">
        <v>29</v>
      </c>
      <c r="D119" s="873"/>
      <c r="E119" s="855">
        <f t="shared" si="12"/>
        <v>89.9</v>
      </c>
      <c r="F119" s="855"/>
      <c r="G119" s="856">
        <v>7</v>
      </c>
      <c r="H119" s="855">
        <f t="shared" si="13"/>
        <v>89.9</v>
      </c>
      <c r="I119" s="855">
        <v>89.9</v>
      </c>
      <c r="J119" s="884"/>
      <c r="K119" s="855"/>
      <c r="L119" s="855"/>
      <c r="M119" s="855">
        <f t="shared" si="14"/>
        <v>89.9</v>
      </c>
      <c r="N119" s="855">
        <v>89.9</v>
      </c>
      <c r="O119" s="882" t="s">
        <v>602</v>
      </c>
      <c r="P119" s="883" t="s">
        <v>722</v>
      </c>
      <c r="Q119" s="858">
        <v>2022</v>
      </c>
      <c r="R119" s="858">
        <v>107</v>
      </c>
      <c r="S119" s="858">
        <v>107</v>
      </c>
      <c r="T119" s="859"/>
      <c r="U119" s="872"/>
      <c r="V119" s="872"/>
      <c r="W119" s="874"/>
      <c r="X119" s="872"/>
      <c r="Y119" s="872">
        <v>89.9</v>
      </c>
      <c r="Z119" s="872"/>
      <c r="AA119" s="872"/>
      <c r="AB119" s="872"/>
      <c r="AC119" s="872"/>
      <c r="AD119" s="872"/>
      <c r="AE119" s="872"/>
      <c r="AF119" s="872"/>
      <c r="AG119" s="872"/>
      <c r="AH119" s="872"/>
      <c r="AI119" s="872"/>
      <c r="AJ119" s="872"/>
      <c r="AK119" s="872"/>
      <c r="AL119" s="872"/>
      <c r="AM119" s="872"/>
      <c r="AN119" s="872"/>
      <c r="AO119" s="872"/>
      <c r="AP119" s="872"/>
      <c r="AQ119" s="857"/>
      <c r="AR119" s="857"/>
      <c r="AS119" s="857"/>
      <c r="AT119" s="857"/>
      <c r="AU119" s="857"/>
      <c r="AV119" s="861"/>
      <c r="AW119" s="834"/>
      <c r="AX119" s="862"/>
      <c r="AY119" s="862" t="s">
        <v>680</v>
      </c>
      <c r="AZ119" s="863" t="s">
        <v>866</v>
      </c>
      <c r="BA119" s="861" t="s">
        <v>680</v>
      </c>
      <c r="BB119" s="864"/>
      <c r="BC119" s="864"/>
      <c r="BD119" s="864"/>
      <c r="BE119" s="887"/>
      <c r="BF119" s="887"/>
      <c r="BG119" s="886"/>
      <c r="BH119" s="863"/>
      <c r="BI119" s="863"/>
      <c r="BJ119" s="863"/>
    </row>
    <row r="120" spans="1:62" ht="31.5" x14ac:dyDescent="0.25">
      <c r="A120" s="843">
        <v>5</v>
      </c>
      <c r="B120" s="875" t="s">
        <v>867</v>
      </c>
      <c r="C120" s="873" t="s">
        <v>29</v>
      </c>
      <c r="D120" s="873"/>
      <c r="E120" s="855">
        <f t="shared" si="12"/>
        <v>0.48</v>
      </c>
      <c r="F120" s="855"/>
      <c r="G120" s="856">
        <v>7</v>
      </c>
      <c r="H120" s="855">
        <f t="shared" si="13"/>
        <v>0.48</v>
      </c>
      <c r="I120" s="855">
        <v>0.48</v>
      </c>
      <c r="J120" s="884"/>
      <c r="K120" s="855"/>
      <c r="L120" s="855"/>
      <c r="M120" s="855">
        <f t="shared" si="14"/>
        <v>0.48</v>
      </c>
      <c r="N120" s="855">
        <v>0.48</v>
      </c>
      <c r="O120" s="871" t="s">
        <v>592</v>
      </c>
      <c r="P120" s="843" t="s">
        <v>859</v>
      </c>
      <c r="Q120" s="858">
        <v>2022</v>
      </c>
      <c r="R120" s="858">
        <v>108</v>
      </c>
      <c r="S120" s="858">
        <v>108</v>
      </c>
      <c r="T120" s="859"/>
      <c r="U120" s="872"/>
      <c r="V120" s="872"/>
      <c r="W120" s="874"/>
      <c r="X120" s="872">
        <v>0.48</v>
      </c>
      <c r="Y120" s="872"/>
      <c r="Z120" s="872"/>
      <c r="AA120" s="872"/>
      <c r="AB120" s="872"/>
      <c r="AC120" s="872"/>
      <c r="AD120" s="872"/>
      <c r="AE120" s="872"/>
      <c r="AF120" s="872"/>
      <c r="AG120" s="872"/>
      <c r="AH120" s="872"/>
      <c r="AI120" s="872"/>
      <c r="AJ120" s="872"/>
      <c r="AK120" s="872"/>
      <c r="AL120" s="872"/>
      <c r="AM120" s="872"/>
      <c r="AN120" s="872"/>
      <c r="AO120" s="872"/>
      <c r="AP120" s="872"/>
      <c r="AQ120" s="857"/>
      <c r="AR120" s="857"/>
      <c r="AS120" s="857"/>
      <c r="AT120" s="857"/>
      <c r="AU120" s="857"/>
      <c r="AV120" s="861"/>
      <c r="AW120" s="834" t="s">
        <v>839</v>
      </c>
      <c r="AX120" s="862"/>
      <c r="AY120" s="862" t="s">
        <v>839</v>
      </c>
      <c r="AZ120" s="863" t="s">
        <v>868</v>
      </c>
      <c r="BA120" s="861" t="s">
        <v>680</v>
      </c>
      <c r="BB120" s="864"/>
      <c r="BC120" s="864"/>
      <c r="BD120" s="864"/>
      <c r="BH120" s="863"/>
      <c r="BI120" s="863"/>
      <c r="BJ120" s="863"/>
    </row>
    <row r="121" spans="1:62" ht="31.5" x14ac:dyDescent="0.25">
      <c r="A121" s="843">
        <v>6</v>
      </c>
      <c r="B121" s="875" t="s">
        <v>869</v>
      </c>
      <c r="C121" s="873" t="s">
        <v>29</v>
      </c>
      <c r="D121" s="873"/>
      <c r="E121" s="855">
        <f t="shared" si="12"/>
        <v>0.15</v>
      </c>
      <c r="F121" s="855"/>
      <c r="G121" s="856">
        <v>7</v>
      </c>
      <c r="H121" s="855">
        <f t="shared" si="13"/>
        <v>0.15</v>
      </c>
      <c r="I121" s="855">
        <v>0.2</v>
      </c>
      <c r="J121" s="884"/>
      <c r="K121" s="855"/>
      <c r="L121" s="855"/>
      <c r="M121" s="855">
        <f t="shared" si="14"/>
        <v>0.15</v>
      </c>
      <c r="N121" s="855">
        <v>0.2</v>
      </c>
      <c r="O121" s="871" t="s">
        <v>605</v>
      </c>
      <c r="P121" s="843" t="s">
        <v>751</v>
      </c>
      <c r="Q121" s="858">
        <v>2023</v>
      </c>
      <c r="R121" s="858">
        <v>109</v>
      </c>
      <c r="S121" s="858">
        <v>109</v>
      </c>
      <c r="T121" s="859"/>
      <c r="U121" s="872"/>
      <c r="V121" s="872"/>
      <c r="W121" s="874"/>
      <c r="X121" s="872">
        <v>0.15</v>
      </c>
      <c r="Y121" s="872"/>
      <c r="Z121" s="872"/>
      <c r="AA121" s="872"/>
      <c r="AB121" s="872"/>
      <c r="AC121" s="872"/>
      <c r="AD121" s="872"/>
      <c r="AE121" s="872"/>
      <c r="AF121" s="872"/>
      <c r="AG121" s="872"/>
      <c r="AH121" s="872"/>
      <c r="AI121" s="872"/>
      <c r="AJ121" s="872"/>
      <c r="AK121" s="872"/>
      <c r="AL121" s="872"/>
      <c r="AM121" s="872"/>
      <c r="AN121" s="872"/>
      <c r="AO121" s="872"/>
      <c r="AP121" s="872"/>
      <c r="AQ121" s="857"/>
      <c r="AR121" s="857"/>
      <c r="AS121" s="857"/>
      <c r="AT121" s="857"/>
      <c r="AU121" s="857"/>
      <c r="AV121" s="861"/>
      <c r="AW121" s="834"/>
      <c r="AX121" s="862"/>
      <c r="AY121" s="862" t="s">
        <v>680</v>
      </c>
      <c r="AZ121" s="863"/>
      <c r="BA121" s="861" t="s">
        <v>680</v>
      </c>
      <c r="BB121" s="864"/>
      <c r="BC121" s="864"/>
      <c r="BD121" s="864"/>
      <c r="BH121" s="863"/>
      <c r="BI121" s="863"/>
      <c r="BJ121" s="863"/>
    </row>
    <row r="122" spans="1:62" ht="31.5" x14ac:dyDescent="0.25">
      <c r="A122" s="843">
        <v>7</v>
      </c>
      <c r="B122" s="904" t="s">
        <v>870</v>
      </c>
      <c r="C122" s="873" t="s">
        <v>29</v>
      </c>
      <c r="D122" s="873"/>
      <c r="E122" s="855">
        <f t="shared" si="12"/>
        <v>0.2</v>
      </c>
      <c r="F122" s="855"/>
      <c r="G122" s="856"/>
      <c r="H122" s="855">
        <f t="shared" si="13"/>
        <v>0.2</v>
      </c>
      <c r="I122" s="855"/>
      <c r="J122" s="884"/>
      <c r="K122" s="855"/>
      <c r="L122" s="855"/>
      <c r="M122" s="855">
        <f t="shared" si="14"/>
        <v>0.2</v>
      </c>
      <c r="N122" s="855"/>
      <c r="O122" s="871" t="s">
        <v>871</v>
      </c>
      <c r="P122" s="843" t="s">
        <v>751</v>
      </c>
      <c r="Q122" s="858"/>
      <c r="R122" s="858">
        <v>836</v>
      </c>
      <c r="S122" s="858"/>
      <c r="T122" s="859"/>
      <c r="U122" s="872"/>
      <c r="V122" s="872"/>
      <c r="W122" s="874">
        <v>0.2</v>
      </c>
      <c r="X122" s="872"/>
      <c r="Y122" s="872"/>
      <c r="Z122" s="872"/>
      <c r="AA122" s="872"/>
      <c r="AB122" s="872"/>
      <c r="AC122" s="872"/>
      <c r="AD122" s="872"/>
      <c r="AE122" s="872"/>
      <c r="AF122" s="872"/>
      <c r="AG122" s="872"/>
      <c r="AH122" s="872"/>
      <c r="AI122" s="872"/>
      <c r="AJ122" s="872"/>
      <c r="AK122" s="872"/>
      <c r="AL122" s="872"/>
      <c r="AM122" s="872"/>
      <c r="AN122" s="872"/>
      <c r="AO122" s="872"/>
      <c r="AP122" s="872"/>
      <c r="AQ122" s="857"/>
      <c r="AR122" s="857"/>
      <c r="AS122" s="857"/>
      <c r="AT122" s="857"/>
      <c r="AU122" s="857"/>
      <c r="AV122" s="861"/>
      <c r="AW122" s="834"/>
      <c r="AX122" s="862"/>
      <c r="AY122" s="862"/>
      <c r="AZ122" s="863"/>
      <c r="BA122" s="861" t="s">
        <v>872</v>
      </c>
      <c r="BB122" s="864"/>
      <c r="BC122" s="864"/>
      <c r="BD122" s="864"/>
      <c r="BH122" s="863"/>
      <c r="BI122" s="863"/>
      <c r="BJ122" s="863"/>
    </row>
    <row r="123" spans="1:62" ht="31.5" x14ac:dyDescent="0.25">
      <c r="A123" s="843">
        <v>8</v>
      </c>
      <c r="B123" s="904" t="s">
        <v>873</v>
      </c>
      <c r="C123" s="873" t="s">
        <v>29</v>
      </c>
      <c r="D123" s="873"/>
      <c r="E123" s="855">
        <f t="shared" si="12"/>
        <v>0.2</v>
      </c>
      <c r="F123" s="855"/>
      <c r="G123" s="856"/>
      <c r="H123" s="855">
        <f t="shared" si="13"/>
        <v>0.2</v>
      </c>
      <c r="I123" s="855"/>
      <c r="J123" s="884"/>
      <c r="K123" s="855"/>
      <c r="L123" s="855"/>
      <c r="M123" s="855">
        <f t="shared" si="14"/>
        <v>0.2</v>
      </c>
      <c r="N123" s="855"/>
      <c r="O123" s="871" t="s">
        <v>594</v>
      </c>
      <c r="P123" s="843" t="s">
        <v>689</v>
      </c>
      <c r="Q123" s="858"/>
      <c r="R123" s="858">
        <v>837</v>
      </c>
      <c r="S123" s="858"/>
      <c r="T123" s="859"/>
      <c r="U123" s="872"/>
      <c r="V123" s="872"/>
      <c r="W123" s="874"/>
      <c r="X123" s="872"/>
      <c r="Y123" s="872"/>
      <c r="Z123" s="872"/>
      <c r="AA123" s="872"/>
      <c r="AB123" s="872"/>
      <c r="AC123" s="872"/>
      <c r="AD123" s="872"/>
      <c r="AE123" s="872"/>
      <c r="AF123" s="872"/>
      <c r="AG123" s="872"/>
      <c r="AH123" s="872"/>
      <c r="AI123" s="872"/>
      <c r="AJ123" s="872">
        <v>0.2</v>
      </c>
      <c r="AK123" s="872"/>
      <c r="AL123" s="872"/>
      <c r="AM123" s="872"/>
      <c r="AN123" s="872"/>
      <c r="AO123" s="872"/>
      <c r="AP123" s="872"/>
      <c r="AQ123" s="857"/>
      <c r="AR123" s="857"/>
      <c r="AS123" s="857"/>
      <c r="AT123" s="857"/>
      <c r="AU123" s="857"/>
      <c r="AV123" s="861"/>
      <c r="AW123" s="834"/>
      <c r="AX123" s="862"/>
      <c r="AY123" s="862"/>
      <c r="AZ123" s="863"/>
      <c r="BA123" s="861" t="s">
        <v>872</v>
      </c>
      <c r="BB123" s="864"/>
      <c r="BC123" s="864"/>
      <c r="BD123" s="864"/>
      <c r="BH123" s="863"/>
      <c r="BI123" s="863"/>
      <c r="BJ123" s="863"/>
    </row>
    <row r="124" spans="1:62" ht="31.5" x14ac:dyDescent="0.25">
      <c r="A124" s="843">
        <v>9</v>
      </c>
      <c r="B124" s="875" t="s">
        <v>874</v>
      </c>
      <c r="C124" s="873" t="s">
        <v>29</v>
      </c>
      <c r="D124" s="873"/>
      <c r="E124" s="855">
        <f t="shared" si="12"/>
        <v>100</v>
      </c>
      <c r="F124" s="855">
        <v>17.899999999999999</v>
      </c>
      <c r="G124" s="856">
        <v>7</v>
      </c>
      <c r="H124" s="855">
        <f t="shared" si="13"/>
        <v>82.1</v>
      </c>
      <c r="I124" s="855">
        <f>SUM(J124:M124)</f>
        <v>82.1</v>
      </c>
      <c r="J124" s="884"/>
      <c r="K124" s="855"/>
      <c r="L124" s="1270"/>
      <c r="M124" s="855">
        <f t="shared" si="14"/>
        <v>82.1</v>
      </c>
      <c r="N124" s="855"/>
      <c r="O124" s="871" t="s">
        <v>592</v>
      </c>
      <c r="P124" s="843" t="s">
        <v>859</v>
      </c>
      <c r="Q124" s="858">
        <v>2025</v>
      </c>
      <c r="R124" s="858">
        <v>110</v>
      </c>
      <c r="S124" s="858">
        <v>110</v>
      </c>
      <c r="T124" s="859"/>
      <c r="U124" s="872"/>
      <c r="V124" s="872"/>
      <c r="W124" s="874"/>
      <c r="X124" s="872"/>
      <c r="Y124" s="872">
        <v>82.1</v>
      </c>
      <c r="Z124" s="872"/>
      <c r="AA124" s="872"/>
      <c r="AB124" s="872"/>
      <c r="AC124" s="872"/>
      <c r="AD124" s="872"/>
      <c r="AE124" s="872"/>
      <c r="AF124" s="872"/>
      <c r="AG124" s="872"/>
      <c r="AH124" s="872"/>
      <c r="AI124" s="872"/>
      <c r="AJ124" s="872"/>
      <c r="AK124" s="872"/>
      <c r="AL124" s="872"/>
      <c r="AM124" s="872"/>
      <c r="AN124" s="872"/>
      <c r="AO124" s="872"/>
      <c r="AP124" s="872"/>
      <c r="AQ124" s="857"/>
      <c r="AR124" s="857"/>
      <c r="AS124" s="857"/>
      <c r="AT124" s="857"/>
      <c r="AU124" s="857"/>
      <c r="AV124" s="861"/>
      <c r="AW124" s="834" t="s">
        <v>839</v>
      </c>
      <c r="AX124" s="862"/>
      <c r="AY124" s="862" t="s">
        <v>839</v>
      </c>
      <c r="AZ124" s="863" t="s">
        <v>680</v>
      </c>
      <c r="BA124" s="861" t="s">
        <v>680</v>
      </c>
      <c r="BB124" s="864"/>
      <c r="BC124" s="864"/>
      <c r="BD124" s="864"/>
      <c r="BH124" s="863"/>
      <c r="BI124" s="863"/>
      <c r="BJ124" s="863"/>
    </row>
    <row r="125" spans="1:62" ht="31.5" x14ac:dyDescent="0.25">
      <c r="A125" s="843">
        <v>10</v>
      </c>
      <c r="B125" s="875" t="s">
        <v>875</v>
      </c>
      <c r="C125" s="873" t="s">
        <v>29</v>
      </c>
      <c r="D125" s="873"/>
      <c r="E125" s="855">
        <f t="shared" si="12"/>
        <v>200.3</v>
      </c>
      <c r="F125" s="855"/>
      <c r="G125" s="856">
        <v>7</v>
      </c>
      <c r="H125" s="855">
        <f t="shared" si="13"/>
        <v>200.3</v>
      </c>
      <c r="I125" s="855">
        <v>200</v>
      </c>
      <c r="J125" s="884">
        <v>5.5</v>
      </c>
      <c r="K125" s="855"/>
      <c r="L125" s="1270"/>
      <c r="M125" s="855">
        <f t="shared" si="14"/>
        <v>194.8</v>
      </c>
      <c r="N125" s="855"/>
      <c r="O125" s="871" t="s">
        <v>592</v>
      </c>
      <c r="P125" s="843" t="s">
        <v>859</v>
      </c>
      <c r="Q125" s="858">
        <v>2025</v>
      </c>
      <c r="R125" s="858">
        <v>111</v>
      </c>
      <c r="S125" s="858">
        <v>111</v>
      </c>
      <c r="T125" s="859"/>
      <c r="U125" s="872"/>
      <c r="V125" s="872"/>
      <c r="W125" s="874"/>
      <c r="X125" s="872"/>
      <c r="Y125" s="1270">
        <v>194.8</v>
      </c>
      <c r="Z125" s="872"/>
      <c r="AA125" s="872"/>
      <c r="AB125" s="872"/>
      <c r="AC125" s="872"/>
      <c r="AD125" s="872"/>
      <c r="AE125" s="872"/>
      <c r="AF125" s="872"/>
      <c r="AG125" s="872"/>
      <c r="AH125" s="872"/>
      <c r="AI125" s="872"/>
      <c r="AJ125" s="872"/>
      <c r="AK125" s="872"/>
      <c r="AL125" s="872"/>
      <c r="AM125" s="872"/>
      <c r="AN125" s="872"/>
      <c r="AO125" s="872"/>
      <c r="AP125" s="872"/>
      <c r="AQ125" s="857"/>
      <c r="AR125" s="857"/>
      <c r="AS125" s="857"/>
      <c r="AT125" s="857"/>
      <c r="AU125" s="857"/>
      <c r="AV125" s="861"/>
      <c r="AW125" s="834" t="s">
        <v>839</v>
      </c>
      <c r="AX125" s="862"/>
      <c r="AY125" s="862" t="s">
        <v>839</v>
      </c>
      <c r="AZ125" s="863" t="s">
        <v>680</v>
      </c>
      <c r="BA125" s="861" t="s">
        <v>680</v>
      </c>
      <c r="BB125" s="864"/>
      <c r="BC125" s="864"/>
      <c r="BD125" s="864"/>
      <c r="BH125" s="863"/>
      <c r="BI125" s="863"/>
      <c r="BJ125" s="863"/>
    </row>
    <row r="126" spans="1:62" ht="15.6" customHeight="1" x14ac:dyDescent="0.25">
      <c r="A126" s="843">
        <v>11</v>
      </c>
      <c r="B126" s="854" t="s">
        <v>876</v>
      </c>
      <c r="C126" s="843" t="s">
        <v>29</v>
      </c>
      <c r="D126" s="843"/>
      <c r="E126" s="855">
        <f t="shared" si="12"/>
        <v>0.2</v>
      </c>
      <c r="F126" s="843"/>
      <c r="G126" s="856">
        <v>7</v>
      </c>
      <c r="H126" s="855">
        <f t="shared" si="13"/>
        <v>0.2</v>
      </c>
      <c r="I126" s="854">
        <v>0.2</v>
      </c>
      <c r="J126" s="854"/>
      <c r="K126" s="854"/>
      <c r="L126" s="854"/>
      <c r="M126" s="855">
        <f t="shared" si="14"/>
        <v>0.2</v>
      </c>
      <c r="N126" s="854"/>
      <c r="O126" s="871" t="s">
        <v>593</v>
      </c>
      <c r="P126" s="871" t="s">
        <v>815</v>
      </c>
      <c r="Q126" s="854"/>
      <c r="R126" s="843">
        <v>711</v>
      </c>
      <c r="S126" s="859"/>
      <c r="T126" s="859"/>
      <c r="U126" s="859"/>
      <c r="V126" s="859"/>
      <c r="W126" s="859">
        <v>0.2</v>
      </c>
      <c r="X126" s="859"/>
      <c r="Y126" s="859"/>
      <c r="Z126" s="859"/>
      <c r="AA126" s="859"/>
      <c r="AB126" s="859"/>
      <c r="AC126" s="859"/>
      <c r="AD126" s="859"/>
      <c r="AE126" s="859"/>
      <c r="AF126" s="859"/>
      <c r="AG126" s="859"/>
      <c r="AH126" s="859"/>
      <c r="AI126" s="859"/>
      <c r="AJ126" s="859"/>
      <c r="AK126" s="859"/>
      <c r="AL126" s="859"/>
      <c r="AM126" s="859"/>
      <c r="AN126" s="859"/>
      <c r="AO126" s="859"/>
      <c r="AP126" s="859"/>
      <c r="AQ126" s="859"/>
      <c r="AR126" s="859"/>
      <c r="AS126" s="859"/>
      <c r="AT126" s="859"/>
      <c r="AU126" s="859"/>
      <c r="AV126" s="834" t="s">
        <v>877</v>
      </c>
      <c r="AW126" s="834" t="s">
        <v>878</v>
      </c>
      <c r="AX126" s="834"/>
      <c r="AY126" s="862" t="s">
        <v>839</v>
      </c>
      <c r="AZ126" s="833" t="s">
        <v>879</v>
      </c>
      <c r="BA126" s="834" t="s">
        <v>680</v>
      </c>
      <c r="BB126" s="868"/>
    </row>
    <row r="127" spans="1:62" ht="17.45" customHeight="1" x14ac:dyDescent="0.25">
      <c r="A127" s="843">
        <v>12</v>
      </c>
      <c r="B127" s="854" t="s">
        <v>876</v>
      </c>
      <c r="C127" s="843" t="s">
        <v>29</v>
      </c>
      <c r="D127" s="843"/>
      <c r="E127" s="855">
        <f t="shared" si="12"/>
        <v>9.1</v>
      </c>
      <c r="F127" s="843"/>
      <c r="G127" s="856">
        <v>7</v>
      </c>
      <c r="H127" s="855">
        <f t="shared" si="13"/>
        <v>9.1</v>
      </c>
      <c r="I127" s="854">
        <v>0.2</v>
      </c>
      <c r="J127" s="854"/>
      <c r="K127" s="854"/>
      <c r="L127" s="854"/>
      <c r="M127" s="855">
        <f t="shared" si="14"/>
        <v>9.1</v>
      </c>
      <c r="N127" s="854"/>
      <c r="O127" s="871" t="s">
        <v>595</v>
      </c>
      <c r="P127" s="871" t="s">
        <v>824</v>
      </c>
      <c r="Q127" s="854"/>
      <c r="R127" s="843">
        <v>929</v>
      </c>
      <c r="S127" s="859"/>
      <c r="T127" s="859"/>
      <c r="U127" s="859"/>
      <c r="V127" s="859"/>
      <c r="W127" s="859"/>
      <c r="X127" s="859">
        <v>1.6</v>
      </c>
      <c r="Y127" s="859">
        <v>7.5</v>
      </c>
      <c r="Z127" s="859"/>
      <c r="AA127" s="859"/>
      <c r="AB127" s="859"/>
      <c r="AC127" s="859"/>
      <c r="AD127" s="859"/>
      <c r="AE127" s="859"/>
      <c r="AF127" s="859"/>
      <c r="AG127" s="859"/>
      <c r="AH127" s="859"/>
      <c r="AI127" s="859"/>
      <c r="AJ127" s="859"/>
      <c r="AK127" s="859"/>
      <c r="AL127" s="859"/>
      <c r="AM127" s="859"/>
      <c r="AN127" s="859"/>
      <c r="AO127" s="859"/>
      <c r="AP127" s="859"/>
      <c r="AQ127" s="859"/>
      <c r="AR127" s="859"/>
      <c r="AS127" s="859"/>
      <c r="AT127" s="859"/>
      <c r="AU127" s="859"/>
      <c r="AV127" s="834" t="s">
        <v>877</v>
      </c>
      <c r="AW127" s="834" t="s">
        <v>878</v>
      </c>
      <c r="AX127" s="834"/>
      <c r="AY127" s="862" t="s">
        <v>839</v>
      </c>
      <c r="AZ127" s="833" t="s">
        <v>879</v>
      </c>
      <c r="BA127" s="834" t="s">
        <v>684</v>
      </c>
      <c r="BB127" s="868">
        <v>1</v>
      </c>
    </row>
    <row r="128" spans="1:62" ht="18.600000000000001" customHeight="1" x14ac:dyDescent="0.25">
      <c r="A128" s="843">
        <v>13</v>
      </c>
      <c r="B128" s="854" t="s">
        <v>876</v>
      </c>
      <c r="C128" s="843" t="s">
        <v>29</v>
      </c>
      <c r="D128" s="843"/>
      <c r="E128" s="855">
        <f t="shared" si="12"/>
        <v>57.7</v>
      </c>
      <c r="F128" s="843"/>
      <c r="G128" s="856">
        <v>7</v>
      </c>
      <c r="H128" s="855">
        <f t="shared" si="13"/>
        <v>57.7</v>
      </c>
      <c r="I128" s="854">
        <v>0.2</v>
      </c>
      <c r="J128" s="854"/>
      <c r="K128" s="854"/>
      <c r="L128" s="854"/>
      <c r="M128" s="855">
        <f t="shared" si="14"/>
        <v>57.7</v>
      </c>
      <c r="N128" s="854"/>
      <c r="O128" s="871" t="s">
        <v>605</v>
      </c>
      <c r="P128" s="871" t="s">
        <v>751</v>
      </c>
      <c r="Q128" s="854"/>
      <c r="R128" s="843">
        <v>930</v>
      </c>
      <c r="S128" s="859"/>
      <c r="T128" s="859"/>
      <c r="U128" s="859"/>
      <c r="V128" s="859"/>
      <c r="W128" s="859"/>
      <c r="X128" s="859"/>
      <c r="Y128" s="859">
        <v>57.7</v>
      </c>
      <c r="Z128" s="859"/>
      <c r="AA128" s="859"/>
      <c r="AB128" s="859"/>
      <c r="AC128" s="859"/>
      <c r="AD128" s="859"/>
      <c r="AE128" s="859"/>
      <c r="AF128" s="859"/>
      <c r="AG128" s="859"/>
      <c r="AH128" s="859"/>
      <c r="AI128" s="859"/>
      <c r="AJ128" s="859"/>
      <c r="AK128" s="859"/>
      <c r="AL128" s="859"/>
      <c r="AM128" s="859"/>
      <c r="AN128" s="859"/>
      <c r="AO128" s="859"/>
      <c r="AP128" s="859"/>
      <c r="AQ128" s="859"/>
      <c r="AR128" s="859"/>
      <c r="AS128" s="859"/>
      <c r="AT128" s="859"/>
      <c r="AU128" s="859"/>
      <c r="AV128" s="834" t="s">
        <v>877</v>
      </c>
      <c r="AW128" s="834" t="s">
        <v>878</v>
      </c>
      <c r="AX128" s="834"/>
      <c r="AY128" s="862" t="s">
        <v>839</v>
      </c>
      <c r="AZ128" s="833" t="s">
        <v>879</v>
      </c>
      <c r="BA128" s="834" t="s">
        <v>684</v>
      </c>
      <c r="BB128" s="868">
        <v>1</v>
      </c>
    </row>
    <row r="129" spans="1:62" ht="23.45" customHeight="1" x14ac:dyDescent="0.25">
      <c r="A129" s="843">
        <v>14</v>
      </c>
      <c r="B129" s="905" t="s">
        <v>880</v>
      </c>
      <c r="C129" s="843" t="s">
        <v>29</v>
      </c>
      <c r="D129" s="843"/>
      <c r="E129" s="855">
        <f t="shared" si="12"/>
        <v>2</v>
      </c>
      <c r="F129" s="843"/>
      <c r="G129" s="856">
        <v>7</v>
      </c>
      <c r="H129" s="855">
        <f t="shared" si="13"/>
        <v>2</v>
      </c>
      <c r="I129" s="843">
        <v>2.2999999999999998</v>
      </c>
      <c r="J129" s="854"/>
      <c r="K129" s="854"/>
      <c r="L129" s="854"/>
      <c r="M129" s="855">
        <f t="shared" si="14"/>
        <v>2</v>
      </c>
      <c r="N129" s="854">
        <v>2.2999999999999998</v>
      </c>
      <c r="O129" s="871" t="s">
        <v>597</v>
      </c>
      <c r="P129" s="843" t="s">
        <v>713</v>
      </c>
      <c r="Q129" s="854"/>
      <c r="R129" s="843">
        <v>725</v>
      </c>
      <c r="S129" s="859"/>
      <c r="T129" s="859"/>
      <c r="U129" s="859"/>
      <c r="V129" s="859"/>
      <c r="W129" s="859"/>
      <c r="X129" s="859"/>
      <c r="Y129" s="859">
        <v>2</v>
      </c>
      <c r="Z129" s="859"/>
      <c r="AA129" s="859"/>
      <c r="AB129" s="859"/>
      <c r="AC129" s="859"/>
      <c r="AD129" s="859"/>
      <c r="AE129" s="859"/>
      <c r="AF129" s="859"/>
      <c r="AG129" s="859"/>
      <c r="AH129" s="859"/>
      <c r="AI129" s="859"/>
      <c r="AJ129" s="859"/>
      <c r="AK129" s="859"/>
      <c r="AL129" s="859"/>
      <c r="AM129" s="859"/>
      <c r="AN129" s="859"/>
      <c r="AO129" s="859"/>
      <c r="AP129" s="859"/>
      <c r="AQ129" s="859"/>
      <c r="AR129" s="859"/>
      <c r="AS129" s="859"/>
      <c r="AT129" s="859"/>
      <c r="AU129" s="859"/>
      <c r="AV129" s="834" t="s">
        <v>881</v>
      </c>
      <c r="AW129" s="834"/>
      <c r="AX129" s="834"/>
      <c r="AY129" s="834" t="s">
        <v>680</v>
      </c>
      <c r="AZ129" s="833" t="s">
        <v>879</v>
      </c>
      <c r="BA129" s="834" t="s">
        <v>680</v>
      </c>
      <c r="BB129" s="868"/>
    </row>
    <row r="130" spans="1:62" x14ac:dyDescent="0.25">
      <c r="A130" s="843">
        <v>15</v>
      </c>
      <c r="B130" s="854" t="s">
        <v>882</v>
      </c>
      <c r="C130" s="873" t="s">
        <v>29</v>
      </c>
      <c r="D130" s="873"/>
      <c r="E130" s="855">
        <f t="shared" si="12"/>
        <v>2</v>
      </c>
      <c r="F130" s="906"/>
      <c r="G130" s="856">
        <v>7</v>
      </c>
      <c r="H130" s="855">
        <f t="shared" si="13"/>
        <v>2</v>
      </c>
      <c r="I130" s="906">
        <v>2</v>
      </c>
      <c r="J130" s="854"/>
      <c r="K130" s="854"/>
      <c r="L130" s="854"/>
      <c r="M130" s="855">
        <f t="shared" si="14"/>
        <v>2</v>
      </c>
      <c r="N130" s="854"/>
      <c r="O130" s="871" t="s">
        <v>591</v>
      </c>
      <c r="P130" s="843" t="s">
        <v>796</v>
      </c>
      <c r="Q130" s="854"/>
      <c r="R130" s="843">
        <v>690</v>
      </c>
      <c r="S130" s="859"/>
      <c r="T130" s="859"/>
      <c r="U130" s="859"/>
      <c r="V130" s="859"/>
      <c r="W130" s="859"/>
      <c r="X130" s="859"/>
      <c r="Y130" s="859">
        <v>2</v>
      </c>
      <c r="Z130" s="859"/>
      <c r="AA130" s="859"/>
      <c r="AB130" s="859"/>
      <c r="AC130" s="859"/>
      <c r="AD130" s="859"/>
      <c r="AE130" s="859"/>
      <c r="AF130" s="859"/>
      <c r="AG130" s="859"/>
      <c r="AH130" s="859"/>
      <c r="AI130" s="859"/>
      <c r="AJ130" s="859"/>
      <c r="AK130" s="859"/>
      <c r="AL130" s="859"/>
      <c r="AM130" s="859"/>
      <c r="AN130" s="859"/>
      <c r="AO130" s="859"/>
      <c r="AP130" s="859"/>
      <c r="AQ130" s="859"/>
      <c r="AR130" s="859"/>
      <c r="AS130" s="859"/>
      <c r="AT130" s="859"/>
      <c r="AU130" s="859"/>
      <c r="AV130" s="834" t="s">
        <v>684</v>
      </c>
      <c r="AW130" s="834"/>
      <c r="AX130" s="834"/>
      <c r="AY130" s="834" t="s">
        <v>680</v>
      </c>
      <c r="AZ130" s="833" t="s">
        <v>879</v>
      </c>
      <c r="BA130" s="834" t="s">
        <v>680</v>
      </c>
      <c r="BB130" s="868"/>
    </row>
    <row r="131" spans="1:62" x14ac:dyDescent="0.25">
      <c r="A131" s="843">
        <v>16</v>
      </c>
      <c r="B131" s="904" t="s">
        <v>883</v>
      </c>
      <c r="C131" s="873" t="s">
        <v>29</v>
      </c>
      <c r="D131" s="873"/>
      <c r="E131" s="855">
        <f t="shared" si="12"/>
        <v>0.2</v>
      </c>
      <c r="F131" s="855"/>
      <c r="G131" s="856"/>
      <c r="H131" s="855">
        <f t="shared" si="13"/>
        <v>0.2</v>
      </c>
      <c r="I131" s="855"/>
      <c r="J131" s="884"/>
      <c r="K131" s="855"/>
      <c r="L131" s="855"/>
      <c r="M131" s="855">
        <f t="shared" si="14"/>
        <v>0.2</v>
      </c>
      <c r="N131" s="855"/>
      <c r="O131" s="871" t="s">
        <v>884</v>
      </c>
      <c r="P131" s="843" t="s">
        <v>796</v>
      </c>
      <c r="Q131" s="858"/>
      <c r="R131" s="858">
        <v>838</v>
      </c>
      <c r="S131" s="858"/>
      <c r="T131" s="859"/>
      <c r="U131" s="872"/>
      <c r="V131" s="872"/>
      <c r="W131" s="874">
        <v>0.2</v>
      </c>
      <c r="X131" s="872"/>
      <c r="Y131" s="872"/>
      <c r="Z131" s="872"/>
      <c r="AA131" s="872"/>
      <c r="AB131" s="872"/>
      <c r="AC131" s="872"/>
      <c r="AD131" s="872"/>
      <c r="AE131" s="872"/>
      <c r="AF131" s="872"/>
      <c r="AG131" s="872"/>
      <c r="AH131" s="872"/>
      <c r="AI131" s="872"/>
      <c r="AJ131" s="872"/>
      <c r="AK131" s="872"/>
      <c r="AL131" s="872"/>
      <c r="AM131" s="872"/>
      <c r="AN131" s="872"/>
      <c r="AO131" s="872"/>
      <c r="AP131" s="872"/>
      <c r="AQ131" s="857"/>
      <c r="AR131" s="857"/>
      <c r="AS131" s="857"/>
      <c r="AT131" s="857"/>
      <c r="AU131" s="857"/>
      <c r="AV131" s="861"/>
      <c r="AW131" s="834"/>
      <c r="AX131" s="862"/>
      <c r="AY131" s="862"/>
      <c r="AZ131" s="863"/>
      <c r="BA131" s="861" t="s">
        <v>872</v>
      </c>
      <c r="BB131" s="864"/>
      <c r="BC131" s="864"/>
      <c r="BD131" s="864"/>
      <c r="BH131" s="863"/>
      <c r="BI131" s="863"/>
      <c r="BJ131" s="863"/>
    </row>
    <row r="132" spans="1:62" ht="31.5" x14ac:dyDescent="0.25">
      <c r="A132" s="843">
        <v>17</v>
      </c>
      <c r="B132" s="875" t="s">
        <v>885</v>
      </c>
      <c r="C132" s="873" t="s">
        <v>29</v>
      </c>
      <c r="D132" s="873"/>
      <c r="E132" s="855">
        <f t="shared" si="12"/>
        <v>0.15</v>
      </c>
      <c r="F132" s="843"/>
      <c r="G132" s="856">
        <v>7</v>
      </c>
      <c r="H132" s="855">
        <f t="shared" si="13"/>
        <v>0.15</v>
      </c>
      <c r="I132" s="843">
        <v>0.02</v>
      </c>
      <c r="J132" s="854"/>
      <c r="K132" s="854"/>
      <c r="L132" s="854"/>
      <c r="M132" s="855">
        <f t="shared" si="14"/>
        <v>0.15</v>
      </c>
      <c r="N132" s="854">
        <v>0.02</v>
      </c>
      <c r="O132" s="882" t="s">
        <v>602</v>
      </c>
      <c r="P132" s="883" t="s">
        <v>722</v>
      </c>
      <c r="Q132" s="854"/>
      <c r="R132" s="843">
        <v>689</v>
      </c>
      <c r="S132" s="859"/>
      <c r="T132" s="859"/>
      <c r="U132" s="859"/>
      <c r="V132" s="859"/>
      <c r="W132" s="859"/>
      <c r="X132" s="859">
        <v>0.15</v>
      </c>
      <c r="Y132" s="859"/>
      <c r="Z132" s="859"/>
      <c r="AA132" s="859"/>
      <c r="AB132" s="859"/>
      <c r="AC132" s="859"/>
      <c r="AD132" s="859"/>
      <c r="AE132" s="859"/>
      <c r="AF132" s="859"/>
      <c r="AG132" s="859"/>
      <c r="AH132" s="859"/>
      <c r="AI132" s="859"/>
      <c r="AJ132" s="859"/>
      <c r="AK132" s="859"/>
      <c r="AL132" s="859"/>
      <c r="AM132" s="859"/>
      <c r="AN132" s="859"/>
      <c r="AO132" s="859"/>
      <c r="AP132" s="859"/>
      <c r="AQ132" s="859"/>
      <c r="AR132" s="859"/>
      <c r="AS132" s="859"/>
      <c r="AT132" s="859"/>
      <c r="AU132" s="859"/>
      <c r="AV132" s="834" t="s">
        <v>684</v>
      </c>
      <c r="AW132" s="834"/>
      <c r="AX132" s="834"/>
      <c r="AY132" s="834" t="s">
        <v>680</v>
      </c>
      <c r="BA132" s="834" t="s">
        <v>886</v>
      </c>
      <c r="BB132" s="868"/>
    </row>
    <row r="133" spans="1:62" x14ac:dyDescent="0.25">
      <c r="A133" s="843">
        <v>18</v>
      </c>
      <c r="B133" s="854" t="s">
        <v>887</v>
      </c>
      <c r="C133" s="873" t="s">
        <v>29</v>
      </c>
      <c r="D133" s="873">
        <v>13</v>
      </c>
      <c r="E133" s="855">
        <f t="shared" si="12"/>
        <v>5.17</v>
      </c>
      <c r="F133" s="843"/>
      <c r="G133" s="856">
        <v>7</v>
      </c>
      <c r="H133" s="855">
        <f t="shared" si="13"/>
        <v>5.17</v>
      </c>
      <c r="I133" s="843"/>
      <c r="J133" s="854"/>
      <c r="K133" s="854"/>
      <c r="L133" s="854"/>
      <c r="M133" s="855">
        <f t="shared" si="14"/>
        <v>5.17</v>
      </c>
      <c r="N133" s="854"/>
      <c r="O133" s="882" t="s">
        <v>604</v>
      </c>
      <c r="P133" s="843" t="s">
        <v>831</v>
      </c>
      <c r="Q133" s="854"/>
      <c r="R133" s="843">
        <v>602</v>
      </c>
      <c r="S133" s="859"/>
      <c r="T133" s="859"/>
      <c r="U133" s="859"/>
      <c r="V133" s="859"/>
      <c r="W133" s="853"/>
      <c r="X133" s="859"/>
      <c r="Y133" s="859">
        <v>5.17</v>
      </c>
      <c r="Z133" s="859"/>
      <c r="AA133" s="859"/>
      <c r="AB133" s="859"/>
      <c r="AC133" s="859"/>
      <c r="AD133" s="859"/>
      <c r="AE133" s="859"/>
      <c r="AF133" s="859"/>
      <c r="AG133" s="859"/>
      <c r="AH133" s="859"/>
      <c r="AI133" s="859"/>
      <c r="AJ133" s="859"/>
      <c r="AK133" s="859"/>
      <c r="AL133" s="859"/>
      <c r="AM133" s="859"/>
      <c r="AN133" s="859"/>
      <c r="AO133" s="859"/>
      <c r="AP133" s="859"/>
      <c r="AQ133" s="859"/>
      <c r="AR133" s="859"/>
      <c r="AS133" s="859"/>
      <c r="AT133" s="859"/>
      <c r="AU133" s="859"/>
      <c r="AW133" s="834"/>
      <c r="AX133" s="834"/>
      <c r="AY133" s="834" t="s">
        <v>680</v>
      </c>
      <c r="AZ133" s="833" t="s">
        <v>879</v>
      </c>
      <c r="BA133" s="835" t="s">
        <v>680</v>
      </c>
    </row>
    <row r="134" spans="1:62" ht="31.5" x14ac:dyDescent="0.25">
      <c r="A134" s="843">
        <v>19</v>
      </c>
      <c r="B134" s="904" t="s">
        <v>888</v>
      </c>
      <c r="C134" s="873" t="s">
        <v>29</v>
      </c>
      <c r="D134" s="873"/>
      <c r="E134" s="855">
        <f t="shared" si="12"/>
        <v>0.1</v>
      </c>
      <c r="F134" s="855"/>
      <c r="G134" s="856"/>
      <c r="H134" s="855">
        <f t="shared" si="13"/>
        <v>0.1</v>
      </c>
      <c r="I134" s="855"/>
      <c r="J134" s="884"/>
      <c r="K134" s="855"/>
      <c r="L134" s="855"/>
      <c r="M134" s="855">
        <f t="shared" si="14"/>
        <v>0.1</v>
      </c>
      <c r="N134" s="855"/>
      <c r="O134" s="871" t="s">
        <v>604</v>
      </c>
      <c r="P134" s="843" t="s">
        <v>831</v>
      </c>
      <c r="Q134" s="858"/>
      <c r="R134" s="858">
        <v>839</v>
      </c>
      <c r="S134" s="858"/>
      <c r="T134" s="859"/>
      <c r="U134" s="872"/>
      <c r="V134" s="872"/>
      <c r="W134" s="874"/>
      <c r="X134" s="872">
        <v>0.1</v>
      </c>
      <c r="Y134" s="872"/>
      <c r="Z134" s="872"/>
      <c r="AA134" s="872"/>
      <c r="AB134" s="872"/>
      <c r="AC134" s="872"/>
      <c r="AD134" s="872"/>
      <c r="AE134" s="872"/>
      <c r="AF134" s="872"/>
      <c r="AG134" s="872"/>
      <c r="AH134" s="872"/>
      <c r="AI134" s="872"/>
      <c r="AJ134" s="872"/>
      <c r="AK134" s="872"/>
      <c r="AL134" s="872"/>
      <c r="AM134" s="872"/>
      <c r="AN134" s="872"/>
      <c r="AO134" s="872"/>
      <c r="AP134" s="872"/>
      <c r="AQ134" s="857"/>
      <c r="AR134" s="857"/>
      <c r="AS134" s="857"/>
      <c r="AT134" s="857"/>
      <c r="AU134" s="857"/>
      <c r="AV134" s="861"/>
      <c r="AW134" s="834"/>
      <c r="AX134" s="862"/>
      <c r="AY134" s="862"/>
      <c r="AZ134" s="863"/>
      <c r="BA134" s="861" t="s">
        <v>872</v>
      </c>
      <c r="BB134" s="864"/>
      <c r="BC134" s="864"/>
      <c r="BD134" s="864"/>
      <c r="BH134" s="863"/>
      <c r="BI134" s="863"/>
      <c r="BJ134" s="863"/>
    </row>
    <row r="135" spans="1:62" ht="31.5" x14ac:dyDescent="0.25">
      <c r="A135" s="843">
        <v>20</v>
      </c>
      <c r="B135" s="904" t="s">
        <v>889</v>
      </c>
      <c r="C135" s="873" t="s">
        <v>29</v>
      </c>
      <c r="D135" s="873"/>
      <c r="E135" s="855">
        <f t="shared" si="12"/>
        <v>0.15</v>
      </c>
      <c r="F135" s="855"/>
      <c r="G135" s="856"/>
      <c r="H135" s="855">
        <f t="shared" si="13"/>
        <v>0.15</v>
      </c>
      <c r="I135" s="855"/>
      <c r="J135" s="884"/>
      <c r="K135" s="855"/>
      <c r="L135" s="855"/>
      <c r="M135" s="855">
        <f t="shared" si="14"/>
        <v>0.15</v>
      </c>
      <c r="N135" s="855"/>
      <c r="O135" s="871" t="s">
        <v>610</v>
      </c>
      <c r="P135" s="843" t="s">
        <v>890</v>
      </c>
      <c r="Q135" s="858"/>
      <c r="R135" s="858">
        <v>840</v>
      </c>
      <c r="S135" s="858"/>
      <c r="T135" s="859"/>
      <c r="U135" s="872"/>
      <c r="V135" s="872"/>
      <c r="W135" s="874"/>
      <c r="X135" s="872"/>
      <c r="Y135" s="872"/>
      <c r="Z135" s="872"/>
      <c r="AA135" s="872"/>
      <c r="AB135" s="872"/>
      <c r="AC135" s="872"/>
      <c r="AD135" s="872"/>
      <c r="AE135" s="872"/>
      <c r="AF135" s="872"/>
      <c r="AG135" s="872">
        <v>0.15</v>
      </c>
      <c r="AH135" s="872"/>
      <c r="AI135" s="872"/>
      <c r="AJ135" s="872"/>
      <c r="AK135" s="872"/>
      <c r="AL135" s="872"/>
      <c r="AM135" s="872"/>
      <c r="AN135" s="872"/>
      <c r="AO135" s="872"/>
      <c r="AP135" s="872"/>
      <c r="AQ135" s="857"/>
      <c r="AR135" s="857"/>
      <c r="AS135" s="857"/>
      <c r="AT135" s="857"/>
      <c r="AU135" s="857"/>
      <c r="AV135" s="861"/>
      <c r="AW135" s="834"/>
      <c r="AX135" s="862"/>
      <c r="AY135" s="862"/>
      <c r="AZ135" s="863"/>
      <c r="BA135" s="861" t="s">
        <v>891</v>
      </c>
      <c r="BB135" s="864"/>
      <c r="BC135" s="864"/>
      <c r="BD135" s="864"/>
      <c r="BH135" s="863"/>
      <c r="BI135" s="863"/>
      <c r="BJ135" s="863"/>
    </row>
    <row r="136" spans="1:62" ht="31.5" x14ac:dyDescent="0.25">
      <c r="A136" s="843">
        <v>21</v>
      </c>
      <c r="B136" s="904" t="s">
        <v>892</v>
      </c>
      <c r="C136" s="907" t="s">
        <v>29</v>
      </c>
      <c r="D136" s="907"/>
      <c r="E136" s="855">
        <f>F136+H136</f>
        <v>0.34</v>
      </c>
      <c r="F136" s="855"/>
      <c r="G136" s="856">
        <v>29</v>
      </c>
      <c r="H136" s="855">
        <f>J136+K136+L136+M136</f>
        <v>0.34</v>
      </c>
      <c r="I136" s="855">
        <v>0.3</v>
      </c>
      <c r="J136" s="855">
        <v>0.34</v>
      </c>
      <c r="K136" s="855"/>
      <c r="L136" s="855"/>
      <c r="M136" s="855">
        <f>SUM(W136:AS136)</f>
        <v>0</v>
      </c>
      <c r="N136" s="855">
        <v>0</v>
      </c>
      <c r="O136" s="871" t="s">
        <v>598</v>
      </c>
      <c r="P136" s="843" t="s">
        <v>813</v>
      </c>
      <c r="Q136" s="858" t="s">
        <v>677</v>
      </c>
      <c r="R136" s="858">
        <v>922</v>
      </c>
      <c r="S136" s="858">
        <v>449</v>
      </c>
      <c r="T136" s="859" t="s">
        <v>680</v>
      </c>
      <c r="U136" s="874"/>
      <c r="V136" s="872"/>
      <c r="W136" s="874"/>
      <c r="X136" s="874"/>
      <c r="Y136" s="872"/>
      <c r="Z136" s="872"/>
      <c r="AA136" s="874"/>
      <c r="AB136" s="872"/>
      <c r="AC136" s="872"/>
      <c r="AD136" s="872"/>
      <c r="AE136" s="872"/>
      <c r="AF136" s="874"/>
      <c r="AG136" s="872"/>
      <c r="AH136" s="872"/>
      <c r="AI136" s="872"/>
      <c r="AJ136" s="872"/>
      <c r="AK136" s="872"/>
      <c r="AL136" s="872"/>
      <c r="AM136" s="872"/>
      <c r="AN136" s="872"/>
      <c r="AO136" s="874"/>
      <c r="AP136" s="872"/>
      <c r="AQ136" s="857"/>
      <c r="AR136" s="857"/>
      <c r="AS136" s="857"/>
      <c r="AT136" s="857"/>
      <c r="AU136" s="857"/>
      <c r="AV136" s="861"/>
      <c r="AW136" s="834"/>
      <c r="AX136" s="862"/>
      <c r="AY136" s="862" t="s">
        <v>680</v>
      </c>
      <c r="AZ136" s="863"/>
      <c r="BA136" s="861" t="s">
        <v>893</v>
      </c>
      <c r="BB136" s="864"/>
      <c r="BC136" s="864"/>
      <c r="BD136" s="864"/>
      <c r="BH136" s="863"/>
      <c r="BI136" s="863"/>
      <c r="BJ136" s="863"/>
    </row>
    <row r="137" spans="1:62" ht="31.5" x14ac:dyDescent="0.25">
      <c r="A137" s="843">
        <v>22</v>
      </c>
      <c r="B137" s="904" t="s">
        <v>894</v>
      </c>
      <c r="C137" s="907" t="s">
        <v>29</v>
      </c>
      <c r="D137" s="907"/>
      <c r="E137" s="855">
        <f t="shared" ref="E137:E139" si="15">F137+H137</f>
        <v>0.1</v>
      </c>
      <c r="F137" s="855"/>
      <c r="G137" s="856"/>
      <c r="H137" s="855">
        <f t="shared" ref="H137:H140" si="16">J137+K137+L137+M137</f>
        <v>0.1</v>
      </c>
      <c r="I137" s="855"/>
      <c r="J137" s="855"/>
      <c r="K137" s="855"/>
      <c r="L137" s="855"/>
      <c r="M137" s="855">
        <f t="shared" ref="M137:M139" si="17">SUM(W137:AS137)</f>
        <v>0.1</v>
      </c>
      <c r="N137" s="855"/>
      <c r="O137" s="871" t="s">
        <v>895</v>
      </c>
      <c r="P137" s="843" t="s">
        <v>709</v>
      </c>
      <c r="Q137" s="858" t="s">
        <v>710</v>
      </c>
      <c r="R137" s="858">
        <v>841</v>
      </c>
      <c r="S137" s="858"/>
      <c r="T137" s="859"/>
      <c r="U137" s="874"/>
      <c r="V137" s="872"/>
      <c r="W137" s="874"/>
      <c r="X137" s="874"/>
      <c r="Y137" s="872"/>
      <c r="Z137" s="872"/>
      <c r="AA137" s="874"/>
      <c r="AB137" s="872"/>
      <c r="AC137" s="872"/>
      <c r="AD137" s="872"/>
      <c r="AE137" s="872"/>
      <c r="AF137" s="874"/>
      <c r="AG137" s="872"/>
      <c r="AH137" s="872"/>
      <c r="AI137" s="872"/>
      <c r="AJ137" s="872">
        <v>0.1</v>
      </c>
      <c r="AK137" s="872"/>
      <c r="AL137" s="872"/>
      <c r="AM137" s="872"/>
      <c r="AN137" s="872"/>
      <c r="AO137" s="874"/>
      <c r="AP137" s="872"/>
      <c r="AQ137" s="857"/>
      <c r="AR137" s="857"/>
      <c r="AS137" s="857"/>
      <c r="AT137" s="857"/>
      <c r="AU137" s="857"/>
      <c r="AV137" s="861"/>
      <c r="AW137" s="834"/>
      <c r="AX137" s="862"/>
      <c r="AY137" s="862"/>
      <c r="AZ137" s="863"/>
      <c r="BA137" s="861" t="s">
        <v>896</v>
      </c>
      <c r="BB137" s="864"/>
      <c r="BC137" s="864"/>
      <c r="BD137" s="864"/>
      <c r="BH137" s="863"/>
      <c r="BI137" s="863"/>
      <c r="BJ137" s="863"/>
    </row>
    <row r="138" spans="1:62" ht="31.5" x14ac:dyDescent="0.25">
      <c r="A138" s="843">
        <v>23</v>
      </c>
      <c r="B138" s="904" t="s">
        <v>897</v>
      </c>
      <c r="C138" s="907" t="s">
        <v>29</v>
      </c>
      <c r="D138" s="907"/>
      <c r="E138" s="855">
        <f t="shared" si="15"/>
        <v>0.13</v>
      </c>
      <c r="F138" s="855"/>
      <c r="G138" s="856"/>
      <c r="H138" s="855">
        <f t="shared" si="16"/>
        <v>0.13</v>
      </c>
      <c r="I138" s="855"/>
      <c r="J138" s="855">
        <v>0.13</v>
      </c>
      <c r="K138" s="855"/>
      <c r="L138" s="855"/>
      <c r="M138" s="855">
        <f t="shared" si="17"/>
        <v>0</v>
      </c>
      <c r="N138" s="855"/>
      <c r="O138" s="871" t="s">
        <v>593</v>
      </c>
      <c r="P138" s="843" t="s">
        <v>815</v>
      </c>
      <c r="Q138" s="858" t="s">
        <v>710</v>
      </c>
      <c r="R138" s="858">
        <v>842</v>
      </c>
      <c r="S138" s="858"/>
      <c r="T138" s="859"/>
      <c r="U138" s="874"/>
      <c r="V138" s="872"/>
      <c r="W138" s="874"/>
      <c r="X138" s="874"/>
      <c r="Y138" s="872"/>
      <c r="Z138" s="872"/>
      <c r="AA138" s="874"/>
      <c r="AB138" s="872"/>
      <c r="AC138" s="872"/>
      <c r="AD138" s="872"/>
      <c r="AE138" s="872"/>
      <c r="AF138" s="874"/>
      <c r="AG138" s="872"/>
      <c r="AH138" s="872"/>
      <c r="AI138" s="872"/>
      <c r="AJ138" s="872"/>
      <c r="AK138" s="872"/>
      <c r="AL138" s="872"/>
      <c r="AM138" s="872"/>
      <c r="AN138" s="872"/>
      <c r="AO138" s="874"/>
      <c r="AP138" s="872"/>
      <c r="AQ138" s="857"/>
      <c r="AR138" s="857"/>
      <c r="AS138" s="857"/>
      <c r="AT138" s="857"/>
      <c r="AU138" s="857"/>
      <c r="AV138" s="861"/>
      <c r="AW138" s="834"/>
      <c r="AX138" s="862"/>
      <c r="AY138" s="862"/>
      <c r="AZ138" s="863"/>
      <c r="BA138" s="861" t="s">
        <v>898</v>
      </c>
      <c r="BB138" s="864"/>
      <c r="BC138" s="864"/>
      <c r="BD138" s="864"/>
      <c r="BH138" s="863"/>
      <c r="BI138" s="863"/>
      <c r="BJ138" s="863"/>
    </row>
    <row r="139" spans="1:62" ht="31.5" x14ac:dyDescent="0.25">
      <c r="A139" s="843">
        <v>24</v>
      </c>
      <c r="B139" s="904" t="s">
        <v>899</v>
      </c>
      <c r="C139" s="907" t="s">
        <v>29</v>
      </c>
      <c r="D139" s="907"/>
      <c r="E139" s="855">
        <f t="shared" si="15"/>
        <v>0.1</v>
      </c>
      <c r="F139" s="855"/>
      <c r="G139" s="856"/>
      <c r="H139" s="855">
        <f t="shared" si="16"/>
        <v>0.1</v>
      </c>
      <c r="I139" s="855"/>
      <c r="J139" s="855"/>
      <c r="K139" s="855"/>
      <c r="L139" s="855"/>
      <c r="M139" s="855">
        <f t="shared" si="17"/>
        <v>0.1</v>
      </c>
      <c r="N139" s="855"/>
      <c r="O139" s="871" t="s">
        <v>900</v>
      </c>
      <c r="P139" s="843" t="s">
        <v>841</v>
      </c>
      <c r="Q139" s="858"/>
      <c r="R139" s="858">
        <v>843</v>
      </c>
      <c r="S139" s="858"/>
      <c r="T139" s="859"/>
      <c r="U139" s="874"/>
      <c r="V139" s="872"/>
      <c r="W139" s="874"/>
      <c r="X139" s="874">
        <v>0.1</v>
      </c>
      <c r="Y139" s="872"/>
      <c r="Z139" s="872"/>
      <c r="AA139" s="874"/>
      <c r="AB139" s="872"/>
      <c r="AC139" s="872"/>
      <c r="AD139" s="872"/>
      <c r="AE139" s="872"/>
      <c r="AF139" s="874"/>
      <c r="AG139" s="872"/>
      <c r="AH139" s="872"/>
      <c r="AI139" s="872"/>
      <c r="AJ139" s="872"/>
      <c r="AK139" s="872"/>
      <c r="AL139" s="872"/>
      <c r="AM139" s="872"/>
      <c r="AN139" s="872"/>
      <c r="AO139" s="874"/>
      <c r="AP139" s="872"/>
      <c r="AQ139" s="857"/>
      <c r="AR139" s="857"/>
      <c r="AS139" s="857"/>
      <c r="AT139" s="857"/>
      <c r="AU139" s="857"/>
      <c r="AV139" s="861"/>
      <c r="AW139" s="834"/>
      <c r="AX139" s="862"/>
      <c r="AY139" s="862"/>
      <c r="AZ139" s="863"/>
      <c r="BA139" s="861" t="s">
        <v>896</v>
      </c>
      <c r="BB139" s="864"/>
      <c r="BC139" s="864"/>
      <c r="BD139" s="864"/>
      <c r="BH139" s="863"/>
      <c r="BI139" s="863"/>
      <c r="BJ139" s="863"/>
    </row>
    <row r="140" spans="1:62" ht="31.5" x14ac:dyDescent="0.25">
      <c r="A140" s="843">
        <v>25</v>
      </c>
      <c r="B140" s="904" t="s">
        <v>901</v>
      </c>
      <c r="C140" s="907" t="s">
        <v>29</v>
      </c>
      <c r="D140" s="907"/>
      <c r="E140" s="855">
        <f>F140+H140</f>
        <v>0.44</v>
      </c>
      <c r="F140" s="855"/>
      <c r="G140" s="856"/>
      <c r="H140" s="855">
        <f t="shared" si="16"/>
        <v>0.44</v>
      </c>
      <c r="I140" s="855"/>
      <c r="J140" s="855"/>
      <c r="K140" s="855"/>
      <c r="L140" s="855"/>
      <c r="M140" s="855">
        <f>SUM(W140:AS140)</f>
        <v>0.44</v>
      </c>
      <c r="N140" s="855"/>
      <c r="O140" s="871" t="s">
        <v>609</v>
      </c>
      <c r="P140" s="843" t="s">
        <v>902</v>
      </c>
      <c r="Q140" s="858"/>
      <c r="R140" s="858">
        <v>844</v>
      </c>
      <c r="S140" s="858"/>
      <c r="T140" s="859"/>
      <c r="U140" s="874"/>
      <c r="V140" s="872"/>
      <c r="W140" s="874"/>
      <c r="X140" s="874"/>
      <c r="Y140" s="872"/>
      <c r="Z140" s="872"/>
      <c r="AA140" s="874"/>
      <c r="AB140" s="872"/>
      <c r="AC140" s="872"/>
      <c r="AD140" s="872"/>
      <c r="AE140" s="872"/>
      <c r="AF140" s="874"/>
      <c r="AG140" s="872">
        <v>0.44</v>
      </c>
      <c r="AH140" s="872"/>
      <c r="AI140" s="872"/>
      <c r="AJ140" s="872"/>
      <c r="AK140" s="872"/>
      <c r="AL140" s="872"/>
      <c r="AM140" s="872"/>
      <c r="AN140" s="872"/>
      <c r="AO140" s="874"/>
      <c r="AP140" s="872"/>
      <c r="AQ140" s="857"/>
      <c r="AR140" s="857"/>
      <c r="AS140" s="857"/>
      <c r="AT140" s="857"/>
      <c r="AU140" s="857"/>
      <c r="AV140" s="861"/>
      <c r="AW140" s="834"/>
      <c r="AX140" s="862"/>
      <c r="AY140" s="862"/>
      <c r="AZ140" s="863"/>
      <c r="BA140" s="861" t="s">
        <v>684</v>
      </c>
      <c r="BB140" s="864"/>
      <c r="BC140" s="864"/>
      <c r="BD140" s="864"/>
      <c r="BH140" s="863"/>
      <c r="BI140" s="863"/>
      <c r="BJ140" s="863"/>
    </row>
    <row r="141" spans="1:62" ht="31.5" x14ac:dyDescent="0.25">
      <c r="A141" s="843">
        <v>26</v>
      </c>
      <c r="B141" s="904" t="s">
        <v>903</v>
      </c>
      <c r="C141" s="907" t="s">
        <v>29</v>
      </c>
      <c r="D141" s="907"/>
      <c r="E141" s="855">
        <f>F141+H141</f>
        <v>0.2</v>
      </c>
      <c r="F141" s="855"/>
      <c r="G141" s="856"/>
      <c r="H141" s="855">
        <f>J141+K141+L141+M141</f>
        <v>0.2</v>
      </c>
      <c r="I141" s="855"/>
      <c r="J141" s="855"/>
      <c r="K141" s="855"/>
      <c r="L141" s="855"/>
      <c r="M141" s="855">
        <f>SUM(W141:AS141)</f>
        <v>0.2</v>
      </c>
      <c r="N141" s="855"/>
      <c r="O141" s="871" t="s">
        <v>599</v>
      </c>
      <c r="P141" s="843" t="s">
        <v>855</v>
      </c>
      <c r="Q141" s="858"/>
      <c r="R141" s="858">
        <v>845</v>
      </c>
      <c r="S141" s="858"/>
      <c r="T141" s="859"/>
      <c r="U141" s="874"/>
      <c r="V141" s="872"/>
      <c r="W141" s="874">
        <v>0.2</v>
      </c>
      <c r="X141" s="874"/>
      <c r="Y141" s="872"/>
      <c r="Z141" s="872"/>
      <c r="AA141" s="874"/>
      <c r="AB141" s="872"/>
      <c r="AC141" s="872"/>
      <c r="AD141" s="872"/>
      <c r="AE141" s="872"/>
      <c r="AF141" s="874"/>
      <c r="AG141" s="872"/>
      <c r="AH141" s="872"/>
      <c r="AI141" s="872"/>
      <c r="AJ141" s="872"/>
      <c r="AK141" s="872"/>
      <c r="AL141" s="872"/>
      <c r="AM141" s="872"/>
      <c r="AN141" s="872"/>
      <c r="AO141" s="874"/>
      <c r="AP141" s="872"/>
      <c r="AQ141" s="857"/>
      <c r="AR141" s="857"/>
      <c r="AS141" s="857"/>
      <c r="AT141" s="857"/>
      <c r="AU141" s="857"/>
      <c r="AV141" s="861"/>
      <c r="AW141" s="834"/>
      <c r="AX141" s="862"/>
      <c r="AY141" s="862"/>
      <c r="AZ141" s="863"/>
      <c r="BA141" s="861" t="s">
        <v>684</v>
      </c>
      <c r="BB141" s="864"/>
      <c r="BC141" s="864"/>
      <c r="BD141" s="864"/>
      <c r="BH141" s="863"/>
      <c r="BI141" s="863"/>
      <c r="BJ141" s="863"/>
    </row>
    <row r="142" spans="1:62" ht="31.5" x14ac:dyDescent="0.25">
      <c r="A142" s="843">
        <v>27</v>
      </c>
      <c r="B142" s="904" t="s">
        <v>904</v>
      </c>
      <c r="C142" s="907" t="s">
        <v>29</v>
      </c>
      <c r="D142" s="907"/>
      <c r="E142" s="855">
        <f t="shared" ref="E142:E156" si="18">F142+H142</f>
        <v>0.1</v>
      </c>
      <c r="F142" s="855"/>
      <c r="G142" s="856"/>
      <c r="H142" s="855">
        <f t="shared" ref="H142:H156" si="19">J142+K142+L142+M142</f>
        <v>0.1</v>
      </c>
      <c r="I142" s="855"/>
      <c r="J142" s="855"/>
      <c r="K142" s="855"/>
      <c r="L142" s="855"/>
      <c r="M142" s="855">
        <f t="shared" ref="M142:M156" si="20">SUM(W142:AS142)</f>
        <v>0.1</v>
      </c>
      <c r="N142" s="855"/>
      <c r="O142" s="871" t="s">
        <v>601</v>
      </c>
      <c r="P142" s="843" t="s">
        <v>728</v>
      </c>
      <c r="Q142" s="858"/>
      <c r="R142" s="858">
        <v>846</v>
      </c>
      <c r="S142" s="858"/>
      <c r="T142" s="859"/>
      <c r="U142" s="874"/>
      <c r="V142" s="872"/>
      <c r="W142" s="874"/>
      <c r="X142" s="874"/>
      <c r="Y142" s="872"/>
      <c r="Z142" s="872"/>
      <c r="AA142" s="874"/>
      <c r="AB142" s="872">
        <v>0.1</v>
      </c>
      <c r="AC142" s="872"/>
      <c r="AD142" s="872"/>
      <c r="AE142" s="872"/>
      <c r="AF142" s="874"/>
      <c r="AG142" s="872"/>
      <c r="AH142" s="872"/>
      <c r="AI142" s="872"/>
      <c r="AJ142" s="872"/>
      <c r="AK142" s="872"/>
      <c r="AL142" s="872"/>
      <c r="AM142" s="872"/>
      <c r="AN142" s="872"/>
      <c r="AO142" s="874"/>
      <c r="AP142" s="872"/>
      <c r="AQ142" s="857"/>
      <c r="AR142" s="857"/>
      <c r="AS142" s="857"/>
      <c r="AT142" s="857"/>
      <c r="AU142" s="857"/>
      <c r="AV142" s="861"/>
      <c r="AW142" s="834"/>
      <c r="AX142" s="862"/>
      <c r="AY142" s="862"/>
      <c r="AZ142" s="863"/>
      <c r="BA142" s="861" t="s">
        <v>905</v>
      </c>
      <c r="BB142" s="864"/>
      <c r="BC142" s="864"/>
      <c r="BD142" s="864"/>
      <c r="BH142" s="863"/>
      <c r="BI142" s="863"/>
      <c r="BJ142" s="863"/>
    </row>
    <row r="143" spans="1:62" ht="31.5" x14ac:dyDescent="0.25">
      <c r="A143" s="843">
        <v>28</v>
      </c>
      <c r="B143" s="904" t="s">
        <v>906</v>
      </c>
      <c r="C143" s="907" t="s">
        <v>29</v>
      </c>
      <c r="D143" s="907"/>
      <c r="E143" s="855">
        <f t="shared" si="18"/>
        <v>0.2</v>
      </c>
      <c r="F143" s="855"/>
      <c r="G143" s="856"/>
      <c r="H143" s="855">
        <f t="shared" si="19"/>
        <v>0.2</v>
      </c>
      <c r="I143" s="855"/>
      <c r="J143" s="855"/>
      <c r="K143" s="855"/>
      <c r="L143" s="855"/>
      <c r="M143" s="855">
        <f t="shared" si="20"/>
        <v>0.2</v>
      </c>
      <c r="N143" s="855"/>
      <c r="O143" s="871" t="s">
        <v>596</v>
      </c>
      <c r="P143" s="843" t="s">
        <v>864</v>
      </c>
      <c r="Q143" s="858"/>
      <c r="R143" s="858">
        <v>847</v>
      </c>
      <c r="S143" s="858"/>
      <c r="T143" s="859"/>
      <c r="U143" s="874"/>
      <c r="V143" s="872"/>
      <c r="W143" s="874"/>
      <c r="X143" s="874">
        <v>0.2</v>
      </c>
      <c r="Y143" s="872"/>
      <c r="Z143" s="872"/>
      <c r="AA143" s="874"/>
      <c r="AB143" s="872"/>
      <c r="AC143" s="872"/>
      <c r="AD143" s="872"/>
      <c r="AE143" s="872"/>
      <c r="AF143" s="874"/>
      <c r="AG143" s="872"/>
      <c r="AH143" s="872"/>
      <c r="AI143" s="872"/>
      <c r="AJ143" s="872"/>
      <c r="AK143" s="872"/>
      <c r="AL143" s="872"/>
      <c r="AM143" s="872"/>
      <c r="AN143" s="872"/>
      <c r="AO143" s="874"/>
      <c r="AP143" s="872"/>
      <c r="AQ143" s="857"/>
      <c r="AR143" s="857"/>
      <c r="AS143" s="857"/>
      <c r="AT143" s="857"/>
      <c r="AU143" s="857"/>
      <c r="AV143" s="861"/>
      <c r="AW143" s="834"/>
      <c r="AX143" s="862"/>
      <c r="AY143" s="862"/>
      <c r="AZ143" s="863"/>
      <c r="BA143" s="861" t="s">
        <v>907</v>
      </c>
      <c r="BB143" s="864"/>
      <c r="BC143" s="864"/>
      <c r="BD143" s="864"/>
      <c r="BH143" s="863"/>
      <c r="BI143" s="863"/>
      <c r="BJ143" s="863"/>
    </row>
    <row r="144" spans="1:62" ht="31.5" x14ac:dyDescent="0.25">
      <c r="A144" s="843">
        <v>29</v>
      </c>
      <c r="B144" s="904" t="s">
        <v>908</v>
      </c>
      <c r="C144" s="907" t="s">
        <v>29</v>
      </c>
      <c r="D144" s="907"/>
      <c r="E144" s="855">
        <f t="shared" si="18"/>
        <v>0.15</v>
      </c>
      <c r="F144" s="855"/>
      <c r="G144" s="856"/>
      <c r="H144" s="855">
        <f t="shared" si="19"/>
        <v>0.15</v>
      </c>
      <c r="I144" s="855"/>
      <c r="J144" s="855"/>
      <c r="K144" s="855"/>
      <c r="L144" s="855"/>
      <c r="M144" s="855">
        <f t="shared" si="20"/>
        <v>0.15</v>
      </c>
      <c r="N144" s="855"/>
      <c r="O144" s="871" t="s">
        <v>592</v>
      </c>
      <c r="P144" s="843" t="s">
        <v>859</v>
      </c>
      <c r="Q144" s="858"/>
      <c r="R144" s="858">
        <v>848</v>
      </c>
      <c r="S144" s="858"/>
      <c r="T144" s="859"/>
      <c r="U144" s="874"/>
      <c r="V144" s="872"/>
      <c r="W144" s="874"/>
      <c r="X144" s="874">
        <v>0.15</v>
      </c>
      <c r="Y144" s="872"/>
      <c r="Z144" s="872"/>
      <c r="AA144" s="874"/>
      <c r="AB144" s="872"/>
      <c r="AC144" s="872"/>
      <c r="AD144" s="872"/>
      <c r="AE144" s="872"/>
      <c r="AF144" s="874"/>
      <c r="AG144" s="872"/>
      <c r="AH144" s="872"/>
      <c r="AI144" s="872"/>
      <c r="AJ144" s="872"/>
      <c r="AK144" s="872"/>
      <c r="AL144" s="872"/>
      <c r="AM144" s="872"/>
      <c r="AN144" s="872"/>
      <c r="AO144" s="874"/>
      <c r="AP144" s="872"/>
      <c r="AQ144" s="857"/>
      <c r="AR144" s="857"/>
      <c r="AS144" s="857"/>
      <c r="AT144" s="857"/>
      <c r="AU144" s="857"/>
      <c r="AV144" s="861"/>
      <c r="AW144" s="834"/>
      <c r="AX144" s="862"/>
      <c r="AY144" s="862"/>
      <c r="AZ144" s="863"/>
      <c r="BA144" s="861" t="s">
        <v>684</v>
      </c>
      <c r="BB144" s="864"/>
      <c r="BC144" s="864"/>
      <c r="BD144" s="864"/>
      <c r="BH144" s="863"/>
      <c r="BI144" s="863"/>
      <c r="BJ144" s="863"/>
    </row>
    <row r="145" spans="1:63" ht="31.5" x14ac:dyDescent="0.25">
      <c r="A145" s="843">
        <v>30</v>
      </c>
      <c r="B145" s="904" t="s">
        <v>909</v>
      </c>
      <c r="C145" s="907" t="s">
        <v>29</v>
      </c>
      <c r="D145" s="907"/>
      <c r="E145" s="855">
        <f t="shared" si="18"/>
        <v>0.12</v>
      </c>
      <c r="F145" s="855"/>
      <c r="G145" s="856"/>
      <c r="H145" s="855">
        <f t="shared" si="19"/>
        <v>0.12</v>
      </c>
      <c r="I145" s="855"/>
      <c r="J145" s="855"/>
      <c r="K145" s="855"/>
      <c r="L145" s="855"/>
      <c r="M145" s="855">
        <f t="shared" si="20"/>
        <v>0.12</v>
      </c>
      <c r="N145" s="855"/>
      <c r="O145" s="871" t="s">
        <v>602</v>
      </c>
      <c r="P145" s="871" t="s">
        <v>910</v>
      </c>
      <c r="Q145" s="858"/>
      <c r="R145" s="858">
        <v>849</v>
      </c>
      <c r="S145" s="858"/>
      <c r="T145" s="859"/>
      <c r="U145" s="874"/>
      <c r="V145" s="872"/>
      <c r="W145" s="874"/>
      <c r="X145" s="874">
        <v>0.12</v>
      </c>
      <c r="Y145" s="872"/>
      <c r="Z145" s="872"/>
      <c r="AA145" s="874"/>
      <c r="AB145" s="872"/>
      <c r="AC145" s="872"/>
      <c r="AD145" s="872"/>
      <c r="AE145" s="872"/>
      <c r="AF145" s="874"/>
      <c r="AG145" s="872"/>
      <c r="AH145" s="872"/>
      <c r="AI145" s="872"/>
      <c r="AJ145" s="872"/>
      <c r="AK145" s="872"/>
      <c r="AL145" s="872"/>
      <c r="AM145" s="872"/>
      <c r="AN145" s="872"/>
      <c r="AO145" s="874"/>
      <c r="AP145" s="872"/>
      <c r="AQ145" s="857"/>
      <c r="AR145" s="857"/>
      <c r="AS145" s="857"/>
      <c r="AT145" s="857"/>
      <c r="AU145" s="857"/>
      <c r="AV145" s="861"/>
      <c r="AW145" s="834"/>
      <c r="AX145" s="862"/>
      <c r="AY145" s="862"/>
      <c r="AZ145" s="863"/>
      <c r="BA145" s="861" t="s">
        <v>684</v>
      </c>
      <c r="BB145" s="864"/>
      <c r="BC145" s="864"/>
      <c r="BD145" s="864"/>
      <c r="BH145" s="863"/>
      <c r="BI145" s="863"/>
      <c r="BJ145" s="863"/>
    </row>
    <row r="146" spans="1:63" ht="31.5" x14ac:dyDescent="0.25">
      <c r="A146" s="843">
        <v>31</v>
      </c>
      <c r="B146" s="904" t="s">
        <v>911</v>
      </c>
      <c r="C146" s="907" t="s">
        <v>29</v>
      </c>
      <c r="D146" s="907"/>
      <c r="E146" s="855">
        <f t="shared" si="18"/>
        <v>0.4</v>
      </c>
      <c r="F146" s="855"/>
      <c r="G146" s="856"/>
      <c r="H146" s="855">
        <f t="shared" si="19"/>
        <v>0.4</v>
      </c>
      <c r="I146" s="855"/>
      <c r="J146" s="855"/>
      <c r="K146" s="855"/>
      <c r="L146" s="855"/>
      <c r="M146" s="855">
        <f t="shared" si="20"/>
        <v>0.4</v>
      </c>
      <c r="N146" s="855"/>
      <c r="O146" s="871" t="s">
        <v>595</v>
      </c>
      <c r="P146" s="871" t="s">
        <v>912</v>
      </c>
      <c r="Q146" s="858"/>
      <c r="R146" s="858">
        <v>920</v>
      </c>
      <c r="S146" s="858"/>
      <c r="T146" s="859"/>
      <c r="U146" s="874"/>
      <c r="V146" s="872"/>
      <c r="W146" s="874">
        <v>0.4</v>
      </c>
      <c r="X146" s="874"/>
      <c r="Y146" s="872"/>
      <c r="Z146" s="872"/>
      <c r="AA146" s="874"/>
      <c r="AB146" s="872"/>
      <c r="AC146" s="872"/>
      <c r="AD146" s="872"/>
      <c r="AE146" s="872"/>
      <c r="AF146" s="874"/>
      <c r="AG146" s="872"/>
      <c r="AH146" s="872"/>
      <c r="AI146" s="872"/>
      <c r="AJ146" s="872"/>
      <c r="AK146" s="872"/>
      <c r="AL146" s="872"/>
      <c r="AM146" s="872"/>
      <c r="AN146" s="872"/>
      <c r="AO146" s="874"/>
      <c r="AP146" s="872"/>
      <c r="AQ146" s="857"/>
      <c r="AR146" s="857"/>
      <c r="AS146" s="857"/>
      <c r="AT146" s="857"/>
      <c r="AU146" s="857"/>
      <c r="AV146" s="861"/>
      <c r="AW146" s="834"/>
      <c r="AX146" s="862"/>
      <c r="AY146" s="862"/>
      <c r="AZ146" s="863"/>
      <c r="BA146" s="861" t="s">
        <v>684</v>
      </c>
      <c r="BB146" s="864"/>
      <c r="BC146" s="864"/>
      <c r="BD146" s="864"/>
      <c r="BH146" s="863"/>
      <c r="BI146" s="863"/>
      <c r="BJ146" s="863"/>
    </row>
    <row r="147" spans="1:63" ht="30.75" customHeight="1" x14ac:dyDescent="0.25">
      <c r="A147" s="843">
        <v>32</v>
      </c>
      <c r="B147" s="904" t="s">
        <v>913</v>
      </c>
      <c r="C147" s="907" t="s">
        <v>29</v>
      </c>
      <c r="D147" s="907"/>
      <c r="E147" s="855">
        <f t="shared" si="18"/>
        <v>0.1</v>
      </c>
      <c r="F147" s="855"/>
      <c r="G147" s="856"/>
      <c r="H147" s="855">
        <f t="shared" si="19"/>
        <v>0.1</v>
      </c>
      <c r="I147" s="855"/>
      <c r="J147" s="855"/>
      <c r="K147" s="855"/>
      <c r="L147" s="855"/>
      <c r="M147" s="855">
        <f t="shared" si="20"/>
        <v>0.1</v>
      </c>
      <c r="N147" s="855"/>
      <c r="O147" s="871" t="s">
        <v>607</v>
      </c>
      <c r="P147" s="871" t="s">
        <v>676</v>
      </c>
      <c r="Q147" s="858"/>
      <c r="R147" s="858">
        <v>924</v>
      </c>
      <c r="S147" s="858"/>
      <c r="T147" s="859"/>
      <c r="U147" s="874"/>
      <c r="V147" s="872"/>
      <c r="W147" s="874"/>
      <c r="X147" s="874"/>
      <c r="Y147" s="872"/>
      <c r="Z147" s="872"/>
      <c r="AA147" s="874"/>
      <c r="AB147" s="872"/>
      <c r="AC147" s="872"/>
      <c r="AD147" s="872"/>
      <c r="AE147" s="872"/>
      <c r="AF147" s="874">
        <v>0.1</v>
      </c>
      <c r="AG147" s="872"/>
      <c r="AH147" s="872"/>
      <c r="AI147" s="872"/>
      <c r="AJ147" s="872"/>
      <c r="AK147" s="872"/>
      <c r="AL147" s="872"/>
      <c r="AM147" s="872"/>
      <c r="AN147" s="872"/>
      <c r="AO147" s="874"/>
      <c r="AP147" s="872"/>
      <c r="AQ147" s="857"/>
      <c r="AR147" s="857"/>
      <c r="AS147" s="857"/>
      <c r="AT147" s="857"/>
      <c r="AU147" s="857"/>
      <c r="AV147" s="861"/>
      <c r="AW147" s="834"/>
      <c r="AX147" s="862"/>
      <c r="AY147" s="862"/>
      <c r="AZ147" s="863"/>
      <c r="BA147" s="861" t="s">
        <v>684</v>
      </c>
      <c r="BB147" s="864"/>
      <c r="BC147" s="864"/>
      <c r="BD147" s="864"/>
      <c r="BH147" s="863"/>
      <c r="BI147" s="863"/>
      <c r="BJ147" s="863"/>
      <c r="BK147" s="904" t="s">
        <v>914</v>
      </c>
    </row>
    <row r="148" spans="1:63" ht="31.5" x14ac:dyDescent="0.25">
      <c r="A148" s="843">
        <v>33</v>
      </c>
      <c r="B148" s="904" t="s">
        <v>915</v>
      </c>
      <c r="C148" s="907" t="s">
        <v>29</v>
      </c>
      <c r="D148" s="907"/>
      <c r="E148" s="855">
        <f t="shared" si="18"/>
        <v>0.14000000000000001</v>
      </c>
      <c r="F148" s="855"/>
      <c r="G148" s="856"/>
      <c r="H148" s="855">
        <f t="shared" si="19"/>
        <v>0.14000000000000001</v>
      </c>
      <c r="I148" s="855"/>
      <c r="J148" s="855"/>
      <c r="K148" s="855"/>
      <c r="L148" s="855"/>
      <c r="M148" s="855">
        <f t="shared" si="20"/>
        <v>0.14000000000000001</v>
      </c>
      <c r="N148" s="855"/>
      <c r="O148" s="871" t="s">
        <v>608</v>
      </c>
      <c r="P148" s="871" t="s">
        <v>686</v>
      </c>
      <c r="Q148" s="858"/>
      <c r="R148" s="858">
        <v>1000</v>
      </c>
      <c r="S148" s="858"/>
      <c r="T148" s="859"/>
      <c r="U148" s="874"/>
      <c r="V148" s="872"/>
      <c r="W148" s="874"/>
      <c r="X148" s="874"/>
      <c r="Y148" s="872"/>
      <c r="Z148" s="872"/>
      <c r="AA148" s="874"/>
      <c r="AB148" s="872"/>
      <c r="AC148" s="872"/>
      <c r="AD148" s="872"/>
      <c r="AE148" s="872"/>
      <c r="AF148" s="874"/>
      <c r="AG148" s="872"/>
      <c r="AH148" s="872"/>
      <c r="AI148" s="872"/>
      <c r="AJ148" s="872">
        <v>0.14000000000000001</v>
      </c>
      <c r="AK148" s="872"/>
      <c r="AL148" s="872"/>
      <c r="AM148" s="872"/>
      <c r="AN148" s="872"/>
      <c r="AO148" s="874"/>
      <c r="AP148" s="872"/>
      <c r="AQ148" s="857"/>
      <c r="AR148" s="857"/>
      <c r="AS148" s="857"/>
      <c r="AT148" s="857"/>
      <c r="AU148" s="857"/>
      <c r="AV148" s="861"/>
      <c r="AW148" s="834"/>
      <c r="AX148" s="862"/>
      <c r="AY148" s="862"/>
      <c r="AZ148" s="863"/>
      <c r="BA148" s="861" t="s">
        <v>684</v>
      </c>
      <c r="BB148" s="864"/>
      <c r="BC148" s="864"/>
      <c r="BD148" s="864"/>
      <c r="BH148" s="863"/>
      <c r="BI148" s="863"/>
      <c r="BJ148" s="863"/>
    </row>
    <row r="149" spans="1:63" x14ac:dyDescent="0.25">
      <c r="A149" s="843">
        <v>34</v>
      </c>
      <c r="B149" s="875" t="s">
        <v>916</v>
      </c>
      <c r="C149" s="873" t="s">
        <v>29</v>
      </c>
      <c r="D149" s="873"/>
      <c r="E149" s="855">
        <f t="shared" si="18"/>
        <v>200.3</v>
      </c>
      <c r="F149" s="855"/>
      <c r="G149" s="856">
        <v>7</v>
      </c>
      <c r="H149" s="855">
        <f t="shared" si="19"/>
        <v>200.3</v>
      </c>
      <c r="I149" s="855">
        <v>89.9</v>
      </c>
      <c r="J149" s="884"/>
      <c r="K149" s="855"/>
      <c r="L149" s="855"/>
      <c r="M149" s="855">
        <f t="shared" si="20"/>
        <v>200.3</v>
      </c>
      <c r="N149" s="855">
        <v>89.9</v>
      </c>
      <c r="O149" s="882" t="s">
        <v>591</v>
      </c>
      <c r="P149" s="882" t="s">
        <v>796</v>
      </c>
      <c r="Q149" s="858">
        <v>2022</v>
      </c>
      <c r="R149" s="858">
        <v>933</v>
      </c>
      <c r="S149" s="858">
        <v>107</v>
      </c>
      <c r="T149" s="859"/>
      <c r="U149" s="872"/>
      <c r="V149" s="872"/>
      <c r="W149" s="874"/>
      <c r="X149" s="872"/>
      <c r="Y149" s="872">
        <v>200.3</v>
      </c>
      <c r="Z149" s="872"/>
      <c r="AA149" s="872"/>
      <c r="AB149" s="872"/>
      <c r="AC149" s="872"/>
      <c r="AD149" s="872"/>
      <c r="AE149" s="872"/>
      <c r="AF149" s="872"/>
      <c r="AG149" s="872"/>
      <c r="AH149" s="872"/>
      <c r="AI149" s="872"/>
      <c r="AJ149" s="872"/>
      <c r="AK149" s="872"/>
      <c r="AL149" s="872"/>
      <c r="AM149" s="872"/>
      <c r="AN149" s="872"/>
      <c r="AO149" s="872"/>
      <c r="AP149" s="872"/>
      <c r="AQ149" s="857"/>
      <c r="AR149" s="857"/>
      <c r="AS149" s="857"/>
      <c r="AT149" s="857"/>
      <c r="AU149" s="857"/>
      <c r="AV149" s="861"/>
      <c r="AW149" s="834"/>
      <c r="AX149" s="862"/>
      <c r="AY149" s="862" t="s">
        <v>680</v>
      </c>
      <c r="AZ149" s="863" t="s">
        <v>866</v>
      </c>
      <c r="BA149" s="861" t="s">
        <v>917</v>
      </c>
      <c r="BB149" s="864">
        <v>1</v>
      </c>
      <c r="BC149" s="864"/>
      <c r="BD149" s="864"/>
      <c r="BE149" s="887"/>
      <c r="BF149" s="887"/>
      <c r="BG149" s="886"/>
      <c r="BH149" s="863"/>
      <c r="BI149" s="863"/>
      <c r="BJ149" s="863"/>
    </row>
    <row r="150" spans="1:63" x14ac:dyDescent="0.25">
      <c r="A150" s="843">
        <v>35</v>
      </c>
      <c r="B150" s="875" t="s">
        <v>918</v>
      </c>
      <c r="C150" s="873" t="s">
        <v>29</v>
      </c>
      <c r="D150" s="873"/>
      <c r="E150" s="855">
        <f t="shared" si="18"/>
        <v>9.1999999999999993</v>
      </c>
      <c r="F150" s="855"/>
      <c r="G150" s="856">
        <v>7</v>
      </c>
      <c r="H150" s="855">
        <f t="shared" si="19"/>
        <v>9.1999999999999993</v>
      </c>
      <c r="I150" s="855">
        <v>89.9</v>
      </c>
      <c r="J150" s="884"/>
      <c r="K150" s="855">
        <v>9.1999999999999993</v>
      </c>
      <c r="L150" s="855"/>
      <c r="M150" s="855">
        <f t="shared" si="20"/>
        <v>0</v>
      </c>
      <c r="N150" s="855">
        <v>89.9</v>
      </c>
      <c r="O150" s="882" t="s">
        <v>602</v>
      </c>
      <c r="P150" s="882" t="s">
        <v>722</v>
      </c>
      <c r="Q150" s="858">
        <v>2022</v>
      </c>
      <c r="R150" s="858">
        <v>934</v>
      </c>
      <c r="S150" s="858">
        <v>107</v>
      </c>
      <c r="T150" s="859"/>
      <c r="U150" s="872"/>
      <c r="V150" s="872"/>
      <c r="W150" s="874"/>
      <c r="X150" s="872"/>
      <c r="Y150" s="872"/>
      <c r="Z150" s="872"/>
      <c r="AA150" s="872"/>
      <c r="AB150" s="872"/>
      <c r="AC150" s="872"/>
      <c r="AD150" s="872"/>
      <c r="AE150" s="872"/>
      <c r="AF150" s="872"/>
      <c r="AG150" s="872"/>
      <c r="AH150" s="872"/>
      <c r="AI150" s="872"/>
      <c r="AJ150" s="872"/>
      <c r="AK150" s="872"/>
      <c r="AL150" s="872"/>
      <c r="AM150" s="872"/>
      <c r="AN150" s="872"/>
      <c r="AO150" s="872"/>
      <c r="AP150" s="872"/>
      <c r="AQ150" s="857"/>
      <c r="AR150" s="857"/>
      <c r="AS150" s="857"/>
      <c r="AT150" s="857"/>
      <c r="AU150" s="857"/>
      <c r="AV150" s="861"/>
      <c r="AW150" s="834"/>
      <c r="AX150" s="862"/>
      <c r="AY150" s="862" t="s">
        <v>680</v>
      </c>
      <c r="AZ150" s="863" t="s">
        <v>866</v>
      </c>
      <c r="BA150" s="861" t="s">
        <v>684</v>
      </c>
      <c r="BB150" s="864">
        <v>1</v>
      </c>
      <c r="BC150" s="864"/>
      <c r="BD150" s="864"/>
      <c r="BE150" s="887"/>
      <c r="BF150" s="887"/>
      <c r="BG150" s="886"/>
      <c r="BH150" s="863"/>
      <c r="BI150" s="863"/>
      <c r="BJ150" s="863"/>
    </row>
    <row r="151" spans="1:63" x14ac:dyDescent="0.25">
      <c r="A151" s="843">
        <v>36</v>
      </c>
      <c r="B151" s="875" t="s">
        <v>918</v>
      </c>
      <c r="C151" s="873" t="s">
        <v>29</v>
      </c>
      <c r="D151" s="873"/>
      <c r="E151" s="855">
        <f t="shared" si="18"/>
        <v>6.4</v>
      </c>
      <c r="F151" s="855"/>
      <c r="G151" s="856">
        <v>7</v>
      </c>
      <c r="H151" s="855">
        <f t="shared" si="19"/>
        <v>6.4</v>
      </c>
      <c r="I151" s="855">
        <v>89.9</v>
      </c>
      <c r="J151" s="884"/>
      <c r="K151" s="855"/>
      <c r="L151" s="855"/>
      <c r="M151" s="855">
        <f t="shared" si="20"/>
        <v>6.4</v>
      </c>
      <c r="N151" s="855">
        <v>89.9</v>
      </c>
      <c r="O151" s="882" t="s">
        <v>605</v>
      </c>
      <c r="P151" s="882" t="s">
        <v>751</v>
      </c>
      <c r="Q151" s="858">
        <v>2022</v>
      </c>
      <c r="R151" s="858">
        <v>935</v>
      </c>
      <c r="S151" s="858">
        <v>107</v>
      </c>
      <c r="T151" s="859"/>
      <c r="U151" s="872"/>
      <c r="V151" s="872"/>
      <c r="W151" s="874"/>
      <c r="X151" s="872"/>
      <c r="Y151" s="872">
        <v>6.4</v>
      </c>
      <c r="Z151" s="872"/>
      <c r="AA151" s="872"/>
      <c r="AB151" s="872"/>
      <c r="AC151" s="872"/>
      <c r="AD151" s="872"/>
      <c r="AE151" s="872"/>
      <c r="AF151" s="872"/>
      <c r="AG151" s="872"/>
      <c r="AH151" s="872"/>
      <c r="AI151" s="872"/>
      <c r="AJ151" s="872"/>
      <c r="AK151" s="872"/>
      <c r="AL151" s="872"/>
      <c r="AM151" s="872"/>
      <c r="AN151" s="872"/>
      <c r="AO151" s="872"/>
      <c r="AP151" s="872"/>
      <c r="AQ151" s="857"/>
      <c r="AR151" s="857"/>
      <c r="AS151" s="857"/>
      <c r="AT151" s="857"/>
      <c r="AU151" s="857"/>
      <c r="AV151" s="861"/>
      <c r="AW151" s="834"/>
      <c r="AX151" s="862"/>
      <c r="AY151" s="862" t="s">
        <v>680</v>
      </c>
      <c r="AZ151" s="863" t="s">
        <v>866</v>
      </c>
      <c r="BA151" s="861" t="s">
        <v>684</v>
      </c>
      <c r="BB151" s="864">
        <v>1</v>
      </c>
      <c r="BC151" s="864"/>
      <c r="BD151" s="864"/>
      <c r="BE151" s="887"/>
      <c r="BF151" s="887"/>
      <c r="BG151" s="886"/>
      <c r="BH151" s="863"/>
      <c r="BI151" s="863"/>
      <c r="BJ151" s="863"/>
    </row>
    <row r="152" spans="1:63" x14ac:dyDescent="0.25">
      <c r="A152" s="843">
        <v>37</v>
      </c>
      <c r="B152" s="875" t="s">
        <v>918</v>
      </c>
      <c r="C152" s="873" t="s">
        <v>29</v>
      </c>
      <c r="D152" s="873"/>
      <c r="E152" s="855">
        <f t="shared" si="18"/>
        <v>10.1</v>
      </c>
      <c r="F152" s="855"/>
      <c r="G152" s="856">
        <v>7</v>
      </c>
      <c r="H152" s="855">
        <f t="shared" si="19"/>
        <v>10.1</v>
      </c>
      <c r="I152" s="855">
        <v>89.9</v>
      </c>
      <c r="J152" s="884"/>
      <c r="K152" s="855"/>
      <c r="L152" s="855">
        <v>10.1</v>
      </c>
      <c r="M152" s="855">
        <f t="shared" si="20"/>
        <v>0</v>
      </c>
      <c r="N152" s="855">
        <v>89.9</v>
      </c>
      <c r="O152" s="882" t="s">
        <v>592</v>
      </c>
      <c r="P152" s="882" t="s">
        <v>859</v>
      </c>
      <c r="Q152" s="858">
        <v>2022</v>
      </c>
      <c r="R152" s="858">
        <v>936</v>
      </c>
      <c r="S152" s="858">
        <v>107</v>
      </c>
      <c r="T152" s="859"/>
      <c r="U152" s="872"/>
      <c r="V152" s="872"/>
      <c r="W152" s="874"/>
      <c r="X152" s="872"/>
      <c r="Y152" s="872"/>
      <c r="Z152" s="872"/>
      <c r="AA152" s="872"/>
      <c r="AB152" s="872"/>
      <c r="AC152" s="872"/>
      <c r="AD152" s="872"/>
      <c r="AE152" s="872"/>
      <c r="AF152" s="872"/>
      <c r="AG152" s="872"/>
      <c r="AH152" s="872"/>
      <c r="AI152" s="872"/>
      <c r="AJ152" s="872"/>
      <c r="AK152" s="872"/>
      <c r="AL152" s="872"/>
      <c r="AM152" s="872"/>
      <c r="AN152" s="872"/>
      <c r="AO152" s="872"/>
      <c r="AP152" s="872"/>
      <c r="AQ152" s="857"/>
      <c r="AR152" s="857"/>
      <c r="AS152" s="857"/>
      <c r="AT152" s="857"/>
      <c r="AU152" s="857"/>
      <c r="AV152" s="861"/>
      <c r="AW152" s="834"/>
      <c r="AX152" s="862"/>
      <c r="AY152" s="862" t="s">
        <v>680</v>
      </c>
      <c r="AZ152" s="863" t="s">
        <v>866</v>
      </c>
      <c r="BA152" s="861" t="s">
        <v>684</v>
      </c>
      <c r="BB152" s="864">
        <v>1</v>
      </c>
      <c r="BC152" s="864"/>
      <c r="BD152" s="864"/>
      <c r="BE152" s="887"/>
      <c r="BF152" s="887"/>
      <c r="BG152" s="886"/>
      <c r="BH152" s="863"/>
      <c r="BI152" s="863"/>
      <c r="BJ152" s="863"/>
    </row>
    <row r="153" spans="1:63" x14ac:dyDescent="0.25">
      <c r="A153" s="843">
        <v>38</v>
      </c>
      <c r="B153" s="875" t="s">
        <v>919</v>
      </c>
      <c r="C153" s="873" t="s">
        <v>29</v>
      </c>
      <c r="D153" s="873"/>
      <c r="E153" s="855">
        <f t="shared" si="18"/>
        <v>10</v>
      </c>
      <c r="F153" s="855"/>
      <c r="G153" s="856">
        <v>7</v>
      </c>
      <c r="H153" s="855">
        <f t="shared" si="19"/>
        <v>10</v>
      </c>
      <c r="I153" s="855">
        <v>89.9</v>
      </c>
      <c r="J153" s="884"/>
      <c r="K153" s="855"/>
      <c r="L153" s="855"/>
      <c r="M153" s="855">
        <f t="shared" si="20"/>
        <v>10</v>
      </c>
      <c r="N153" s="855">
        <v>89.9</v>
      </c>
      <c r="O153" s="882" t="s">
        <v>591</v>
      </c>
      <c r="P153" s="882" t="s">
        <v>796</v>
      </c>
      <c r="Q153" s="858">
        <v>2022</v>
      </c>
      <c r="R153" s="858">
        <v>937</v>
      </c>
      <c r="S153" s="858">
        <v>107</v>
      </c>
      <c r="T153" s="859"/>
      <c r="U153" s="872"/>
      <c r="V153" s="872"/>
      <c r="W153" s="874"/>
      <c r="X153" s="872"/>
      <c r="Y153" s="872">
        <v>10</v>
      </c>
      <c r="Z153" s="872"/>
      <c r="AA153" s="872"/>
      <c r="AB153" s="872"/>
      <c r="AC153" s="872"/>
      <c r="AD153" s="872"/>
      <c r="AE153" s="872"/>
      <c r="AF153" s="872"/>
      <c r="AG153" s="872"/>
      <c r="AH153" s="872"/>
      <c r="AI153" s="872"/>
      <c r="AJ153" s="872"/>
      <c r="AK153" s="872"/>
      <c r="AL153" s="872"/>
      <c r="AM153" s="872"/>
      <c r="AN153" s="872"/>
      <c r="AO153" s="872"/>
      <c r="AP153" s="872"/>
      <c r="AQ153" s="857"/>
      <c r="AR153" s="857"/>
      <c r="AS153" s="857"/>
      <c r="AT153" s="857"/>
      <c r="AU153" s="857"/>
      <c r="AV153" s="861"/>
      <c r="AW153" s="834"/>
      <c r="AX153" s="862"/>
      <c r="AY153" s="862" t="s">
        <v>680</v>
      </c>
      <c r="AZ153" s="863" t="s">
        <v>866</v>
      </c>
      <c r="BA153" s="861" t="s">
        <v>684</v>
      </c>
      <c r="BB153" s="864">
        <v>1</v>
      </c>
      <c r="BC153" s="864"/>
      <c r="BD153" s="864"/>
      <c r="BE153" s="887"/>
      <c r="BF153" s="887"/>
      <c r="BG153" s="886"/>
      <c r="BH153" s="863"/>
      <c r="BI153" s="863"/>
      <c r="BJ153" s="863"/>
    </row>
    <row r="154" spans="1:63" ht="31.5" x14ac:dyDescent="0.25">
      <c r="A154" s="843">
        <v>39</v>
      </c>
      <c r="B154" s="875" t="s">
        <v>920</v>
      </c>
      <c r="C154" s="873" t="s">
        <v>29</v>
      </c>
      <c r="D154" s="873"/>
      <c r="E154" s="855">
        <f t="shared" si="18"/>
        <v>10</v>
      </c>
      <c r="F154" s="855"/>
      <c r="G154" s="856">
        <v>7</v>
      </c>
      <c r="H154" s="855">
        <f t="shared" si="19"/>
        <v>10</v>
      </c>
      <c r="I154" s="855">
        <v>89.9</v>
      </c>
      <c r="J154" s="884"/>
      <c r="K154" s="855">
        <v>10</v>
      </c>
      <c r="L154" s="855"/>
      <c r="M154" s="855">
        <f t="shared" si="20"/>
        <v>0</v>
      </c>
      <c r="N154" s="855">
        <v>89.9</v>
      </c>
      <c r="O154" s="882" t="s">
        <v>602</v>
      </c>
      <c r="P154" s="882" t="s">
        <v>722</v>
      </c>
      <c r="Q154" s="858">
        <v>2022</v>
      </c>
      <c r="R154" s="858">
        <v>938</v>
      </c>
      <c r="S154" s="858">
        <v>107</v>
      </c>
      <c r="T154" s="859"/>
      <c r="U154" s="872"/>
      <c r="V154" s="872"/>
      <c r="W154" s="874"/>
      <c r="X154" s="872"/>
      <c r="Y154" s="872"/>
      <c r="Z154" s="872"/>
      <c r="AA154" s="872"/>
      <c r="AB154" s="872"/>
      <c r="AC154" s="872"/>
      <c r="AD154" s="872"/>
      <c r="AE154" s="872"/>
      <c r="AF154" s="872"/>
      <c r="AG154" s="872"/>
      <c r="AH154" s="872"/>
      <c r="AI154" s="872"/>
      <c r="AJ154" s="872"/>
      <c r="AK154" s="872"/>
      <c r="AL154" s="872"/>
      <c r="AM154" s="872"/>
      <c r="AN154" s="872"/>
      <c r="AO154" s="872"/>
      <c r="AP154" s="872"/>
      <c r="AQ154" s="857"/>
      <c r="AR154" s="857"/>
      <c r="AS154" s="857"/>
      <c r="AT154" s="857"/>
      <c r="AU154" s="857"/>
      <c r="AV154" s="861"/>
      <c r="AW154" s="834"/>
      <c r="AX154" s="862"/>
      <c r="AY154" s="862" t="s">
        <v>680</v>
      </c>
      <c r="AZ154" s="863" t="s">
        <v>866</v>
      </c>
      <c r="BA154" s="861" t="s">
        <v>684</v>
      </c>
      <c r="BB154" s="864">
        <v>1</v>
      </c>
      <c r="BC154" s="864"/>
      <c r="BD154" s="864"/>
      <c r="BE154" s="887"/>
      <c r="BF154" s="887"/>
      <c r="BG154" s="886"/>
      <c r="BH154" s="863"/>
      <c r="BI154" s="863"/>
      <c r="BJ154" s="863"/>
    </row>
    <row r="155" spans="1:63" x14ac:dyDescent="0.25">
      <c r="A155" s="843">
        <v>40</v>
      </c>
      <c r="B155" s="875" t="s">
        <v>921</v>
      </c>
      <c r="C155" s="873" t="s">
        <v>29</v>
      </c>
      <c r="D155" s="873"/>
      <c r="E155" s="855">
        <f t="shared" si="18"/>
        <v>0.3</v>
      </c>
      <c r="F155" s="855"/>
      <c r="G155" s="856">
        <v>7</v>
      </c>
      <c r="H155" s="855">
        <f t="shared" si="19"/>
        <v>0.3</v>
      </c>
      <c r="I155" s="855">
        <v>89.9</v>
      </c>
      <c r="J155" s="884"/>
      <c r="K155" s="855">
        <v>0.3</v>
      </c>
      <c r="L155" s="855"/>
      <c r="M155" s="855">
        <f t="shared" si="20"/>
        <v>0</v>
      </c>
      <c r="N155" s="855">
        <v>89.9</v>
      </c>
      <c r="O155" s="882" t="s">
        <v>602</v>
      </c>
      <c r="P155" s="882" t="s">
        <v>722</v>
      </c>
      <c r="Q155" s="858">
        <v>2022</v>
      </c>
      <c r="R155" s="858">
        <v>939</v>
      </c>
      <c r="S155" s="858">
        <v>107</v>
      </c>
      <c r="T155" s="859"/>
      <c r="U155" s="872"/>
      <c r="V155" s="872"/>
      <c r="W155" s="874"/>
      <c r="X155" s="872"/>
      <c r="Y155" s="872"/>
      <c r="Z155" s="872"/>
      <c r="AA155" s="872"/>
      <c r="AB155" s="872"/>
      <c r="AC155" s="872"/>
      <c r="AD155" s="872"/>
      <c r="AE155" s="872"/>
      <c r="AF155" s="872"/>
      <c r="AG155" s="872"/>
      <c r="AH155" s="872"/>
      <c r="AI155" s="872"/>
      <c r="AJ155" s="872"/>
      <c r="AK155" s="872"/>
      <c r="AL155" s="872"/>
      <c r="AM155" s="872"/>
      <c r="AN155" s="872"/>
      <c r="AO155" s="872"/>
      <c r="AP155" s="872"/>
      <c r="AQ155" s="857"/>
      <c r="AR155" s="857"/>
      <c r="AS155" s="857"/>
      <c r="AT155" s="857"/>
      <c r="AU155" s="857"/>
      <c r="AV155" s="861"/>
      <c r="AW155" s="834"/>
      <c r="AX155" s="862"/>
      <c r="AY155" s="862" t="s">
        <v>680</v>
      </c>
      <c r="AZ155" s="863" t="s">
        <v>866</v>
      </c>
      <c r="BA155" s="861" t="s">
        <v>684</v>
      </c>
      <c r="BB155" s="864">
        <v>1</v>
      </c>
      <c r="BC155" s="864"/>
      <c r="BD155" s="864"/>
      <c r="BE155" s="887"/>
      <c r="BF155" s="887"/>
      <c r="BG155" s="886"/>
      <c r="BH155" s="863"/>
      <c r="BI155" s="863"/>
      <c r="BJ155" s="863"/>
    </row>
    <row r="156" spans="1:63" ht="131.25" customHeight="1" x14ac:dyDescent="0.25">
      <c r="A156" s="843">
        <v>41</v>
      </c>
      <c r="B156" s="904" t="s">
        <v>914</v>
      </c>
      <c r="C156" s="907" t="s">
        <v>29</v>
      </c>
      <c r="D156" s="907"/>
      <c r="E156" s="855">
        <f t="shared" si="18"/>
        <v>2810.54</v>
      </c>
      <c r="F156" s="855"/>
      <c r="G156" s="856"/>
      <c r="H156" s="855">
        <f t="shared" si="19"/>
        <v>2810.54</v>
      </c>
      <c r="I156" s="855"/>
      <c r="J156" s="855"/>
      <c r="K156" s="855">
        <v>310.39999999999998</v>
      </c>
      <c r="L156" s="855">
        <v>467.2</v>
      </c>
      <c r="M156" s="855">
        <f t="shared" si="20"/>
        <v>2032.94</v>
      </c>
      <c r="N156" s="855"/>
      <c r="O156" s="871" t="s">
        <v>922</v>
      </c>
      <c r="P156" s="871" t="s">
        <v>922</v>
      </c>
      <c r="Q156" s="858"/>
      <c r="R156" s="858">
        <v>932</v>
      </c>
      <c r="S156" s="858"/>
      <c r="T156" s="859"/>
      <c r="U156" s="874"/>
      <c r="V156" s="872"/>
      <c r="W156" s="874"/>
      <c r="X156" s="874"/>
      <c r="Y156" s="872">
        <v>2032.94</v>
      </c>
      <c r="Z156" s="872"/>
      <c r="AA156" s="874"/>
      <c r="AB156" s="872"/>
      <c r="AC156" s="872"/>
      <c r="AD156" s="872"/>
      <c r="AE156" s="872"/>
      <c r="AF156" s="874"/>
      <c r="AG156" s="872"/>
      <c r="AH156" s="872"/>
      <c r="AI156" s="872"/>
      <c r="AJ156" s="872"/>
      <c r="AK156" s="872"/>
      <c r="AL156" s="872"/>
      <c r="AM156" s="872"/>
      <c r="AN156" s="872"/>
      <c r="AO156" s="874"/>
      <c r="AP156" s="872"/>
      <c r="AQ156" s="857"/>
      <c r="AR156" s="857"/>
      <c r="AS156" s="857"/>
      <c r="AT156" s="857"/>
      <c r="AU156" s="857"/>
      <c r="AV156" s="861"/>
      <c r="AW156" s="834"/>
      <c r="AX156" s="862"/>
      <c r="AY156" s="862"/>
      <c r="AZ156" s="863"/>
      <c r="BA156" s="861" t="s">
        <v>684</v>
      </c>
      <c r="BB156" s="864">
        <v>1</v>
      </c>
      <c r="BC156" s="864"/>
      <c r="BD156" s="864"/>
      <c r="BH156" s="863"/>
      <c r="BI156" s="863"/>
      <c r="BJ156" s="863"/>
    </row>
    <row r="157" spans="1:63" s="838" customFormat="1" x14ac:dyDescent="0.25">
      <c r="A157" s="952" t="s">
        <v>779</v>
      </c>
      <c r="B157" s="847" t="s">
        <v>18</v>
      </c>
      <c r="C157" s="898"/>
      <c r="D157" s="873"/>
      <c r="E157" s="869">
        <f>SUM(E158:E178)</f>
        <v>3.4200000000000004</v>
      </c>
      <c r="F157" s="869">
        <f t="shared" ref="F157:M157" si="21">SUM(F158:F178)</f>
        <v>0</v>
      </c>
      <c r="G157" s="855">
        <f t="shared" si="21"/>
        <v>168</v>
      </c>
      <c r="H157" s="869">
        <f t="shared" si="21"/>
        <v>3.4200000000000004</v>
      </c>
      <c r="I157" s="855">
        <f t="shared" si="21"/>
        <v>3.6300000000000008</v>
      </c>
      <c r="J157" s="869">
        <f t="shared" si="21"/>
        <v>0.62</v>
      </c>
      <c r="K157" s="869">
        <f t="shared" si="21"/>
        <v>0</v>
      </c>
      <c r="L157" s="869">
        <f t="shared" si="21"/>
        <v>0</v>
      </c>
      <c r="M157" s="869">
        <f t="shared" si="21"/>
        <v>2.8000000000000003</v>
      </c>
      <c r="N157" s="854"/>
      <c r="O157" s="903"/>
      <c r="P157" s="843"/>
      <c r="Q157" s="854"/>
      <c r="R157" s="952"/>
      <c r="S157" s="859"/>
      <c r="T157" s="859"/>
      <c r="U157" s="859"/>
      <c r="V157" s="859"/>
      <c r="W157" s="853"/>
      <c r="X157" s="859"/>
      <c r="Y157" s="859"/>
      <c r="Z157" s="859"/>
      <c r="AA157" s="859"/>
      <c r="AB157" s="859"/>
      <c r="AC157" s="859"/>
      <c r="AD157" s="859"/>
      <c r="AE157" s="859"/>
      <c r="AF157" s="859"/>
      <c r="AG157" s="859"/>
      <c r="AH157" s="859"/>
      <c r="AI157" s="859"/>
      <c r="AJ157" s="859"/>
      <c r="AK157" s="859"/>
      <c r="AL157" s="859"/>
      <c r="AM157" s="859"/>
      <c r="AN157" s="859"/>
      <c r="AO157" s="859"/>
      <c r="AP157" s="859"/>
      <c r="AQ157" s="859"/>
      <c r="AR157" s="859"/>
      <c r="AS157" s="859"/>
      <c r="AT157" s="859"/>
      <c r="AU157" s="859"/>
      <c r="AV157" s="834"/>
      <c r="AW157" s="834"/>
      <c r="AX157" s="834"/>
      <c r="AY157" s="834"/>
      <c r="AZ157" s="833"/>
      <c r="BA157" s="835"/>
      <c r="BC157" s="833"/>
      <c r="BD157" s="833"/>
      <c r="BE157" s="833"/>
      <c r="BF157" s="833"/>
      <c r="BG157" s="833"/>
      <c r="BH157" s="833"/>
      <c r="BI157" s="833"/>
      <c r="BJ157" s="833"/>
    </row>
    <row r="158" spans="1:63" ht="31.5" x14ac:dyDescent="0.25">
      <c r="A158" s="843">
        <v>1</v>
      </c>
      <c r="B158" s="875" t="s">
        <v>923</v>
      </c>
      <c r="C158" s="873" t="s">
        <v>30</v>
      </c>
      <c r="D158" s="873"/>
      <c r="E158" s="855">
        <f t="shared" ref="E158:E178" si="22">F158+H158</f>
        <v>0.21</v>
      </c>
      <c r="F158" s="855"/>
      <c r="G158" s="856">
        <v>8</v>
      </c>
      <c r="H158" s="855">
        <f t="shared" ref="H158:H178" si="23">J158+K158+L158+M158</f>
        <v>0.21</v>
      </c>
      <c r="I158" s="855">
        <v>0.21</v>
      </c>
      <c r="J158" s="855"/>
      <c r="K158" s="855"/>
      <c r="L158" s="855"/>
      <c r="M158" s="855">
        <f t="shared" ref="M158:M178" si="24">SUM(W158:AS158)</f>
        <v>0.21</v>
      </c>
      <c r="N158" s="855">
        <v>0.21</v>
      </c>
      <c r="O158" s="871" t="s">
        <v>924</v>
      </c>
      <c r="P158" s="843" t="s">
        <v>686</v>
      </c>
      <c r="Q158" s="858" t="s">
        <v>677</v>
      </c>
      <c r="R158" s="858">
        <v>112</v>
      </c>
      <c r="S158" s="858">
        <v>112</v>
      </c>
      <c r="T158" s="859" t="s">
        <v>680</v>
      </c>
      <c r="U158" s="855"/>
      <c r="V158" s="855"/>
      <c r="W158" s="874"/>
      <c r="X158" s="855"/>
      <c r="Y158" s="855"/>
      <c r="Z158" s="855"/>
      <c r="AA158" s="855"/>
      <c r="AB158" s="855"/>
      <c r="AC158" s="872"/>
      <c r="AD158" s="872"/>
      <c r="AE158" s="872"/>
      <c r="AF158" s="872"/>
      <c r="AG158" s="872"/>
      <c r="AH158" s="872"/>
      <c r="AI158" s="872"/>
      <c r="AJ158" s="872">
        <v>0.21</v>
      </c>
      <c r="AK158" s="872"/>
      <c r="AL158" s="872"/>
      <c r="AM158" s="872"/>
      <c r="AN158" s="872"/>
      <c r="AO158" s="872"/>
      <c r="AP158" s="872"/>
      <c r="AQ158" s="857"/>
      <c r="AR158" s="857"/>
      <c r="AS158" s="857"/>
      <c r="AT158" s="857"/>
      <c r="AU158" s="857"/>
      <c r="AV158" s="861"/>
      <c r="AW158" s="834"/>
      <c r="AX158" s="862"/>
      <c r="AY158" s="862" t="s">
        <v>680</v>
      </c>
      <c r="AZ158" s="863" t="s">
        <v>680</v>
      </c>
      <c r="BA158" s="861" t="s">
        <v>680</v>
      </c>
      <c r="BB158" s="864"/>
      <c r="BC158" s="864"/>
      <c r="BD158" s="864"/>
      <c r="BE158" s="895"/>
      <c r="BF158" s="896"/>
      <c r="BG158" s="897"/>
      <c r="BH158" s="863"/>
      <c r="BI158" s="863"/>
      <c r="BJ158" s="863"/>
    </row>
    <row r="159" spans="1:63" ht="22.9" customHeight="1" x14ac:dyDescent="0.25">
      <c r="A159" s="843">
        <v>2</v>
      </c>
      <c r="B159" s="875" t="s">
        <v>925</v>
      </c>
      <c r="C159" s="873" t="s">
        <v>30</v>
      </c>
      <c r="D159" s="873"/>
      <c r="E159" s="855">
        <f t="shared" si="22"/>
        <v>0.2</v>
      </c>
      <c r="F159" s="855"/>
      <c r="G159" s="856">
        <v>8</v>
      </c>
      <c r="H159" s="855">
        <f t="shared" si="23"/>
        <v>0.2</v>
      </c>
      <c r="I159" s="855">
        <v>0.39</v>
      </c>
      <c r="J159" s="855"/>
      <c r="K159" s="855"/>
      <c r="L159" s="855"/>
      <c r="M159" s="855">
        <f t="shared" si="24"/>
        <v>0.2</v>
      </c>
      <c r="N159" s="855">
        <v>0.39</v>
      </c>
      <c r="O159" s="876" t="s">
        <v>568</v>
      </c>
      <c r="P159" s="848" t="s">
        <v>689</v>
      </c>
      <c r="Q159" s="858" t="s">
        <v>677</v>
      </c>
      <c r="R159" s="858">
        <v>113</v>
      </c>
      <c r="S159" s="858">
        <v>113</v>
      </c>
      <c r="T159" s="859" t="s">
        <v>680</v>
      </c>
      <c r="U159" s="855"/>
      <c r="V159" s="872"/>
      <c r="W159" s="855"/>
      <c r="X159" s="872"/>
      <c r="Y159" s="872"/>
      <c r="Z159" s="872"/>
      <c r="AA159" s="872"/>
      <c r="AB159" s="872"/>
      <c r="AC159" s="872"/>
      <c r="AD159" s="872"/>
      <c r="AE159" s="872"/>
      <c r="AF159" s="872"/>
      <c r="AG159" s="872"/>
      <c r="AH159" s="872"/>
      <c r="AI159" s="872"/>
      <c r="AJ159" s="872">
        <v>0.2</v>
      </c>
      <c r="AK159" s="872"/>
      <c r="AL159" s="872"/>
      <c r="AM159" s="872"/>
      <c r="AN159" s="872"/>
      <c r="AO159" s="872"/>
      <c r="AP159" s="872"/>
      <c r="AQ159" s="857"/>
      <c r="AR159" s="857"/>
      <c r="AS159" s="857"/>
      <c r="AT159" s="857"/>
      <c r="AU159" s="857"/>
      <c r="AV159" s="861"/>
      <c r="AW159" s="834" t="s">
        <v>926</v>
      </c>
      <c r="AX159" s="862"/>
      <c r="AY159" s="862" t="s">
        <v>680</v>
      </c>
      <c r="AZ159" s="863"/>
      <c r="BA159" s="861" t="s">
        <v>680</v>
      </c>
      <c r="BB159" s="864"/>
      <c r="BC159" s="864"/>
      <c r="BD159" s="864"/>
      <c r="BE159" s="895"/>
      <c r="BF159" s="896"/>
      <c r="BG159" s="897"/>
      <c r="BH159" s="863"/>
      <c r="BI159" s="863"/>
      <c r="BJ159" s="863"/>
    </row>
    <row r="160" spans="1:63" ht="31.5" x14ac:dyDescent="0.25">
      <c r="A160" s="843">
        <v>3</v>
      </c>
      <c r="B160" s="875" t="s">
        <v>927</v>
      </c>
      <c r="C160" s="873" t="s">
        <v>30</v>
      </c>
      <c r="D160" s="873"/>
      <c r="E160" s="855">
        <f t="shared" si="22"/>
        <v>0.15</v>
      </c>
      <c r="F160" s="855"/>
      <c r="G160" s="856">
        <v>8</v>
      </c>
      <c r="H160" s="855">
        <f t="shared" si="23"/>
        <v>0.15</v>
      </c>
      <c r="I160" s="855">
        <v>0.16</v>
      </c>
      <c r="J160" s="855"/>
      <c r="K160" s="855"/>
      <c r="L160" s="855"/>
      <c r="M160" s="855">
        <f t="shared" si="24"/>
        <v>0.15</v>
      </c>
      <c r="N160" s="855">
        <v>0.16</v>
      </c>
      <c r="O160" s="871" t="s">
        <v>871</v>
      </c>
      <c r="P160" s="843" t="s">
        <v>751</v>
      </c>
      <c r="Q160" s="858" t="s">
        <v>677</v>
      </c>
      <c r="R160" s="858">
        <v>114</v>
      </c>
      <c r="S160" s="858">
        <v>114</v>
      </c>
      <c r="T160" s="859" t="s">
        <v>680</v>
      </c>
      <c r="U160" s="855"/>
      <c r="V160" s="855"/>
      <c r="W160" s="874">
        <v>0.15</v>
      </c>
      <c r="X160" s="872"/>
      <c r="Y160" s="855"/>
      <c r="Z160" s="855"/>
      <c r="AA160" s="872"/>
      <c r="AB160" s="872"/>
      <c r="AC160" s="874"/>
      <c r="AD160" s="872"/>
      <c r="AE160" s="872"/>
      <c r="AF160" s="872"/>
      <c r="AG160" s="872"/>
      <c r="AH160" s="872"/>
      <c r="AI160" s="872"/>
      <c r="AJ160" s="872"/>
      <c r="AK160" s="872"/>
      <c r="AL160" s="872"/>
      <c r="AM160" s="872"/>
      <c r="AN160" s="872"/>
      <c r="AO160" s="872"/>
      <c r="AP160" s="872"/>
      <c r="AQ160" s="857"/>
      <c r="AR160" s="857"/>
      <c r="AS160" s="857"/>
      <c r="AT160" s="857"/>
      <c r="AU160" s="857"/>
      <c r="AV160" s="861"/>
      <c r="AW160" s="834" t="s">
        <v>928</v>
      </c>
      <c r="AX160" s="862"/>
      <c r="AY160" s="862" t="s">
        <v>680</v>
      </c>
      <c r="AZ160" s="863"/>
      <c r="BA160" s="861" t="s">
        <v>680</v>
      </c>
      <c r="BB160" s="864"/>
      <c r="BC160" s="864"/>
      <c r="BD160" s="864"/>
      <c r="BE160" s="895"/>
      <c r="BF160" s="896"/>
      <c r="BG160" s="897"/>
      <c r="BH160" s="863"/>
      <c r="BI160" s="863"/>
      <c r="BJ160" s="863"/>
    </row>
    <row r="161" spans="1:62" x14ac:dyDescent="0.25">
      <c r="A161" s="843">
        <v>4</v>
      </c>
      <c r="B161" s="854" t="s">
        <v>929</v>
      </c>
      <c r="C161" s="873" t="s">
        <v>30</v>
      </c>
      <c r="D161" s="873"/>
      <c r="E161" s="855">
        <f t="shared" si="22"/>
        <v>0.2</v>
      </c>
      <c r="F161" s="855"/>
      <c r="G161" s="856">
        <v>8</v>
      </c>
      <c r="H161" s="855">
        <f t="shared" si="23"/>
        <v>0.2</v>
      </c>
      <c r="I161" s="855">
        <v>0.2</v>
      </c>
      <c r="J161" s="884"/>
      <c r="K161" s="855"/>
      <c r="L161" s="855"/>
      <c r="M161" s="855">
        <f t="shared" si="24"/>
        <v>0.2</v>
      </c>
      <c r="N161" s="855">
        <v>0.2</v>
      </c>
      <c r="O161" s="871" t="s">
        <v>698</v>
      </c>
      <c r="P161" s="843" t="s">
        <v>699</v>
      </c>
      <c r="Q161" s="858" t="s">
        <v>677</v>
      </c>
      <c r="R161" s="858">
        <v>115</v>
      </c>
      <c r="S161" s="858">
        <v>115</v>
      </c>
      <c r="T161" s="859"/>
      <c r="U161" s="872"/>
      <c r="V161" s="872"/>
      <c r="W161" s="855">
        <v>0.2</v>
      </c>
      <c r="X161" s="872"/>
      <c r="Y161" s="872"/>
      <c r="Z161" s="872"/>
      <c r="AA161" s="872"/>
      <c r="AB161" s="872"/>
      <c r="AC161" s="872"/>
      <c r="AD161" s="872"/>
      <c r="AE161" s="872"/>
      <c r="AF161" s="872"/>
      <c r="AG161" s="872"/>
      <c r="AH161" s="872"/>
      <c r="AI161" s="872"/>
      <c r="AJ161" s="872"/>
      <c r="AK161" s="872"/>
      <c r="AL161" s="872"/>
      <c r="AM161" s="872"/>
      <c r="AN161" s="872"/>
      <c r="AO161" s="872"/>
      <c r="AP161" s="872"/>
      <c r="AQ161" s="857"/>
      <c r="AR161" s="857"/>
      <c r="AS161" s="857"/>
      <c r="AT161" s="857"/>
      <c r="AU161" s="857"/>
      <c r="AV161" s="861"/>
      <c r="AW161" s="834"/>
      <c r="AX161" s="862"/>
      <c r="AY161" s="862" t="s">
        <v>680</v>
      </c>
      <c r="AZ161" s="863"/>
      <c r="BA161" s="861" t="s">
        <v>680</v>
      </c>
      <c r="BB161" s="864"/>
      <c r="BC161" s="864"/>
      <c r="BD161" s="864"/>
      <c r="BE161" s="868"/>
      <c r="BF161" s="896"/>
      <c r="BG161" s="897"/>
      <c r="BH161" s="863"/>
      <c r="BI161" s="863"/>
      <c r="BJ161" s="863"/>
    </row>
    <row r="162" spans="1:62" ht="21.6" customHeight="1" x14ac:dyDescent="0.25">
      <c r="A162" s="843">
        <v>5</v>
      </c>
      <c r="B162" s="854" t="s">
        <v>930</v>
      </c>
      <c r="C162" s="843" t="s">
        <v>30</v>
      </c>
      <c r="D162" s="843"/>
      <c r="E162" s="855">
        <f t="shared" si="22"/>
        <v>0.19</v>
      </c>
      <c r="F162" s="855"/>
      <c r="G162" s="856">
        <v>8</v>
      </c>
      <c r="H162" s="855">
        <f t="shared" si="23"/>
        <v>0.19</v>
      </c>
      <c r="I162" s="855">
        <v>0.12</v>
      </c>
      <c r="J162" s="884"/>
      <c r="K162" s="855"/>
      <c r="L162" s="855"/>
      <c r="M162" s="855">
        <f t="shared" si="24"/>
        <v>0.19</v>
      </c>
      <c r="N162" s="855">
        <v>0.12</v>
      </c>
      <c r="O162" s="871" t="s">
        <v>884</v>
      </c>
      <c r="P162" s="843" t="s">
        <v>796</v>
      </c>
      <c r="Q162" s="858" t="s">
        <v>677</v>
      </c>
      <c r="R162" s="858">
        <v>116</v>
      </c>
      <c r="S162" s="858">
        <v>116</v>
      </c>
      <c r="T162" s="859" t="s">
        <v>680</v>
      </c>
      <c r="U162" s="872"/>
      <c r="V162" s="872"/>
      <c r="W162" s="855">
        <v>0.19</v>
      </c>
      <c r="X162" s="872"/>
      <c r="Y162" s="872"/>
      <c r="Z162" s="872"/>
      <c r="AA162" s="872"/>
      <c r="AB162" s="872"/>
      <c r="AC162" s="872"/>
      <c r="AD162" s="872"/>
      <c r="AE162" s="872"/>
      <c r="AF162" s="872"/>
      <c r="AG162" s="872"/>
      <c r="AH162" s="872"/>
      <c r="AI162" s="872"/>
      <c r="AJ162" s="872"/>
      <c r="AK162" s="872"/>
      <c r="AL162" s="872"/>
      <c r="AM162" s="872"/>
      <c r="AN162" s="872"/>
      <c r="AO162" s="872"/>
      <c r="AP162" s="872"/>
      <c r="AQ162" s="857"/>
      <c r="AR162" s="857"/>
      <c r="AS162" s="857"/>
      <c r="AT162" s="857"/>
      <c r="AU162" s="857"/>
      <c r="AV162" s="861"/>
      <c r="AW162" s="834" t="s">
        <v>931</v>
      </c>
      <c r="AX162" s="862"/>
      <c r="AY162" s="862" t="s">
        <v>680</v>
      </c>
      <c r="AZ162" s="863"/>
      <c r="BA162" s="861" t="s">
        <v>680</v>
      </c>
      <c r="BB162" s="864"/>
      <c r="BC162" s="864"/>
      <c r="BD162" s="864"/>
      <c r="BE162" s="835"/>
      <c r="BF162" s="908"/>
      <c r="BG162" s="897"/>
      <c r="BH162" s="863"/>
      <c r="BI162" s="863"/>
      <c r="BJ162" s="863"/>
    </row>
    <row r="163" spans="1:62" ht="31.5" x14ac:dyDescent="0.25">
      <c r="A163" s="843">
        <v>6</v>
      </c>
      <c r="B163" s="871" t="s">
        <v>932</v>
      </c>
      <c r="C163" s="843" t="s">
        <v>30</v>
      </c>
      <c r="D163" s="843"/>
      <c r="E163" s="855">
        <f t="shared" si="22"/>
        <v>0.15</v>
      </c>
      <c r="F163" s="855"/>
      <c r="G163" s="856">
        <v>8</v>
      </c>
      <c r="H163" s="855">
        <f t="shared" si="23"/>
        <v>0.15</v>
      </c>
      <c r="I163" s="855">
        <v>0.1</v>
      </c>
      <c r="J163" s="855"/>
      <c r="K163" s="855"/>
      <c r="L163" s="855"/>
      <c r="M163" s="855">
        <f t="shared" si="24"/>
        <v>0.15</v>
      </c>
      <c r="N163" s="855">
        <v>0.1</v>
      </c>
      <c r="O163" s="871" t="s">
        <v>933</v>
      </c>
      <c r="P163" s="843" t="s">
        <v>890</v>
      </c>
      <c r="Q163" s="858" t="s">
        <v>677</v>
      </c>
      <c r="R163" s="858">
        <v>117</v>
      </c>
      <c r="S163" s="858">
        <v>117</v>
      </c>
      <c r="T163" s="859" t="s">
        <v>680</v>
      </c>
      <c r="U163" s="874"/>
      <c r="V163" s="872"/>
      <c r="W163" s="874">
        <v>0.15</v>
      </c>
      <c r="X163" s="874"/>
      <c r="Y163" s="874"/>
      <c r="Z163" s="874"/>
      <c r="AA163" s="874"/>
      <c r="AB163" s="872"/>
      <c r="AC163" s="872"/>
      <c r="AD163" s="874"/>
      <c r="AE163" s="874"/>
      <c r="AF163" s="874"/>
      <c r="AG163" s="874"/>
      <c r="AH163" s="874"/>
      <c r="AI163" s="874"/>
      <c r="AJ163" s="874"/>
      <c r="AK163" s="872"/>
      <c r="AL163" s="872"/>
      <c r="AM163" s="874"/>
      <c r="AN163" s="874"/>
      <c r="AO163" s="872"/>
      <c r="AP163" s="872"/>
      <c r="AQ163" s="857"/>
      <c r="AR163" s="857"/>
      <c r="AS163" s="857"/>
      <c r="AT163" s="857"/>
      <c r="AU163" s="857"/>
      <c r="AV163" s="861"/>
      <c r="AW163" s="834" t="s">
        <v>934</v>
      </c>
      <c r="AX163" s="862"/>
      <c r="AY163" s="862" t="s">
        <v>935</v>
      </c>
      <c r="AZ163" s="863" t="s">
        <v>680</v>
      </c>
      <c r="BA163" s="861" t="s">
        <v>680</v>
      </c>
      <c r="BB163" s="864"/>
      <c r="BC163" s="864"/>
      <c r="BD163" s="864"/>
      <c r="BE163" s="909"/>
      <c r="BF163" s="910"/>
      <c r="BG163" s="897"/>
      <c r="BH163" s="863"/>
      <c r="BI163" s="863"/>
      <c r="BJ163" s="863"/>
    </row>
    <row r="164" spans="1:62" ht="37.9" customHeight="1" x14ac:dyDescent="0.25">
      <c r="A164" s="843">
        <v>7</v>
      </c>
      <c r="B164" s="904" t="s">
        <v>936</v>
      </c>
      <c r="C164" s="911" t="s">
        <v>30</v>
      </c>
      <c r="D164" s="911"/>
      <c r="E164" s="855">
        <f t="shared" si="22"/>
        <v>0.18</v>
      </c>
      <c r="F164" s="855"/>
      <c r="G164" s="856">
        <v>8</v>
      </c>
      <c r="H164" s="855">
        <f t="shared" si="23"/>
        <v>0.18</v>
      </c>
      <c r="I164" s="855">
        <v>0.15</v>
      </c>
      <c r="J164" s="855">
        <v>0.18</v>
      </c>
      <c r="K164" s="855"/>
      <c r="L164" s="855"/>
      <c r="M164" s="855">
        <f t="shared" si="24"/>
        <v>0</v>
      </c>
      <c r="N164" s="855">
        <v>0</v>
      </c>
      <c r="O164" s="871" t="s">
        <v>937</v>
      </c>
      <c r="P164" s="843" t="s">
        <v>813</v>
      </c>
      <c r="Q164" s="858" t="s">
        <v>677</v>
      </c>
      <c r="R164" s="858">
        <v>118</v>
      </c>
      <c r="S164" s="858">
        <v>118</v>
      </c>
      <c r="T164" s="859" t="s">
        <v>680</v>
      </c>
      <c r="U164" s="874"/>
      <c r="V164" s="872"/>
      <c r="W164" s="874"/>
      <c r="X164" s="872"/>
      <c r="Y164" s="872"/>
      <c r="Z164" s="872"/>
      <c r="AA164" s="874"/>
      <c r="AB164" s="872"/>
      <c r="AC164" s="872"/>
      <c r="AD164" s="872"/>
      <c r="AE164" s="872"/>
      <c r="AF164" s="874"/>
      <c r="AG164" s="872"/>
      <c r="AH164" s="872"/>
      <c r="AI164" s="872"/>
      <c r="AJ164" s="872"/>
      <c r="AK164" s="872"/>
      <c r="AL164" s="872"/>
      <c r="AM164" s="872"/>
      <c r="AN164" s="872"/>
      <c r="AO164" s="874"/>
      <c r="AP164" s="872"/>
      <c r="AQ164" s="857"/>
      <c r="AR164" s="857"/>
      <c r="AS164" s="857"/>
      <c r="AT164" s="857"/>
      <c r="AU164" s="857"/>
      <c r="AV164" s="861"/>
      <c r="AW164" s="834" t="s">
        <v>938</v>
      </c>
      <c r="AX164" s="862"/>
      <c r="AY164" s="862" t="s">
        <v>680</v>
      </c>
      <c r="AZ164" s="863"/>
      <c r="BA164" s="861" t="s">
        <v>680</v>
      </c>
      <c r="BB164" s="864"/>
      <c r="BC164" s="864"/>
      <c r="BD164" s="864"/>
      <c r="BE164" s="909"/>
      <c r="BF164" s="910"/>
      <c r="BG164" s="897"/>
      <c r="BH164" s="863"/>
      <c r="BI164" s="863"/>
      <c r="BJ164" s="863"/>
    </row>
    <row r="165" spans="1:62" ht="31.5" x14ac:dyDescent="0.25">
      <c r="A165" s="843">
        <v>8</v>
      </c>
      <c r="B165" s="904" t="s">
        <v>939</v>
      </c>
      <c r="C165" s="911" t="s">
        <v>30</v>
      </c>
      <c r="D165" s="911"/>
      <c r="E165" s="855">
        <f t="shared" si="22"/>
        <v>0.14000000000000001</v>
      </c>
      <c r="F165" s="855"/>
      <c r="G165" s="856">
        <v>8</v>
      </c>
      <c r="H165" s="855">
        <f t="shared" si="23"/>
        <v>0.14000000000000001</v>
      </c>
      <c r="I165" s="855">
        <v>0.1</v>
      </c>
      <c r="J165" s="884">
        <v>0.14000000000000001</v>
      </c>
      <c r="K165" s="855"/>
      <c r="L165" s="855"/>
      <c r="M165" s="855">
        <f t="shared" si="24"/>
        <v>0</v>
      </c>
      <c r="N165" s="855">
        <v>0</v>
      </c>
      <c r="O165" s="871" t="s">
        <v>940</v>
      </c>
      <c r="P165" s="843" t="s">
        <v>815</v>
      </c>
      <c r="Q165" s="858" t="s">
        <v>677</v>
      </c>
      <c r="R165" s="858">
        <v>119</v>
      </c>
      <c r="S165" s="858">
        <v>119</v>
      </c>
      <c r="T165" s="859" t="s">
        <v>718</v>
      </c>
      <c r="U165" s="872"/>
      <c r="V165" s="874"/>
      <c r="W165" s="874"/>
      <c r="X165" s="874"/>
      <c r="Y165" s="872"/>
      <c r="Z165" s="872"/>
      <c r="AA165" s="872"/>
      <c r="AB165" s="872"/>
      <c r="AC165" s="872"/>
      <c r="AD165" s="872"/>
      <c r="AE165" s="872"/>
      <c r="AF165" s="874"/>
      <c r="AG165" s="872"/>
      <c r="AH165" s="872"/>
      <c r="AI165" s="872"/>
      <c r="AJ165" s="872"/>
      <c r="AK165" s="872"/>
      <c r="AL165" s="872"/>
      <c r="AM165" s="874"/>
      <c r="AN165" s="872"/>
      <c r="AO165" s="872"/>
      <c r="AP165" s="874"/>
      <c r="AQ165" s="857"/>
      <c r="AR165" s="857"/>
      <c r="AS165" s="857"/>
      <c r="AT165" s="857"/>
      <c r="AU165" s="857"/>
      <c r="AV165" s="861"/>
      <c r="AW165" s="834" t="s">
        <v>941</v>
      </c>
      <c r="AX165" s="862"/>
      <c r="AY165" s="862" t="s">
        <v>680</v>
      </c>
      <c r="AZ165" s="863"/>
      <c r="BA165" s="861" t="s">
        <v>680</v>
      </c>
      <c r="BB165" s="864"/>
      <c r="BC165" s="864"/>
      <c r="BD165" s="864"/>
      <c r="BE165" s="912"/>
      <c r="BF165" s="913"/>
      <c r="BG165" s="897"/>
      <c r="BH165" s="863"/>
      <c r="BI165" s="863"/>
      <c r="BJ165" s="863"/>
    </row>
    <row r="166" spans="1:62" ht="20.45" customHeight="1" x14ac:dyDescent="0.25">
      <c r="A166" s="843">
        <v>9</v>
      </c>
      <c r="B166" s="871" t="s">
        <v>942</v>
      </c>
      <c r="C166" s="873" t="s">
        <v>30</v>
      </c>
      <c r="D166" s="873"/>
      <c r="E166" s="855">
        <f t="shared" si="22"/>
        <v>0.15</v>
      </c>
      <c r="F166" s="855"/>
      <c r="G166" s="856">
        <v>8</v>
      </c>
      <c r="H166" s="855">
        <f t="shared" si="23"/>
        <v>0.15</v>
      </c>
      <c r="I166" s="855">
        <v>0.15</v>
      </c>
      <c r="J166" s="855"/>
      <c r="K166" s="855"/>
      <c r="L166" s="855"/>
      <c r="M166" s="855">
        <f t="shared" si="24"/>
        <v>0.15</v>
      </c>
      <c r="N166" s="855">
        <v>0.15</v>
      </c>
      <c r="O166" s="882" t="s">
        <v>602</v>
      </c>
      <c r="P166" s="883" t="s">
        <v>722</v>
      </c>
      <c r="Q166" s="858" t="s">
        <v>677</v>
      </c>
      <c r="R166" s="858">
        <v>120</v>
      </c>
      <c r="S166" s="858">
        <v>120</v>
      </c>
      <c r="T166" s="859" t="s">
        <v>680</v>
      </c>
      <c r="U166" s="855"/>
      <c r="V166" s="872"/>
      <c r="W166" s="855">
        <v>0</v>
      </c>
      <c r="X166" s="872">
        <v>0</v>
      </c>
      <c r="Y166" s="855"/>
      <c r="Z166" s="855"/>
      <c r="AA166" s="872"/>
      <c r="AB166" s="872"/>
      <c r="AC166" s="872"/>
      <c r="AD166" s="872"/>
      <c r="AE166" s="872"/>
      <c r="AF166" s="872"/>
      <c r="AG166" s="855"/>
      <c r="AH166" s="855"/>
      <c r="AI166" s="855"/>
      <c r="AJ166" s="855">
        <v>0.15</v>
      </c>
      <c r="AK166" s="872"/>
      <c r="AL166" s="872"/>
      <c r="AM166" s="855"/>
      <c r="AN166" s="872"/>
      <c r="AO166" s="872"/>
      <c r="AP166" s="872"/>
      <c r="AQ166" s="857"/>
      <c r="AR166" s="857"/>
      <c r="AS166" s="857"/>
      <c r="AT166" s="857"/>
      <c r="AU166" s="857"/>
      <c r="AV166" s="861"/>
      <c r="AW166" s="834" t="s">
        <v>943</v>
      </c>
      <c r="AX166" s="862"/>
      <c r="AY166" s="862" t="s">
        <v>680</v>
      </c>
      <c r="AZ166" s="863"/>
      <c r="BA166" s="861" t="s">
        <v>680</v>
      </c>
      <c r="BB166" s="864"/>
      <c r="BC166" s="864"/>
      <c r="BD166" s="864"/>
      <c r="BE166" s="912"/>
      <c r="BF166" s="913"/>
      <c r="BG166" s="897"/>
      <c r="BH166" s="863"/>
      <c r="BI166" s="863"/>
      <c r="BJ166" s="863"/>
    </row>
    <row r="167" spans="1:62" ht="31.5" x14ac:dyDescent="0.25">
      <c r="A167" s="843">
        <v>10</v>
      </c>
      <c r="B167" s="875" t="s">
        <v>944</v>
      </c>
      <c r="C167" s="873" t="s">
        <v>30</v>
      </c>
      <c r="D167" s="873"/>
      <c r="E167" s="855">
        <f t="shared" si="22"/>
        <v>0.13</v>
      </c>
      <c r="F167" s="855"/>
      <c r="G167" s="856">
        <v>8</v>
      </c>
      <c r="H167" s="855">
        <f t="shared" si="23"/>
        <v>0.13</v>
      </c>
      <c r="I167" s="855">
        <v>0.15</v>
      </c>
      <c r="J167" s="855"/>
      <c r="K167" s="855"/>
      <c r="L167" s="855"/>
      <c r="M167" s="855">
        <f t="shared" si="24"/>
        <v>0.13</v>
      </c>
      <c r="N167" s="855">
        <v>0.15</v>
      </c>
      <c r="O167" s="882" t="s">
        <v>945</v>
      </c>
      <c r="P167" s="883" t="s">
        <v>728</v>
      </c>
      <c r="Q167" s="858" t="s">
        <v>677</v>
      </c>
      <c r="R167" s="858">
        <v>121</v>
      </c>
      <c r="S167" s="858">
        <v>121</v>
      </c>
      <c r="T167" s="859" t="s">
        <v>680</v>
      </c>
      <c r="U167" s="855"/>
      <c r="V167" s="872"/>
      <c r="W167" s="855">
        <v>0</v>
      </c>
      <c r="X167" s="872">
        <v>0</v>
      </c>
      <c r="Y167" s="855"/>
      <c r="Z167" s="855"/>
      <c r="AA167" s="872"/>
      <c r="AB167" s="872"/>
      <c r="AC167" s="872"/>
      <c r="AD167" s="872"/>
      <c r="AE167" s="872"/>
      <c r="AF167" s="872"/>
      <c r="AG167" s="855"/>
      <c r="AH167" s="855"/>
      <c r="AI167" s="855"/>
      <c r="AJ167" s="855">
        <v>0.13</v>
      </c>
      <c r="AK167" s="872"/>
      <c r="AL167" s="872"/>
      <c r="AM167" s="872"/>
      <c r="AN167" s="872"/>
      <c r="AO167" s="872"/>
      <c r="AP167" s="872"/>
      <c r="AQ167" s="857"/>
      <c r="AR167" s="857"/>
      <c r="AS167" s="857"/>
      <c r="AT167" s="857"/>
      <c r="AU167" s="857"/>
      <c r="AV167" s="861"/>
      <c r="AW167" s="834" t="s">
        <v>946</v>
      </c>
      <c r="AX167" s="862"/>
      <c r="AY167" s="862" t="s">
        <v>680</v>
      </c>
      <c r="AZ167" s="863"/>
      <c r="BA167" s="861" t="s">
        <v>680</v>
      </c>
      <c r="BB167" s="864"/>
      <c r="BC167" s="864"/>
      <c r="BD167" s="864"/>
      <c r="BE167" s="895"/>
      <c r="BF167" s="896"/>
      <c r="BG167" s="897"/>
      <c r="BH167" s="863"/>
      <c r="BI167" s="863"/>
      <c r="BJ167" s="863"/>
    </row>
    <row r="168" spans="1:62" ht="34.15" customHeight="1" x14ac:dyDescent="0.25">
      <c r="A168" s="843">
        <v>11</v>
      </c>
      <c r="B168" s="854" t="s">
        <v>947</v>
      </c>
      <c r="C168" s="843" t="s">
        <v>30</v>
      </c>
      <c r="D168" s="843"/>
      <c r="E168" s="855">
        <f t="shared" si="22"/>
        <v>0.17</v>
      </c>
      <c r="F168" s="855"/>
      <c r="G168" s="856">
        <v>8</v>
      </c>
      <c r="H168" s="855">
        <f t="shared" si="23"/>
        <v>0.17</v>
      </c>
      <c r="I168" s="855">
        <v>0.3</v>
      </c>
      <c r="J168" s="855">
        <v>0.17</v>
      </c>
      <c r="K168" s="855"/>
      <c r="L168" s="855"/>
      <c r="M168" s="855">
        <f t="shared" si="24"/>
        <v>0</v>
      </c>
      <c r="N168" s="855">
        <v>0</v>
      </c>
      <c r="O168" s="882" t="s">
        <v>823</v>
      </c>
      <c r="P168" s="883" t="s">
        <v>824</v>
      </c>
      <c r="Q168" s="858" t="s">
        <v>677</v>
      </c>
      <c r="R168" s="858">
        <v>122</v>
      </c>
      <c r="S168" s="858">
        <v>122</v>
      </c>
      <c r="T168" s="859" t="s">
        <v>718</v>
      </c>
      <c r="U168" s="855"/>
      <c r="V168" s="872"/>
      <c r="W168" s="855"/>
      <c r="X168" s="874"/>
      <c r="Y168" s="855"/>
      <c r="Z168" s="855"/>
      <c r="AA168" s="872"/>
      <c r="AB168" s="872"/>
      <c r="AC168" s="872"/>
      <c r="AD168" s="872"/>
      <c r="AE168" s="872"/>
      <c r="AF168" s="872"/>
      <c r="AG168" s="872"/>
      <c r="AH168" s="872"/>
      <c r="AI168" s="872"/>
      <c r="AJ168" s="872"/>
      <c r="AK168" s="872"/>
      <c r="AL168" s="872"/>
      <c r="AM168" s="872"/>
      <c r="AN168" s="872"/>
      <c r="AO168" s="872"/>
      <c r="AP168" s="872"/>
      <c r="AQ168" s="857"/>
      <c r="AR168" s="857"/>
      <c r="AS168" s="857"/>
      <c r="AT168" s="857"/>
      <c r="AU168" s="857"/>
      <c r="AV168" s="861"/>
      <c r="AW168" s="834" t="s">
        <v>948</v>
      </c>
      <c r="AX168" s="862"/>
      <c r="AY168" s="862" t="s">
        <v>680</v>
      </c>
      <c r="AZ168" s="863"/>
      <c r="BA168" s="861" t="s">
        <v>949</v>
      </c>
      <c r="BB168" s="864"/>
      <c r="BC168" s="864"/>
      <c r="BD168" s="864"/>
      <c r="BE168" s="895"/>
      <c r="BF168" s="896"/>
      <c r="BG168" s="897"/>
      <c r="BH168" s="863"/>
      <c r="BI168" s="863"/>
      <c r="BJ168" s="863"/>
    </row>
    <row r="169" spans="1:62" ht="21.6" customHeight="1" x14ac:dyDescent="0.25">
      <c r="A169" s="843">
        <v>12</v>
      </c>
      <c r="B169" s="875" t="s">
        <v>950</v>
      </c>
      <c r="C169" s="873" t="s">
        <v>30</v>
      </c>
      <c r="D169" s="873"/>
      <c r="E169" s="855">
        <f t="shared" si="22"/>
        <v>0.15</v>
      </c>
      <c r="F169" s="855"/>
      <c r="G169" s="856">
        <v>8</v>
      </c>
      <c r="H169" s="855">
        <f t="shared" si="23"/>
        <v>0.15</v>
      </c>
      <c r="I169" s="855">
        <v>0.2</v>
      </c>
      <c r="J169" s="884"/>
      <c r="K169" s="855"/>
      <c r="L169" s="855"/>
      <c r="M169" s="855">
        <f t="shared" si="24"/>
        <v>0.15</v>
      </c>
      <c r="N169" s="855">
        <v>0.2</v>
      </c>
      <c r="O169" s="882" t="s">
        <v>604</v>
      </c>
      <c r="P169" s="843" t="s">
        <v>831</v>
      </c>
      <c r="Q169" s="858" t="s">
        <v>677</v>
      </c>
      <c r="R169" s="858">
        <v>123</v>
      </c>
      <c r="S169" s="858">
        <v>123</v>
      </c>
      <c r="T169" s="859"/>
      <c r="U169" s="872"/>
      <c r="V169" s="872"/>
      <c r="W169" s="874"/>
      <c r="X169" s="855">
        <v>0.15</v>
      </c>
      <c r="Y169" s="872"/>
      <c r="Z169" s="872"/>
      <c r="AA169" s="872"/>
      <c r="AB169" s="872"/>
      <c r="AC169" s="872"/>
      <c r="AD169" s="872"/>
      <c r="AE169" s="872"/>
      <c r="AF169" s="872"/>
      <c r="AG169" s="872"/>
      <c r="AH169" s="872"/>
      <c r="AI169" s="872"/>
      <c r="AJ169" s="872"/>
      <c r="AK169" s="872"/>
      <c r="AL169" s="872"/>
      <c r="AM169" s="872"/>
      <c r="AN169" s="872"/>
      <c r="AO169" s="872"/>
      <c r="AP169" s="872"/>
      <c r="AQ169" s="857"/>
      <c r="AR169" s="857"/>
      <c r="AS169" s="857"/>
      <c r="AT169" s="857"/>
      <c r="AU169" s="857"/>
      <c r="AV169" s="861"/>
      <c r="AW169" s="834" t="s">
        <v>951</v>
      </c>
      <c r="AX169" s="862"/>
      <c r="AY169" s="862" t="s">
        <v>680</v>
      </c>
      <c r="AZ169" s="863"/>
      <c r="BA169" s="861" t="s">
        <v>952</v>
      </c>
      <c r="BB169" s="864"/>
      <c r="BC169" s="864"/>
      <c r="BD169" s="864"/>
      <c r="BE169" s="914"/>
      <c r="BF169" s="915"/>
      <c r="BG169" s="897"/>
      <c r="BH169" s="863"/>
      <c r="BI169" s="863"/>
      <c r="BJ169" s="863"/>
    </row>
    <row r="170" spans="1:62" ht="50.25" customHeight="1" x14ac:dyDescent="0.25">
      <c r="A170" s="843">
        <v>13</v>
      </c>
      <c r="B170" s="875" t="s">
        <v>953</v>
      </c>
      <c r="C170" s="873" t="s">
        <v>30</v>
      </c>
      <c r="D170" s="873"/>
      <c r="E170" s="855">
        <f t="shared" si="22"/>
        <v>0.12</v>
      </c>
      <c r="F170" s="855"/>
      <c r="G170" s="856">
        <v>8</v>
      </c>
      <c r="H170" s="855">
        <f t="shared" si="23"/>
        <v>0.12</v>
      </c>
      <c r="I170" s="855">
        <v>0.12</v>
      </c>
      <c r="J170" s="884"/>
      <c r="K170" s="855"/>
      <c r="L170" s="855"/>
      <c r="M170" s="855">
        <f t="shared" si="24"/>
        <v>0.12</v>
      </c>
      <c r="N170" s="855">
        <v>0.12</v>
      </c>
      <c r="O170" s="882" t="s">
        <v>895</v>
      </c>
      <c r="P170" s="843" t="s">
        <v>709</v>
      </c>
      <c r="Q170" s="858" t="s">
        <v>710</v>
      </c>
      <c r="R170" s="858">
        <v>124</v>
      </c>
      <c r="S170" s="858">
        <v>124</v>
      </c>
      <c r="T170" s="859"/>
      <c r="U170" s="872"/>
      <c r="V170" s="872"/>
      <c r="W170" s="874"/>
      <c r="X170" s="855">
        <v>0.12</v>
      </c>
      <c r="Y170" s="872"/>
      <c r="Z170" s="872"/>
      <c r="AA170" s="872"/>
      <c r="AB170" s="872"/>
      <c r="AC170" s="872"/>
      <c r="AD170" s="872"/>
      <c r="AE170" s="872"/>
      <c r="AF170" s="872"/>
      <c r="AG170" s="872"/>
      <c r="AH170" s="872"/>
      <c r="AI170" s="872"/>
      <c r="AJ170" s="872"/>
      <c r="AK170" s="872"/>
      <c r="AL170" s="872"/>
      <c r="AM170" s="872"/>
      <c r="AN170" s="872"/>
      <c r="AO170" s="872"/>
      <c r="AP170" s="872"/>
      <c r="AQ170" s="857"/>
      <c r="AR170" s="857"/>
      <c r="AS170" s="857"/>
      <c r="AT170" s="857"/>
      <c r="AU170" s="857"/>
      <c r="AV170" s="861"/>
      <c r="AW170" s="834" t="s">
        <v>954</v>
      </c>
      <c r="AX170" s="862"/>
      <c r="AY170" s="862" t="s">
        <v>680</v>
      </c>
      <c r="AZ170" s="863"/>
      <c r="BA170" s="861" t="s">
        <v>680</v>
      </c>
      <c r="BB170" s="864"/>
      <c r="BC170" s="864"/>
      <c r="BD170" s="864"/>
      <c r="BE170" s="895"/>
      <c r="BF170" s="896"/>
      <c r="BG170" s="897"/>
      <c r="BH170" s="863"/>
      <c r="BI170" s="863"/>
      <c r="BJ170" s="863"/>
    </row>
    <row r="171" spans="1:62" ht="33" customHeight="1" x14ac:dyDescent="0.25">
      <c r="A171" s="843">
        <v>14</v>
      </c>
      <c r="B171" s="875" t="s">
        <v>955</v>
      </c>
      <c r="C171" s="873" t="s">
        <v>30</v>
      </c>
      <c r="D171" s="873"/>
      <c r="E171" s="855">
        <f t="shared" si="22"/>
        <v>0.13</v>
      </c>
      <c r="F171" s="855"/>
      <c r="G171" s="856">
        <v>8</v>
      </c>
      <c r="H171" s="855">
        <f t="shared" si="23"/>
        <v>0.13</v>
      </c>
      <c r="I171" s="855">
        <v>0.2</v>
      </c>
      <c r="J171" s="884">
        <v>0.13</v>
      </c>
      <c r="K171" s="855"/>
      <c r="L171" s="855"/>
      <c r="M171" s="855">
        <f t="shared" si="24"/>
        <v>0</v>
      </c>
      <c r="N171" s="855">
        <v>0.2</v>
      </c>
      <c r="O171" s="882" t="s">
        <v>900</v>
      </c>
      <c r="P171" s="843" t="s">
        <v>841</v>
      </c>
      <c r="Q171" s="858" t="s">
        <v>677</v>
      </c>
      <c r="R171" s="858">
        <v>125</v>
      </c>
      <c r="S171" s="858">
        <v>125</v>
      </c>
      <c r="T171" s="859" t="s">
        <v>680</v>
      </c>
      <c r="U171" s="872"/>
      <c r="V171" s="872"/>
      <c r="W171" s="874"/>
      <c r="X171" s="855"/>
      <c r="Y171" s="872"/>
      <c r="Z171" s="872"/>
      <c r="AA171" s="872"/>
      <c r="AB171" s="872"/>
      <c r="AC171" s="872"/>
      <c r="AD171" s="872"/>
      <c r="AE171" s="872"/>
      <c r="AF171" s="872"/>
      <c r="AG171" s="872"/>
      <c r="AH171" s="872"/>
      <c r="AI171" s="872"/>
      <c r="AJ171" s="872"/>
      <c r="AK171" s="872"/>
      <c r="AL171" s="872"/>
      <c r="AM171" s="872"/>
      <c r="AN171" s="872"/>
      <c r="AO171" s="872"/>
      <c r="AP171" s="872"/>
      <c r="AQ171" s="857"/>
      <c r="AR171" s="857"/>
      <c r="AS171" s="857"/>
      <c r="AT171" s="857"/>
      <c r="AU171" s="857"/>
      <c r="AV171" s="861"/>
      <c r="AW171" s="834" t="s">
        <v>956</v>
      </c>
      <c r="AX171" s="862"/>
      <c r="AY171" s="862" t="s">
        <v>839</v>
      </c>
      <c r="AZ171" s="863"/>
      <c r="BA171" s="861" t="s">
        <v>680</v>
      </c>
      <c r="BB171" s="864"/>
      <c r="BC171" s="864"/>
      <c r="BD171" s="864"/>
      <c r="BE171" s="895"/>
      <c r="BF171" s="896"/>
      <c r="BG171" s="897"/>
      <c r="BH171" s="863"/>
      <c r="BI171" s="863"/>
      <c r="BJ171" s="863"/>
    </row>
    <row r="172" spans="1:62" ht="33.75" customHeight="1" x14ac:dyDescent="0.25">
      <c r="A172" s="843">
        <v>15</v>
      </c>
      <c r="B172" s="875" t="s">
        <v>957</v>
      </c>
      <c r="C172" s="873" t="s">
        <v>30</v>
      </c>
      <c r="D172" s="873"/>
      <c r="E172" s="855">
        <f t="shared" si="22"/>
        <v>0.2</v>
      </c>
      <c r="F172" s="855"/>
      <c r="G172" s="856">
        <v>8</v>
      </c>
      <c r="H172" s="855">
        <f t="shared" si="23"/>
        <v>0.2</v>
      </c>
      <c r="I172" s="855">
        <v>0.12</v>
      </c>
      <c r="J172" s="884"/>
      <c r="K172" s="855"/>
      <c r="L172" s="855"/>
      <c r="M172" s="855">
        <f t="shared" si="24"/>
        <v>0.2</v>
      </c>
      <c r="N172" s="855">
        <v>0.12</v>
      </c>
      <c r="O172" s="882" t="s">
        <v>958</v>
      </c>
      <c r="P172" s="843" t="s">
        <v>758</v>
      </c>
      <c r="Q172" s="858" t="s">
        <v>677</v>
      </c>
      <c r="R172" s="858">
        <v>126</v>
      </c>
      <c r="S172" s="858">
        <v>126</v>
      </c>
      <c r="T172" s="859" t="s">
        <v>680</v>
      </c>
      <c r="U172" s="872"/>
      <c r="V172" s="872"/>
      <c r="W172" s="874">
        <v>0.2</v>
      </c>
      <c r="X172" s="855"/>
      <c r="Y172" s="872"/>
      <c r="Z172" s="872"/>
      <c r="AA172" s="872"/>
      <c r="AB172" s="872"/>
      <c r="AC172" s="872"/>
      <c r="AD172" s="872"/>
      <c r="AE172" s="872"/>
      <c r="AF172" s="872"/>
      <c r="AG172" s="872"/>
      <c r="AH172" s="872"/>
      <c r="AI172" s="872"/>
      <c r="AJ172" s="872"/>
      <c r="AK172" s="872"/>
      <c r="AL172" s="872"/>
      <c r="AM172" s="872"/>
      <c r="AN172" s="872"/>
      <c r="AO172" s="872"/>
      <c r="AP172" s="872"/>
      <c r="AQ172" s="857"/>
      <c r="AR172" s="857"/>
      <c r="AS172" s="857"/>
      <c r="AT172" s="857"/>
      <c r="AU172" s="857"/>
      <c r="AV172" s="861"/>
      <c r="AW172" s="834" t="s">
        <v>959</v>
      </c>
      <c r="AX172" s="862"/>
      <c r="AY172" s="862" t="s">
        <v>680</v>
      </c>
      <c r="AZ172" s="863"/>
      <c r="BA172" s="861" t="s">
        <v>680</v>
      </c>
      <c r="BB172" s="864"/>
      <c r="BC172" s="864"/>
      <c r="BD172" s="864"/>
      <c r="BE172" s="895"/>
      <c r="BF172" s="896"/>
      <c r="BG172" s="897"/>
      <c r="BH172" s="863"/>
      <c r="BI172" s="863"/>
      <c r="BJ172" s="863"/>
    </row>
    <row r="173" spans="1:62" ht="31.5" x14ac:dyDescent="0.25">
      <c r="A173" s="843">
        <v>16</v>
      </c>
      <c r="B173" s="875" t="s">
        <v>960</v>
      </c>
      <c r="C173" s="873" t="s">
        <v>30</v>
      </c>
      <c r="D173" s="873"/>
      <c r="E173" s="855">
        <f t="shared" si="22"/>
        <v>0.14000000000000001</v>
      </c>
      <c r="F173" s="855"/>
      <c r="G173" s="856">
        <v>8</v>
      </c>
      <c r="H173" s="855">
        <f t="shared" si="23"/>
        <v>0.14000000000000001</v>
      </c>
      <c r="I173" s="855">
        <v>0.2</v>
      </c>
      <c r="J173" s="884"/>
      <c r="K173" s="855"/>
      <c r="L173" s="855"/>
      <c r="M173" s="855">
        <f t="shared" si="24"/>
        <v>0.14000000000000001</v>
      </c>
      <c r="N173" s="855">
        <v>0.2</v>
      </c>
      <c r="O173" s="871" t="s">
        <v>961</v>
      </c>
      <c r="P173" s="843" t="s">
        <v>715</v>
      </c>
      <c r="Q173" s="858" t="s">
        <v>677</v>
      </c>
      <c r="R173" s="858">
        <v>127</v>
      </c>
      <c r="S173" s="858">
        <v>127</v>
      </c>
      <c r="T173" s="859" t="s">
        <v>718</v>
      </c>
      <c r="U173" s="872"/>
      <c r="V173" s="872"/>
      <c r="W173" s="874"/>
      <c r="X173" s="855">
        <v>0.14000000000000001</v>
      </c>
      <c r="Y173" s="872"/>
      <c r="Z173" s="872"/>
      <c r="AA173" s="872"/>
      <c r="AB173" s="872"/>
      <c r="AC173" s="872"/>
      <c r="AD173" s="872"/>
      <c r="AE173" s="872"/>
      <c r="AF173" s="872"/>
      <c r="AG173" s="872"/>
      <c r="AH173" s="872"/>
      <c r="AI173" s="872"/>
      <c r="AJ173" s="872"/>
      <c r="AK173" s="872"/>
      <c r="AL173" s="872"/>
      <c r="AM173" s="872"/>
      <c r="AN173" s="872"/>
      <c r="AO173" s="872"/>
      <c r="AP173" s="872"/>
      <c r="AQ173" s="857"/>
      <c r="AR173" s="857"/>
      <c r="AS173" s="857"/>
      <c r="AT173" s="857"/>
      <c r="AU173" s="857"/>
      <c r="AV173" s="861"/>
      <c r="AW173" s="834" t="s">
        <v>962</v>
      </c>
      <c r="AX173" s="862"/>
      <c r="AY173" s="862" t="s">
        <v>680</v>
      </c>
      <c r="AZ173" s="863"/>
      <c r="BA173" s="861" t="s">
        <v>680</v>
      </c>
      <c r="BB173" s="864"/>
      <c r="BC173" s="864"/>
      <c r="BD173" s="864"/>
      <c r="BE173" s="895"/>
      <c r="BF173" s="896"/>
      <c r="BG173" s="897"/>
      <c r="BH173" s="863"/>
      <c r="BI173" s="863"/>
      <c r="BJ173" s="863"/>
    </row>
    <row r="174" spans="1:62" ht="31.5" x14ac:dyDescent="0.25">
      <c r="A174" s="843">
        <v>17</v>
      </c>
      <c r="B174" s="875" t="s">
        <v>963</v>
      </c>
      <c r="C174" s="873" t="s">
        <v>30</v>
      </c>
      <c r="D174" s="873"/>
      <c r="E174" s="855">
        <f t="shared" si="22"/>
        <v>0.15</v>
      </c>
      <c r="F174" s="855"/>
      <c r="G174" s="856">
        <v>8</v>
      </c>
      <c r="H174" s="855">
        <f t="shared" si="23"/>
        <v>0.15</v>
      </c>
      <c r="I174" s="855">
        <v>0.11</v>
      </c>
      <c r="J174" s="884"/>
      <c r="K174" s="855"/>
      <c r="L174" s="855"/>
      <c r="M174" s="855">
        <f t="shared" si="24"/>
        <v>0.15</v>
      </c>
      <c r="N174" s="855">
        <v>0.11</v>
      </c>
      <c r="O174" s="871" t="s">
        <v>964</v>
      </c>
      <c r="P174" s="843" t="s">
        <v>859</v>
      </c>
      <c r="Q174" s="858" t="s">
        <v>677</v>
      </c>
      <c r="R174" s="858">
        <v>128</v>
      </c>
      <c r="S174" s="858">
        <v>128</v>
      </c>
      <c r="T174" s="859" t="s">
        <v>965</v>
      </c>
      <c r="U174" s="872"/>
      <c r="V174" s="872"/>
      <c r="W174" s="874"/>
      <c r="X174" s="855">
        <v>0.15</v>
      </c>
      <c r="Y174" s="872"/>
      <c r="Z174" s="872"/>
      <c r="AA174" s="872"/>
      <c r="AB174" s="872"/>
      <c r="AC174" s="872"/>
      <c r="AD174" s="872"/>
      <c r="AE174" s="872"/>
      <c r="AF174" s="872"/>
      <c r="AG174" s="872"/>
      <c r="AH174" s="872"/>
      <c r="AI174" s="872"/>
      <c r="AJ174" s="872"/>
      <c r="AK174" s="872"/>
      <c r="AL174" s="872"/>
      <c r="AM174" s="872"/>
      <c r="AN174" s="872"/>
      <c r="AO174" s="872"/>
      <c r="AP174" s="872"/>
      <c r="AQ174" s="857"/>
      <c r="AR174" s="857"/>
      <c r="AS174" s="857"/>
      <c r="AT174" s="857"/>
      <c r="AU174" s="857"/>
      <c r="AV174" s="861"/>
      <c r="AW174" s="834" t="s">
        <v>966</v>
      </c>
      <c r="AX174" s="862"/>
      <c r="AY174" s="862" t="s">
        <v>680</v>
      </c>
      <c r="AZ174" s="863"/>
      <c r="BA174" s="861" t="s">
        <v>680</v>
      </c>
      <c r="BB174" s="864"/>
      <c r="BC174" s="864"/>
      <c r="BD174" s="864"/>
      <c r="BE174" s="895"/>
      <c r="BF174" s="896"/>
      <c r="BG174" s="897"/>
      <c r="BH174" s="863"/>
      <c r="BI174" s="863"/>
      <c r="BJ174" s="863"/>
    </row>
    <row r="175" spans="1:62" ht="31.5" x14ac:dyDescent="0.25">
      <c r="A175" s="843">
        <v>18</v>
      </c>
      <c r="B175" s="875" t="s">
        <v>967</v>
      </c>
      <c r="C175" s="873" t="s">
        <v>30</v>
      </c>
      <c r="D175" s="873"/>
      <c r="E175" s="855">
        <f t="shared" si="22"/>
        <v>0.22</v>
      </c>
      <c r="F175" s="855"/>
      <c r="G175" s="856">
        <v>8</v>
      </c>
      <c r="H175" s="855">
        <f t="shared" si="23"/>
        <v>0.22</v>
      </c>
      <c r="I175" s="855">
        <v>0.2</v>
      </c>
      <c r="J175" s="884"/>
      <c r="K175" s="855"/>
      <c r="L175" s="855"/>
      <c r="M175" s="855">
        <f t="shared" si="24"/>
        <v>0.22</v>
      </c>
      <c r="N175" s="855">
        <v>0.2</v>
      </c>
      <c r="O175" s="882" t="s">
        <v>968</v>
      </c>
      <c r="P175" s="843" t="s">
        <v>676</v>
      </c>
      <c r="Q175" s="858" t="s">
        <v>677</v>
      </c>
      <c r="R175" s="858">
        <v>129</v>
      </c>
      <c r="S175" s="858">
        <v>129</v>
      </c>
      <c r="T175" s="859" t="s">
        <v>969</v>
      </c>
      <c r="U175" s="872"/>
      <c r="V175" s="872"/>
      <c r="W175" s="874"/>
      <c r="X175" s="855"/>
      <c r="Y175" s="872"/>
      <c r="Z175" s="872"/>
      <c r="AA175" s="872"/>
      <c r="AB175" s="872"/>
      <c r="AC175" s="872"/>
      <c r="AD175" s="872"/>
      <c r="AE175" s="872"/>
      <c r="AF175" s="872"/>
      <c r="AG175" s="872"/>
      <c r="AH175" s="872"/>
      <c r="AI175" s="872"/>
      <c r="AJ175" s="872">
        <v>0.22</v>
      </c>
      <c r="AK175" s="872"/>
      <c r="AL175" s="872"/>
      <c r="AM175" s="872"/>
      <c r="AN175" s="872"/>
      <c r="AO175" s="872"/>
      <c r="AP175" s="872"/>
      <c r="AQ175" s="857"/>
      <c r="AR175" s="857"/>
      <c r="AS175" s="857"/>
      <c r="AT175" s="857"/>
      <c r="AU175" s="857"/>
      <c r="AV175" s="861"/>
      <c r="AW175" s="834" t="s">
        <v>970</v>
      </c>
      <c r="AX175" s="862"/>
      <c r="AY175" s="862" t="s">
        <v>680</v>
      </c>
      <c r="AZ175" s="863"/>
      <c r="BA175" s="861" t="s">
        <v>680</v>
      </c>
      <c r="BB175" s="864"/>
      <c r="BC175" s="864"/>
      <c r="BD175" s="864"/>
      <c r="BE175" s="895"/>
      <c r="BF175" s="896"/>
      <c r="BG175" s="897"/>
      <c r="BH175" s="863"/>
      <c r="BI175" s="863"/>
      <c r="BJ175" s="863"/>
    </row>
    <row r="176" spans="1:62" x14ac:dyDescent="0.25">
      <c r="A176" s="843">
        <v>19</v>
      </c>
      <c r="B176" s="875" t="s">
        <v>971</v>
      </c>
      <c r="C176" s="873" t="s">
        <v>30</v>
      </c>
      <c r="D176" s="873"/>
      <c r="E176" s="855">
        <f t="shared" si="22"/>
        <v>0.12</v>
      </c>
      <c r="F176" s="855"/>
      <c r="G176" s="856">
        <v>8</v>
      </c>
      <c r="H176" s="855">
        <f t="shared" si="23"/>
        <v>0.12</v>
      </c>
      <c r="I176" s="855">
        <v>0.12</v>
      </c>
      <c r="J176" s="884"/>
      <c r="K176" s="855"/>
      <c r="L176" s="855"/>
      <c r="M176" s="855">
        <f t="shared" si="24"/>
        <v>0.12</v>
      </c>
      <c r="N176" s="855">
        <v>0.12</v>
      </c>
      <c r="O176" s="882" t="s">
        <v>596</v>
      </c>
      <c r="P176" s="883" t="s">
        <v>864</v>
      </c>
      <c r="Q176" s="858" t="s">
        <v>677</v>
      </c>
      <c r="R176" s="858">
        <v>130</v>
      </c>
      <c r="S176" s="858">
        <v>130</v>
      </c>
      <c r="T176" s="859" t="s">
        <v>718</v>
      </c>
      <c r="U176" s="872"/>
      <c r="V176" s="872"/>
      <c r="W176" s="874"/>
      <c r="X176" s="855"/>
      <c r="Y176" s="872"/>
      <c r="Z176" s="872"/>
      <c r="AA176" s="872"/>
      <c r="AB176" s="872"/>
      <c r="AC176" s="872"/>
      <c r="AD176" s="872"/>
      <c r="AE176" s="872"/>
      <c r="AF176" s="872"/>
      <c r="AG176" s="872"/>
      <c r="AH176" s="872"/>
      <c r="AI176" s="872"/>
      <c r="AJ176" s="872">
        <v>0.12</v>
      </c>
      <c r="AK176" s="872"/>
      <c r="AL176" s="872"/>
      <c r="AM176" s="872"/>
      <c r="AN176" s="872"/>
      <c r="AO176" s="872"/>
      <c r="AP176" s="872"/>
      <c r="AQ176" s="857"/>
      <c r="AR176" s="857"/>
      <c r="AS176" s="857"/>
      <c r="AT176" s="857"/>
      <c r="AU176" s="857"/>
      <c r="AV176" s="861"/>
      <c r="AW176" s="834"/>
      <c r="AX176" s="862"/>
      <c r="AY176" s="862" t="s">
        <v>680</v>
      </c>
      <c r="AZ176" s="863"/>
      <c r="BA176" s="861" t="s">
        <v>680</v>
      </c>
      <c r="BB176" s="864"/>
      <c r="BC176" s="864"/>
      <c r="BD176" s="864"/>
      <c r="BE176" s="895"/>
      <c r="BF176" s="896"/>
      <c r="BG176" s="897"/>
      <c r="BH176" s="863"/>
      <c r="BI176" s="863"/>
      <c r="BJ176" s="863"/>
    </row>
    <row r="177" spans="1:62" ht="31.5" x14ac:dyDescent="0.25">
      <c r="A177" s="843">
        <v>20</v>
      </c>
      <c r="B177" s="875" t="s">
        <v>972</v>
      </c>
      <c r="C177" s="873" t="s">
        <v>30</v>
      </c>
      <c r="D177" s="873"/>
      <c r="E177" s="855">
        <f t="shared" si="22"/>
        <v>0.12</v>
      </c>
      <c r="F177" s="855"/>
      <c r="G177" s="856">
        <v>8</v>
      </c>
      <c r="H177" s="855">
        <f t="shared" si="23"/>
        <v>0.12</v>
      </c>
      <c r="I177" s="855">
        <v>0.13</v>
      </c>
      <c r="J177" s="884"/>
      <c r="K177" s="855"/>
      <c r="L177" s="855"/>
      <c r="M177" s="855">
        <f t="shared" si="24"/>
        <v>0.12</v>
      </c>
      <c r="N177" s="855">
        <v>0.13</v>
      </c>
      <c r="O177" s="882" t="s">
        <v>973</v>
      </c>
      <c r="P177" s="843" t="s">
        <v>683</v>
      </c>
      <c r="Q177" s="858" t="s">
        <v>677</v>
      </c>
      <c r="R177" s="858">
        <v>131</v>
      </c>
      <c r="S177" s="858">
        <v>131</v>
      </c>
      <c r="T177" s="859" t="s">
        <v>680</v>
      </c>
      <c r="U177" s="872"/>
      <c r="V177" s="872"/>
      <c r="W177" s="874"/>
      <c r="X177" s="855"/>
      <c r="Y177" s="872"/>
      <c r="Z177" s="872"/>
      <c r="AA177" s="872"/>
      <c r="AB177" s="872"/>
      <c r="AC177" s="872"/>
      <c r="AD177" s="872"/>
      <c r="AE177" s="872"/>
      <c r="AF177" s="872"/>
      <c r="AG177" s="872"/>
      <c r="AH177" s="872"/>
      <c r="AI177" s="872"/>
      <c r="AJ177" s="872">
        <v>0.12</v>
      </c>
      <c r="AK177" s="872"/>
      <c r="AL177" s="872"/>
      <c r="AM177" s="872"/>
      <c r="AN177" s="872"/>
      <c r="AO177" s="872"/>
      <c r="AP177" s="872"/>
      <c r="AQ177" s="857"/>
      <c r="AR177" s="857"/>
      <c r="AS177" s="857"/>
      <c r="AT177" s="857"/>
      <c r="AU177" s="857"/>
      <c r="AV177" s="861"/>
      <c r="AW177" s="834" t="s">
        <v>974</v>
      </c>
      <c r="AX177" s="862"/>
      <c r="AY177" s="862" t="s">
        <v>680</v>
      </c>
      <c r="AZ177" s="863"/>
      <c r="BA177" s="861" t="s">
        <v>680</v>
      </c>
      <c r="BB177" s="864"/>
      <c r="BC177" s="864"/>
      <c r="BD177" s="864"/>
      <c r="BE177" s="895"/>
      <c r="BF177" s="896"/>
      <c r="BG177" s="897"/>
      <c r="BH177" s="863"/>
      <c r="BI177" s="863"/>
      <c r="BJ177" s="863"/>
    </row>
    <row r="178" spans="1:62" ht="31.5" x14ac:dyDescent="0.25">
      <c r="A178" s="843">
        <v>21</v>
      </c>
      <c r="B178" s="875" t="s">
        <v>975</v>
      </c>
      <c r="C178" s="873" t="s">
        <v>30</v>
      </c>
      <c r="D178" s="873">
        <v>21</v>
      </c>
      <c r="E178" s="855">
        <f t="shared" si="22"/>
        <v>0.2</v>
      </c>
      <c r="F178" s="855"/>
      <c r="G178" s="856">
        <v>8</v>
      </c>
      <c r="H178" s="855">
        <f t="shared" si="23"/>
        <v>0.2</v>
      </c>
      <c r="I178" s="855">
        <v>0.2</v>
      </c>
      <c r="J178" s="884"/>
      <c r="K178" s="855"/>
      <c r="L178" s="855"/>
      <c r="M178" s="855">
        <f t="shared" si="24"/>
        <v>0.2</v>
      </c>
      <c r="N178" s="855">
        <v>0.2</v>
      </c>
      <c r="O178" s="882" t="s">
        <v>976</v>
      </c>
      <c r="P178" s="843" t="s">
        <v>713</v>
      </c>
      <c r="Q178" s="858" t="s">
        <v>677</v>
      </c>
      <c r="R178" s="858">
        <v>132</v>
      </c>
      <c r="S178" s="858">
        <v>132</v>
      </c>
      <c r="T178" s="859" t="s">
        <v>718</v>
      </c>
      <c r="U178" s="872"/>
      <c r="V178" s="872"/>
      <c r="W178" s="874"/>
      <c r="X178" s="855">
        <v>0.2</v>
      </c>
      <c r="Y178" s="872"/>
      <c r="Z178" s="872"/>
      <c r="AA178" s="872"/>
      <c r="AB178" s="872"/>
      <c r="AC178" s="872"/>
      <c r="AD178" s="872"/>
      <c r="AE178" s="872"/>
      <c r="AF178" s="872"/>
      <c r="AG178" s="872"/>
      <c r="AH178" s="872"/>
      <c r="AI178" s="872"/>
      <c r="AJ178" s="872"/>
      <c r="AK178" s="872"/>
      <c r="AL178" s="872"/>
      <c r="AM178" s="872"/>
      <c r="AN178" s="872"/>
      <c r="AO178" s="872"/>
      <c r="AP178" s="872"/>
      <c r="AQ178" s="857"/>
      <c r="AR178" s="857"/>
      <c r="AS178" s="857"/>
      <c r="AT178" s="857"/>
      <c r="AU178" s="857"/>
      <c r="AV178" s="861"/>
      <c r="AW178" s="834" t="s">
        <v>977</v>
      </c>
      <c r="AX178" s="862"/>
      <c r="AY178" s="862" t="s">
        <v>680</v>
      </c>
      <c r="AZ178" s="863"/>
      <c r="BA178" s="861" t="s">
        <v>680</v>
      </c>
      <c r="BB178" s="864"/>
      <c r="BC178" s="864"/>
      <c r="BD178" s="864"/>
      <c r="BE178" s="895"/>
      <c r="BF178" s="896"/>
      <c r="BG178" s="897"/>
      <c r="BH178" s="863"/>
      <c r="BI178" s="863"/>
      <c r="BJ178" s="863"/>
    </row>
    <row r="179" spans="1:62" s="838" customFormat="1" x14ac:dyDescent="0.25">
      <c r="A179" s="952" t="s">
        <v>978</v>
      </c>
      <c r="B179" s="847" t="s">
        <v>91</v>
      </c>
      <c r="C179" s="898"/>
      <c r="D179" s="873"/>
      <c r="E179" s="869">
        <f t="shared" ref="E179:M179" si="25">SUM(E180:E183)</f>
        <v>156.07</v>
      </c>
      <c r="F179" s="869">
        <f t="shared" si="25"/>
        <v>0</v>
      </c>
      <c r="G179" s="855">
        <f t="shared" si="25"/>
        <v>36</v>
      </c>
      <c r="H179" s="869">
        <f t="shared" si="25"/>
        <v>156.07</v>
      </c>
      <c r="I179" s="855">
        <f t="shared" si="25"/>
        <v>156.07</v>
      </c>
      <c r="J179" s="869">
        <f t="shared" si="25"/>
        <v>120</v>
      </c>
      <c r="K179" s="869">
        <f t="shared" si="25"/>
        <v>0</v>
      </c>
      <c r="L179" s="869">
        <f t="shared" si="25"/>
        <v>0</v>
      </c>
      <c r="M179" s="869">
        <f t="shared" si="25"/>
        <v>36.07</v>
      </c>
      <c r="N179" s="855"/>
      <c r="O179" s="903"/>
      <c r="P179" s="843"/>
      <c r="Q179" s="858"/>
      <c r="R179" s="900"/>
      <c r="S179" s="858"/>
      <c r="T179" s="859"/>
      <c r="U179" s="872"/>
      <c r="V179" s="872"/>
      <c r="W179" s="874"/>
      <c r="X179" s="855"/>
      <c r="Y179" s="872"/>
      <c r="Z179" s="872"/>
      <c r="AA179" s="872"/>
      <c r="AB179" s="872"/>
      <c r="AC179" s="872"/>
      <c r="AD179" s="872"/>
      <c r="AE179" s="872"/>
      <c r="AF179" s="872"/>
      <c r="AG179" s="872"/>
      <c r="AH179" s="872"/>
      <c r="AI179" s="872"/>
      <c r="AJ179" s="872"/>
      <c r="AK179" s="872"/>
      <c r="AL179" s="872"/>
      <c r="AM179" s="872"/>
      <c r="AN179" s="872"/>
      <c r="AO179" s="872"/>
      <c r="AP179" s="872"/>
      <c r="AQ179" s="857"/>
      <c r="AR179" s="857"/>
      <c r="AS179" s="857"/>
      <c r="AT179" s="857"/>
      <c r="AU179" s="857"/>
      <c r="AV179" s="861"/>
      <c r="AW179" s="834"/>
      <c r="AX179" s="862"/>
      <c r="AY179" s="862"/>
      <c r="AZ179" s="863"/>
      <c r="BA179" s="861"/>
      <c r="BB179" s="901"/>
      <c r="BC179" s="864"/>
      <c r="BD179" s="864"/>
      <c r="BE179" s="895"/>
      <c r="BF179" s="896"/>
      <c r="BG179" s="897"/>
      <c r="BH179" s="863"/>
      <c r="BI179" s="863"/>
      <c r="BJ179" s="863"/>
    </row>
    <row r="180" spans="1:62" ht="31.5" x14ac:dyDescent="0.25">
      <c r="A180" s="843">
        <v>1</v>
      </c>
      <c r="B180" s="871" t="s">
        <v>979</v>
      </c>
      <c r="C180" s="843" t="s">
        <v>135</v>
      </c>
      <c r="D180" s="843"/>
      <c r="E180" s="855">
        <f>F180+H180</f>
        <v>50</v>
      </c>
      <c r="F180" s="855"/>
      <c r="G180" s="856">
        <v>9</v>
      </c>
      <c r="H180" s="855">
        <f>J180+K180+L180+M180</f>
        <v>50</v>
      </c>
      <c r="I180" s="855">
        <v>50</v>
      </c>
      <c r="J180" s="855">
        <v>50</v>
      </c>
      <c r="K180" s="855"/>
      <c r="L180" s="855"/>
      <c r="M180" s="855">
        <f>SUM(W180:AS180)</f>
        <v>0</v>
      </c>
      <c r="N180" s="855"/>
      <c r="O180" s="871" t="s">
        <v>980</v>
      </c>
      <c r="P180" s="843" t="s">
        <v>981</v>
      </c>
      <c r="Q180" s="858" t="s">
        <v>677</v>
      </c>
      <c r="R180" s="858">
        <v>133</v>
      </c>
      <c r="S180" s="858">
        <v>133</v>
      </c>
      <c r="T180" s="859" t="s">
        <v>680</v>
      </c>
      <c r="U180" s="855"/>
      <c r="V180" s="855"/>
      <c r="W180" s="874"/>
      <c r="X180" s="855"/>
      <c r="Y180" s="855"/>
      <c r="Z180" s="855"/>
      <c r="AA180" s="855"/>
      <c r="AB180" s="855"/>
      <c r="AC180" s="872"/>
      <c r="AD180" s="872"/>
      <c r="AE180" s="872"/>
      <c r="AF180" s="872"/>
      <c r="AG180" s="872"/>
      <c r="AH180" s="872"/>
      <c r="AI180" s="872"/>
      <c r="AJ180" s="872"/>
      <c r="AK180" s="872"/>
      <c r="AL180" s="872"/>
      <c r="AM180" s="872"/>
      <c r="AN180" s="872"/>
      <c r="AO180" s="872"/>
      <c r="AP180" s="872"/>
      <c r="AQ180" s="857"/>
      <c r="AR180" s="857"/>
      <c r="AS180" s="857"/>
      <c r="AT180" s="857"/>
      <c r="AU180" s="857"/>
      <c r="AV180" s="861"/>
      <c r="AW180" s="834"/>
      <c r="AX180" s="862"/>
      <c r="AY180" s="862" t="s">
        <v>680</v>
      </c>
      <c r="AZ180" s="863"/>
      <c r="BA180" s="861" t="s">
        <v>982</v>
      </c>
      <c r="BB180" s="864"/>
      <c r="BC180" s="864"/>
      <c r="BD180" s="864"/>
      <c r="BE180" s="916"/>
      <c r="BF180" s="915"/>
      <c r="BG180" s="897"/>
      <c r="BH180" s="863"/>
      <c r="BI180" s="863"/>
      <c r="BJ180" s="863"/>
    </row>
    <row r="181" spans="1:62" ht="31.5" x14ac:dyDescent="0.25">
      <c r="A181" s="843">
        <v>2</v>
      </c>
      <c r="B181" s="871" t="s">
        <v>983</v>
      </c>
      <c r="C181" s="843" t="s">
        <v>135</v>
      </c>
      <c r="D181" s="843"/>
      <c r="E181" s="855">
        <f>F181+H181</f>
        <v>25</v>
      </c>
      <c r="F181" s="855"/>
      <c r="G181" s="856">
        <v>9</v>
      </c>
      <c r="H181" s="855">
        <f>J181+K181+L181+M181</f>
        <v>25</v>
      </c>
      <c r="I181" s="855">
        <v>25</v>
      </c>
      <c r="J181" s="855"/>
      <c r="K181" s="855"/>
      <c r="L181" s="855"/>
      <c r="M181" s="855">
        <f>SUM(W181:AS181)</f>
        <v>25</v>
      </c>
      <c r="N181" s="855">
        <v>25</v>
      </c>
      <c r="O181" s="871" t="s">
        <v>598</v>
      </c>
      <c r="P181" s="843" t="s">
        <v>813</v>
      </c>
      <c r="Q181" s="858" t="s">
        <v>677</v>
      </c>
      <c r="R181" s="858">
        <v>134</v>
      </c>
      <c r="S181" s="858">
        <v>134</v>
      </c>
      <c r="T181" s="859"/>
      <c r="U181" s="855"/>
      <c r="V181" s="855"/>
      <c r="W181" s="874"/>
      <c r="X181" s="855">
        <v>15</v>
      </c>
      <c r="Y181" s="855">
        <v>9</v>
      </c>
      <c r="Z181" s="855"/>
      <c r="AA181" s="855">
        <v>1</v>
      </c>
      <c r="AB181" s="855"/>
      <c r="AC181" s="872"/>
      <c r="AD181" s="872"/>
      <c r="AE181" s="872"/>
      <c r="AF181" s="872"/>
      <c r="AG181" s="872"/>
      <c r="AH181" s="872"/>
      <c r="AI181" s="872"/>
      <c r="AJ181" s="872"/>
      <c r="AK181" s="872"/>
      <c r="AL181" s="872"/>
      <c r="AM181" s="872"/>
      <c r="AN181" s="872"/>
      <c r="AO181" s="872"/>
      <c r="AP181" s="872"/>
      <c r="AQ181" s="857"/>
      <c r="AR181" s="857"/>
      <c r="AS181" s="857"/>
      <c r="AT181" s="857"/>
      <c r="AU181" s="857"/>
      <c r="AV181" s="861"/>
      <c r="AW181" s="834"/>
      <c r="AX181" s="862"/>
      <c r="AY181" s="862" t="s">
        <v>680</v>
      </c>
      <c r="AZ181" s="863"/>
      <c r="BA181" s="861" t="s">
        <v>680</v>
      </c>
      <c r="BB181" s="864"/>
      <c r="BC181" s="864"/>
      <c r="BD181" s="864"/>
      <c r="BE181" s="916"/>
      <c r="BF181" s="915"/>
      <c r="BG181" s="897"/>
      <c r="BH181" s="863"/>
      <c r="BI181" s="863"/>
      <c r="BJ181" s="863"/>
    </row>
    <row r="182" spans="1:62" x14ac:dyDescent="0.25">
      <c r="A182" s="843">
        <v>3</v>
      </c>
      <c r="B182" s="871" t="s">
        <v>984</v>
      </c>
      <c r="C182" s="843" t="s">
        <v>135</v>
      </c>
      <c r="D182" s="843"/>
      <c r="E182" s="855">
        <f>F182+H182</f>
        <v>70</v>
      </c>
      <c r="F182" s="855"/>
      <c r="G182" s="856">
        <v>9</v>
      </c>
      <c r="H182" s="855">
        <f>J182+K182+L182+M182</f>
        <v>70</v>
      </c>
      <c r="I182" s="855">
        <v>70</v>
      </c>
      <c r="J182" s="855">
        <v>70</v>
      </c>
      <c r="K182" s="855"/>
      <c r="L182" s="855"/>
      <c r="M182" s="855">
        <f>SUM(W182:AS182)</f>
        <v>0</v>
      </c>
      <c r="N182" s="855"/>
      <c r="O182" s="871" t="s">
        <v>607</v>
      </c>
      <c r="P182" s="843" t="s">
        <v>676</v>
      </c>
      <c r="Q182" s="858" t="s">
        <v>677</v>
      </c>
      <c r="R182" s="858">
        <v>135</v>
      </c>
      <c r="S182" s="858">
        <v>135</v>
      </c>
      <c r="T182" s="859"/>
      <c r="U182" s="855"/>
      <c r="V182" s="855"/>
      <c r="W182" s="874"/>
      <c r="X182" s="855"/>
      <c r="Y182" s="855"/>
      <c r="Z182" s="855"/>
      <c r="AA182" s="855"/>
      <c r="AB182" s="855"/>
      <c r="AC182" s="872"/>
      <c r="AD182" s="872"/>
      <c r="AE182" s="872"/>
      <c r="AF182" s="872"/>
      <c r="AG182" s="872"/>
      <c r="AH182" s="872"/>
      <c r="AI182" s="872"/>
      <c r="AJ182" s="872"/>
      <c r="AK182" s="872"/>
      <c r="AL182" s="872"/>
      <c r="AM182" s="872"/>
      <c r="AN182" s="872"/>
      <c r="AO182" s="872"/>
      <c r="AP182" s="872"/>
      <c r="AQ182" s="857"/>
      <c r="AR182" s="857"/>
      <c r="AS182" s="857"/>
      <c r="AT182" s="857"/>
      <c r="AU182" s="857"/>
      <c r="AV182" s="861"/>
      <c r="AW182" s="834"/>
      <c r="AX182" s="862"/>
      <c r="AY182" s="862" t="s">
        <v>680</v>
      </c>
      <c r="AZ182" s="863"/>
      <c r="BA182" s="861" t="s">
        <v>680</v>
      </c>
      <c r="BB182" s="864"/>
      <c r="BC182" s="864"/>
      <c r="BD182" s="864"/>
      <c r="BE182" s="916"/>
      <c r="BF182" s="915"/>
      <c r="BG182" s="897"/>
      <c r="BH182" s="863"/>
      <c r="BI182" s="863"/>
      <c r="BJ182" s="863"/>
    </row>
    <row r="183" spans="1:62" x14ac:dyDescent="0.25">
      <c r="A183" s="843">
        <v>4</v>
      </c>
      <c r="B183" s="871" t="s">
        <v>985</v>
      </c>
      <c r="C183" s="843" t="s">
        <v>135</v>
      </c>
      <c r="D183" s="843">
        <v>4</v>
      </c>
      <c r="E183" s="855">
        <f>F183+H183</f>
        <v>11.07</v>
      </c>
      <c r="F183" s="855"/>
      <c r="G183" s="856">
        <v>9</v>
      </c>
      <c r="H183" s="855">
        <f>J183+K183+L183+M183</f>
        <v>11.07</v>
      </c>
      <c r="I183" s="855">
        <v>11.07</v>
      </c>
      <c r="J183" s="881"/>
      <c r="K183" s="855"/>
      <c r="L183" s="855"/>
      <c r="M183" s="855">
        <f>SUM(W183:AS183)</f>
        <v>11.07</v>
      </c>
      <c r="N183" s="855">
        <v>11.07</v>
      </c>
      <c r="O183" s="871" t="s">
        <v>590</v>
      </c>
      <c r="P183" s="843" t="s">
        <v>715</v>
      </c>
      <c r="Q183" s="858" t="s">
        <v>986</v>
      </c>
      <c r="R183" s="858">
        <v>136</v>
      </c>
      <c r="S183" s="858">
        <v>136</v>
      </c>
      <c r="T183" s="859" t="s">
        <v>718</v>
      </c>
      <c r="U183" s="881"/>
      <c r="V183" s="872"/>
      <c r="W183" s="874"/>
      <c r="X183" s="881"/>
      <c r="Y183" s="872">
        <v>11.07</v>
      </c>
      <c r="Z183" s="872"/>
      <c r="AA183" s="872"/>
      <c r="AB183" s="872"/>
      <c r="AC183" s="872"/>
      <c r="AD183" s="872"/>
      <c r="AE183" s="872"/>
      <c r="AF183" s="872"/>
      <c r="AG183" s="872"/>
      <c r="AH183" s="872"/>
      <c r="AI183" s="872"/>
      <c r="AJ183" s="872"/>
      <c r="AK183" s="872"/>
      <c r="AL183" s="872"/>
      <c r="AM183" s="872"/>
      <c r="AN183" s="872"/>
      <c r="AO183" s="872"/>
      <c r="AP183" s="872"/>
      <c r="AQ183" s="857"/>
      <c r="AR183" s="857"/>
      <c r="AS183" s="857"/>
      <c r="AT183" s="857"/>
      <c r="AU183" s="857"/>
      <c r="AV183" s="861"/>
      <c r="AW183" s="834"/>
      <c r="AX183" s="862"/>
      <c r="AY183" s="862" t="s">
        <v>680</v>
      </c>
      <c r="AZ183" s="863"/>
      <c r="BA183" s="861" t="s">
        <v>680</v>
      </c>
      <c r="BB183" s="864"/>
      <c r="BC183" s="864"/>
      <c r="BD183" s="864"/>
      <c r="BE183" s="909"/>
      <c r="BF183" s="910"/>
      <c r="BG183" s="897"/>
      <c r="BH183" s="863"/>
      <c r="BI183" s="863"/>
      <c r="BJ183" s="863"/>
    </row>
    <row r="184" spans="1:62" s="838" customFormat="1" x14ac:dyDescent="0.25">
      <c r="A184" s="952" t="s">
        <v>987</v>
      </c>
      <c r="B184" s="847" t="s">
        <v>92</v>
      </c>
      <c r="C184" s="952"/>
      <c r="D184" s="843"/>
      <c r="E184" s="869">
        <f>SUM(E185:E215)</f>
        <v>665.31000000000006</v>
      </c>
      <c r="F184" s="869">
        <f t="shared" ref="F184:M184" si="26">SUM(F185:F215)</f>
        <v>0</v>
      </c>
      <c r="G184" s="855">
        <f t="shared" si="26"/>
        <v>240</v>
      </c>
      <c r="H184" s="869">
        <f t="shared" si="26"/>
        <v>665.31000000000006</v>
      </c>
      <c r="I184" s="855">
        <f t="shared" si="26"/>
        <v>563.38</v>
      </c>
      <c r="J184" s="869">
        <f t="shared" si="26"/>
        <v>4.53</v>
      </c>
      <c r="K184" s="869">
        <f t="shared" si="26"/>
        <v>500</v>
      </c>
      <c r="L184" s="869">
        <f t="shared" si="26"/>
        <v>0</v>
      </c>
      <c r="M184" s="869">
        <f t="shared" si="26"/>
        <v>160.78</v>
      </c>
      <c r="N184" s="855"/>
      <c r="O184" s="850"/>
      <c r="P184" s="843"/>
      <c r="Q184" s="858"/>
      <c r="R184" s="900"/>
      <c r="S184" s="858"/>
      <c r="T184" s="859"/>
      <c r="U184" s="881"/>
      <c r="V184" s="872"/>
      <c r="W184" s="874"/>
      <c r="X184" s="881"/>
      <c r="Y184" s="872"/>
      <c r="Z184" s="872"/>
      <c r="AA184" s="872"/>
      <c r="AB184" s="872"/>
      <c r="AC184" s="872"/>
      <c r="AD184" s="872"/>
      <c r="AE184" s="872"/>
      <c r="AF184" s="872"/>
      <c r="AG184" s="872"/>
      <c r="AH184" s="872"/>
      <c r="AI184" s="872"/>
      <c r="AJ184" s="872"/>
      <c r="AK184" s="872"/>
      <c r="AL184" s="872"/>
      <c r="AM184" s="872"/>
      <c r="AN184" s="872"/>
      <c r="AO184" s="872"/>
      <c r="AP184" s="872"/>
      <c r="AQ184" s="857"/>
      <c r="AR184" s="857"/>
      <c r="AS184" s="857"/>
      <c r="AT184" s="857"/>
      <c r="AU184" s="857"/>
      <c r="AV184" s="861"/>
      <c r="AW184" s="834"/>
      <c r="AX184" s="862"/>
      <c r="AY184" s="862"/>
      <c r="AZ184" s="863"/>
      <c r="BA184" s="861"/>
      <c r="BB184" s="901"/>
      <c r="BC184" s="864"/>
      <c r="BD184" s="864"/>
      <c r="BE184" s="909"/>
      <c r="BF184" s="910"/>
      <c r="BG184" s="897"/>
      <c r="BH184" s="863"/>
      <c r="BI184" s="863"/>
      <c r="BJ184" s="863"/>
    </row>
    <row r="185" spans="1:62" ht="35.450000000000003" customHeight="1" x14ac:dyDescent="0.25">
      <c r="A185" s="843">
        <v>1</v>
      </c>
      <c r="B185" s="871" t="s">
        <v>988</v>
      </c>
      <c r="C185" s="843" t="s">
        <v>133</v>
      </c>
      <c r="D185" s="843"/>
      <c r="E185" s="855">
        <f t="shared" ref="E185:E215" si="27">F185+H185</f>
        <v>3.48</v>
      </c>
      <c r="F185" s="855"/>
      <c r="G185" s="856">
        <v>10</v>
      </c>
      <c r="H185" s="855">
        <f t="shared" ref="H185:H215" si="28">J185+K185+L185+M185</f>
        <v>3.48</v>
      </c>
      <c r="I185" s="855">
        <v>2.2000000000000002</v>
      </c>
      <c r="J185" s="855">
        <v>0.02</v>
      </c>
      <c r="K185" s="855"/>
      <c r="L185" s="851"/>
      <c r="M185" s="855">
        <f t="shared" ref="M185:M215" si="29">SUM(W185:AS185)</f>
        <v>3.46</v>
      </c>
      <c r="N185" s="855">
        <v>2.1800000000000002</v>
      </c>
      <c r="O185" s="871" t="s">
        <v>606</v>
      </c>
      <c r="P185" s="843" t="s">
        <v>683</v>
      </c>
      <c r="Q185" s="902" t="s">
        <v>677</v>
      </c>
      <c r="R185" s="902">
        <v>75</v>
      </c>
      <c r="S185" s="902">
        <v>75</v>
      </c>
      <c r="T185" s="859" t="s">
        <v>989</v>
      </c>
      <c r="U185" s="874"/>
      <c r="V185" s="872"/>
      <c r="W185" s="874">
        <v>1.28</v>
      </c>
      <c r="X185" s="874"/>
      <c r="Y185" s="874"/>
      <c r="Z185" s="874"/>
      <c r="AA185" s="874">
        <v>0.26</v>
      </c>
      <c r="AB185" s="872"/>
      <c r="AC185" s="872"/>
      <c r="AD185" s="874"/>
      <c r="AE185" s="874">
        <v>1.9</v>
      </c>
      <c r="AF185" s="874"/>
      <c r="AG185" s="874"/>
      <c r="AH185" s="874"/>
      <c r="AI185" s="874"/>
      <c r="AJ185" s="874"/>
      <c r="AK185" s="872"/>
      <c r="AL185" s="872"/>
      <c r="AM185" s="874">
        <v>0.02</v>
      </c>
      <c r="AN185" s="874"/>
      <c r="AO185" s="872"/>
      <c r="AP185" s="872"/>
      <c r="AQ185" s="857"/>
      <c r="AR185" s="857"/>
      <c r="AS185" s="857"/>
      <c r="AT185" s="857"/>
      <c r="AU185" s="857"/>
      <c r="AV185" s="861"/>
      <c r="AW185" s="834"/>
      <c r="AX185" s="862"/>
      <c r="AY185" s="862" t="s">
        <v>680</v>
      </c>
      <c r="AZ185" s="863"/>
      <c r="BA185" s="861" t="s">
        <v>680</v>
      </c>
      <c r="BB185" s="864"/>
      <c r="BC185" s="864"/>
      <c r="BD185" s="864"/>
      <c r="BH185" s="863"/>
      <c r="BI185" s="863"/>
      <c r="BJ185" s="863"/>
    </row>
    <row r="186" spans="1:62" ht="26.25" customHeight="1" x14ac:dyDescent="0.25">
      <c r="A186" s="843">
        <v>2</v>
      </c>
      <c r="B186" s="875" t="s">
        <v>990</v>
      </c>
      <c r="C186" s="873" t="s">
        <v>133</v>
      </c>
      <c r="D186" s="873"/>
      <c r="E186" s="855">
        <f t="shared" si="27"/>
        <v>2.4500000000000002</v>
      </c>
      <c r="F186" s="855"/>
      <c r="G186" s="856">
        <v>10</v>
      </c>
      <c r="H186" s="855">
        <f t="shared" si="28"/>
        <v>2.4500000000000002</v>
      </c>
      <c r="I186" s="855">
        <v>2</v>
      </c>
      <c r="J186" s="855">
        <v>2.4500000000000002</v>
      </c>
      <c r="K186" s="855"/>
      <c r="L186" s="855"/>
      <c r="M186" s="855">
        <f t="shared" si="29"/>
        <v>0</v>
      </c>
      <c r="N186" s="855"/>
      <c r="O186" s="871" t="s">
        <v>608</v>
      </c>
      <c r="P186" s="843" t="s">
        <v>686</v>
      </c>
      <c r="Q186" s="858" t="s">
        <v>677</v>
      </c>
      <c r="R186" s="858">
        <v>137</v>
      </c>
      <c r="S186" s="858">
        <v>137</v>
      </c>
      <c r="T186" s="859" t="s">
        <v>991</v>
      </c>
      <c r="U186" s="855"/>
      <c r="V186" s="855"/>
      <c r="W186" s="874"/>
      <c r="X186" s="855"/>
      <c r="Y186" s="855"/>
      <c r="Z186" s="855"/>
      <c r="AA186" s="855"/>
      <c r="AB186" s="855"/>
      <c r="AC186" s="855"/>
      <c r="AD186" s="855"/>
      <c r="AE186" s="855"/>
      <c r="AF186" s="855"/>
      <c r="AG186" s="872"/>
      <c r="AH186" s="872"/>
      <c r="AI186" s="872"/>
      <c r="AJ186" s="872"/>
      <c r="AK186" s="872"/>
      <c r="AL186" s="872"/>
      <c r="AM186" s="872"/>
      <c r="AN186" s="872"/>
      <c r="AO186" s="872"/>
      <c r="AP186" s="872"/>
      <c r="AQ186" s="857"/>
      <c r="AR186" s="857"/>
      <c r="AS186" s="857"/>
      <c r="AT186" s="857"/>
      <c r="AU186" s="857"/>
      <c r="AV186" s="861"/>
      <c r="AW186" s="834"/>
      <c r="AX186" s="862"/>
      <c r="AY186" s="862" t="s">
        <v>680</v>
      </c>
      <c r="AZ186" s="863"/>
      <c r="BA186" s="861" t="s">
        <v>680</v>
      </c>
      <c r="BB186" s="864"/>
      <c r="BC186" s="864"/>
      <c r="BD186" s="864"/>
      <c r="BH186" s="863"/>
      <c r="BI186" s="863"/>
      <c r="BJ186" s="863"/>
    </row>
    <row r="187" spans="1:62" ht="31.5" x14ac:dyDescent="0.25">
      <c r="A187" s="843">
        <v>3</v>
      </c>
      <c r="B187" s="854" t="s">
        <v>992</v>
      </c>
      <c r="C187" s="843" t="s">
        <v>133</v>
      </c>
      <c r="D187" s="843"/>
      <c r="E187" s="855">
        <f t="shared" si="27"/>
        <v>500</v>
      </c>
      <c r="F187" s="855"/>
      <c r="G187" s="856">
        <v>10</v>
      </c>
      <c r="H187" s="855">
        <f t="shared" si="28"/>
        <v>500</v>
      </c>
      <c r="I187" s="855">
        <v>500</v>
      </c>
      <c r="J187" s="855"/>
      <c r="K187" s="855">
        <v>500</v>
      </c>
      <c r="L187" s="855"/>
      <c r="M187" s="855">
        <f t="shared" si="29"/>
        <v>0</v>
      </c>
      <c r="N187" s="855"/>
      <c r="O187" s="871" t="s">
        <v>605</v>
      </c>
      <c r="P187" s="843" t="s">
        <v>751</v>
      </c>
      <c r="Q187" s="858" t="s">
        <v>677</v>
      </c>
      <c r="R187" s="858">
        <v>146</v>
      </c>
      <c r="S187" s="858">
        <v>146</v>
      </c>
      <c r="T187" s="859" t="s">
        <v>993</v>
      </c>
      <c r="U187" s="874"/>
      <c r="V187" s="874"/>
      <c r="W187" s="874"/>
      <c r="X187" s="872"/>
      <c r="Y187" s="874"/>
      <c r="Z187" s="874"/>
      <c r="AA187" s="872"/>
      <c r="AB187" s="872"/>
      <c r="AC187" s="874"/>
      <c r="AD187" s="872"/>
      <c r="AE187" s="872"/>
      <c r="AF187" s="872"/>
      <c r="AG187" s="872"/>
      <c r="AH187" s="872"/>
      <c r="AI187" s="872"/>
      <c r="AJ187" s="872"/>
      <c r="AK187" s="872"/>
      <c r="AL187" s="872"/>
      <c r="AM187" s="872"/>
      <c r="AN187" s="872"/>
      <c r="AO187" s="872"/>
      <c r="AP187" s="872"/>
      <c r="AQ187" s="857"/>
      <c r="AR187" s="857"/>
      <c r="AS187" s="857"/>
      <c r="AT187" s="857"/>
      <c r="AU187" s="857"/>
      <c r="AV187" s="861"/>
      <c r="AW187" s="834"/>
      <c r="AX187" s="862"/>
      <c r="AY187" s="862" t="s">
        <v>680</v>
      </c>
      <c r="AZ187" s="863"/>
      <c r="BA187" s="861" t="s">
        <v>680</v>
      </c>
      <c r="BB187" s="864"/>
      <c r="BC187" s="864"/>
      <c r="BD187" s="864"/>
      <c r="BH187" s="863"/>
      <c r="BI187" s="863"/>
      <c r="BJ187" s="863"/>
    </row>
    <row r="188" spans="1:62" ht="35.25" customHeight="1" x14ac:dyDescent="0.25">
      <c r="A188" s="843">
        <v>4</v>
      </c>
      <c r="B188" s="854" t="s">
        <v>994</v>
      </c>
      <c r="C188" s="843" t="s">
        <v>133</v>
      </c>
      <c r="D188" s="843"/>
      <c r="E188" s="855">
        <f t="shared" si="27"/>
        <v>0.16</v>
      </c>
      <c r="F188" s="855"/>
      <c r="G188" s="856">
        <v>10</v>
      </c>
      <c r="H188" s="855">
        <f t="shared" si="28"/>
        <v>0.16</v>
      </c>
      <c r="I188" s="855">
        <v>0.05</v>
      </c>
      <c r="J188" s="884"/>
      <c r="K188" s="855"/>
      <c r="L188" s="855"/>
      <c r="M188" s="855">
        <f t="shared" si="29"/>
        <v>0.16</v>
      </c>
      <c r="N188" s="855">
        <v>0.05</v>
      </c>
      <c r="O188" s="871" t="s">
        <v>995</v>
      </c>
      <c r="P188" s="843" t="s">
        <v>699</v>
      </c>
      <c r="Q188" s="858" t="s">
        <v>677</v>
      </c>
      <c r="R188" s="858">
        <v>147</v>
      </c>
      <c r="S188" s="858">
        <v>147</v>
      </c>
      <c r="T188" s="859" t="s">
        <v>996</v>
      </c>
      <c r="U188" s="872"/>
      <c r="V188" s="872"/>
      <c r="W188" s="855"/>
      <c r="X188" s="872"/>
      <c r="Y188" s="872"/>
      <c r="Z188" s="872"/>
      <c r="AA188" s="872"/>
      <c r="AB188" s="872"/>
      <c r="AC188" s="872"/>
      <c r="AD188" s="872"/>
      <c r="AE188" s="872"/>
      <c r="AF188" s="872"/>
      <c r="AG188" s="872"/>
      <c r="AH188" s="872"/>
      <c r="AI188" s="872"/>
      <c r="AJ188" s="872"/>
      <c r="AK188" s="872"/>
      <c r="AL188" s="872"/>
      <c r="AM188" s="872"/>
      <c r="AN188" s="872"/>
      <c r="AO188" s="872"/>
      <c r="AP188" s="872"/>
      <c r="AQ188" s="857"/>
      <c r="AR188" s="857"/>
      <c r="AS188" s="857">
        <v>0.16</v>
      </c>
      <c r="AT188" s="857"/>
      <c r="AU188" s="857"/>
      <c r="AV188" s="861"/>
      <c r="AW188" s="834"/>
      <c r="AX188" s="862"/>
      <c r="AY188" s="862" t="s">
        <v>680</v>
      </c>
      <c r="AZ188" s="863"/>
      <c r="BA188" s="861" t="s">
        <v>680</v>
      </c>
      <c r="BB188" s="864"/>
      <c r="BC188" s="864"/>
      <c r="BD188" s="864"/>
      <c r="BH188" s="863"/>
      <c r="BI188" s="863"/>
      <c r="BJ188" s="863"/>
    </row>
    <row r="189" spans="1:62" ht="31.5" x14ac:dyDescent="0.25">
      <c r="A189" s="843">
        <v>5</v>
      </c>
      <c r="B189" s="854" t="s">
        <v>994</v>
      </c>
      <c r="C189" s="843" t="s">
        <v>133</v>
      </c>
      <c r="D189" s="843"/>
      <c r="E189" s="855">
        <f t="shared" si="27"/>
        <v>7.0000000000000007E-2</v>
      </c>
      <c r="F189" s="855"/>
      <c r="G189" s="856">
        <v>10</v>
      </c>
      <c r="H189" s="855">
        <f t="shared" si="28"/>
        <v>7.0000000000000007E-2</v>
      </c>
      <c r="I189" s="855">
        <v>7.0000000000000007E-2</v>
      </c>
      <c r="J189" s="855"/>
      <c r="K189" s="855"/>
      <c r="L189" s="855"/>
      <c r="M189" s="855">
        <f t="shared" si="29"/>
        <v>7.0000000000000007E-2</v>
      </c>
      <c r="N189" s="855">
        <v>7.0000000000000007E-2</v>
      </c>
      <c r="O189" s="871" t="s">
        <v>606</v>
      </c>
      <c r="P189" s="843" t="s">
        <v>683</v>
      </c>
      <c r="Q189" s="858" t="s">
        <v>677</v>
      </c>
      <c r="R189" s="858">
        <v>148</v>
      </c>
      <c r="S189" s="858">
        <v>148</v>
      </c>
      <c r="T189" s="859" t="s">
        <v>680</v>
      </c>
      <c r="U189" s="874"/>
      <c r="V189" s="872"/>
      <c r="W189" s="874"/>
      <c r="X189" s="874"/>
      <c r="Y189" s="874"/>
      <c r="Z189" s="874"/>
      <c r="AA189" s="874"/>
      <c r="AB189" s="872"/>
      <c r="AC189" s="872"/>
      <c r="AD189" s="874"/>
      <c r="AE189" s="874"/>
      <c r="AF189" s="874"/>
      <c r="AG189" s="874"/>
      <c r="AH189" s="874"/>
      <c r="AI189" s="874"/>
      <c r="AJ189" s="874">
        <v>7.0000000000000007E-2</v>
      </c>
      <c r="AK189" s="872"/>
      <c r="AL189" s="872"/>
      <c r="AM189" s="874"/>
      <c r="AN189" s="874"/>
      <c r="AO189" s="872"/>
      <c r="AP189" s="872"/>
      <c r="AQ189" s="857"/>
      <c r="AR189" s="857"/>
      <c r="AS189" s="857"/>
      <c r="AT189" s="857"/>
      <c r="AU189" s="857"/>
      <c r="AV189" s="861"/>
      <c r="AW189" s="834"/>
      <c r="AX189" s="862"/>
      <c r="AY189" s="862" t="s">
        <v>680</v>
      </c>
      <c r="AZ189" s="863"/>
      <c r="BA189" s="861" t="s">
        <v>680</v>
      </c>
      <c r="BB189" s="864"/>
      <c r="BC189" s="864"/>
      <c r="BD189" s="864"/>
      <c r="BH189" s="863"/>
      <c r="BI189" s="863"/>
      <c r="BJ189" s="863"/>
    </row>
    <row r="190" spans="1:62" ht="33.75" customHeight="1" x14ac:dyDescent="0.25">
      <c r="A190" s="843">
        <v>6</v>
      </c>
      <c r="B190" s="854" t="s">
        <v>997</v>
      </c>
      <c r="C190" s="843" t="s">
        <v>133</v>
      </c>
      <c r="D190" s="843"/>
      <c r="E190" s="855">
        <f t="shared" si="27"/>
        <v>3</v>
      </c>
      <c r="F190" s="855"/>
      <c r="G190" s="856">
        <v>10</v>
      </c>
      <c r="H190" s="855">
        <f t="shared" si="28"/>
        <v>3</v>
      </c>
      <c r="I190" s="855">
        <v>0.46</v>
      </c>
      <c r="J190" s="855"/>
      <c r="K190" s="855"/>
      <c r="L190" s="855"/>
      <c r="M190" s="855">
        <f t="shared" si="29"/>
        <v>3</v>
      </c>
      <c r="N190" s="855">
        <v>0.46</v>
      </c>
      <c r="O190" s="871" t="s">
        <v>610</v>
      </c>
      <c r="P190" s="843" t="s">
        <v>890</v>
      </c>
      <c r="Q190" s="858" t="s">
        <v>677</v>
      </c>
      <c r="R190" s="858">
        <v>850</v>
      </c>
      <c r="S190" s="858">
        <v>149</v>
      </c>
      <c r="T190" s="859" t="s">
        <v>998</v>
      </c>
      <c r="U190" s="874"/>
      <c r="V190" s="872"/>
      <c r="W190" s="874"/>
      <c r="X190" s="874">
        <v>1.5</v>
      </c>
      <c r="Y190" s="874"/>
      <c r="Z190" s="874">
        <v>1.5</v>
      </c>
      <c r="AA190" s="874"/>
      <c r="AB190" s="872"/>
      <c r="AC190" s="872"/>
      <c r="AD190" s="874"/>
      <c r="AE190" s="874"/>
      <c r="AF190" s="874"/>
      <c r="AG190" s="874"/>
      <c r="AH190" s="874"/>
      <c r="AI190" s="874"/>
      <c r="AJ190" s="874"/>
      <c r="AK190" s="872"/>
      <c r="AL190" s="872"/>
      <c r="AM190" s="874"/>
      <c r="AN190" s="874"/>
      <c r="AO190" s="872"/>
      <c r="AP190" s="872"/>
      <c r="AQ190" s="857"/>
      <c r="AR190" s="857"/>
      <c r="AS190" s="857"/>
      <c r="AT190" s="857"/>
      <c r="AU190" s="857"/>
      <c r="AV190" s="861"/>
      <c r="AW190" s="834"/>
      <c r="AX190" s="862"/>
      <c r="AY190" s="862" t="s">
        <v>999</v>
      </c>
      <c r="AZ190" s="863"/>
      <c r="BA190" s="861" t="s">
        <v>1000</v>
      </c>
      <c r="BB190" s="864"/>
      <c r="BC190" s="864"/>
      <c r="BD190" s="864"/>
      <c r="BH190" s="863"/>
      <c r="BI190" s="863"/>
      <c r="BJ190" s="863"/>
    </row>
    <row r="191" spans="1:62" ht="31.5" x14ac:dyDescent="0.25">
      <c r="A191" s="843">
        <v>7</v>
      </c>
      <c r="B191" s="871" t="s">
        <v>1001</v>
      </c>
      <c r="C191" s="843" t="s">
        <v>133</v>
      </c>
      <c r="D191" s="843"/>
      <c r="E191" s="855">
        <f t="shared" si="27"/>
        <v>3.29</v>
      </c>
      <c r="F191" s="855"/>
      <c r="G191" s="856">
        <v>10</v>
      </c>
      <c r="H191" s="855">
        <f t="shared" si="28"/>
        <v>3.29</v>
      </c>
      <c r="I191" s="855">
        <v>4.0999999999999996</v>
      </c>
      <c r="J191" s="855"/>
      <c r="K191" s="855"/>
      <c r="L191" s="855"/>
      <c r="M191" s="855">
        <f t="shared" si="29"/>
        <v>3.29</v>
      </c>
      <c r="N191" s="855">
        <v>4.0999999999999996</v>
      </c>
      <c r="O191" s="871" t="s">
        <v>1002</v>
      </c>
      <c r="P191" s="843" t="s">
        <v>890</v>
      </c>
      <c r="Q191" s="858" t="s">
        <v>677</v>
      </c>
      <c r="R191" s="858">
        <v>150</v>
      </c>
      <c r="S191" s="858">
        <v>150</v>
      </c>
      <c r="T191" s="859" t="s">
        <v>1003</v>
      </c>
      <c r="U191" s="874"/>
      <c r="V191" s="872"/>
      <c r="W191" s="874"/>
      <c r="X191" s="874">
        <v>3.29</v>
      </c>
      <c r="Y191" s="874"/>
      <c r="Z191" s="874"/>
      <c r="AA191" s="874"/>
      <c r="AB191" s="872"/>
      <c r="AC191" s="872"/>
      <c r="AD191" s="874"/>
      <c r="AE191" s="874"/>
      <c r="AF191" s="874"/>
      <c r="AG191" s="874"/>
      <c r="AH191" s="874"/>
      <c r="AI191" s="874"/>
      <c r="AJ191" s="874"/>
      <c r="AK191" s="872"/>
      <c r="AL191" s="872"/>
      <c r="AM191" s="874"/>
      <c r="AN191" s="874"/>
      <c r="AO191" s="872"/>
      <c r="AP191" s="872"/>
      <c r="AQ191" s="857"/>
      <c r="AR191" s="857"/>
      <c r="AS191" s="857"/>
      <c r="AT191" s="857"/>
      <c r="AU191" s="857"/>
      <c r="AV191" s="861"/>
      <c r="AW191" s="834"/>
      <c r="AX191" s="862"/>
      <c r="AY191" s="862" t="s">
        <v>680</v>
      </c>
      <c r="AZ191" s="863"/>
      <c r="BA191" s="861" t="s">
        <v>680</v>
      </c>
      <c r="BB191" s="864"/>
      <c r="BC191" s="864"/>
      <c r="BD191" s="864"/>
      <c r="BH191" s="863"/>
      <c r="BI191" s="863"/>
      <c r="BJ191" s="863"/>
    </row>
    <row r="192" spans="1:62" ht="31.5" x14ac:dyDescent="0.25">
      <c r="A192" s="843">
        <v>8</v>
      </c>
      <c r="B192" s="871" t="s">
        <v>1004</v>
      </c>
      <c r="C192" s="843" t="s">
        <v>133</v>
      </c>
      <c r="D192" s="843"/>
      <c r="E192" s="855">
        <f t="shared" si="27"/>
        <v>0.08</v>
      </c>
      <c r="F192" s="855"/>
      <c r="G192" s="856">
        <v>10</v>
      </c>
      <c r="H192" s="855">
        <f t="shared" si="28"/>
        <v>0.08</v>
      </c>
      <c r="I192" s="855">
        <v>0.1</v>
      </c>
      <c r="J192" s="855"/>
      <c r="K192" s="855"/>
      <c r="L192" s="855"/>
      <c r="M192" s="855">
        <f t="shared" si="29"/>
        <v>0.08</v>
      </c>
      <c r="N192" s="855">
        <v>0.1</v>
      </c>
      <c r="O192" s="871" t="s">
        <v>610</v>
      </c>
      <c r="P192" s="843" t="s">
        <v>890</v>
      </c>
      <c r="Q192" s="858" t="s">
        <v>677</v>
      </c>
      <c r="R192" s="858">
        <v>152</v>
      </c>
      <c r="S192" s="858">
        <v>152</v>
      </c>
      <c r="T192" s="859" t="s">
        <v>680</v>
      </c>
      <c r="U192" s="874"/>
      <c r="V192" s="872"/>
      <c r="W192" s="874"/>
      <c r="X192" s="874">
        <v>0.08</v>
      </c>
      <c r="Y192" s="874"/>
      <c r="Z192" s="874"/>
      <c r="AA192" s="874"/>
      <c r="AB192" s="872"/>
      <c r="AC192" s="872"/>
      <c r="AD192" s="874"/>
      <c r="AE192" s="874"/>
      <c r="AF192" s="874"/>
      <c r="AG192" s="874"/>
      <c r="AH192" s="874"/>
      <c r="AI192" s="874"/>
      <c r="AJ192" s="874"/>
      <c r="AK192" s="872"/>
      <c r="AL192" s="872"/>
      <c r="AM192" s="874"/>
      <c r="AN192" s="874"/>
      <c r="AO192" s="872"/>
      <c r="AP192" s="872"/>
      <c r="AQ192" s="857"/>
      <c r="AR192" s="857"/>
      <c r="AS192" s="857"/>
      <c r="AT192" s="857"/>
      <c r="AU192" s="857"/>
      <c r="AV192" s="861"/>
      <c r="AW192" s="834"/>
      <c r="AX192" s="862"/>
      <c r="AY192" s="862" t="s">
        <v>680</v>
      </c>
      <c r="AZ192" s="863"/>
      <c r="BA192" s="861" t="s">
        <v>680</v>
      </c>
      <c r="BB192" s="864"/>
      <c r="BC192" s="864"/>
      <c r="BD192" s="864"/>
      <c r="BH192" s="863"/>
      <c r="BI192" s="863"/>
      <c r="BJ192" s="863"/>
    </row>
    <row r="193" spans="1:62" ht="27.75" customHeight="1" x14ac:dyDescent="0.25">
      <c r="A193" s="843">
        <v>9</v>
      </c>
      <c r="B193" s="854" t="s">
        <v>1005</v>
      </c>
      <c r="C193" s="843" t="s">
        <v>133</v>
      </c>
      <c r="D193" s="843"/>
      <c r="E193" s="855">
        <f t="shared" si="27"/>
        <v>0.28000000000000003</v>
      </c>
      <c r="F193" s="855"/>
      <c r="G193" s="856"/>
      <c r="H193" s="855">
        <f t="shared" si="28"/>
        <v>0.28000000000000003</v>
      </c>
      <c r="I193" s="855"/>
      <c r="J193" s="855"/>
      <c r="K193" s="855"/>
      <c r="L193" s="855"/>
      <c r="M193" s="855">
        <f t="shared" si="29"/>
        <v>0.28000000000000003</v>
      </c>
      <c r="N193" s="855"/>
      <c r="O193" s="871" t="s">
        <v>610</v>
      </c>
      <c r="P193" s="843" t="s">
        <v>890</v>
      </c>
      <c r="Q193" s="858" t="s">
        <v>677</v>
      </c>
      <c r="R193" s="858">
        <v>149</v>
      </c>
      <c r="S193" s="858"/>
      <c r="T193" s="859"/>
      <c r="U193" s="874"/>
      <c r="V193" s="872"/>
      <c r="W193" s="874"/>
      <c r="X193" s="874"/>
      <c r="Y193" s="874"/>
      <c r="Z193" s="874"/>
      <c r="AA193" s="874"/>
      <c r="AB193" s="872"/>
      <c r="AC193" s="872"/>
      <c r="AD193" s="874"/>
      <c r="AE193" s="874"/>
      <c r="AF193" s="874"/>
      <c r="AG193" s="874"/>
      <c r="AH193" s="874"/>
      <c r="AI193" s="874"/>
      <c r="AJ193" s="874">
        <v>0.28000000000000003</v>
      </c>
      <c r="AK193" s="872"/>
      <c r="AL193" s="872"/>
      <c r="AM193" s="874"/>
      <c r="AN193" s="874"/>
      <c r="AO193" s="872"/>
      <c r="AP193" s="872"/>
      <c r="AQ193" s="857"/>
      <c r="AR193" s="857"/>
      <c r="AS193" s="857"/>
      <c r="AT193" s="857"/>
      <c r="AU193" s="857"/>
      <c r="AV193" s="861"/>
      <c r="AW193" s="834"/>
      <c r="AX193" s="862"/>
      <c r="AY193" s="862" t="s">
        <v>1006</v>
      </c>
      <c r="AZ193" s="863"/>
      <c r="BA193" s="861" t="s">
        <v>1007</v>
      </c>
      <c r="BB193" s="864"/>
      <c r="BC193" s="864"/>
      <c r="BD193" s="864"/>
      <c r="BH193" s="863"/>
      <c r="BI193" s="863"/>
      <c r="BJ193" s="863"/>
    </row>
    <row r="194" spans="1:62" x14ac:dyDescent="0.25">
      <c r="A194" s="843">
        <v>10</v>
      </c>
      <c r="B194" s="854" t="s">
        <v>990</v>
      </c>
      <c r="C194" s="843" t="s">
        <v>133</v>
      </c>
      <c r="D194" s="843"/>
      <c r="E194" s="855">
        <f t="shared" si="27"/>
        <v>1.32</v>
      </c>
      <c r="F194" s="855"/>
      <c r="G194" s="856">
        <v>10</v>
      </c>
      <c r="H194" s="855">
        <f t="shared" si="28"/>
        <v>1.32</v>
      </c>
      <c r="I194" s="855">
        <v>1.3</v>
      </c>
      <c r="J194" s="855"/>
      <c r="K194" s="855"/>
      <c r="L194" s="855"/>
      <c r="M194" s="855">
        <f t="shared" si="29"/>
        <v>1.32</v>
      </c>
      <c r="N194" s="855">
        <v>1.3</v>
      </c>
      <c r="O194" s="871" t="s">
        <v>600</v>
      </c>
      <c r="P194" s="843" t="s">
        <v>841</v>
      </c>
      <c r="Q194" s="858" t="s">
        <v>677</v>
      </c>
      <c r="R194" s="858">
        <v>155</v>
      </c>
      <c r="S194" s="858">
        <v>155</v>
      </c>
      <c r="T194" s="859" t="s">
        <v>680</v>
      </c>
      <c r="U194" s="874"/>
      <c r="V194" s="872"/>
      <c r="W194" s="874"/>
      <c r="X194" s="874">
        <v>1.32</v>
      </c>
      <c r="Y194" s="874"/>
      <c r="Z194" s="874"/>
      <c r="AA194" s="874"/>
      <c r="AB194" s="872"/>
      <c r="AC194" s="872"/>
      <c r="AD194" s="874"/>
      <c r="AE194" s="874"/>
      <c r="AF194" s="874"/>
      <c r="AG194" s="874"/>
      <c r="AH194" s="874"/>
      <c r="AI194" s="874"/>
      <c r="AJ194" s="874"/>
      <c r="AK194" s="872"/>
      <c r="AL194" s="872"/>
      <c r="AM194" s="874"/>
      <c r="AN194" s="874"/>
      <c r="AO194" s="872"/>
      <c r="AP194" s="872"/>
      <c r="AQ194" s="857"/>
      <c r="AR194" s="857"/>
      <c r="AS194" s="857"/>
      <c r="AT194" s="857"/>
      <c r="AU194" s="857"/>
      <c r="AV194" s="861"/>
      <c r="AW194" s="834"/>
      <c r="AX194" s="862"/>
      <c r="AY194" s="862" t="s">
        <v>680</v>
      </c>
      <c r="AZ194" s="863"/>
      <c r="BA194" s="861" t="s">
        <v>680</v>
      </c>
      <c r="BB194" s="864"/>
      <c r="BC194" s="864"/>
      <c r="BD194" s="864"/>
      <c r="BH194" s="863"/>
      <c r="BI194" s="863"/>
      <c r="BJ194" s="863"/>
    </row>
    <row r="195" spans="1:62" ht="19.899999999999999" customHeight="1" x14ac:dyDescent="0.25">
      <c r="A195" s="843">
        <v>11</v>
      </c>
      <c r="B195" s="854" t="s">
        <v>1008</v>
      </c>
      <c r="C195" s="843" t="s">
        <v>133</v>
      </c>
      <c r="D195" s="843"/>
      <c r="E195" s="855">
        <f t="shared" si="27"/>
        <v>0.12</v>
      </c>
      <c r="F195" s="855"/>
      <c r="G195" s="856"/>
      <c r="H195" s="855">
        <f t="shared" si="28"/>
        <v>0.12</v>
      </c>
      <c r="I195" s="855"/>
      <c r="J195" s="855"/>
      <c r="K195" s="855"/>
      <c r="L195" s="855"/>
      <c r="M195" s="855">
        <v>0.12</v>
      </c>
      <c r="N195" s="855"/>
      <c r="O195" s="871" t="s">
        <v>600</v>
      </c>
      <c r="P195" s="843" t="s">
        <v>841</v>
      </c>
      <c r="Q195" s="858" t="s">
        <v>677</v>
      </c>
      <c r="R195" s="858">
        <v>851</v>
      </c>
      <c r="S195" s="858"/>
      <c r="T195" s="859"/>
      <c r="U195" s="874"/>
      <c r="V195" s="872"/>
      <c r="W195" s="874"/>
      <c r="X195" s="874"/>
      <c r="Y195" s="874"/>
      <c r="Z195" s="874"/>
      <c r="AA195" s="874"/>
      <c r="AB195" s="872"/>
      <c r="AC195" s="872"/>
      <c r="AD195" s="874"/>
      <c r="AE195" s="874"/>
      <c r="AF195" s="874"/>
      <c r="AG195" s="874"/>
      <c r="AH195" s="874"/>
      <c r="AI195" s="874"/>
      <c r="AJ195" s="874"/>
      <c r="AK195" s="872"/>
      <c r="AL195" s="872"/>
      <c r="AM195" s="874"/>
      <c r="AN195" s="874"/>
      <c r="AO195" s="872"/>
      <c r="AP195" s="872"/>
      <c r="AQ195" s="857"/>
      <c r="AR195" s="857"/>
      <c r="AS195" s="857"/>
      <c r="AT195" s="857">
        <v>0.12</v>
      </c>
      <c r="AU195" s="857"/>
      <c r="AV195" s="861"/>
      <c r="AW195" s="834"/>
      <c r="AX195" s="862"/>
      <c r="AY195" s="862" t="s">
        <v>1006</v>
      </c>
      <c r="AZ195" s="863"/>
      <c r="BA195" s="861" t="s">
        <v>680</v>
      </c>
      <c r="BB195" s="864"/>
      <c r="BC195" s="864"/>
      <c r="BD195" s="864"/>
      <c r="BH195" s="863"/>
      <c r="BI195" s="863"/>
      <c r="BJ195" s="863"/>
    </row>
    <row r="196" spans="1:62" ht="31.5" x14ac:dyDescent="0.25">
      <c r="A196" s="843">
        <v>12</v>
      </c>
      <c r="B196" s="854" t="s">
        <v>1009</v>
      </c>
      <c r="C196" s="843" t="s">
        <v>133</v>
      </c>
      <c r="D196" s="843"/>
      <c r="E196" s="855">
        <f t="shared" si="27"/>
        <v>1.45</v>
      </c>
      <c r="F196" s="855"/>
      <c r="G196" s="856">
        <v>10</v>
      </c>
      <c r="H196" s="855">
        <f t="shared" si="28"/>
        <v>1.45</v>
      </c>
      <c r="I196" s="855">
        <v>0.35</v>
      </c>
      <c r="J196" s="884"/>
      <c r="K196" s="855"/>
      <c r="L196" s="855"/>
      <c r="M196" s="855">
        <f t="shared" si="29"/>
        <v>1.45</v>
      </c>
      <c r="N196" s="855">
        <v>0.35</v>
      </c>
      <c r="O196" s="871" t="s">
        <v>598</v>
      </c>
      <c r="P196" s="843" t="s">
        <v>813</v>
      </c>
      <c r="Q196" s="858" t="s">
        <v>677</v>
      </c>
      <c r="R196" s="858">
        <v>156</v>
      </c>
      <c r="S196" s="858">
        <v>156</v>
      </c>
      <c r="T196" s="859" t="s">
        <v>718</v>
      </c>
      <c r="U196" s="872"/>
      <c r="V196" s="872"/>
      <c r="W196" s="874"/>
      <c r="X196" s="884">
        <v>0.45</v>
      </c>
      <c r="Y196" s="872"/>
      <c r="Z196" s="872"/>
      <c r="AA196" s="884">
        <v>1</v>
      </c>
      <c r="AB196" s="872"/>
      <c r="AC196" s="872"/>
      <c r="AD196" s="872"/>
      <c r="AE196" s="872"/>
      <c r="AF196" s="872"/>
      <c r="AG196" s="872"/>
      <c r="AH196" s="872"/>
      <c r="AI196" s="872"/>
      <c r="AJ196" s="872"/>
      <c r="AK196" s="872"/>
      <c r="AL196" s="872"/>
      <c r="AM196" s="872"/>
      <c r="AN196" s="872"/>
      <c r="AO196" s="884"/>
      <c r="AP196" s="872"/>
      <c r="AQ196" s="857"/>
      <c r="AR196" s="857"/>
      <c r="AS196" s="857"/>
      <c r="AT196" s="857"/>
      <c r="AU196" s="857"/>
      <c r="AV196" s="861"/>
      <c r="AW196" s="834"/>
      <c r="AX196" s="862"/>
      <c r="AY196" s="862" t="s">
        <v>680</v>
      </c>
      <c r="AZ196" s="863"/>
      <c r="BA196" s="861" t="s">
        <v>680</v>
      </c>
      <c r="BB196" s="864"/>
      <c r="BC196" s="864"/>
      <c r="BD196" s="864"/>
      <c r="BH196" s="863"/>
      <c r="BI196" s="863"/>
      <c r="BJ196" s="863"/>
    </row>
    <row r="197" spans="1:62" ht="31.5" x14ac:dyDescent="0.25">
      <c r="A197" s="843">
        <v>13</v>
      </c>
      <c r="B197" s="854" t="s">
        <v>1004</v>
      </c>
      <c r="C197" s="843" t="s">
        <v>133</v>
      </c>
      <c r="D197" s="843"/>
      <c r="E197" s="855">
        <f t="shared" si="27"/>
        <v>0.23</v>
      </c>
      <c r="F197" s="855"/>
      <c r="G197" s="856">
        <v>10</v>
      </c>
      <c r="H197" s="855">
        <f t="shared" si="28"/>
        <v>0.23</v>
      </c>
      <c r="I197" s="855">
        <v>0.23</v>
      </c>
      <c r="J197" s="884"/>
      <c r="K197" s="855"/>
      <c r="L197" s="855"/>
      <c r="M197" s="855">
        <f t="shared" si="29"/>
        <v>0.23</v>
      </c>
      <c r="N197" s="855">
        <v>0.23</v>
      </c>
      <c r="O197" s="871" t="s">
        <v>598</v>
      </c>
      <c r="P197" s="843" t="s">
        <v>813</v>
      </c>
      <c r="Q197" s="858" t="s">
        <v>677</v>
      </c>
      <c r="R197" s="858">
        <v>157</v>
      </c>
      <c r="S197" s="858">
        <v>157</v>
      </c>
      <c r="T197" s="859" t="s">
        <v>1010</v>
      </c>
      <c r="U197" s="872"/>
      <c r="V197" s="872"/>
      <c r="W197" s="874"/>
      <c r="X197" s="884">
        <v>0.03</v>
      </c>
      <c r="Y197" s="872"/>
      <c r="Z197" s="872"/>
      <c r="AA197" s="884">
        <v>0.2</v>
      </c>
      <c r="AB197" s="872"/>
      <c r="AC197" s="872"/>
      <c r="AD197" s="872"/>
      <c r="AE197" s="872"/>
      <c r="AF197" s="872"/>
      <c r="AG197" s="872"/>
      <c r="AH197" s="872"/>
      <c r="AI197" s="872"/>
      <c r="AJ197" s="872"/>
      <c r="AK197" s="872"/>
      <c r="AL197" s="872"/>
      <c r="AM197" s="872"/>
      <c r="AN197" s="872"/>
      <c r="AO197" s="884"/>
      <c r="AP197" s="872"/>
      <c r="AQ197" s="857"/>
      <c r="AR197" s="857"/>
      <c r="AS197" s="857"/>
      <c r="AT197" s="857"/>
      <c r="AU197" s="857"/>
      <c r="AV197" s="861"/>
      <c r="AW197" s="834"/>
      <c r="AX197" s="862"/>
      <c r="AY197" s="862" t="s">
        <v>680</v>
      </c>
      <c r="AZ197" s="863"/>
      <c r="BA197" s="861" t="s">
        <v>680</v>
      </c>
      <c r="BB197" s="864"/>
      <c r="BC197" s="864"/>
      <c r="BD197" s="864"/>
      <c r="BH197" s="863"/>
      <c r="BI197" s="863"/>
      <c r="BJ197" s="863"/>
    </row>
    <row r="198" spans="1:62" ht="23.45" customHeight="1" x14ac:dyDescent="0.25">
      <c r="A198" s="843">
        <v>14</v>
      </c>
      <c r="B198" s="871" t="s">
        <v>990</v>
      </c>
      <c r="C198" s="843" t="s">
        <v>133</v>
      </c>
      <c r="D198" s="843"/>
      <c r="E198" s="855">
        <f t="shared" si="27"/>
        <v>5.5</v>
      </c>
      <c r="F198" s="855"/>
      <c r="G198" s="856">
        <v>10</v>
      </c>
      <c r="H198" s="855">
        <f t="shared" si="28"/>
        <v>5.5</v>
      </c>
      <c r="I198" s="855">
        <v>5.5</v>
      </c>
      <c r="J198" s="884"/>
      <c r="K198" s="855"/>
      <c r="L198" s="855"/>
      <c r="M198" s="855">
        <f t="shared" si="29"/>
        <v>5.5</v>
      </c>
      <c r="N198" s="855">
        <v>5.5</v>
      </c>
      <c r="O198" s="871" t="s">
        <v>593</v>
      </c>
      <c r="P198" s="843" t="s">
        <v>815</v>
      </c>
      <c r="Q198" s="858" t="s">
        <v>677</v>
      </c>
      <c r="R198" s="858">
        <v>159</v>
      </c>
      <c r="S198" s="858">
        <v>159</v>
      </c>
      <c r="T198" s="859" t="s">
        <v>718</v>
      </c>
      <c r="U198" s="872"/>
      <c r="V198" s="872"/>
      <c r="W198" s="874"/>
      <c r="X198" s="872"/>
      <c r="Y198" s="872"/>
      <c r="Z198" s="872"/>
      <c r="AA198" s="872"/>
      <c r="AB198" s="872"/>
      <c r="AC198" s="872"/>
      <c r="AD198" s="872"/>
      <c r="AE198" s="872"/>
      <c r="AF198" s="872"/>
      <c r="AG198" s="872"/>
      <c r="AH198" s="872"/>
      <c r="AI198" s="872"/>
      <c r="AJ198" s="872"/>
      <c r="AK198" s="872"/>
      <c r="AL198" s="872"/>
      <c r="AM198" s="872"/>
      <c r="AN198" s="872"/>
      <c r="AO198" s="872"/>
      <c r="AP198" s="872">
        <v>5.5</v>
      </c>
      <c r="AQ198" s="857"/>
      <c r="AR198" s="857"/>
      <c r="AS198" s="857"/>
      <c r="AT198" s="857"/>
      <c r="AU198" s="857"/>
      <c r="AV198" s="861" t="s">
        <v>1011</v>
      </c>
      <c r="AW198" s="834" t="s">
        <v>1012</v>
      </c>
      <c r="AX198" s="862"/>
      <c r="AY198" s="862" t="s">
        <v>680</v>
      </c>
      <c r="AZ198" s="863"/>
      <c r="BA198" s="861" t="s">
        <v>680</v>
      </c>
      <c r="BB198" s="864"/>
      <c r="BC198" s="864"/>
      <c r="BD198" s="864"/>
      <c r="BH198" s="863"/>
      <c r="BI198" s="863"/>
      <c r="BJ198" s="863"/>
    </row>
    <row r="199" spans="1:62" x14ac:dyDescent="0.25">
      <c r="A199" s="843">
        <v>15</v>
      </c>
      <c r="B199" s="879" t="s">
        <v>1013</v>
      </c>
      <c r="C199" s="880" t="s">
        <v>133</v>
      </c>
      <c r="D199" s="880"/>
      <c r="E199" s="855">
        <f t="shared" si="27"/>
        <v>0.17</v>
      </c>
      <c r="F199" s="855"/>
      <c r="G199" s="856">
        <v>10</v>
      </c>
      <c r="H199" s="855">
        <f t="shared" si="28"/>
        <v>0.17</v>
      </c>
      <c r="I199" s="855">
        <v>0.04</v>
      </c>
      <c r="J199" s="881">
        <v>0.17</v>
      </c>
      <c r="K199" s="855"/>
      <c r="L199" s="855"/>
      <c r="M199" s="855">
        <f t="shared" si="29"/>
        <v>0</v>
      </c>
      <c r="N199" s="855">
        <v>0</v>
      </c>
      <c r="O199" s="871" t="s">
        <v>590</v>
      </c>
      <c r="P199" s="843" t="s">
        <v>715</v>
      </c>
      <c r="Q199" s="858" t="s">
        <v>677</v>
      </c>
      <c r="R199" s="858">
        <v>160</v>
      </c>
      <c r="S199" s="858">
        <v>160</v>
      </c>
      <c r="T199" s="859" t="s">
        <v>718</v>
      </c>
      <c r="U199" s="881"/>
      <c r="V199" s="872"/>
      <c r="W199" s="874"/>
      <c r="X199" s="872"/>
      <c r="Y199" s="872"/>
      <c r="Z199" s="872"/>
      <c r="AA199" s="872"/>
      <c r="AB199" s="872"/>
      <c r="AC199" s="872"/>
      <c r="AD199" s="872"/>
      <c r="AE199" s="872"/>
      <c r="AF199" s="872"/>
      <c r="AG199" s="872"/>
      <c r="AH199" s="872"/>
      <c r="AI199" s="872"/>
      <c r="AJ199" s="872"/>
      <c r="AK199" s="872"/>
      <c r="AL199" s="872"/>
      <c r="AM199" s="872"/>
      <c r="AN199" s="872"/>
      <c r="AO199" s="872"/>
      <c r="AP199" s="872"/>
      <c r="AQ199" s="857"/>
      <c r="AR199" s="857"/>
      <c r="AS199" s="857"/>
      <c r="AT199" s="857"/>
      <c r="AU199" s="857"/>
      <c r="AV199" s="861"/>
      <c r="AW199" s="834"/>
      <c r="AX199" s="862"/>
      <c r="AY199" s="862" t="s">
        <v>680</v>
      </c>
      <c r="AZ199" s="863"/>
      <c r="BA199" s="861" t="s">
        <v>680</v>
      </c>
      <c r="BB199" s="864"/>
      <c r="BC199" s="864"/>
      <c r="BD199" s="864"/>
      <c r="BH199" s="863"/>
      <c r="BI199" s="863"/>
      <c r="BJ199" s="863"/>
    </row>
    <row r="200" spans="1:62" ht="31.5" x14ac:dyDescent="0.25">
      <c r="A200" s="843">
        <v>16</v>
      </c>
      <c r="B200" s="875" t="s">
        <v>1014</v>
      </c>
      <c r="C200" s="873" t="s">
        <v>133</v>
      </c>
      <c r="D200" s="873"/>
      <c r="E200" s="855">
        <f t="shared" si="27"/>
        <v>0.26</v>
      </c>
      <c r="F200" s="855"/>
      <c r="G200" s="856">
        <v>10</v>
      </c>
      <c r="H200" s="855">
        <f t="shared" si="28"/>
        <v>0.26</v>
      </c>
      <c r="I200" s="855">
        <v>0.27</v>
      </c>
      <c r="J200" s="855"/>
      <c r="K200" s="855"/>
      <c r="L200" s="855"/>
      <c r="M200" s="855">
        <f t="shared" si="29"/>
        <v>0.26</v>
      </c>
      <c r="N200" s="855">
        <v>0.27</v>
      </c>
      <c r="O200" s="882" t="s">
        <v>1015</v>
      </c>
      <c r="P200" s="883" t="s">
        <v>722</v>
      </c>
      <c r="Q200" s="858" t="s">
        <v>677</v>
      </c>
      <c r="R200" s="858">
        <v>161</v>
      </c>
      <c r="S200" s="858">
        <v>161</v>
      </c>
      <c r="T200" s="859" t="s">
        <v>680</v>
      </c>
      <c r="U200" s="855"/>
      <c r="V200" s="872"/>
      <c r="W200" s="855">
        <v>0.26</v>
      </c>
      <c r="X200" s="872">
        <v>0</v>
      </c>
      <c r="Y200" s="855"/>
      <c r="Z200" s="855"/>
      <c r="AA200" s="872"/>
      <c r="AB200" s="872"/>
      <c r="AC200" s="872"/>
      <c r="AD200" s="872"/>
      <c r="AE200" s="872"/>
      <c r="AF200" s="872"/>
      <c r="AG200" s="855"/>
      <c r="AH200" s="855"/>
      <c r="AI200" s="855"/>
      <c r="AJ200" s="855"/>
      <c r="AK200" s="872"/>
      <c r="AL200" s="872"/>
      <c r="AM200" s="855"/>
      <c r="AN200" s="872"/>
      <c r="AO200" s="872"/>
      <c r="AP200" s="872"/>
      <c r="AQ200" s="857"/>
      <c r="AR200" s="857"/>
      <c r="AS200" s="857"/>
      <c r="AT200" s="857"/>
      <c r="AU200" s="857"/>
      <c r="AV200" s="861"/>
      <c r="AW200" s="834"/>
      <c r="AX200" s="862"/>
      <c r="AY200" s="862" t="s">
        <v>680</v>
      </c>
      <c r="AZ200" s="863"/>
      <c r="BA200" s="861" t="s">
        <v>680</v>
      </c>
      <c r="BB200" s="864"/>
      <c r="BC200" s="864"/>
      <c r="BD200" s="864"/>
      <c r="BH200" s="863"/>
      <c r="BI200" s="863"/>
      <c r="BJ200" s="863"/>
    </row>
    <row r="201" spans="1:62" x14ac:dyDescent="0.25">
      <c r="A201" s="843">
        <v>17</v>
      </c>
      <c r="B201" s="875" t="s">
        <v>1014</v>
      </c>
      <c r="C201" s="873" t="s">
        <v>133</v>
      </c>
      <c r="D201" s="873"/>
      <c r="E201" s="855">
        <f t="shared" si="27"/>
        <v>0.04</v>
      </c>
      <c r="F201" s="855"/>
      <c r="G201" s="856"/>
      <c r="H201" s="855">
        <f t="shared" si="28"/>
        <v>0.04</v>
      </c>
      <c r="I201" s="855"/>
      <c r="J201" s="855"/>
      <c r="K201" s="855"/>
      <c r="L201" s="855"/>
      <c r="M201" s="855">
        <f t="shared" si="29"/>
        <v>0.04</v>
      </c>
      <c r="N201" s="855"/>
      <c r="O201" s="882" t="s">
        <v>602</v>
      </c>
      <c r="P201" s="883" t="s">
        <v>722</v>
      </c>
      <c r="Q201" s="858"/>
      <c r="R201" s="858">
        <v>852</v>
      </c>
      <c r="S201" s="858"/>
      <c r="T201" s="859"/>
      <c r="U201" s="855"/>
      <c r="V201" s="872"/>
      <c r="W201" s="855"/>
      <c r="X201" s="872"/>
      <c r="Y201" s="855"/>
      <c r="Z201" s="855"/>
      <c r="AA201" s="872"/>
      <c r="AB201" s="872">
        <v>0.04</v>
      </c>
      <c r="AC201" s="872"/>
      <c r="AD201" s="872"/>
      <c r="AE201" s="872"/>
      <c r="AF201" s="872"/>
      <c r="AG201" s="855"/>
      <c r="AH201" s="855"/>
      <c r="AI201" s="855"/>
      <c r="AJ201" s="855"/>
      <c r="AK201" s="872"/>
      <c r="AL201" s="872"/>
      <c r="AM201" s="855"/>
      <c r="AN201" s="872"/>
      <c r="AO201" s="872"/>
      <c r="AP201" s="872"/>
      <c r="AQ201" s="857"/>
      <c r="AR201" s="857"/>
      <c r="AS201" s="857"/>
      <c r="AT201" s="857"/>
      <c r="AU201" s="857"/>
      <c r="AV201" s="861"/>
      <c r="AW201" s="834"/>
      <c r="AX201" s="862"/>
      <c r="AY201" s="862"/>
      <c r="AZ201" s="863"/>
      <c r="BA201" s="861" t="s">
        <v>684</v>
      </c>
      <c r="BB201" s="864"/>
      <c r="BC201" s="864"/>
      <c r="BD201" s="864"/>
      <c r="BH201" s="863"/>
      <c r="BI201" s="863"/>
      <c r="BJ201" s="863"/>
    </row>
    <row r="202" spans="1:62" x14ac:dyDescent="0.25">
      <c r="A202" s="843">
        <v>18</v>
      </c>
      <c r="B202" s="854" t="s">
        <v>1016</v>
      </c>
      <c r="C202" s="843" t="s">
        <v>133</v>
      </c>
      <c r="D202" s="843"/>
      <c r="E202" s="855">
        <f t="shared" si="27"/>
        <v>0.14000000000000001</v>
      </c>
      <c r="F202" s="855"/>
      <c r="G202" s="856">
        <v>10</v>
      </c>
      <c r="H202" s="855">
        <f t="shared" si="28"/>
        <v>0.14000000000000001</v>
      </c>
      <c r="I202" s="855">
        <v>0.5</v>
      </c>
      <c r="J202" s="855">
        <v>0.14000000000000001</v>
      </c>
      <c r="K202" s="855"/>
      <c r="L202" s="855"/>
      <c r="M202" s="855">
        <f t="shared" si="29"/>
        <v>0</v>
      </c>
      <c r="N202" s="855">
        <v>0</v>
      </c>
      <c r="O202" s="882" t="s">
        <v>823</v>
      </c>
      <c r="P202" s="883" t="s">
        <v>824</v>
      </c>
      <c r="Q202" s="858" t="s">
        <v>677</v>
      </c>
      <c r="R202" s="858">
        <v>162</v>
      </c>
      <c r="S202" s="858">
        <v>162</v>
      </c>
      <c r="T202" s="859" t="s">
        <v>718</v>
      </c>
      <c r="U202" s="855"/>
      <c r="V202" s="872"/>
      <c r="W202" s="855"/>
      <c r="X202" s="855"/>
      <c r="Y202" s="855"/>
      <c r="Z202" s="855"/>
      <c r="AA202" s="872"/>
      <c r="AB202" s="872"/>
      <c r="AC202" s="872"/>
      <c r="AD202" s="872"/>
      <c r="AE202" s="872"/>
      <c r="AF202" s="872"/>
      <c r="AG202" s="872"/>
      <c r="AH202" s="872"/>
      <c r="AI202" s="872"/>
      <c r="AJ202" s="872"/>
      <c r="AK202" s="872"/>
      <c r="AL202" s="872"/>
      <c r="AM202" s="872"/>
      <c r="AN202" s="872"/>
      <c r="AO202" s="872"/>
      <c r="AP202" s="872"/>
      <c r="AQ202" s="857"/>
      <c r="AR202" s="857"/>
      <c r="AS202" s="857"/>
      <c r="AT202" s="857"/>
      <c r="AU202" s="857"/>
      <c r="AV202" s="861"/>
      <c r="AW202" s="834"/>
      <c r="AX202" s="862"/>
      <c r="AY202" s="862" t="s">
        <v>680</v>
      </c>
      <c r="AZ202" s="863"/>
      <c r="BA202" s="861" t="s">
        <v>680</v>
      </c>
      <c r="BB202" s="864"/>
      <c r="BC202" s="864"/>
      <c r="BD202" s="864"/>
      <c r="BH202" s="863"/>
      <c r="BI202" s="863"/>
      <c r="BJ202" s="863"/>
    </row>
    <row r="203" spans="1:62" ht="31.5" x14ac:dyDescent="0.25">
      <c r="A203" s="843">
        <v>19</v>
      </c>
      <c r="B203" s="854" t="s">
        <v>1017</v>
      </c>
      <c r="C203" s="843" t="s">
        <v>133</v>
      </c>
      <c r="D203" s="843"/>
      <c r="E203" s="855">
        <f t="shared" si="27"/>
        <v>0.5</v>
      </c>
      <c r="F203" s="855"/>
      <c r="G203" s="856">
        <v>10</v>
      </c>
      <c r="H203" s="855">
        <f t="shared" si="28"/>
        <v>0.5</v>
      </c>
      <c r="I203" s="855">
        <v>0.5</v>
      </c>
      <c r="J203" s="884"/>
      <c r="K203" s="855"/>
      <c r="L203" s="855"/>
      <c r="M203" s="855">
        <f t="shared" si="29"/>
        <v>0.5</v>
      </c>
      <c r="N203" s="855">
        <v>0.5</v>
      </c>
      <c r="O203" s="917" t="s">
        <v>605</v>
      </c>
      <c r="P203" s="843" t="s">
        <v>751</v>
      </c>
      <c r="Q203" s="858" t="s">
        <v>677</v>
      </c>
      <c r="R203" s="858">
        <v>163</v>
      </c>
      <c r="S203" s="858">
        <v>163</v>
      </c>
      <c r="T203" s="859" t="s">
        <v>680</v>
      </c>
      <c r="U203" s="872"/>
      <c r="V203" s="872"/>
      <c r="W203" s="874">
        <v>0.5</v>
      </c>
      <c r="X203" s="872"/>
      <c r="Y203" s="872"/>
      <c r="Z203" s="872"/>
      <c r="AA203" s="872"/>
      <c r="AB203" s="872"/>
      <c r="AC203" s="872"/>
      <c r="AD203" s="872"/>
      <c r="AE203" s="872"/>
      <c r="AF203" s="872"/>
      <c r="AG203" s="872"/>
      <c r="AH203" s="872"/>
      <c r="AI203" s="872"/>
      <c r="AJ203" s="872"/>
      <c r="AK203" s="872"/>
      <c r="AL203" s="872"/>
      <c r="AM203" s="872"/>
      <c r="AN203" s="872"/>
      <c r="AO203" s="872"/>
      <c r="AP203" s="872"/>
      <c r="AQ203" s="857"/>
      <c r="AR203" s="857"/>
      <c r="AS203" s="857"/>
      <c r="AT203" s="857"/>
      <c r="AU203" s="857"/>
      <c r="AV203" s="861"/>
      <c r="AW203" s="834"/>
      <c r="AX203" s="862"/>
      <c r="AY203" s="862" t="s">
        <v>680</v>
      </c>
      <c r="AZ203" s="863"/>
      <c r="BA203" s="861" t="s">
        <v>680</v>
      </c>
      <c r="BB203" s="864"/>
      <c r="BC203" s="864"/>
      <c r="BD203" s="864"/>
      <c r="BH203" s="863"/>
      <c r="BI203" s="863"/>
      <c r="BJ203" s="863"/>
    </row>
    <row r="204" spans="1:62" ht="31.5" x14ac:dyDescent="0.25">
      <c r="A204" s="843">
        <v>20</v>
      </c>
      <c r="B204" s="854" t="s">
        <v>1018</v>
      </c>
      <c r="C204" s="873" t="s">
        <v>133</v>
      </c>
      <c r="D204" s="873"/>
      <c r="E204" s="855">
        <f t="shared" si="27"/>
        <v>1.2</v>
      </c>
      <c r="F204" s="918"/>
      <c r="G204" s="856">
        <v>10</v>
      </c>
      <c r="H204" s="855">
        <f t="shared" si="28"/>
        <v>1.2</v>
      </c>
      <c r="I204" s="919">
        <v>5</v>
      </c>
      <c r="J204" s="919">
        <v>1.2</v>
      </c>
      <c r="K204" s="854"/>
      <c r="L204" s="854"/>
      <c r="M204" s="855">
        <f t="shared" si="29"/>
        <v>0</v>
      </c>
      <c r="N204" s="854"/>
      <c r="O204" s="871" t="s">
        <v>1019</v>
      </c>
      <c r="P204" s="843" t="s">
        <v>859</v>
      </c>
      <c r="Q204" s="854"/>
      <c r="R204" s="843">
        <v>785</v>
      </c>
      <c r="S204" s="859"/>
      <c r="T204" s="859"/>
      <c r="U204" s="919"/>
      <c r="V204" s="859"/>
      <c r="W204" s="859"/>
      <c r="X204" s="859"/>
      <c r="Y204" s="859"/>
      <c r="Z204" s="859"/>
      <c r="AA204" s="859"/>
      <c r="AB204" s="859"/>
      <c r="AC204" s="859"/>
      <c r="AD204" s="859"/>
      <c r="AE204" s="859"/>
      <c r="AF204" s="859"/>
      <c r="AG204" s="859"/>
      <c r="AH204" s="859"/>
      <c r="AI204" s="859"/>
      <c r="AJ204" s="859"/>
      <c r="AK204" s="859"/>
      <c r="AL204" s="859"/>
      <c r="AM204" s="859"/>
      <c r="AN204" s="859"/>
      <c r="AO204" s="859"/>
      <c r="AP204" s="859"/>
      <c r="AQ204" s="859"/>
      <c r="AR204" s="859"/>
      <c r="AS204" s="859"/>
      <c r="AT204" s="859"/>
      <c r="AU204" s="859"/>
      <c r="AV204" s="834" t="s">
        <v>684</v>
      </c>
      <c r="AW204" s="834"/>
      <c r="AX204" s="834"/>
      <c r="AY204" s="834" t="s">
        <v>680</v>
      </c>
      <c r="BA204" s="834" t="s">
        <v>680</v>
      </c>
      <c r="BB204" s="868"/>
    </row>
    <row r="205" spans="1:62" ht="31.5" x14ac:dyDescent="0.25">
      <c r="A205" s="843">
        <v>21</v>
      </c>
      <c r="B205" s="854" t="s">
        <v>1020</v>
      </c>
      <c r="C205" s="843" t="s">
        <v>133</v>
      </c>
      <c r="D205" s="843"/>
      <c r="E205" s="855">
        <f t="shared" si="27"/>
        <v>0.47000000000000003</v>
      </c>
      <c r="F205" s="888"/>
      <c r="G205" s="856">
        <v>10</v>
      </c>
      <c r="H205" s="855">
        <f t="shared" si="28"/>
        <v>0.47000000000000003</v>
      </c>
      <c r="I205" s="888">
        <v>0.3</v>
      </c>
      <c r="J205" s="920">
        <v>0.2</v>
      </c>
      <c r="K205" s="854"/>
      <c r="L205" s="854"/>
      <c r="M205" s="855">
        <f t="shared" si="29"/>
        <v>0.27</v>
      </c>
      <c r="N205" s="854"/>
      <c r="O205" s="882" t="s">
        <v>757</v>
      </c>
      <c r="P205" s="843" t="s">
        <v>758</v>
      </c>
      <c r="Q205" s="854"/>
      <c r="R205" s="843">
        <v>682</v>
      </c>
      <c r="S205" s="859"/>
      <c r="T205" s="859"/>
      <c r="U205" s="920"/>
      <c r="V205" s="859"/>
      <c r="W205" s="859">
        <v>0.27</v>
      </c>
      <c r="X205" s="859"/>
      <c r="Y205" s="859"/>
      <c r="Z205" s="859"/>
      <c r="AA205" s="859"/>
      <c r="AB205" s="859"/>
      <c r="AC205" s="859"/>
      <c r="AD205" s="859"/>
      <c r="AE205" s="859"/>
      <c r="AF205" s="859"/>
      <c r="AG205" s="859"/>
      <c r="AH205" s="859"/>
      <c r="AI205" s="859"/>
      <c r="AJ205" s="859"/>
      <c r="AK205" s="859"/>
      <c r="AL205" s="859"/>
      <c r="AM205" s="859"/>
      <c r="AN205" s="859"/>
      <c r="AO205" s="859"/>
      <c r="AP205" s="859"/>
      <c r="AQ205" s="859"/>
      <c r="AR205" s="859"/>
      <c r="AS205" s="859"/>
      <c r="AT205" s="859"/>
      <c r="AU205" s="859"/>
      <c r="AV205" s="834" t="s">
        <v>684</v>
      </c>
      <c r="AW205" s="834"/>
      <c r="AX205" s="834"/>
      <c r="AY205" s="834" t="s">
        <v>680</v>
      </c>
      <c r="BA205" s="834" t="s">
        <v>680</v>
      </c>
      <c r="BB205" s="868"/>
    </row>
    <row r="206" spans="1:62" ht="31.5" x14ac:dyDescent="0.25">
      <c r="A206" s="843">
        <v>22</v>
      </c>
      <c r="B206" s="871" t="s">
        <v>1021</v>
      </c>
      <c r="C206" s="843" t="s">
        <v>133</v>
      </c>
      <c r="D206" s="843"/>
      <c r="E206" s="855">
        <f t="shared" si="27"/>
        <v>19.559999999999999</v>
      </c>
      <c r="F206" s="921"/>
      <c r="G206" s="856">
        <v>10</v>
      </c>
      <c r="H206" s="855">
        <f t="shared" si="28"/>
        <v>19.559999999999999</v>
      </c>
      <c r="I206" s="921">
        <f>E206-F206</f>
        <v>19.559999999999999</v>
      </c>
      <c r="J206" s="854"/>
      <c r="K206" s="854"/>
      <c r="L206" s="854"/>
      <c r="M206" s="855">
        <f t="shared" si="29"/>
        <v>19.559999999999999</v>
      </c>
      <c r="N206" s="920">
        <v>18</v>
      </c>
      <c r="O206" s="871" t="s">
        <v>1022</v>
      </c>
      <c r="P206" s="871" t="s">
        <v>676</v>
      </c>
      <c r="Q206" s="854"/>
      <c r="R206" s="843">
        <v>811</v>
      </c>
      <c r="S206" s="859"/>
      <c r="T206" s="859"/>
      <c r="U206" s="859"/>
      <c r="V206" s="859"/>
      <c r="W206" s="859"/>
      <c r="X206" s="859"/>
      <c r="Y206" s="859"/>
      <c r="Z206" s="859"/>
      <c r="AA206" s="859"/>
      <c r="AB206" s="859"/>
      <c r="AC206" s="859"/>
      <c r="AD206" s="859"/>
      <c r="AE206" s="859"/>
      <c r="AF206" s="859"/>
      <c r="AG206" s="859"/>
      <c r="AH206" s="859"/>
      <c r="AI206" s="859"/>
      <c r="AJ206" s="859"/>
      <c r="AK206" s="859">
        <v>19.559999999999999</v>
      </c>
      <c r="AL206" s="859"/>
      <c r="AM206" s="859"/>
      <c r="AN206" s="859"/>
      <c r="AO206" s="859"/>
      <c r="AP206" s="859"/>
      <c r="AQ206" s="859"/>
      <c r="AR206" s="859"/>
      <c r="AS206" s="859"/>
      <c r="AT206" s="859"/>
      <c r="AU206" s="859"/>
      <c r="AV206" s="834" t="s">
        <v>684</v>
      </c>
      <c r="AW206" s="834"/>
      <c r="AX206" s="834"/>
      <c r="AY206" s="834" t="s">
        <v>680</v>
      </c>
      <c r="BA206" s="834" t="s">
        <v>680</v>
      </c>
      <c r="BB206" s="868"/>
    </row>
    <row r="207" spans="1:62" ht="16.149999999999999" customHeight="1" x14ac:dyDescent="0.25">
      <c r="A207" s="843">
        <v>23</v>
      </c>
      <c r="B207" s="854" t="s">
        <v>1023</v>
      </c>
      <c r="C207" s="843" t="s">
        <v>133</v>
      </c>
      <c r="D207" s="843"/>
      <c r="E207" s="855">
        <f t="shared" si="27"/>
        <v>0.5</v>
      </c>
      <c r="F207" s="854"/>
      <c r="G207" s="856">
        <v>10</v>
      </c>
      <c r="H207" s="855">
        <f t="shared" si="28"/>
        <v>0.5</v>
      </c>
      <c r="I207" s="843">
        <v>0.5</v>
      </c>
      <c r="J207" s="854"/>
      <c r="K207" s="854"/>
      <c r="L207" s="854"/>
      <c r="M207" s="855">
        <f t="shared" si="29"/>
        <v>0.5</v>
      </c>
      <c r="N207" s="854"/>
      <c r="O207" s="871" t="s">
        <v>610</v>
      </c>
      <c r="P207" s="843" t="s">
        <v>890</v>
      </c>
      <c r="Q207" s="854"/>
      <c r="R207" s="843">
        <v>702</v>
      </c>
      <c r="S207" s="859"/>
      <c r="T207" s="859"/>
      <c r="U207" s="859"/>
      <c r="V207" s="859"/>
      <c r="W207" s="859"/>
      <c r="X207" s="859"/>
      <c r="Y207" s="859"/>
      <c r="Z207" s="859"/>
      <c r="AA207" s="859"/>
      <c r="AB207" s="859"/>
      <c r="AC207" s="859"/>
      <c r="AD207" s="859"/>
      <c r="AE207" s="859"/>
      <c r="AF207" s="859"/>
      <c r="AG207" s="853">
        <v>0.5</v>
      </c>
      <c r="AH207" s="859"/>
      <c r="AI207" s="859"/>
      <c r="AJ207" s="859"/>
      <c r="AK207" s="859"/>
      <c r="AL207" s="859"/>
      <c r="AM207" s="859"/>
      <c r="AN207" s="859"/>
      <c r="AO207" s="859"/>
      <c r="AP207" s="859"/>
      <c r="AQ207" s="859"/>
      <c r="AR207" s="859"/>
      <c r="AS207" s="859"/>
      <c r="AT207" s="859"/>
      <c r="AU207" s="859"/>
      <c r="AV207" s="834" t="s">
        <v>1024</v>
      </c>
      <c r="AW207" s="834" t="s">
        <v>1025</v>
      </c>
      <c r="AX207" s="834"/>
      <c r="AY207" s="834" t="s">
        <v>839</v>
      </c>
      <c r="BA207" s="834" t="s">
        <v>680</v>
      </c>
      <c r="BB207" s="868"/>
    </row>
    <row r="208" spans="1:62" x14ac:dyDescent="0.25">
      <c r="A208" s="843">
        <v>24</v>
      </c>
      <c r="B208" s="871" t="s">
        <v>1026</v>
      </c>
      <c r="C208" s="843" t="s">
        <v>133</v>
      </c>
      <c r="D208" s="843"/>
      <c r="E208" s="855">
        <f t="shared" si="27"/>
        <v>0.25</v>
      </c>
      <c r="F208" s="893"/>
      <c r="G208" s="856">
        <v>10</v>
      </c>
      <c r="H208" s="855">
        <f t="shared" si="28"/>
        <v>0.25</v>
      </c>
      <c r="I208" s="894">
        <v>0.25</v>
      </c>
      <c r="J208" s="854"/>
      <c r="K208" s="854"/>
      <c r="L208" s="854"/>
      <c r="M208" s="855">
        <f t="shared" si="29"/>
        <v>0.25</v>
      </c>
      <c r="N208" s="894">
        <v>0.25</v>
      </c>
      <c r="O208" s="882" t="s">
        <v>762</v>
      </c>
      <c r="P208" s="843" t="s">
        <v>831</v>
      </c>
      <c r="Q208" s="854"/>
      <c r="R208" s="843">
        <v>628</v>
      </c>
      <c r="S208" s="859"/>
      <c r="T208" s="859"/>
      <c r="U208" s="859"/>
      <c r="V208" s="859"/>
      <c r="W208" s="894">
        <v>0.25</v>
      </c>
      <c r="X208" s="859"/>
      <c r="Y208" s="859"/>
      <c r="Z208" s="859"/>
      <c r="AA208" s="859"/>
      <c r="AB208" s="859"/>
      <c r="AC208" s="859"/>
      <c r="AD208" s="859"/>
      <c r="AE208" s="859"/>
      <c r="AF208" s="859"/>
      <c r="AG208" s="859"/>
      <c r="AH208" s="859"/>
      <c r="AI208" s="859"/>
      <c r="AJ208" s="859"/>
      <c r="AK208" s="894"/>
      <c r="AL208" s="859"/>
      <c r="AM208" s="859"/>
      <c r="AN208" s="859"/>
      <c r="AO208" s="859"/>
      <c r="AP208" s="859"/>
      <c r="AQ208" s="859"/>
      <c r="AR208" s="859"/>
      <c r="AS208" s="859"/>
      <c r="AT208" s="859"/>
      <c r="AU208" s="859"/>
      <c r="AV208" s="834" t="s">
        <v>684</v>
      </c>
      <c r="AW208" s="834"/>
      <c r="AX208" s="834"/>
      <c r="AY208" s="834" t="s">
        <v>680</v>
      </c>
      <c r="BA208" s="834" t="s">
        <v>680</v>
      </c>
      <c r="BB208" s="868"/>
    </row>
    <row r="209" spans="1:62" ht="31.5" x14ac:dyDescent="0.25">
      <c r="A209" s="843">
        <v>25</v>
      </c>
      <c r="B209" s="871" t="s">
        <v>1027</v>
      </c>
      <c r="C209" s="843" t="s">
        <v>133</v>
      </c>
      <c r="D209" s="843"/>
      <c r="E209" s="855">
        <f t="shared" si="27"/>
        <v>17.32</v>
      </c>
      <c r="F209" s="893"/>
      <c r="G209" s="856">
        <v>10</v>
      </c>
      <c r="H209" s="855">
        <f t="shared" si="28"/>
        <v>17.32</v>
      </c>
      <c r="I209" s="894">
        <v>20</v>
      </c>
      <c r="J209" s="854"/>
      <c r="K209" s="854"/>
      <c r="L209" s="854"/>
      <c r="M209" s="855">
        <f t="shared" si="29"/>
        <v>17.32</v>
      </c>
      <c r="N209" s="894">
        <v>20</v>
      </c>
      <c r="O209" s="882" t="s">
        <v>762</v>
      </c>
      <c r="P209" s="843" t="s">
        <v>831</v>
      </c>
      <c r="Q209" s="854"/>
      <c r="R209" s="843">
        <v>629</v>
      </c>
      <c r="S209" s="859"/>
      <c r="T209" s="859"/>
      <c r="U209" s="859"/>
      <c r="V209" s="859"/>
      <c r="W209" s="894"/>
      <c r="X209" s="859"/>
      <c r="Y209" s="859"/>
      <c r="Z209" s="859"/>
      <c r="AA209" s="859"/>
      <c r="AB209" s="859"/>
      <c r="AC209" s="859"/>
      <c r="AD209" s="859"/>
      <c r="AE209" s="859"/>
      <c r="AF209" s="859"/>
      <c r="AG209" s="859"/>
      <c r="AH209" s="859"/>
      <c r="AI209" s="859"/>
      <c r="AJ209" s="859"/>
      <c r="AK209" s="894">
        <v>17.32</v>
      </c>
      <c r="AL209" s="859"/>
      <c r="AM209" s="859"/>
      <c r="AN209" s="859"/>
      <c r="AO209" s="859"/>
      <c r="AP209" s="859"/>
      <c r="AQ209" s="859"/>
      <c r="AR209" s="859"/>
      <c r="AS209" s="859"/>
      <c r="AT209" s="859"/>
      <c r="AU209" s="859"/>
      <c r="AV209" s="834" t="s">
        <v>684</v>
      </c>
      <c r="AW209" s="834"/>
      <c r="AX209" s="834"/>
      <c r="AY209" s="834" t="s">
        <v>680</v>
      </c>
      <c r="BA209" s="834" t="s">
        <v>680</v>
      </c>
      <c r="BB209" s="868"/>
    </row>
    <row r="210" spans="1:62" x14ac:dyDescent="0.25">
      <c r="A210" s="843">
        <v>26</v>
      </c>
      <c r="B210" s="871" t="s">
        <v>1028</v>
      </c>
      <c r="C210" s="843" t="s">
        <v>133</v>
      </c>
      <c r="D210" s="843"/>
      <c r="E210" s="855">
        <f t="shared" si="27"/>
        <v>0.1</v>
      </c>
      <c r="F210" s="893"/>
      <c r="G210" s="856">
        <v>10</v>
      </c>
      <c r="H210" s="855">
        <f t="shared" si="28"/>
        <v>0.1</v>
      </c>
      <c r="I210" s="888">
        <v>0.1</v>
      </c>
      <c r="J210" s="854"/>
      <c r="K210" s="854"/>
      <c r="L210" s="854"/>
      <c r="M210" s="855">
        <f t="shared" si="29"/>
        <v>0.1</v>
      </c>
      <c r="N210" s="888">
        <v>0.1</v>
      </c>
      <c r="O210" s="882" t="s">
        <v>762</v>
      </c>
      <c r="P210" s="843" t="s">
        <v>831</v>
      </c>
      <c r="Q210" s="854"/>
      <c r="R210" s="843">
        <v>630</v>
      </c>
      <c r="S210" s="859"/>
      <c r="T210" s="859"/>
      <c r="U210" s="859"/>
      <c r="V210" s="859"/>
      <c r="W210" s="894">
        <v>0.1</v>
      </c>
      <c r="X210" s="859"/>
      <c r="Y210" s="859"/>
      <c r="Z210" s="859"/>
      <c r="AA210" s="859"/>
      <c r="AB210" s="859"/>
      <c r="AC210" s="859"/>
      <c r="AD210" s="859"/>
      <c r="AE210" s="859"/>
      <c r="AF210" s="859"/>
      <c r="AG210" s="859"/>
      <c r="AH210" s="859"/>
      <c r="AI210" s="859"/>
      <c r="AJ210" s="859"/>
      <c r="AK210" s="894"/>
      <c r="AL210" s="859"/>
      <c r="AM210" s="859"/>
      <c r="AN210" s="859"/>
      <c r="AO210" s="859"/>
      <c r="AP210" s="859"/>
      <c r="AQ210" s="859"/>
      <c r="AR210" s="859"/>
      <c r="AS210" s="859"/>
      <c r="AT210" s="859"/>
      <c r="AU210" s="859"/>
      <c r="AV210" s="834" t="s">
        <v>684</v>
      </c>
      <c r="AW210" s="834"/>
      <c r="AX210" s="834"/>
      <c r="AY210" s="834" t="s">
        <v>680</v>
      </c>
      <c r="BA210" s="834" t="s">
        <v>680</v>
      </c>
      <c r="BB210" s="868"/>
    </row>
    <row r="211" spans="1:62" x14ac:dyDescent="0.25">
      <c r="A211" s="843">
        <v>27</v>
      </c>
      <c r="B211" s="854" t="s">
        <v>1014</v>
      </c>
      <c r="C211" s="843" t="s">
        <v>133</v>
      </c>
      <c r="D211" s="843">
        <v>27</v>
      </c>
      <c r="E211" s="855">
        <f t="shared" si="27"/>
        <v>2.0299999999999998</v>
      </c>
      <c r="F211" s="843"/>
      <c r="G211" s="856">
        <v>10</v>
      </c>
      <c r="H211" s="855">
        <f t="shared" si="28"/>
        <v>2.0299999999999998</v>
      </c>
      <c r="I211" s="843"/>
      <c r="J211" s="854"/>
      <c r="K211" s="854"/>
      <c r="L211" s="854"/>
      <c r="M211" s="855">
        <f t="shared" si="29"/>
        <v>2.0299999999999998</v>
      </c>
      <c r="N211" s="854"/>
      <c r="O211" s="917" t="s">
        <v>605</v>
      </c>
      <c r="P211" s="843" t="s">
        <v>751</v>
      </c>
      <c r="Q211" s="854"/>
      <c r="R211" s="843">
        <v>140</v>
      </c>
      <c r="S211" s="859"/>
      <c r="T211" s="859"/>
      <c r="U211" s="859"/>
      <c r="V211" s="859"/>
      <c r="W211" s="853">
        <v>2.0299999999999998</v>
      </c>
      <c r="X211" s="859"/>
      <c r="Y211" s="859"/>
      <c r="Z211" s="859"/>
      <c r="AA211" s="859"/>
      <c r="AB211" s="859"/>
      <c r="AC211" s="859"/>
      <c r="AD211" s="859"/>
      <c r="AE211" s="859"/>
      <c r="AF211" s="859"/>
      <c r="AG211" s="859"/>
      <c r="AH211" s="859"/>
      <c r="AI211" s="859"/>
      <c r="AJ211" s="859"/>
      <c r="AK211" s="859"/>
      <c r="AL211" s="859"/>
      <c r="AM211" s="859"/>
      <c r="AN211" s="859"/>
      <c r="AO211" s="859"/>
      <c r="AP211" s="859"/>
      <c r="AQ211" s="859"/>
      <c r="AR211" s="859"/>
      <c r="AS211" s="859"/>
      <c r="AT211" s="859"/>
      <c r="AU211" s="859"/>
      <c r="AW211" s="834" t="s">
        <v>718</v>
      </c>
      <c r="AX211" s="834"/>
      <c r="AY211" s="834" t="s">
        <v>680</v>
      </c>
      <c r="BA211" s="835" t="s">
        <v>680</v>
      </c>
    </row>
    <row r="212" spans="1:62" ht="47.25" x14ac:dyDescent="0.25">
      <c r="A212" s="843">
        <v>28</v>
      </c>
      <c r="B212" s="854" t="s">
        <v>990</v>
      </c>
      <c r="C212" s="843" t="s">
        <v>133</v>
      </c>
      <c r="D212" s="843"/>
      <c r="E212" s="855">
        <f t="shared" si="27"/>
        <v>0.35</v>
      </c>
      <c r="F212" s="843"/>
      <c r="G212" s="856"/>
      <c r="H212" s="855">
        <f t="shared" si="28"/>
        <v>0.35</v>
      </c>
      <c r="I212" s="843"/>
      <c r="J212" s="854">
        <v>0.35</v>
      </c>
      <c r="K212" s="854"/>
      <c r="L212" s="854"/>
      <c r="M212" s="855">
        <f t="shared" si="29"/>
        <v>0</v>
      </c>
      <c r="N212" s="854"/>
      <c r="O212" s="917" t="s">
        <v>1029</v>
      </c>
      <c r="P212" s="843" t="s">
        <v>824</v>
      </c>
      <c r="Q212" s="854" t="s">
        <v>677</v>
      </c>
      <c r="R212" s="843">
        <v>827</v>
      </c>
      <c r="S212" s="859"/>
      <c r="T212" s="859"/>
      <c r="U212" s="859"/>
      <c r="V212" s="859"/>
      <c r="W212" s="853"/>
      <c r="X212" s="859"/>
      <c r="Y212" s="859"/>
      <c r="Z212" s="859"/>
      <c r="AA212" s="859"/>
      <c r="AB212" s="859"/>
      <c r="AC212" s="859"/>
      <c r="AD212" s="859"/>
      <c r="AE212" s="859"/>
      <c r="AF212" s="859"/>
      <c r="AG212" s="859"/>
      <c r="AH212" s="859"/>
      <c r="AI212" s="859"/>
      <c r="AJ212" s="859"/>
      <c r="AK212" s="859"/>
      <c r="AL212" s="859"/>
      <c r="AM212" s="859"/>
      <c r="AN212" s="859"/>
      <c r="AO212" s="859"/>
      <c r="AP212" s="859"/>
      <c r="AQ212" s="859"/>
      <c r="AR212" s="859"/>
      <c r="AS212" s="859"/>
      <c r="AT212" s="859"/>
      <c r="AU212" s="859"/>
      <c r="AW212" s="834"/>
      <c r="AX212" s="834"/>
      <c r="AY212" s="834"/>
      <c r="BA212" s="835" t="s">
        <v>1030</v>
      </c>
    </row>
    <row r="213" spans="1:62" ht="31.5" x14ac:dyDescent="0.25">
      <c r="A213" s="843">
        <v>29</v>
      </c>
      <c r="B213" s="854" t="s">
        <v>990</v>
      </c>
      <c r="C213" s="843" t="s">
        <v>133</v>
      </c>
      <c r="D213" s="843"/>
      <c r="E213" s="855">
        <f t="shared" si="27"/>
        <v>0.43</v>
      </c>
      <c r="F213" s="843"/>
      <c r="G213" s="856"/>
      <c r="H213" s="855">
        <f t="shared" si="28"/>
        <v>0.43</v>
      </c>
      <c r="I213" s="843"/>
      <c r="J213" s="854"/>
      <c r="K213" s="854"/>
      <c r="L213" s="854"/>
      <c r="M213" s="855">
        <f t="shared" si="29"/>
        <v>0.43</v>
      </c>
      <c r="N213" s="854"/>
      <c r="O213" s="917" t="s">
        <v>593</v>
      </c>
      <c r="P213" s="843" t="s">
        <v>815</v>
      </c>
      <c r="Q213" s="854"/>
      <c r="R213" s="843">
        <v>853</v>
      </c>
      <c r="S213" s="859"/>
      <c r="T213" s="859"/>
      <c r="U213" s="859"/>
      <c r="V213" s="859"/>
      <c r="W213" s="853"/>
      <c r="X213" s="859"/>
      <c r="Y213" s="859"/>
      <c r="Z213" s="859"/>
      <c r="AA213" s="859">
        <v>0.43</v>
      </c>
      <c r="AB213" s="859"/>
      <c r="AC213" s="859"/>
      <c r="AD213" s="859"/>
      <c r="AE213" s="859"/>
      <c r="AF213" s="859"/>
      <c r="AG213" s="859"/>
      <c r="AH213" s="859"/>
      <c r="AI213" s="859"/>
      <c r="AJ213" s="859"/>
      <c r="AK213" s="859"/>
      <c r="AL213" s="859"/>
      <c r="AM213" s="859"/>
      <c r="AN213" s="859"/>
      <c r="AO213" s="859"/>
      <c r="AP213" s="859"/>
      <c r="AQ213" s="859"/>
      <c r="AR213" s="859"/>
      <c r="AS213" s="859"/>
      <c r="AT213" s="859"/>
      <c r="AU213" s="859"/>
      <c r="AW213" s="834"/>
      <c r="AX213" s="834"/>
      <c r="AY213" s="834"/>
      <c r="BA213" s="835" t="s">
        <v>1031</v>
      </c>
    </row>
    <row r="214" spans="1:62" ht="31.5" x14ac:dyDescent="0.25">
      <c r="A214" s="843">
        <v>30</v>
      </c>
      <c r="B214" s="854" t="s">
        <v>990</v>
      </c>
      <c r="C214" s="843" t="s">
        <v>133</v>
      </c>
      <c r="D214" s="843"/>
      <c r="E214" s="855">
        <f t="shared" si="27"/>
        <v>0.56000000000000005</v>
      </c>
      <c r="F214" s="843"/>
      <c r="G214" s="856"/>
      <c r="H214" s="855">
        <f t="shared" si="28"/>
        <v>0.56000000000000005</v>
      </c>
      <c r="I214" s="843"/>
      <c r="J214" s="854"/>
      <c r="K214" s="854"/>
      <c r="L214" s="854"/>
      <c r="M214" s="855">
        <f t="shared" si="29"/>
        <v>0.56000000000000005</v>
      </c>
      <c r="N214" s="854"/>
      <c r="O214" s="917" t="s">
        <v>1032</v>
      </c>
      <c r="P214" s="843" t="s">
        <v>841</v>
      </c>
      <c r="Q214" s="854"/>
      <c r="R214" s="843">
        <v>854</v>
      </c>
      <c r="S214" s="859"/>
      <c r="T214" s="859"/>
      <c r="U214" s="859"/>
      <c r="V214" s="859"/>
      <c r="W214" s="853">
        <v>0.56000000000000005</v>
      </c>
      <c r="X214" s="859"/>
      <c r="Y214" s="859"/>
      <c r="Z214" s="859"/>
      <c r="AA214" s="859"/>
      <c r="AB214" s="859"/>
      <c r="AC214" s="859"/>
      <c r="AD214" s="859"/>
      <c r="AE214" s="859"/>
      <c r="AF214" s="859"/>
      <c r="AG214" s="859"/>
      <c r="AH214" s="859"/>
      <c r="AI214" s="859"/>
      <c r="AJ214" s="859"/>
      <c r="AK214" s="859"/>
      <c r="AL214" s="859"/>
      <c r="AM214" s="859"/>
      <c r="AN214" s="859"/>
      <c r="AO214" s="859"/>
      <c r="AP214" s="859"/>
      <c r="AQ214" s="859"/>
      <c r="AR214" s="859"/>
      <c r="AS214" s="859"/>
      <c r="AT214" s="859"/>
      <c r="AU214" s="859"/>
      <c r="AW214" s="834"/>
      <c r="AX214" s="834"/>
      <c r="AY214" s="834"/>
      <c r="BA214" s="835" t="s">
        <v>1033</v>
      </c>
    </row>
    <row r="215" spans="1:62" ht="31.5" x14ac:dyDescent="0.25">
      <c r="A215" s="843">
        <v>31</v>
      </c>
      <c r="B215" s="854" t="s">
        <v>1034</v>
      </c>
      <c r="C215" s="843" t="s">
        <v>133</v>
      </c>
      <c r="D215" s="843"/>
      <c r="E215" s="855">
        <f t="shared" si="27"/>
        <v>100</v>
      </c>
      <c r="F215" s="843"/>
      <c r="G215" s="856"/>
      <c r="H215" s="855">
        <f t="shared" si="28"/>
        <v>100</v>
      </c>
      <c r="I215" s="843"/>
      <c r="J215" s="854"/>
      <c r="K215" s="854"/>
      <c r="L215" s="854"/>
      <c r="M215" s="855">
        <f t="shared" si="29"/>
        <v>100</v>
      </c>
      <c r="N215" s="854"/>
      <c r="O215" s="917" t="s">
        <v>1035</v>
      </c>
      <c r="P215" s="843" t="s">
        <v>728</v>
      </c>
      <c r="Q215" s="854"/>
      <c r="R215" s="843">
        <v>855</v>
      </c>
      <c r="S215" s="859"/>
      <c r="T215" s="859"/>
      <c r="U215" s="859"/>
      <c r="V215" s="859"/>
      <c r="W215" s="853"/>
      <c r="X215" s="859"/>
      <c r="Y215" s="859">
        <v>100</v>
      </c>
      <c r="Z215" s="859"/>
      <c r="AA215" s="859"/>
      <c r="AB215" s="859"/>
      <c r="AC215" s="859"/>
      <c r="AD215" s="859"/>
      <c r="AE215" s="859"/>
      <c r="AF215" s="859"/>
      <c r="AG215" s="859"/>
      <c r="AH215" s="859"/>
      <c r="AI215" s="859"/>
      <c r="AJ215" s="859"/>
      <c r="AK215" s="859"/>
      <c r="AL215" s="859"/>
      <c r="AM215" s="859"/>
      <c r="AN215" s="859"/>
      <c r="AO215" s="859"/>
      <c r="AP215" s="859"/>
      <c r="AQ215" s="859"/>
      <c r="AR215" s="859"/>
      <c r="AS215" s="859"/>
      <c r="AT215" s="859"/>
      <c r="AU215" s="859"/>
      <c r="AW215" s="834"/>
      <c r="AX215" s="834"/>
      <c r="AY215" s="834"/>
      <c r="BA215" s="835" t="s">
        <v>1036</v>
      </c>
    </row>
    <row r="216" spans="1:62" s="838" customFormat="1" x14ac:dyDescent="0.25">
      <c r="A216" s="952" t="s">
        <v>1037</v>
      </c>
      <c r="B216" s="847" t="s">
        <v>93</v>
      </c>
      <c r="C216" s="952"/>
      <c r="D216" s="843"/>
      <c r="E216" s="869">
        <f t="shared" ref="E216:M216" si="30">SUM(E217:E230)</f>
        <v>56.36</v>
      </c>
      <c r="F216" s="869">
        <f t="shared" si="30"/>
        <v>0</v>
      </c>
      <c r="G216" s="855">
        <f t="shared" si="30"/>
        <v>154</v>
      </c>
      <c r="H216" s="869">
        <f t="shared" si="30"/>
        <v>56.36</v>
      </c>
      <c r="I216" s="855">
        <f t="shared" si="30"/>
        <v>60.370000000000005</v>
      </c>
      <c r="J216" s="869">
        <f t="shared" si="30"/>
        <v>0</v>
      </c>
      <c r="K216" s="869">
        <f t="shared" si="30"/>
        <v>0</v>
      </c>
      <c r="L216" s="869">
        <f t="shared" si="30"/>
        <v>0</v>
      </c>
      <c r="M216" s="869">
        <f t="shared" si="30"/>
        <v>56.36</v>
      </c>
      <c r="N216" s="854"/>
      <c r="O216" s="922"/>
      <c r="P216" s="843"/>
      <c r="Q216" s="854"/>
      <c r="R216" s="952"/>
      <c r="S216" s="859"/>
      <c r="T216" s="859"/>
      <c r="U216" s="859"/>
      <c r="V216" s="859"/>
      <c r="W216" s="853"/>
      <c r="X216" s="859"/>
      <c r="Y216" s="859"/>
      <c r="Z216" s="859"/>
      <c r="AA216" s="859"/>
      <c r="AB216" s="859"/>
      <c r="AC216" s="859"/>
      <c r="AD216" s="859"/>
      <c r="AE216" s="859"/>
      <c r="AF216" s="859"/>
      <c r="AG216" s="859"/>
      <c r="AH216" s="859"/>
      <c r="AI216" s="859"/>
      <c r="AJ216" s="859"/>
      <c r="AK216" s="859"/>
      <c r="AL216" s="859"/>
      <c r="AM216" s="859"/>
      <c r="AN216" s="859"/>
      <c r="AO216" s="859"/>
      <c r="AP216" s="859"/>
      <c r="AQ216" s="859"/>
      <c r="AR216" s="859"/>
      <c r="AS216" s="859"/>
      <c r="AT216" s="859"/>
      <c r="AU216" s="859"/>
      <c r="AV216" s="834"/>
      <c r="AW216" s="834"/>
      <c r="AX216" s="834"/>
      <c r="AY216" s="834"/>
      <c r="AZ216" s="833"/>
      <c r="BA216" s="835"/>
      <c r="BC216" s="833"/>
      <c r="BD216" s="833"/>
      <c r="BE216" s="833"/>
      <c r="BF216" s="833"/>
      <c r="BG216" s="833"/>
      <c r="BH216" s="833"/>
      <c r="BI216" s="833"/>
      <c r="BJ216" s="833"/>
    </row>
    <row r="217" spans="1:62" x14ac:dyDescent="0.25">
      <c r="A217" s="843">
        <v>1</v>
      </c>
      <c r="B217" s="875" t="s">
        <v>1038</v>
      </c>
      <c r="C217" s="873" t="s">
        <v>53</v>
      </c>
      <c r="D217" s="873"/>
      <c r="E217" s="855">
        <f t="shared" ref="E217:E230" si="31">F217+H217</f>
        <v>2.31</v>
      </c>
      <c r="F217" s="855"/>
      <c r="G217" s="856">
        <v>11</v>
      </c>
      <c r="H217" s="855">
        <f t="shared" ref="H217:H230" si="32">J217+K217+L217+M217</f>
        <v>2.31</v>
      </c>
      <c r="I217" s="855">
        <v>2.58</v>
      </c>
      <c r="J217" s="855"/>
      <c r="K217" s="855"/>
      <c r="L217" s="855"/>
      <c r="M217" s="855">
        <f t="shared" ref="M217:M230" si="33">SUM(W217:AS217)</f>
        <v>2.31</v>
      </c>
      <c r="N217" s="855">
        <v>2.58</v>
      </c>
      <c r="O217" s="871" t="s">
        <v>608</v>
      </c>
      <c r="P217" s="843" t="s">
        <v>686</v>
      </c>
      <c r="Q217" s="858" t="s">
        <v>677</v>
      </c>
      <c r="R217" s="858">
        <v>164</v>
      </c>
      <c r="S217" s="858">
        <v>164</v>
      </c>
      <c r="T217" s="859" t="s">
        <v>680</v>
      </c>
      <c r="U217" s="855"/>
      <c r="V217" s="855"/>
      <c r="W217" s="855"/>
      <c r="X217" s="855">
        <v>2.31</v>
      </c>
      <c r="Y217" s="855"/>
      <c r="Z217" s="855"/>
      <c r="AA217" s="855"/>
      <c r="AB217" s="855"/>
      <c r="AC217" s="855"/>
      <c r="AD217" s="855"/>
      <c r="AE217" s="855"/>
      <c r="AF217" s="855"/>
      <c r="AG217" s="855"/>
      <c r="AH217" s="855"/>
      <c r="AI217" s="855"/>
      <c r="AJ217" s="872"/>
      <c r="AK217" s="872"/>
      <c r="AL217" s="872"/>
      <c r="AM217" s="872"/>
      <c r="AN217" s="872"/>
      <c r="AO217" s="872"/>
      <c r="AP217" s="872"/>
      <c r="AQ217" s="857"/>
      <c r="AR217" s="857"/>
      <c r="AS217" s="857"/>
      <c r="AT217" s="857"/>
      <c r="AU217" s="857"/>
      <c r="AV217" s="861"/>
      <c r="AW217" s="834"/>
      <c r="AX217" s="862"/>
      <c r="AY217" s="862" t="s">
        <v>680</v>
      </c>
      <c r="AZ217" s="863"/>
      <c r="BA217" s="861" t="s">
        <v>680</v>
      </c>
      <c r="BB217" s="864"/>
      <c r="BC217" s="864"/>
      <c r="BD217" s="864"/>
      <c r="BH217" s="863"/>
      <c r="BI217" s="863"/>
      <c r="BJ217" s="863"/>
    </row>
    <row r="218" spans="1:62" x14ac:dyDescent="0.25">
      <c r="A218" s="843">
        <v>2</v>
      </c>
      <c r="B218" s="875" t="s">
        <v>1039</v>
      </c>
      <c r="C218" s="873" t="s">
        <v>53</v>
      </c>
      <c r="D218" s="873"/>
      <c r="E218" s="855">
        <f t="shared" si="31"/>
        <v>1.31</v>
      </c>
      <c r="F218" s="855"/>
      <c r="G218" s="856">
        <v>11</v>
      </c>
      <c r="H218" s="855">
        <f t="shared" si="32"/>
        <v>1.31</v>
      </c>
      <c r="I218" s="855">
        <v>1.31</v>
      </c>
      <c r="J218" s="855"/>
      <c r="K218" s="855"/>
      <c r="L218" s="855"/>
      <c r="M218" s="855">
        <f t="shared" si="33"/>
        <v>1.31</v>
      </c>
      <c r="N218" s="855">
        <v>1.31</v>
      </c>
      <c r="O218" s="871" t="s">
        <v>608</v>
      </c>
      <c r="P218" s="843" t="s">
        <v>686</v>
      </c>
      <c r="Q218" s="858" t="s">
        <v>677</v>
      </c>
      <c r="R218" s="858">
        <v>165</v>
      </c>
      <c r="S218" s="858">
        <v>165</v>
      </c>
      <c r="T218" s="859" t="s">
        <v>680</v>
      </c>
      <c r="U218" s="855"/>
      <c r="V218" s="855"/>
      <c r="W218" s="874"/>
      <c r="X218" s="855"/>
      <c r="Y218" s="855">
        <v>1.31</v>
      </c>
      <c r="Z218" s="855"/>
      <c r="AA218" s="855"/>
      <c r="AB218" s="855"/>
      <c r="AC218" s="855"/>
      <c r="AD218" s="855"/>
      <c r="AE218" s="855"/>
      <c r="AF218" s="855"/>
      <c r="AG218" s="855"/>
      <c r="AH218" s="855"/>
      <c r="AI218" s="855"/>
      <c r="AJ218" s="872"/>
      <c r="AK218" s="872"/>
      <c r="AL218" s="872"/>
      <c r="AM218" s="872"/>
      <c r="AN218" s="872"/>
      <c r="AO218" s="872"/>
      <c r="AP218" s="872"/>
      <c r="AQ218" s="857"/>
      <c r="AR218" s="857"/>
      <c r="AS218" s="857"/>
      <c r="AT218" s="857"/>
      <c r="AU218" s="857"/>
      <c r="AV218" s="861"/>
      <c r="AW218" s="834"/>
      <c r="AX218" s="862"/>
      <c r="AY218" s="862" t="s">
        <v>680</v>
      </c>
      <c r="AZ218" s="863"/>
      <c r="BA218" s="861" t="s">
        <v>680</v>
      </c>
      <c r="BB218" s="864"/>
      <c r="BC218" s="864"/>
      <c r="BD218" s="864"/>
      <c r="BH218" s="863"/>
      <c r="BI218" s="863"/>
      <c r="BJ218" s="863"/>
    </row>
    <row r="219" spans="1:62" x14ac:dyDescent="0.25">
      <c r="A219" s="843">
        <v>3</v>
      </c>
      <c r="B219" s="854" t="s">
        <v>1040</v>
      </c>
      <c r="C219" s="843" t="s">
        <v>53</v>
      </c>
      <c r="D219" s="843"/>
      <c r="E219" s="855">
        <f t="shared" si="31"/>
        <v>3.9</v>
      </c>
      <c r="F219" s="855"/>
      <c r="G219" s="856">
        <v>11</v>
      </c>
      <c r="H219" s="855">
        <f t="shared" si="32"/>
        <v>3.9</v>
      </c>
      <c r="I219" s="855">
        <v>3.9</v>
      </c>
      <c r="J219" s="884"/>
      <c r="K219" s="855"/>
      <c r="L219" s="855"/>
      <c r="M219" s="855">
        <f t="shared" si="33"/>
        <v>3.9</v>
      </c>
      <c r="N219" s="855">
        <v>3.9</v>
      </c>
      <c r="O219" s="871" t="s">
        <v>698</v>
      </c>
      <c r="P219" s="843" t="s">
        <v>699</v>
      </c>
      <c r="Q219" s="858" t="s">
        <v>677</v>
      </c>
      <c r="R219" s="858">
        <v>166</v>
      </c>
      <c r="S219" s="858">
        <v>166</v>
      </c>
      <c r="T219" s="859" t="s">
        <v>680</v>
      </c>
      <c r="U219" s="872"/>
      <c r="V219" s="872"/>
      <c r="W219" s="874"/>
      <c r="X219" s="872"/>
      <c r="Y219" s="855">
        <v>3.9</v>
      </c>
      <c r="Z219" s="855"/>
      <c r="AA219" s="872"/>
      <c r="AB219" s="872"/>
      <c r="AC219" s="872"/>
      <c r="AD219" s="872"/>
      <c r="AE219" s="872"/>
      <c r="AF219" s="872"/>
      <c r="AG219" s="872"/>
      <c r="AH219" s="872"/>
      <c r="AI219" s="872"/>
      <c r="AJ219" s="872"/>
      <c r="AK219" s="872"/>
      <c r="AL219" s="872"/>
      <c r="AM219" s="872"/>
      <c r="AN219" s="872"/>
      <c r="AO219" s="872"/>
      <c r="AP219" s="872"/>
      <c r="AQ219" s="857"/>
      <c r="AR219" s="857"/>
      <c r="AS219" s="857"/>
      <c r="AT219" s="857"/>
      <c r="AU219" s="857"/>
      <c r="AV219" s="861"/>
      <c r="AW219" s="834"/>
      <c r="AX219" s="862"/>
      <c r="AY219" s="862" t="s">
        <v>680</v>
      </c>
      <c r="AZ219" s="863"/>
      <c r="BA219" s="861" t="s">
        <v>680</v>
      </c>
      <c r="BB219" s="864"/>
      <c r="BC219" s="864"/>
      <c r="BD219" s="864"/>
      <c r="BH219" s="863"/>
      <c r="BI219" s="863"/>
      <c r="BJ219" s="863"/>
    </row>
    <row r="220" spans="1:62" ht="132" customHeight="1" x14ac:dyDescent="0.25">
      <c r="A220" s="843">
        <v>4</v>
      </c>
      <c r="B220" s="871" t="s">
        <v>1041</v>
      </c>
      <c r="C220" s="843" t="s">
        <v>53</v>
      </c>
      <c r="D220" s="843"/>
      <c r="E220" s="855">
        <f t="shared" si="31"/>
        <v>2.6</v>
      </c>
      <c r="F220" s="855"/>
      <c r="G220" s="856">
        <v>11</v>
      </c>
      <c r="H220" s="855">
        <f t="shared" si="32"/>
        <v>2.6</v>
      </c>
      <c r="I220" s="855">
        <v>1.3</v>
      </c>
      <c r="J220" s="855"/>
      <c r="K220" s="855"/>
      <c r="L220" s="855"/>
      <c r="M220" s="855">
        <f t="shared" si="33"/>
        <v>2.6</v>
      </c>
      <c r="N220" s="855">
        <v>1.3</v>
      </c>
      <c r="O220" s="871" t="s">
        <v>1042</v>
      </c>
      <c r="P220" s="843" t="s">
        <v>1043</v>
      </c>
      <c r="Q220" s="858" t="s">
        <v>677</v>
      </c>
      <c r="R220" s="858">
        <v>824</v>
      </c>
      <c r="S220" s="858">
        <v>167</v>
      </c>
      <c r="T220" s="859"/>
      <c r="U220" s="874"/>
      <c r="V220" s="872"/>
      <c r="W220" s="874"/>
      <c r="X220" s="874"/>
      <c r="Y220" s="874">
        <v>2.6</v>
      </c>
      <c r="Z220" s="874"/>
      <c r="AA220" s="874"/>
      <c r="AB220" s="872"/>
      <c r="AC220" s="872"/>
      <c r="AD220" s="874"/>
      <c r="AE220" s="874"/>
      <c r="AF220" s="874"/>
      <c r="AG220" s="874"/>
      <c r="AH220" s="874"/>
      <c r="AI220" s="874"/>
      <c r="AJ220" s="874"/>
      <c r="AK220" s="872"/>
      <c r="AL220" s="872"/>
      <c r="AM220" s="874"/>
      <c r="AN220" s="874"/>
      <c r="AO220" s="872"/>
      <c r="AP220" s="872"/>
      <c r="AQ220" s="857"/>
      <c r="AR220" s="857"/>
      <c r="AS220" s="857"/>
      <c r="AT220" s="857"/>
      <c r="AU220" s="857"/>
      <c r="AV220" s="861"/>
      <c r="AW220" s="834" t="s">
        <v>839</v>
      </c>
      <c r="AX220" s="862"/>
      <c r="AY220" s="834" t="s">
        <v>839</v>
      </c>
      <c r="AZ220" s="863"/>
      <c r="BA220" s="861" t="s">
        <v>1044</v>
      </c>
      <c r="BB220" s="864"/>
      <c r="BC220" s="864"/>
      <c r="BD220" s="864"/>
      <c r="BH220" s="863"/>
      <c r="BI220" s="863"/>
      <c r="BJ220" s="863"/>
    </row>
    <row r="221" spans="1:62" x14ac:dyDescent="0.25">
      <c r="A221" s="843">
        <v>5</v>
      </c>
      <c r="B221" s="854" t="s">
        <v>1045</v>
      </c>
      <c r="C221" s="843" t="s">
        <v>53</v>
      </c>
      <c r="D221" s="843"/>
      <c r="E221" s="855">
        <f t="shared" si="31"/>
        <v>0.75</v>
      </c>
      <c r="F221" s="855"/>
      <c r="G221" s="856">
        <v>11</v>
      </c>
      <c r="H221" s="855">
        <f t="shared" si="32"/>
        <v>0.75</v>
      </c>
      <c r="I221" s="855">
        <v>0.85</v>
      </c>
      <c r="J221" s="855"/>
      <c r="K221" s="855"/>
      <c r="L221" s="855"/>
      <c r="M221" s="855">
        <f t="shared" si="33"/>
        <v>0.75</v>
      </c>
      <c r="N221" s="855">
        <v>0.85</v>
      </c>
      <c r="O221" s="871" t="s">
        <v>600</v>
      </c>
      <c r="P221" s="843" t="s">
        <v>841</v>
      </c>
      <c r="Q221" s="858" t="s">
        <v>677</v>
      </c>
      <c r="R221" s="858">
        <v>171</v>
      </c>
      <c r="S221" s="858">
        <v>171</v>
      </c>
      <c r="T221" s="859" t="s">
        <v>680</v>
      </c>
      <c r="U221" s="874"/>
      <c r="V221" s="872"/>
      <c r="W221" s="874"/>
      <c r="X221" s="874"/>
      <c r="Y221" s="874"/>
      <c r="Z221" s="874"/>
      <c r="AA221" s="874"/>
      <c r="AB221" s="872"/>
      <c r="AC221" s="872"/>
      <c r="AD221" s="874"/>
      <c r="AE221" s="874"/>
      <c r="AF221" s="874"/>
      <c r="AG221" s="872">
        <v>0.75</v>
      </c>
      <c r="AH221" s="874"/>
      <c r="AI221" s="874"/>
      <c r="AJ221" s="874"/>
      <c r="AK221" s="872"/>
      <c r="AL221" s="872"/>
      <c r="AM221" s="874"/>
      <c r="AN221" s="874"/>
      <c r="AO221" s="872"/>
      <c r="AP221" s="872"/>
      <c r="AQ221" s="857"/>
      <c r="AR221" s="857"/>
      <c r="AS221" s="857"/>
      <c r="AT221" s="857"/>
      <c r="AU221" s="857"/>
      <c r="AV221" s="861"/>
      <c r="AW221" s="834"/>
      <c r="AX221" s="862"/>
      <c r="AY221" s="862" t="s">
        <v>680</v>
      </c>
      <c r="AZ221" s="863"/>
      <c r="BA221" s="861" t="s">
        <v>680</v>
      </c>
      <c r="BB221" s="864"/>
      <c r="BC221" s="864"/>
      <c r="BD221" s="864"/>
      <c r="BH221" s="863"/>
      <c r="BI221" s="863"/>
      <c r="BJ221" s="863"/>
    </row>
    <row r="222" spans="1:62" x14ac:dyDescent="0.25">
      <c r="A222" s="843">
        <v>6</v>
      </c>
      <c r="B222" s="854" t="s">
        <v>1045</v>
      </c>
      <c r="C222" s="843" t="s">
        <v>53</v>
      </c>
      <c r="D222" s="843"/>
      <c r="E222" s="855">
        <f t="shared" si="31"/>
        <v>0.44</v>
      </c>
      <c r="F222" s="855"/>
      <c r="G222" s="856">
        <v>11</v>
      </c>
      <c r="H222" s="855">
        <f t="shared" si="32"/>
        <v>0.44</v>
      </c>
      <c r="I222" s="855">
        <v>0.32</v>
      </c>
      <c r="J222" s="884"/>
      <c r="K222" s="855"/>
      <c r="L222" s="855"/>
      <c r="M222" s="855">
        <f t="shared" si="33"/>
        <v>0.44</v>
      </c>
      <c r="N222" s="855">
        <v>0.32</v>
      </c>
      <c r="O222" s="871" t="s">
        <v>598</v>
      </c>
      <c r="P222" s="843" t="s">
        <v>813</v>
      </c>
      <c r="Q222" s="858" t="s">
        <v>677</v>
      </c>
      <c r="R222" s="858">
        <v>173</v>
      </c>
      <c r="S222" s="858">
        <v>173</v>
      </c>
      <c r="T222" s="859" t="s">
        <v>718</v>
      </c>
      <c r="U222" s="872"/>
      <c r="V222" s="872"/>
      <c r="W222" s="874"/>
      <c r="X222" s="872"/>
      <c r="Y222" s="872"/>
      <c r="Z222" s="872"/>
      <c r="AA222" s="872"/>
      <c r="AB222" s="872"/>
      <c r="AC222" s="872"/>
      <c r="AD222" s="872"/>
      <c r="AE222" s="872"/>
      <c r="AF222" s="872"/>
      <c r="AG222" s="872"/>
      <c r="AH222" s="872"/>
      <c r="AI222" s="872"/>
      <c r="AJ222" s="872"/>
      <c r="AK222" s="872"/>
      <c r="AL222" s="872"/>
      <c r="AM222" s="872"/>
      <c r="AN222" s="872"/>
      <c r="AO222" s="884">
        <v>0.44</v>
      </c>
      <c r="AP222" s="872"/>
      <c r="AQ222" s="857"/>
      <c r="AR222" s="857"/>
      <c r="AS222" s="857"/>
      <c r="AT222" s="857"/>
      <c r="AU222" s="857"/>
      <c r="AV222" s="861"/>
      <c r="AW222" s="834"/>
      <c r="AX222" s="862"/>
      <c r="AY222" s="862" t="s">
        <v>680</v>
      </c>
      <c r="AZ222" s="863"/>
      <c r="BA222" s="861" t="s">
        <v>680</v>
      </c>
      <c r="BB222" s="864"/>
      <c r="BC222" s="864"/>
      <c r="BD222" s="864"/>
      <c r="BH222" s="863"/>
      <c r="BI222" s="863"/>
      <c r="BJ222" s="863"/>
    </row>
    <row r="223" spans="1:62" ht="31.5" x14ac:dyDescent="0.25">
      <c r="A223" s="843">
        <v>7</v>
      </c>
      <c r="B223" s="854" t="s">
        <v>1045</v>
      </c>
      <c r="C223" s="843" t="s">
        <v>53</v>
      </c>
      <c r="D223" s="843"/>
      <c r="E223" s="855">
        <f t="shared" si="31"/>
        <v>0.49</v>
      </c>
      <c r="F223" s="855"/>
      <c r="G223" s="856">
        <v>11</v>
      </c>
      <c r="H223" s="855">
        <f t="shared" si="32"/>
        <v>0.49</v>
      </c>
      <c r="I223" s="855">
        <v>0.49</v>
      </c>
      <c r="J223" s="884"/>
      <c r="K223" s="855"/>
      <c r="L223" s="855"/>
      <c r="M223" s="855">
        <f t="shared" si="33"/>
        <v>0.49</v>
      </c>
      <c r="N223" s="855">
        <v>0.49</v>
      </c>
      <c r="O223" s="871" t="s">
        <v>598</v>
      </c>
      <c r="P223" s="843" t="s">
        <v>813</v>
      </c>
      <c r="Q223" s="858" t="s">
        <v>677</v>
      </c>
      <c r="R223" s="858">
        <v>579</v>
      </c>
      <c r="S223" s="858">
        <v>579</v>
      </c>
      <c r="T223" s="859" t="s">
        <v>1046</v>
      </c>
      <c r="U223" s="872"/>
      <c r="V223" s="872"/>
      <c r="W223" s="874"/>
      <c r="X223" s="872"/>
      <c r="Y223" s="872"/>
      <c r="Z223" s="872"/>
      <c r="AA223" s="872"/>
      <c r="AB223" s="872"/>
      <c r="AC223" s="872"/>
      <c r="AD223" s="872"/>
      <c r="AE223" s="872"/>
      <c r="AF223" s="872"/>
      <c r="AG223" s="872"/>
      <c r="AH223" s="872"/>
      <c r="AI223" s="872"/>
      <c r="AJ223" s="872"/>
      <c r="AK223" s="872"/>
      <c r="AL223" s="872"/>
      <c r="AM223" s="872"/>
      <c r="AN223" s="872"/>
      <c r="AO223" s="884">
        <v>0.49</v>
      </c>
      <c r="AP223" s="872"/>
      <c r="AQ223" s="857"/>
      <c r="AR223" s="857"/>
      <c r="AS223" s="872"/>
      <c r="AT223" s="872"/>
      <c r="AU223" s="872"/>
      <c r="AV223" s="923"/>
      <c r="AW223" s="834"/>
      <c r="AX223" s="862"/>
      <c r="AY223" s="862" t="s">
        <v>680</v>
      </c>
      <c r="AZ223" s="863"/>
      <c r="BA223" s="861" t="s">
        <v>680</v>
      </c>
      <c r="BB223" s="864"/>
      <c r="BC223" s="864"/>
      <c r="BD223" s="864"/>
      <c r="BF223" s="833" t="s">
        <v>53</v>
      </c>
      <c r="BG223" s="833">
        <v>0.49</v>
      </c>
    </row>
    <row r="224" spans="1:62" x14ac:dyDescent="0.25">
      <c r="A224" s="843">
        <v>8</v>
      </c>
      <c r="B224" s="854" t="s">
        <v>1045</v>
      </c>
      <c r="C224" s="843" t="s">
        <v>53</v>
      </c>
      <c r="D224" s="843"/>
      <c r="E224" s="855">
        <f t="shared" si="31"/>
        <v>2.13</v>
      </c>
      <c r="F224" s="855"/>
      <c r="G224" s="856">
        <v>11</v>
      </c>
      <c r="H224" s="855">
        <f t="shared" si="32"/>
        <v>2.13</v>
      </c>
      <c r="I224" s="855">
        <v>2.5</v>
      </c>
      <c r="J224" s="884"/>
      <c r="K224" s="855"/>
      <c r="L224" s="855"/>
      <c r="M224" s="855">
        <f t="shared" si="33"/>
        <v>2.13</v>
      </c>
      <c r="N224" s="855">
        <v>2.5</v>
      </c>
      <c r="O224" s="871" t="s">
        <v>598</v>
      </c>
      <c r="P224" s="843" t="s">
        <v>813</v>
      </c>
      <c r="Q224" s="858" t="s">
        <v>677</v>
      </c>
      <c r="R224" s="843">
        <v>174</v>
      </c>
      <c r="S224" s="853">
        <v>174</v>
      </c>
      <c r="T224" s="859" t="s">
        <v>718</v>
      </c>
      <c r="U224" s="872"/>
      <c r="V224" s="872"/>
      <c r="W224" s="874"/>
      <c r="X224" s="872">
        <v>2</v>
      </c>
      <c r="Y224" s="872"/>
      <c r="Z224" s="872"/>
      <c r="AA224" s="872">
        <v>0.13</v>
      </c>
      <c r="AB224" s="872"/>
      <c r="AC224" s="872"/>
      <c r="AD224" s="872"/>
      <c r="AE224" s="872"/>
      <c r="AF224" s="872"/>
      <c r="AG224" s="872"/>
      <c r="AH224" s="872"/>
      <c r="AI224" s="872"/>
      <c r="AJ224" s="872"/>
      <c r="AK224" s="872"/>
      <c r="AL224" s="872"/>
      <c r="AM224" s="872"/>
      <c r="AN224" s="872"/>
      <c r="AO224" s="872"/>
      <c r="AP224" s="872"/>
      <c r="AQ224" s="857"/>
      <c r="AR224" s="857"/>
      <c r="AS224" s="872"/>
      <c r="AT224" s="872"/>
      <c r="AU224" s="872"/>
      <c r="AV224" s="923"/>
      <c r="AW224" s="834"/>
      <c r="AX224" s="862"/>
      <c r="AY224" s="862" t="s">
        <v>680</v>
      </c>
      <c r="AZ224" s="863"/>
      <c r="BA224" s="861" t="s">
        <v>680</v>
      </c>
      <c r="BB224" s="864"/>
      <c r="BC224" s="864"/>
      <c r="BD224" s="864"/>
      <c r="BF224" s="833" t="s">
        <v>53</v>
      </c>
      <c r="BG224" s="833">
        <v>2.5</v>
      </c>
    </row>
    <row r="225" spans="1:62" ht="31.5" x14ac:dyDescent="0.25">
      <c r="A225" s="843">
        <v>9</v>
      </c>
      <c r="B225" s="854" t="s">
        <v>1045</v>
      </c>
      <c r="C225" s="873" t="s">
        <v>53</v>
      </c>
      <c r="D225" s="873"/>
      <c r="E225" s="855">
        <f t="shared" si="31"/>
        <v>9.1999999999999993</v>
      </c>
      <c r="F225" s="855"/>
      <c r="G225" s="856">
        <v>11</v>
      </c>
      <c r="H225" s="855">
        <f t="shared" si="32"/>
        <v>9.1999999999999993</v>
      </c>
      <c r="I225" s="855">
        <v>10</v>
      </c>
      <c r="J225" s="884"/>
      <c r="K225" s="855"/>
      <c r="L225" s="855"/>
      <c r="M225" s="855">
        <f t="shared" si="33"/>
        <v>9.1999999999999993</v>
      </c>
      <c r="N225" s="855">
        <v>10</v>
      </c>
      <c r="O225" s="882" t="s">
        <v>1047</v>
      </c>
      <c r="P225" s="843" t="s">
        <v>841</v>
      </c>
      <c r="Q225" s="858" t="s">
        <v>677</v>
      </c>
      <c r="R225" s="858">
        <v>179</v>
      </c>
      <c r="S225" s="858">
        <v>179</v>
      </c>
      <c r="T225" s="859" t="s">
        <v>680</v>
      </c>
      <c r="U225" s="872"/>
      <c r="V225" s="872"/>
      <c r="W225" s="874"/>
      <c r="X225" s="872">
        <v>9.1999999999999993</v>
      </c>
      <c r="Y225" s="872"/>
      <c r="Z225" s="872"/>
      <c r="AA225" s="872"/>
      <c r="AB225" s="872"/>
      <c r="AC225" s="872"/>
      <c r="AD225" s="872"/>
      <c r="AE225" s="872"/>
      <c r="AF225" s="872"/>
      <c r="AG225" s="872"/>
      <c r="AH225" s="872"/>
      <c r="AI225" s="872"/>
      <c r="AJ225" s="872"/>
      <c r="AK225" s="872"/>
      <c r="AL225" s="872"/>
      <c r="AM225" s="872"/>
      <c r="AN225" s="872"/>
      <c r="AO225" s="872"/>
      <c r="AP225" s="872"/>
      <c r="AQ225" s="857"/>
      <c r="AR225" s="857"/>
      <c r="AS225" s="857"/>
      <c r="AT225" s="857"/>
      <c r="AU225" s="857"/>
      <c r="AV225" s="861"/>
      <c r="AW225" s="834"/>
      <c r="AX225" s="862"/>
      <c r="AY225" s="862" t="s">
        <v>680</v>
      </c>
      <c r="AZ225" s="863"/>
      <c r="BA225" s="861" t="s">
        <v>680</v>
      </c>
      <c r="BB225" s="864"/>
      <c r="BC225" s="864"/>
      <c r="BD225" s="864"/>
      <c r="BH225" s="863"/>
      <c r="BI225" s="863"/>
      <c r="BJ225" s="863"/>
    </row>
    <row r="226" spans="1:62" ht="31.5" x14ac:dyDescent="0.25">
      <c r="A226" s="843">
        <v>10</v>
      </c>
      <c r="B226" s="854" t="s">
        <v>1048</v>
      </c>
      <c r="C226" s="873" t="s">
        <v>53</v>
      </c>
      <c r="D226" s="873"/>
      <c r="E226" s="855">
        <f t="shared" si="31"/>
        <v>3.95</v>
      </c>
      <c r="F226" s="843"/>
      <c r="G226" s="856">
        <v>11</v>
      </c>
      <c r="H226" s="855">
        <f t="shared" si="32"/>
        <v>3.95</v>
      </c>
      <c r="I226" s="893">
        <v>3.95</v>
      </c>
      <c r="J226" s="854"/>
      <c r="K226" s="854"/>
      <c r="L226" s="854"/>
      <c r="M226" s="855">
        <f t="shared" si="33"/>
        <v>3.95</v>
      </c>
      <c r="N226" s="893">
        <v>3.95</v>
      </c>
      <c r="O226" s="871" t="s">
        <v>592</v>
      </c>
      <c r="P226" s="843" t="s">
        <v>859</v>
      </c>
      <c r="Q226" s="854"/>
      <c r="R226" s="843">
        <v>782</v>
      </c>
      <c r="S226" s="859"/>
      <c r="T226" s="859"/>
      <c r="U226" s="859"/>
      <c r="V226" s="859"/>
      <c r="W226" s="893">
        <v>3.95</v>
      </c>
      <c r="X226" s="859"/>
      <c r="Y226" s="859"/>
      <c r="Z226" s="859"/>
      <c r="AA226" s="859"/>
      <c r="AB226" s="859"/>
      <c r="AC226" s="859"/>
      <c r="AD226" s="859"/>
      <c r="AE226" s="859"/>
      <c r="AF226" s="859"/>
      <c r="AG226" s="859"/>
      <c r="AH226" s="859"/>
      <c r="AI226" s="859"/>
      <c r="AJ226" s="859"/>
      <c r="AK226" s="859"/>
      <c r="AL226" s="859"/>
      <c r="AM226" s="859"/>
      <c r="AN226" s="859"/>
      <c r="AO226" s="859"/>
      <c r="AP226" s="859"/>
      <c r="AQ226" s="859"/>
      <c r="AR226" s="859"/>
      <c r="AS226" s="859"/>
      <c r="AT226" s="859"/>
      <c r="AU226" s="859"/>
      <c r="AV226" s="834" t="s">
        <v>684</v>
      </c>
      <c r="AW226" s="834" t="s">
        <v>718</v>
      </c>
      <c r="AX226" s="834"/>
      <c r="AY226" s="834" t="s">
        <v>680</v>
      </c>
      <c r="BA226" s="834" t="s">
        <v>680</v>
      </c>
      <c r="BB226" s="868"/>
    </row>
    <row r="227" spans="1:62" ht="31.5" x14ac:dyDescent="0.25">
      <c r="A227" s="843">
        <v>11</v>
      </c>
      <c r="B227" s="871" t="s">
        <v>1049</v>
      </c>
      <c r="C227" s="843" t="s">
        <v>53</v>
      </c>
      <c r="D227" s="843"/>
      <c r="E227" s="855">
        <f t="shared" si="31"/>
        <v>5.94</v>
      </c>
      <c r="F227" s="920"/>
      <c r="G227" s="856">
        <v>11</v>
      </c>
      <c r="H227" s="855">
        <f t="shared" si="32"/>
        <v>5.94</v>
      </c>
      <c r="I227" s="906">
        <v>5.7</v>
      </c>
      <c r="J227" s="854"/>
      <c r="K227" s="854"/>
      <c r="L227" s="854"/>
      <c r="M227" s="855">
        <f t="shared" si="33"/>
        <v>5.94</v>
      </c>
      <c r="N227" s="906">
        <v>5.7</v>
      </c>
      <c r="O227" s="924" t="s">
        <v>1050</v>
      </c>
      <c r="P227" s="843" t="s">
        <v>758</v>
      </c>
      <c r="Q227" s="854"/>
      <c r="R227" s="843">
        <v>677</v>
      </c>
      <c r="S227" s="859"/>
      <c r="T227" s="859"/>
      <c r="U227" s="859"/>
      <c r="V227" s="859"/>
      <c r="W227" s="859"/>
      <c r="X227" s="859"/>
      <c r="Y227" s="906">
        <v>5.94</v>
      </c>
      <c r="Z227" s="859"/>
      <c r="AA227" s="859"/>
      <c r="AB227" s="859"/>
      <c r="AC227" s="859"/>
      <c r="AD227" s="859"/>
      <c r="AE227" s="859"/>
      <c r="AF227" s="859"/>
      <c r="AG227" s="859"/>
      <c r="AH227" s="859"/>
      <c r="AI227" s="859"/>
      <c r="AJ227" s="859"/>
      <c r="AK227" s="859"/>
      <c r="AL227" s="859"/>
      <c r="AM227" s="859"/>
      <c r="AN227" s="859"/>
      <c r="AO227" s="859"/>
      <c r="AP227" s="859"/>
      <c r="AQ227" s="859"/>
      <c r="AR227" s="859"/>
      <c r="AS227" s="859"/>
      <c r="AT227" s="859"/>
      <c r="AU227" s="859"/>
      <c r="AV227" s="834" t="s">
        <v>684</v>
      </c>
      <c r="AW227" s="834"/>
      <c r="AX227" s="834"/>
      <c r="AY227" s="834" t="s">
        <v>680</v>
      </c>
      <c r="BA227" s="834" t="s">
        <v>680</v>
      </c>
      <c r="BB227" s="868"/>
    </row>
    <row r="228" spans="1:62" ht="31.5" x14ac:dyDescent="0.25">
      <c r="A228" s="843">
        <v>12</v>
      </c>
      <c r="B228" s="871" t="s">
        <v>1051</v>
      </c>
      <c r="C228" s="843" t="s">
        <v>53</v>
      </c>
      <c r="D228" s="843"/>
      <c r="E228" s="855">
        <f t="shared" si="31"/>
        <v>1.57</v>
      </c>
      <c r="F228" s="920"/>
      <c r="G228" s="856">
        <v>11</v>
      </c>
      <c r="H228" s="855">
        <f t="shared" si="32"/>
        <v>1.57</v>
      </c>
      <c r="I228" s="906">
        <v>5.7</v>
      </c>
      <c r="J228" s="854"/>
      <c r="K228" s="854"/>
      <c r="L228" s="854"/>
      <c r="M228" s="855">
        <f t="shared" si="33"/>
        <v>1.57</v>
      </c>
      <c r="N228" s="906">
        <v>5.7</v>
      </c>
      <c r="O228" s="924" t="s">
        <v>1052</v>
      </c>
      <c r="P228" s="843" t="s">
        <v>813</v>
      </c>
      <c r="Q228" s="854"/>
      <c r="R228" s="843">
        <v>927</v>
      </c>
      <c r="S228" s="859"/>
      <c r="T228" s="859"/>
      <c r="U228" s="859"/>
      <c r="V228" s="859"/>
      <c r="W228" s="859">
        <v>1.57</v>
      </c>
      <c r="X228" s="859"/>
      <c r="Y228" s="906"/>
      <c r="Z228" s="859"/>
      <c r="AA228" s="859"/>
      <c r="AB228" s="859"/>
      <c r="AC228" s="859"/>
      <c r="AD228" s="859"/>
      <c r="AE228" s="859"/>
      <c r="AF228" s="859"/>
      <c r="AG228" s="859"/>
      <c r="AH228" s="859"/>
      <c r="AI228" s="859"/>
      <c r="AJ228" s="859"/>
      <c r="AK228" s="859"/>
      <c r="AL228" s="859"/>
      <c r="AM228" s="859"/>
      <c r="AN228" s="859"/>
      <c r="AO228" s="859"/>
      <c r="AP228" s="859"/>
      <c r="AQ228" s="859"/>
      <c r="AR228" s="859"/>
      <c r="AS228" s="859"/>
      <c r="AT228" s="859"/>
      <c r="AU228" s="859"/>
      <c r="AV228" s="834" t="s">
        <v>684</v>
      </c>
      <c r="AW228" s="834"/>
      <c r="AX228" s="834"/>
      <c r="AY228" s="834" t="s">
        <v>680</v>
      </c>
      <c r="BA228" s="834" t="s">
        <v>684</v>
      </c>
      <c r="BB228" s="868">
        <v>1</v>
      </c>
    </row>
    <row r="229" spans="1:62" x14ac:dyDescent="0.25">
      <c r="A229" s="843">
        <v>13</v>
      </c>
      <c r="B229" s="854" t="s">
        <v>1053</v>
      </c>
      <c r="C229" s="843" t="s">
        <v>53</v>
      </c>
      <c r="D229" s="843"/>
      <c r="E229" s="855">
        <f t="shared" si="31"/>
        <v>0.03</v>
      </c>
      <c r="F229" s="891"/>
      <c r="G229" s="856">
        <v>11</v>
      </c>
      <c r="H229" s="855">
        <f t="shared" si="32"/>
        <v>0.03</v>
      </c>
      <c r="I229" s="888">
        <v>0.03</v>
      </c>
      <c r="J229" s="854"/>
      <c r="K229" s="854"/>
      <c r="L229" s="854"/>
      <c r="M229" s="855">
        <f t="shared" si="33"/>
        <v>0.03</v>
      </c>
      <c r="N229" s="888">
        <v>0.03</v>
      </c>
      <c r="O229" s="871" t="s">
        <v>1054</v>
      </c>
      <c r="P229" s="843" t="s">
        <v>758</v>
      </c>
      <c r="Q229" s="854"/>
      <c r="R229" s="843">
        <v>678</v>
      </c>
      <c r="S229" s="859"/>
      <c r="T229" s="859"/>
      <c r="U229" s="859"/>
      <c r="V229" s="859"/>
      <c r="W229" s="859"/>
      <c r="X229" s="859"/>
      <c r="Y229" s="859"/>
      <c r="Z229" s="859"/>
      <c r="AA229" s="859"/>
      <c r="AB229" s="859"/>
      <c r="AC229" s="859"/>
      <c r="AD229" s="859"/>
      <c r="AE229" s="859"/>
      <c r="AF229" s="859">
        <v>0.03</v>
      </c>
      <c r="AG229" s="859"/>
      <c r="AH229" s="859"/>
      <c r="AI229" s="859"/>
      <c r="AJ229" s="859"/>
      <c r="AK229" s="859"/>
      <c r="AL229" s="859"/>
      <c r="AM229" s="859"/>
      <c r="AN229" s="859"/>
      <c r="AO229" s="859"/>
      <c r="AP229" s="859"/>
      <c r="AQ229" s="859"/>
      <c r="AR229" s="859"/>
      <c r="AS229" s="859"/>
      <c r="AT229" s="859"/>
      <c r="AU229" s="859"/>
      <c r="AV229" s="834" t="s">
        <v>684</v>
      </c>
      <c r="AW229" s="834"/>
      <c r="AX229" s="834"/>
      <c r="AY229" s="834" t="s">
        <v>680</v>
      </c>
      <c r="BA229" s="834" t="s">
        <v>680</v>
      </c>
      <c r="BB229" s="868"/>
    </row>
    <row r="230" spans="1:62" x14ac:dyDescent="0.25">
      <c r="A230" s="843">
        <v>14</v>
      </c>
      <c r="B230" s="871" t="s">
        <v>1055</v>
      </c>
      <c r="C230" s="843" t="s">
        <v>53</v>
      </c>
      <c r="D230" s="843"/>
      <c r="E230" s="855">
        <f t="shared" si="31"/>
        <v>21.74</v>
      </c>
      <c r="F230" s="893"/>
      <c r="G230" s="856">
        <v>11</v>
      </c>
      <c r="H230" s="855">
        <f t="shared" si="32"/>
        <v>21.74</v>
      </c>
      <c r="I230" s="894">
        <v>21.74</v>
      </c>
      <c r="J230" s="854"/>
      <c r="K230" s="854"/>
      <c r="L230" s="854"/>
      <c r="M230" s="855">
        <f t="shared" si="33"/>
        <v>21.74</v>
      </c>
      <c r="N230" s="894">
        <v>21.74</v>
      </c>
      <c r="O230" s="917" t="s">
        <v>604</v>
      </c>
      <c r="P230" s="843" t="s">
        <v>831</v>
      </c>
      <c r="Q230" s="854"/>
      <c r="R230" s="843">
        <v>627</v>
      </c>
      <c r="S230" s="859"/>
      <c r="T230" s="859"/>
      <c r="U230" s="859"/>
      <c r="V230" s="859"/>
      <c r="W230" s="894"/>
      <c r="X230" s="894"/>
      <c r="Y230" s="894">
        <v>21.74</v>
      </c>
      <c r="Z230" s="859"/>
      <c r="AA230" s="859"/>
      <c r="AB230" s="859"/>
      <c r="AC230" s="859"/>
      <c r="AD230" s="859"/>
      <c r="AE230" s="859"/>
      <c r="AF230" s="859"/>
      <c r="AG230" s="859"/>
      <c r="AH230" s="859"/>
      <c r="AI230" s="859"/>
      <c r="AJ230" s="859"/>
      <c r="AK230" s="859"/>
      <c r="AL230" s="859"/>
      <c r="AM230" s="859"/>
      <c r="AN230" s="859"/>
      <c r="AO230" s="859"/>
      <c r="AP230" s="859"/>
      <c r="AQ230" s="859"/>
      <c r="AR230" s="859"/>
      <c r="AS230" s="859"/>
      <c r="AT230" s="859"/>
      <c r="AU230" s="859"/>
      <c r="AV230" s="834" t="s">
        <v>684</v>
      </c>
      <c r="AW230" s="834"/>
      <c r="AX230" s="834"/>
      <c r="AY230" s="834" t="s">
        <v>680</v>
      </c>
      <c r="BA230" s="834" t="s">
        <v>680</v>
      </c>
      <c r="BB230" s="868"/>
    </row>
    <row r="231" spans="1:62" s="838" customFormat="1" ht="28.5" x14ac:dyDescent="0.25">
      <c r="A231" s="952" t="s">
        <v>1056</v>
      </c>
      <c r="B231" s="847" t="s">
        <v>106</v>
      </c>
      <c r="C231" s="952"/>
      <c r="D231" s="843"/>
      <c r="E231" s="869">
        <f>SUM(E232:E260)</f>
        <v>272.55000000000007</v>
      </c>
      <c r="F231" s="869">
        <f t="shared" ref="F231:M231" si="34">SUM(F232:F260)</f>
        <v>0</v>
      </c>
      <c r="G231" s="869">
        <f t="shared" si="34"/>
        <v>300</v>
      </c>
      <c r="H231" s="869">
        <f t="shared" si="34"/>
        <v>272.55000000000007</v>
      </c>
      <c r="I231" s="869">
        <f t="shared" si="34"/>
        <v>202.72000000000003</v>
      </c>
      <c r="J231" s="869">
        <f t="shared" si="34"/>
        <v>0</v>
      </c>
      <c r="K231" s="869">
        <f t="shared" si="34"/>
        <v>0</v>
      </c>
      <c r="L231" s="869">
        <f t="shared" si="34"/>
        <v>0</v>
      </c>
      <c r="M231" s="869">
        <f t="shared" si="34"/>
        <v>272.55000000000007</v>
      </c>
      <c r="N231" s="854"/>
      <c r="O231" s="903"/>
      <c r="P231" s="883"/>
      <c r="Q231" s="854"/>
      <c r="R231" s="952"/>
      <c r="S231" s="859"/>
      <c r="T231" s="859"/>
      <c r="U231" s="859"/>
      <c r="V231" s="859"/>
      <c r="W231" s="859"/>
      <c r="X231" s="859"/>
      <c r="Y231" s="859"/>
      <c r="Z231" s="859"/>
      <c r="AA231" s="859"/>
      <c r="AB231" s="859"/>
      <c r="AC231" s="859"/>
      <c r="AD231" s="859"/>
      <c r="AE231" s="859"/>
      <c r="AF231" s="859"/>
      <c r="AG231" s="859"/>
      <c r="AH231" s="859"/>
      <c r="AI231" s="859"/>
      <c r="AJ231" s="859"/>
      <c r="AK231" s="859"/>
      <c r="AL231" s="859"/>
      <c r="AM231" s="859"/>
      <c r="AN231" s="859"/>
      <c r="AO231" s="859"/>
      <c r="AP231" s="859"/>
      <c r="AQ231" s="859"/>
      <c r="AR231" s="859"/>
      <c r="AS231" s="859"/>
      <c r="AT231" s="859"/>
      <c r="AU231" s="859"/>
      <c r="AV231" s="834"/>
      <c r="AW231" s="834"/>
      <c r="AX231" s="834"/>
      <c r="AY231" s="834"/>
      <c r="AZ231" s="833"/>
      <c r="BA231" s="834"/>
      <c r="BB231" s="870"/>
      <c r="BC231" s="833"/>
      <c r="BD231" s="833"/>
      <c r="BE231" s="833"/>
      <c r="BF231" s="833"/>
      <c r="BG231" s="833"/>
      <c r="BH231" s="833"/>
      <c r="BI231" s="833"/>
      <c r="BJ231" s="833"/>
    </row>
    <row r="232" spans="1:62" x14ac:dyDescent="0.25">
      <c r="A232" s="843">
        <v>1</v>
      </c>
      <c r="B232" s="854" t="s">
        <v>1057</v>
      </c>
      <c r="C232" s="843" t="s">
        <v>54</v>
      </c>
      <c r="D232" s="843"/>
      <c r="E232" s="855">
        <f t="shared" ref="E232:E260" si="35">F232+H232</f>
        <v>7.6</v>
      </c>
      <c r="F232" s="855"/>
      <c r="G232" s="856">
        <v>12</v>
      </c>
      <c r="H232" s="855">
        <f t="shared" ref="H232:H260" si="36">J232+K232+L232+M232</f>
        <v>7.6</v>
      </c>
      <c r="I232" s="855">
        <v>7</v>
      </c>
      <c r="J232" s="884"/>
      <c r="K232" s="855"/>
      <c r="L232" s="855"/>
      <c r="M232" s="855">
        <f t="shared" ref="M232:M260" si="37">SUM(W232:AS232)</f>
        <v>7.6</v>
      </c>
      <c r="N232" s="855">
        <v>4</v>
      </c>
      <c r="O232" s="871" t="s">
        <v>593</v>
      </c>
      <c r="P232" s="843" t="s">
        <v>815</v>
      </c>
      <c r="Q232" s="858" t="s">
        <v>986</v>
      </c>
      <c r="R232" s="858">
        <v>522</v>
      </c>
      <c r="S232" s="858">
        <v>522</v>
      </c>
      <c r="T232" s="859"/>
      <c r="U232" s="872"/>
      <c r="V232" s="872"/>
      <c r="W232" s="874"/>
      <c r="X232" s="872">
        <v>7.6</v>
      </c>
      <c r="Y232" s="872"/>
      <c r="Z232" s="872"/>
      <c r="AA232" s="872"/>
      <c r="AB232" s="872"/>
      <c r="AC232" s="872"/>
      <c r="AD232" s="872"/>
      <c r="AE232" s="872"/>
      <c r="AF232" s="872"/>
      <c r="AG232" s="872"/>
      <c r="AH232" s="872"/>
      <c r="AI232" s="872"/>
      <c r="AJ232" s="872"/>
      <c r="AK232" s="872"/>
      <c r="AL232" s="872"/>
      <c r="AM232" s="872"/>
      <c r="AN232" s="872"/>
      <c r="AO232" s="872"/>
      <c r="AP232" s="872"/>
      <c r="AQ232" s="857"/>
      <c r="AR232" s="857"/>
      <c r="AS232" s="857"/>
      <c r="AT232" s="857"/>
      <c r="AU232" s="857"/>
      <c r="AV232" s="861"/>
      <c r="AW232" s="834"/>
      <c r="AX232" s="862"/>
      <c r="AY232" s="862" t="s">
        <v>680</v>
      </c>
      <c r="AZ232" s="863"/>
      <c r="BA232" s="861" t="s">
        <v>680</v>
      </c>
      <c r="BB232" s="864"/>
      <c r="BC232" s="864"/>
      <c r="BD232" s="864"/>
      <c r="BH232" s="863"/>
      <c r="BI232" s="863"/>
      <c r="BJ232" s="863"/>
    </row>
    <row r="233" spans="1:62" x14ac:dyDescent="0.25">
      <c r="A233" s="843">
        <v>2</v>
      </c>
      <c r="B233" s="854" t="s">
        <v>1058</v>
      </c>
      <c r="C233" s="843" t="s">
        <v>54</v>
      </c>
      <c r="D233" s="843"/>
      <c r="E233" s="855">
        <f t="shared" si="35"/>
        <v>24.4</v>
      </c>
      <c r="F233" s="855"/>
      <c r="G233" s="856">
        <v>12</v>
      </c>
      <c r="H233" s="855">
        <f t="shared" si="36"/>
        <v>24.4</v>
      </c>
      <c r="I233" s="855">
        <v>25</v>
      </c>
      <c r="J233" s="855"/>
      <c r="K233" s="855"/>
      <c r="L233" s="855"/>
      <c r="M233" s="855">
        <f t="shared" si="37"/>
        <v>24.4</v>
      </c>
      <c r="N233" s="855">
        <v>25</v>
      </c>
      <c r="O233" s="871" t="s">
        <v>608</v>
      </c>
      <c r="P233" s="843" t="s">
        <v>686</v>
      </c>
      <c r="Q233" s="858" t="s">
        <v>677</v>
      </c>
      <c r="R233" s="858">
        <v>523</v>
      </c>
      <c r="S233" s="858">
        <v>523</v>
      </c>
      <c r="T233" s="859"/>
      <c r="U233" s="855"/>
      <c r="V233" s="855"/>
      <c r="W233" s="855"/>
      <c r="X233" s="855"/>
      <c r="Y233" s="855">
        <v>24.4</v>
      </c>
      <c r="Z233" s="855"/>
      <c r="AA233" s="855"/>
      <c r="AB233" s="855"/>
      <c r="AC233" s="855"/>
      <c r="AD233" s="855"/>
      <c r="AE233" s="855"/>
      <c r="AF233" s="855"/>
      <c r="AG233" s="855"/>
      <c r="AH233" s="855"/>
      <c r="AI233" s="855"/>
      <c r="AJ233" s="872"/>
      <c r="AK233" s="872"/>
      <c r="AL233" s="872"/>
      <c r="AM233" s="872"/>
      <c r="AN233" s="872"/>
      <c r="AO233" s="872"/>
      <c r="AP233" s="872"/>
      <c r="AQ233" s="857"/>
      <c r="AR233" s="857"/>
      <c r="AS233" s="857"/>
      <c r="AT233" s="857"/>
      <c r="AU233" s="857"/>
      <c r="AV233" s="861"/>
      <c r="AW233" s="834"/>
      <c r="AX233" s="862"/>
      <c r="AY233" s="862" t="s">
        <v>680</v>
      </c>
      <c r="AZ233" s="863"/>
      <c r="BA233" s="861" t="s">
        <v>680</v>
      </c>
      <c r="BB233" s="864"/>
      <c r="BC233" s="864"/>
      <c r="BD233" s="864"/>
      <c r="BH233" s="863"/>
      <c r="BI233" s="863"/>
      <c r="BJ233" s="863"/>
    </row>
    <row r="234" spans="1:62" x14ac:dyDescent="0.25">
      <c r="A234" s="843">
        <v>3</v>
      </c>
      <c r="B234" s="854" t="s">
        <v>1059</v>
      </c>
      <c r="C234" s="843" t="s">
        <v>54</v>
      </c>
      <c r="D234" s="843"/>
      <c r="E234" s="855">
        <f t="shared" si="35"/>
        <v>8.4</v>
      </c>
      <c r="F234" s="855"/>
      <c r="G234" s="856">
        <v>12</v>
      </c>
      <c r="H234" s="855">
        <f t="shared" si="36"/>
        <v>8.4</v>
      </c>
      <c r="I234" s="855">
        <v>6.4</v>
      </c>
      <c r="J234" s="884"/>
      <c r="K234" s="855"/>
      <c r="L234" s="855"/>
      <c r="M234" s="855">
        <f t="shared" si="37"/>
        <v>8.4</v>
      </c>
      <c r="N234" s="855">
        <v>6.4</v>
      </c>
      <c r="O234" s="871" t="s">
        <v>605</v>
      </c>
      <c r="P234" s="843" t="s">
        <v>751</v>
      </c>
      <c r="Q234" s="858" t="s">
        <v>986</v>
      </c>
      <c r="R234" s="858">
        <v>525</v>
      </c>
      <c r="S234" s="858">
        <v>525</v>
      </c>
      <c r="T234" s="859" t="s">
        <v>680</v>
      </c>
      <c r="U234" s="872"/>
      <c r="V234" s="872"/>
      <c r="W234" s="874"/>
      <c r="X234" s="872"/>
      <c r="Y234" s="872">
        <v>8.4</v>
      </c>
      <c r="Z234" s="872"/>
      <c r="AA234" s="872"/>
      <c r="AB234" s="872"/>
      <c r="AC234" s="872"/>
      <c r="AD234" s="872"/>
      <c r="AE234" s="872"/>
      <c r="AF234" s="872"/>
      <c r="AG234" s="872"/>
      <c r="AH234" s="872"/>
      <c r="AI234" s="872"/>
      <c r="AJ234" s="872"/>
      <c r="AK234" s="872"/>
      <c r="AL234" s="872"/>
      <c r="AM234" s="872"/>
      <c r="AN234" s="872"/>
      <c r="AO234" s="872"/>
      <c r="AP234" s="872"/>
      <c r="AQ234" s="857"/>
      <c r="AR234" s="857"/>
      <c r="AS234" s="857"/>
      <c r="AT234" s="857"/>
      <c r="AU234" s="857"/>
      <c r="AV234" s="861"/>
      <c r="AW234" s="834"/>
      <c r="AX234" s="862"/>
      <c r="AY234" s="862" t="s">
        <v>680</v>
      </c>
      <c r="AZ234" s="863"/>
      <c r="BA234" s="861" t="s">
        <v>680</v>
      </c>
      <c r="BB234" s="864"/>
      <c r="BC234" s="864"/>
      <c r="BD234" s="864"/>
      <c r="BH234" s="863"/>
      <c r="BI234" s="863"/>
      <c r="BJ234" s="863"/>
    </row>
    <row r="235" spans="1:62" x14ac:dyDescent="0.25">
      <c r="A235" s="843">
        <v>4</v>
      </c>
      <c r="B235" s="854" t="s">
        <v>1060</v>
      </c>
      <c r="C235" s="843" t="s">
        <v>54</v>
      </c>
      <c r="D235" s="843"/>
      <c r="E235" s="855">
        <f t="shared" si="35"/>
        <v>3.2</v>
      </c>
      <c r="F235" s="855"/>
      <c r="G235" s="856">
        <v>12</v>
      </c>
      <c r="H235" s="855">
        <f t="shared" si="36"/>
        <v>3.2</v>
      </c>
      <c r="I235" s="855">
        <v>3</v>
      </c>
      <c r="J235" s="884"/>
      <c r="K235" s="855"/>
      <c r="L235" s="855"/>
      <c r="M235" s="855">
        <f t="shared" si="37"/>
        <v>3.2</v>
      </c>
      <c r="N235" s="855">
        <v>3</v>
      </c>
      <c r="O235" s="871" t="s">
        <v>698</v>
      </c>
      <c r="P235" s="843" t="s">
        <v>699</v>
      </c>
      <c r="Q235" s="858" t="s">
        <v>677</v>
      </c>
      <c r="R235" s="858">
        <v>526</v>
      </c>
      <c r="S235" s="858">
        <v>526</v>
      </c>
      <c r="T235" s="859"/>
      <c r="U235" s="872"/>
      <c r="V235" s="872"/>
      <c r="W235" s="874"/>
      <c r="X235" s="872"/>
      <c r="Y235" s="881">
        <v>3.2</v>
      </c>
      <c r="Z235" s="881"/>
      <c r="AA235" s="872"/>
      <c r="AB235" s="872"/>
      <c r="AC235" s="872"/>
      <c r="AD235" s="872"/>
      <c r="AE235" s="872"/>
      <c r="AF235" s="872"/>
      <c r="AG235" s="872"/>
      <c r="AH235" s="872"/>
      <c r="AI235" s="872"/>
      <c r="AJ235" s="872"/>
      <c r="AK235" s="872"/>
      <c r="AL235" s="872"/>
      <c r="AM235" s="872"/>
      <c r="AN235" s="872"/>
      <c r="AO235" s="872"/>
      <c r="AP235" s="872"/>
      <c r="AQ235" s="857"/>
      <c r="AR235" s="857"/>
      <c r="AS235" s="857"/>
      <c r="AT235" s="857"/>
      <c r="AU235" s="857"/>
      <c r="AV235" s="861"/>
      <c r="AW235" s="862" t="s">
        <v>718</v>
      </c>
      <c r="AX235" s="862"/>
      <c r="AY235" s="862" t="s">
        <v>680</v>
      </c>
      <c r="AZ235" s="863"/>
      <c r="BA235" s="861" t="s">
        <v>680</v>
      </c>
      <c r="BB235" s="864"/>
      <c r="BC235" s="864"/>
      <c r="BD235" s="864"/>
      <c r="BH235" s="863"/>
      <c r="BI235" s="863"/>
      <c r="BJ235" s="863"/>
    </row>
    <row r="236" spans="1:62" x14ac:dyDescent="0.25">
      <c r="A236" s="843">
        <v>5</v>
      </c>
      <c r="B236" s="854" t="s">
        <v>1061</v>
      </c>
      <c r="C236" s="843" t="s">
        <v>54</v>
      </c>
      <c r="D236" s="843"/>
      <c r="E236" s="855">
        <f t="shared" si="35"/>
        <v>7.2</v>
      </c>
      <c r="F236" s="855"/>
      <c r="G236" s="856">
        <v>12</v>
      </c>
      <c r="H236" s="855">
        <f t="shared" si="36"/>
        <v>7.2</v>
      </c>
      <c r="I236" s="855">
        <v>10</v>
      </c>
      <c r="J236" s="884"/>
      <c r="K236" s="855"/>
      <c r="L236" s="855"/>
      <c r="M236" s="855">
        <f t="shared" si="37"/>
        <v>7.2</v>
      </c>
      <c r="N236" s="855">
        <v>10</v>
      </c>
      <c r="O236" s="871" t="s">
        <v>591</v>
      </c>
      <c r="P236" s="843" t="s">
        <v>796</v>
      </c>
      <c r="Q236" s="858" t="s">
        <v>677</v>
      </c>
      <c r="R236" s="858">
        <v>527</v>
      </c>
      <c r="S236" s="858">
        <v>527</v>
      </c>
      <c r="T236" s="859" t="s">
        <v>680</v>
      </c>
      <c r="U236" s="872"/>
      <c r="V236" s="872"/>
      <c r="W236" s="874"/>
      <c r="X236" s="872"/>
      <c r="Y236" s="855">
        <v>7.2</v>
      </c>
      <c r="Z236" s="855"/>
      <c r="AA236" s="872"/>
      <c r="AB236" s="872"/>
      <c r="AC236" s="872"/>
      <c r="AD236" s="872"/>
      <c r="AE236" s="872"/>
      <c r="AF236" s="872"/>
      <c r="AG236" s="872"/>
      <c r="AH236" s="872"/>
      <c r="AI236" s="872"/>
      <c r="AJ236" s="872"/>
      <c r="AK236" s="872"/>
      <c r="AL236" s="872"/>
      <c r="AM236" s="872"/>
      <c r="AN236" s="872"/>
      <c r="AO236" s="872"/>
      <c r="AP236" s="872"/>
      <c r="AQ236" s="857"/>
      <c r="AR236" s="857"/>
      <c r="AS236" s="857"/>
      <c r="AT236" s="857"/>
      <c r="AU236" s="857"/>
      <c r="AV236" s="861"/>
      <c r="AW236" s="834"/>
      <c r="AX236" s="862"/>
      <c r="AY236" s="862" t="s">
        <v>680</v>
      </c>
      <c r="AZ236" s="863"/>
      <c r="BA236" s="861" t="s">
        <v>680</v>
      </c>
      <c r="BB236" s="864"/>
      <c r="BC236" s="864"/>
      <c r="BD236" s="864"/>
      <c r="BH236" s="863"/>
      <c r="BI236" s="863"/>
      <c r="BJ236" s="863"/>
    </row>
    <row r="237" spans="1:62" ht="31.5" x14ac:dyDescent="0.25">
      <c r="A237" s="843">
        <v>6</v>
      </c>
      <c r="B237" s="854" t="s">
        <v>1062</v>
      </c>
      <c r="C237" s="843" t="s">
        <v>54</v>
      </c>
      <c r="D237" s="843"/>
      <c r="E237" s="855">
        <f t="shared" si="35"/>
        <v>10</v>
      </c>
      <c r="F237" s="855"/>
      <c r="G237" s="856">
        <v>12</v>
      </c>
      <c r="H237" s="855">
        <f t="shared" si="36"/>
        <v>10</v>
      </c>
      <c r="I237" s="855">
        <v>10</v>
      </c>
      <c r="J237" s="884"/>
      <c r="K237" s="855"/>
      <c r="L237" s="855"/>
      <c r="M237" s="855">
        <f t="shared" si="37"/>
        <v>10</v>
      </c>
      <c r="N237" s="855">
        <v>10</v>
      </c>
      <c r="O237" s="871" t="s">
        <v>607</v>
      </c>
      <c r="P237" s="843" t="s">
        <v>676</v>
      </c>
      <c r="Q237" s="858" t="s">
        <v>1063</v>
      </c>
      <c r="R237" s="858">
        <v>543</v>
      </c>
      <c r="S237" s="858">
        <v>528</v>
      </c>
      <c r="T237" s="859"/>
      <c r="U237" s="872"/>
      <c r="V237" s="872"/>
      <c r="W237" s="874"/>
      <c r="X237" s="872"/>
      <c r="Y237" s="872">
        <v>10</v>
      </c>
      <c r="Z237" s="872"/>
      <c r="AA237" s="872"/>
      <c r="AB237" s="872"/>
      <c r="AC237" s="872"/>
      <c r="AD237" s="872"/>
      <c r="AE237" s="872"/>
      <c r="AF237" s="872"/>
      <c r="AG237" s="872"/>
      <c r="AH237" s="872"/>
      <c r="AI237" s="872"/>
      <c r="AJ237" s="872"/>
      <c r="AK237" s="872"/>
      <c r="AL237" s="872"/>
      <c r="AM237" s="872"/>
      <c r="AN237" s="872"/>
      <c r="AO237" s="872"/>
      <c r="AP237" s="872"/>
      <c r="AQ237" s="857"/>
      <c r="AR237" s="857"/>
      <c r="AS237" s="857"/>
      <c r="AT237" s="857"/>
      <c r="AU237" s="857"/>
      <c r="AV237" s="861"/>
      <c r="AW237" s="862" t="s">
        <v>1064</v>
      </c>
      <c r="AX237" s="862"/>
      <c r="AY237" s="862" t="s">
        <v>839</v>
      </c>
      <c r="AZ237" s="863"/>
      <c r="BA237" s="861" t="s">
        <v>680</v>
      </c>
      <c r="BB237" s="864"/>
      <c r="BC237" s="864"/>
      <c r="BD237" s="864"/>
      <c r="BH237" s="863"/>
      <c r="BI237" s="863"/>
      <c r="BJ237" s="863"/>
    </row>
    <row r="238" spans="1:62" ht="31.5" x14ac:dyDescent="0.25">
      <c r="A238" s="843">
        <v>7</v>
      </c>
      <c r="B238" s="925" t="s">
        <v>1065</v>
      </c>
      <c r="C238" s="926" t="s">
        <v>54</v>
      </c>
      <c r="D238" s="926"/>
      <c r="E238" s="855">
        <f t="shared" si="35"/>
        <v>5</v>
      </c>
      <c r="F238" s="855"/>
      <c r="G238" s="856">
        <v>12</v>
      </c>
      <c r="H238" s="855">
        <f t="shared" si="36"/>
        <v>5</v>
      </c>
      <c r="I238" s="855">
        <v>5</v>
      </c>
      <c r="J238" s="884"/>
      <c r="K238" s="855"/>
      <c r="L238" s="855"/>
      <c r="M238" s="855">
        <f t="shared" si="37"/>
        <v>5</v>
      </c>
      <c r="N238" s="855">
        <v>5</v>
      </c>
      <c r="O238" s="871" t="s">
        <v>748</v>
      </c>
      <c r="P238" s="883" t="s">
        <v>728</v>
      </c>
      <c r="Q238" s="858" t="s">
        <v>677</v>
      </c>
      <c r="R238" s="858">
        <v>544</v>
      </c>
      <c r="S238" s="858">
        <v>529</v>
      </c>
      <c r="T238" s="859"/>
      <c r="U238" s="872"/>
      <c r="V238" s="872"/>
      <c r="W238" s="874"/>
      <c r="X238" s="872"/>
      <c r="Y238" s="872"/>
      <c r="Z238" s="872"/>
      <c r="AA238" s="872"/>
      <c r="AB238" s="872"/>
      <c r="AC238" s="872"/>
      <c r="AD238" s="872"/>
      <c r="AE238" s="872"/>
      <c r="AF238" s="872"/>
      <c r="AG238" s="872">
        <v>5</v>
      </c>
      <c r="AH238" s="872"/>
      <c r="AI238" s="872"/>
      <c r="AJ238" s="872"/>
      <c r="AK238" s="872"/>
      <c r="AL238" s="872"/>
      <c r="AM238" s="872"/>
      <c r="AN238" s="872"/>
      <c r="AO238" s="872"/>
      <c r="AP238" s="872"/>
      <c r="AQ238" s="857"/>
      <c r="AR238" s="857"/>
      <c r="AS238" s="857"/>
      <c r="AT238" s="857"/>
      <c r="AU238" s="857"/>
      <c r="AV238" s="861"/>
      <c r="AW238" s="834" t="s">
        <v>1064</v>
      </c>
      <c r="AX238" s="862"/>
      <c r="AY238" s="862" t="s">
        <v>839</v>
      </c>
      <c r="AZ238" s="863"/>
      <c r="BA238" s="861" t="s">
        <v>1066</v>
      </c>
      <c r="BB238" s="864"/>
      <c r="BC238" s="864"/>
      <c r="BD238" s="864"/>
      <c r="BH238" s="863"/>
      <c r="BI238" s="863"/>
      <c r="BJ238" s="863"/>
    </row>
    <row r="239" spans="1:62" x14ac:dyDescent="0.25">
      <c r="A239" s="843">
        <v>8</v>
      </c>
      <c r="B239" s="854" t="s">
        <v>1067</v>
      </c>
      <c r="C239" s="843" t="s">
        <v>54</v>
      </c>
      <c r="D239" s="843"/>
      <c r="E239" s="855">
        <f t="shared" si="35"/>
        <v>10</v>
      </c>
      <c r="F239" s="891"/>
      <c r="G239" s="856"/>
      <c r="H239" s="855">
        <f t="shared" si="36"/>
        <v>10</v>
      </c>
      <c r="I239" s="888"/>
      <c r="J239" s="854"/>
      <c r="K239" s="854"/>
      <c r="L239" s="854"/>
      <c r="M239" s="855">
        <f t="shared" si="37"/>
        <v>10</v>
      </c>
      <c r="N239" s="888"/>
      <c r="O239" s="871" t="s">
        <v>601</v>
      </c>
      <c r="P239" s="883" t="s">
        <v>728</v>
      </c>
      <c r="Q239" s="854"/>
      <c r="R239" s="843">
        <v>814</v>
      </c>
      <c r="S239" s="859"/>
      <c r="T239" s="859"/>
      <c r="U239" s="859"/>
      <c r="V239" s="859"/>
      <c r="W239" s="859"/>
      <c r="X239" s="859"/>
      <c r="Y239" s="859"/>
      <c r="Z239" s="859"/>
      <c r="AA239" s="859"/>
      <c r="AB239" s="859"/>
      <c r="AC239" s="859"/>
      <c r="AD239" s="859"/>
      <c r="AE239" s="859"/>
      <c r="AF239" s="859"/>
      <c r="AG239" s="888"/>
      <c r="AH239" s="859"/>
      <c r="AI239" s="859"/>
      <c r="AJ239" s="859"/>
      <c r="AK239" s="859"/>
      <c r="AL239" s="859">
        <v>10</v>
      </c>
      <c r="AM239" s="859"/>
      <c r="AN239" s="859"/>
      <c r="AO239" s="859"/>
      <c r="AP239" s="859"/>
      <c r="AQ239" s="859"/>
      <c r="AR239" s="859"/>
      <c r="AS239" s="859"/>
      <c r="AT239" s="859"/>
      <c r="AU239" s="859"/>
      <c r="AW239" s="834"/>
      <c r="AX239" s="834"/>
      <c r="AY239" s="834" t="s">
        <v>680</v>
      </c>
      <c r="BA239" s="834"/>
      <c r="BB239" s="868"/>
    </row>
    <row r="240" spans="1:62" x14ac:dyDescent="0.25">
      <c r="A240" s="843">
        <v>9</v>
      </c>
      <c r="B240" s="854" t="s">
        <v>1068</v>
      </c>
      <c r="C240" s="843" t="s">
        <v>54</v>
      </c>
      <c r="D240" s="843"/>
      <c r="E240" s="855">
        <f t="shared" si="35"/>
        <v>10.39</v>
      </c>
      <c r="F240" s="855"/>
      <c r="G240" s="856">
        <v>12</v>
      </c>
      <c r="H240" s="855">
        <f t="shared" si="36"/>
        <v>10.39</v>
      </c>
      <c r="I240" s="855">
        <v>12.83</v>
      </c>
      <c r="J240" s="884"/>
      <c r="K240" s="855"/>
      <c r="L240" s="855"/>
      <c r="M240" s="855">
        <f t="shared" si="37"/>
        <v>10.39</v>
      </c>
      <c r="N240" s="855">
        <v>12.83</v>
      </c>
      <c r="O240" s="871" t="s">
        <v>591</v>
      </c>
      <c r="P240" s="843" t="s">
        <v>796</v>
      </c>
      <c r="Q240" s="858" t="s">
        <v>677</v>
      </c>
      <c r="R240" s="858">
        <v>530</v>
      </c>
      <c r="S240" s="858">
        <v>530</v>
      </c>
      <c r="T240" s="859" t="s">
        <v>680</v>
      </c>
      <c r="U240" s="872"/>
      <c r="V240" s="872"/>
      <c r="W240" s="874"/>
      <c r="X240" s="872"/>
      <c r="Y240" s="872">
        <v>10.39</v>
      </c>
      <c r="Z240" s="872"/>
      <c r="AA240" s="872"/>
      <c r="AB240" s="872"/>
      <c r="AC240" s="872"/>
      <c r="AD240" s="872"/>
      <c r="AE240" s="872"/>
      <c r="AF240" s="872"/>
      <c r="AG240" s="884"/>
      <c r="AH240" s="884"/>
      <c r="AI240" s="884"/>
      <c r="AJ240" s="872"/>
      <c r="AK240" s="872"/>
      <c r="AL240" s="872"/>
      <c r="AM240" s="872"/>
      <c r="AN240" s="872"/>
      <c r="AO240" s="872"/>
      <c r="AP240" s="872"/>
      <c r="AQ240" s="857"/>
      <c r="AR240" s="857"/>
      <c r="AS240" s="857"/>
      <c r="AT240" s="857"/>
      <c r="AU240" s="857"/>
      <c r="AV240" s="861"/>
      <c r="AW240" s="834"/>
      <c r="AX240" s="862"/>
      <c r="AY240" s="862" t="s">
        <v>680</v>
      </c>
      <c r="AZ240" s="863"/>
      <c r="BA240" s="861" t="s">
        <v>680</v>
      </c>
      <c r="BB240" s="864"/>
      <c r="BC240" s="864"/>
      <c r="BD240" s="864"/>
      <c r="BH240" s="863"/>
      <c r="BI240" s="863"/>
      <c r="BJ240" s="863"/>
    </row>
    <row r="241" spans="1:62" ht="31.5" x14ac:dyDescent="0.25">
      <c r="A241" s="843">
        <v>10</v>
      </c>
      <c r="B241" s="854" t="s">
        <v>1069</v>
      </c>
      <c r="C241" s="843" t="s">
        <v>54</v>
      </c>
      <c r="D241" s="843"/>
      <c r="E241" s="855">
        <f t="shared" si="35"/>
        <v>13.24</v>
      </c>
      <c r="F241" s="855"/>
      <c r="G241" s="856">
        <v>12</v>
      </c>
      <c r="H241" s="855">
        <f t="shared" si="36"/>
        <v>13.24</v>
      </c>
      <c r="I241" s="855">
        <v>13.3</v>
      </c>
      <c r="J241" s="884"/>
      <c r="K241" s="855"/>
      <c r="L241" s="855"/>
      <c r="M241" s="855">
        <f t="shared" si="37"/>
        <v>13.24</v>
      </c>
      <c r="N241" s="855">
        <v>13.3</v>
      </c>
      <c r="O241" s="871" t="s">
        <v>603</v>
      </c>
      <c r="P241" s="843" t="s">
        <v>709</v>
      </c>
      <c r="Q241" s="858" t="s">
        <v>710</v>
      </c>
      <c r="R241" s="858">
        <v>531</v>
      </c>
      <c r="S241" s="858">
        <v>531</v>
      </c>
      <c r="T241" s="859"/>
      <c r="U241" s="872"/>
      <c r="V241" s="872"/>
      <c r="W241" s="874"/>
      <c r="X241" s="872"/>
      <c r="Y241" s="872">
        <v>13.24</v>
      </c>
      <c r="Z241" s="872"/>
      <c r="AA241" s="872"/>
      <c r="AB241" s="872"/>
      <c r="AC241" s="872"/>
      <c r="AD241" s="872"/>
      <c r="AE241" s="872"/>
      <c r="AF241" s="872"/>
      <c r="AG241" s="872"/>
      <c r="AH241" s="872"/>
      <c r="AI241" s="872"/>
      <c r="AJ241" s="872"/>
      <c r="AK241" s="872"/>
      <c r="AL241" s="872"/>
      <c r="AM241" s="872"/>
      <c r="AN241" s="872"/>
      <c r="AO241" s="872"/>
      <c r="AP241" s="872"/>
      <c r="AQ241" s="857"/>
      <c r="AR241" s="857"/>
      <c r="AS241" s="857"/>
      <c r="AT241" s="857"/>
      <c r="AU241" s="857"/>
      <c r="AV241" s="861"/>
      <c r="AW241" s="834" t="s">
        <v>718</v>
      </c>
      <c r="AX241" s="862"/>
      <c r="AY241" s="862" t="s">
        <v>680</v>
      </c>
      <c r="AZ241" s="863"/>
      <c r="BA241" s="858" t="s">
        <v>710</v>
      </c>
      <c r="BB241" s="864"/>
      <c r="BC241" s="864"/>
      <c r="BD241" s="864"/>
      <c r="BH241" s="863"/>
      <c r="BI241" s="863"/>
      <c r="BJ241" s="863"/>
    </row>
    <row r="242" spans="1:62" x14ac:dyDescent="0.25">
      <c r="A242" s="843">
        <v>11</v>
      </c>
      <c r="B242" s="854" t="s">
        <v>1070</v>
      </c>
      <c r="C242" s="843" t="s">
        <v>54</v>
      </c>
      <c r="D242" s="843"/>
      <c r="E242" s="855">
        <f t="shared" si="35"/>
        <v>2</v>
      </c>
      <c r="F242" s="855"/>
      <c r="G242" s="856">
        <v>12</v>
      </c>
      <c r="H242" s="855">
        <f t="shared" si="36"/>
        <v>2</v>
      </c>
      <c r="I242" s="855">
        <v>2</v>
      </c>
      <c r="J242" s="884"/>
      <c r="K242" s="855"/>
      <c r="L242" s="855"/>
      <c r="M242" s="855">
        <f t="shared" si="37"/>
        <v>2</v>
      </c>
      <c r="N242" s="855">
        <v>2</v>
      </c>
      <c r="O242" s="871" t="s">
        <v>605</v>
      </c>
      <c r="P242" s="843" t="s">
        <v>751</v>
      </c>
      <c r="Q242" s="858" t="s">
        <v>677</v>
      </c>
      <c r="R242" s="858">
        <v>533</v>
      </c>
      <c r="S242" s="858">
        <v>524</v>
      </c>
      <c r="T242" s="859"/>
      <c r="U242" s="872"/>
      <c r="V242" s="872"/>
      <c r="W242" s="874"/>
      <c r="X242" s="872"/>
      <c r="Y242" s="872"/>
      <c r="Z242" s="872"/>
      <c r="AA242" s="872"/>
      <c r="AB242" s="872"/>
      <c r="AC242" s="872"/>
      <c r="AD242" s="872"/>
      <c r="AE242" s="872"/>
      <c r="AF242" s="872"/>
      <c r="AG242" s="872">
        <v>2</v>
      </c>
      <c r="AH242" s="872"/>
      <c r="AI242" s="872"/>
      <c r="AJ242" s="872"/>
      <c r="AK242" s="872"/>
      <c r="AL242" s="872"/>
      <c r="AM242" s="872"/>
      <c r="AN242" s="872"/>
      <c r="AO242" s="872"/>
      <c r="AP242" s="872"/>
      <c r="AQ242" s="857"/>
      <c r="AR242" s="857"/>
      <c r="AS242" s="857"/>
      <c r="AT242" s="857"/>
      <c r="AU242" s="857"/>
      <c r="AV242" s="861"/>
      <c r="AW242" s="834"/>
      <c r="AX242" s="862"/>
      <c r="AY242" s="862" t="s">
        <v>680</v>
      </c>
      <c r="AZ242" s="863"/>
      <c r="BA242" s="861" t="s">
        <v>680</v>
      </c>
      <c r="BB242" s="864"/>
      <c r="BC242" s="864"/>
      <c r="BD242" s="864"/>
      <c r="BH242" s="863"/>
      <c r="BI242" s="863"/>
      <c r="BJ242" s="863"/>
    </row>
    <row r="243" spans="1:62" ht="31.5" x14ac:dyDescent="0.25">
      <c r="A243" s="843">
        <v>12</v>
      </c>
      <c r="B243" s="854" t="s">
        <v>1071</v>
      </c>
      <c r="C243" s="843" t="s">
        <v>54</v>
      </c>
      <c r="D243" s="843"/>
      <c r="E243" s="855">
        <f t="shared" si="35"/>
        <v>6.42</v>
      </c>
      <c r="F243" s="855"/>
      <c r="G243" s="856">
        <v>12</v>
      </c>
      <c r="H243" s="855">
        <f t="shared" si="36"/>
        <v>6.42</v>
      </c>
      <c r="I243" s="855">
        <v>5</v>
      </c>
      <c r="J243" s="884"/>
      <c r="K243" s="855"/>
      <c r="L243" s="855"/>
      <c r="M243" s="855">
        <f t="shared" si="37"/>
        <v>6.42</v>
      </c>
      <c r="N243" s="855">
        <v>5</v>
      </c>
      <c r="O243" s="871" t="s">
        <v>592</v>
      </c>
      <c r="P243" s="843" t="s">
        <v>859</v>
      </c>
      <c r="Q243" s="858" t="s">
        <v>677</v>
      </c>
      <c r="R243" s="858">
        <v>534</v>
      </c>
      <c r="S243" s="858">
        <v>534</v>
      </c>
      <c r="T243" s="859" t="s">
        <v>1072</v>
      </c>
      <c r="U243" s="872"/>
      <c r="V243" s="872"/>
      <c r="W243" s="874"/>
      <c r="X243" s="872"/>
      <c r="Y243" s="872"/>
      <c r="Z243" s="872"/>
      <c r="AA243" s="872"/>
      <c r="AB243" s="872"/>
      <c r="AC243" s="872"/>
      <c r="AD243" s="872"/>
      <c r="AE243" s="872"/>
      <c r="AF243" s="872"/>
      <c r="AG243" s="872"/>
      <c r="AH243" s="872"/>
      <c r="AI243" s="872"/>
      <c r="AJ243" s="872"/>
      <c r="AK243" s="872"/>
      <c r="AL243" s="872">
        <v>6.42</v>
      </c>
      <c r="AM243" s="872"/>
      <c r="AN243" s="872"/>
      <c r="AO243" s="872"/>
      <c r="AP243" s="872"/>
      <c r="AQ243" s="857"/>
      <c r="AR243" s="857"/>
      <c r="AS243" s="857"/>
      <c r="AT243" s="857"/>
      <c r="AU243" s="857"/>
      <c r="AV243" s="861"/>
      <c r="AW243" s="834"/>
      <c r="AX243" s="862"/>
      <c r="AY243" s="862" t="s">
        <v>680</v>
      </c>
      <c r="AZ243" s="863"/>
      <c r="BA243" s="861" t="s">
        <v>680</v>
      </c>
      <c r="BB243" s="864"/>
      <c r="BC243" s="864"/>
      <c r="BD243" s="864"/>
      <c r="BH243" s="863"/>
      <c r="BI243" s="863"/>
      <c r="BJ243" s="863"/>
    </row>
    <row r="244" spans="1:62" x14ac:dyDescent="0.25">
      <c r="A244" s="843">
        <v>13</v>
      </c>
      <c r="B244" s="854" t="s">
        <v>1073</v>
      </c>
      <c r="C244" s="843" t="s">
        <v>54</v>
      </c>
      <c r="D244" s="843"/>
      <c r="E244" s="855">
        <f t="shared" si="35"/>
        <v>10</v>
      </c>
      <c r="F244" s="855"/>
      <c r="G244" s="856">
        <v>12</v>
      </c>
      <c r="H244" s="855">
        <f t="shared" si="36"/>
        <v>10</v>
      </c>
      <c r="I244" s="855">
        <v>10</v>
      </c>
      <c r="J244" s="884"/>
      <c r="K244" s="855"/>
      <c r="L244" s="855"/>
      <c r="M244" s="855">
        <f t="shared" si="37"/>
        <v>10</v>
      </c>
      <c r="N244" s="855">
        <v>10</v>
      </c>
      <c r="O244" s="871" t="s">
        <v>608</v>
      </c>
      <c r="P244" s="843" t="s">
        <v>686</v>
      </c>
      <c r="Q244" s="858" t="s">
        <v>677</v>
      </c>
      <c r="R244" s="858">
        <v>536</v>
      </c>
      <c r="S244" s="858">
        <v>536</v>
      </c>
      <c r="T244" s="859"/>
      <c r="U244" s="872"/>
      <c r="V244" s="872"/>
      <c r="W244" s="874"/>
      <c r="X244" s="872"/>
      <c r="Y244" s="872">
        <v>10</v>
      </c>
      <c r="Z244" s="872"/>
      <c r="AA244" s="872"/>
      <c r="AB244" s="872"/>
      <c r="AC244" s="872"/>
      <c r="AD244" s="872"/>
      <c r="AE244" s="872"/>
      <c r="AF244" s="872"/>
      <c r="AG244" s="872"/>
      <c r="AH244" s="872"/>
      <c r="AI244" s="872"/>
      <c r="AJ244" s="872"/>
      <c r="AK244" s="872"/>
      <c r="AL244" s="872"/>
      <c r="AM244" s="872"/>
      <c r="AN244" s="872"/>
      <c r="AO244" s="872"/>
      <c r="AP244" s="872"/>
      <c r="AQ244" s="857"/>
      <c r="AR244" s="857"/>
      <c r="AS244" s="857"/>
      <c r="AT244" s="857"/>
      <c r="AU244" s="857"/>
      <c r="AV244" s="861"/>
      <c r="AW244" s="834"/>
      <c r="AX244" s="862"/>
      <c r="AY244" s="862" t="s">
        <v>680</v>
      </c>
      <c r="AZ244" s="863"/>
      <c r="BA244" s="861" t="s">
        <v>680</v>
      </c>
      <c r="BB244" s="864"/>
      <c r="BC244" s="864"/>
      <c r="BD244" s="864"/>
      <c r="BH244" s="863"/>
      <c r="BI244" s="863"/>
      <c r="BJ244" s="863"/>
    </row>
    <row r="245" spans="1:62" x14ac:dyDescent="0.25">
      <c r="A245" s="843">
        <v>14</v>
      </c>
      <c r="B245" s="854" t="s">
        <v>1074</v>
      </c>
      <c r="C245" s="843" t="s">
        <v>54</v>
      </c>
      <c r="D245" s="843"/>
      <c r="E245" s="855">
        <f t="shared" si="35"/>
        <v>5.5</v>
      </c>
      <c r="F245" s="855"/>
      <c r="G245" s="856">
        <v>12</v>
      </c>
      <c r="H245" s="855">
        <f t="shared" si="36"/>
        <v>5.5</v>
      </c>
      <c r="I245" s="855">
        <v>6</v>
      </c>
      <c r="J245" s="884"/>
      <c r="K245" s="855"/>
      <c r="L245" s="855"/>
      <c r="M245" s="855">
        <f t="shared" si="37"/>
        <v>5.5</v>
      </c>
      <c r="N245" s="855">
        <v>6</v>
      </c>
      <c r="O245" s="871" t="s">
        <v>590</v>
      </c>
      <c r="P245" s="843" t="s">
        <v>715</v>
      </c>
      <c r="Q245" s="858" t="s">
        <v>677</v>
      </c>
      <c r="R245" s="858">
        <v>537</v>
      </c>
      <c r="S245" s="858">
        <v>537</v>
      </c>
      <c r="T245" s="859"/>
      <c r="U245" s="872"/>
      <c r="V245" s="872"/>
      <c r="W245" s="874"/>
      <c r="X245" s="872"/>
      <c r="Y245" s="872">
        <v>5.5</v>
      </c>
      <c r="Z245" s="872"/>
      <c r="AA245" s="872"/>
      <c r="AB245" s="872"/>
      <c r="AC245" s="872"/>
      <c r="AD245" s="872"/>
      <c r="AE245" s="872"/>
      <c r="AF245" s="872"/>
      <c r="AG245" s="872"/>
      <c r="AH245" s="872"/>
      <c r="AI245" s="872"/>
      <c r="AJ245" s="872"/>
      <c r="AK245" s="872"/>
      <c r="AL245" s="872"/>
      <c r="AM245" s="872"/>
      <c r="AN245" s="872"/>
      <c r="AO245" s="872"/>
      <c r="AP245" s="872"/>
      <c r="AQ245" s="857"/>
      <c r="AR245" s="857"/>
      <c r="AS245" s="857"/>
      <c r="AT245" s="857"/>
      <c r="AU245" s="857"/>
      <c r="AV245" s="861"/>
      <c r="AW245" s="834" t="s">
        <v>718</v>
      </c>
      <c r="AX245" s="862"/>
      <c r="AY245" s="862" t="s">
        <v>680</v>
      </c>
      <c r="AZ245" s="863"/>
      <c r="BA245" s="861" t="s">
        <v>680</v>
      </c>
      <c r="BB245" s="864"/>
      <c r="BC245" s="864"/>
      <c r="BD245" s="864"/>
      <c r="BH245" s="863"/>
      <c r="BI245" s="863"/>
      <c r="BJ245" s="863"/>
    </row>
    <row r="246" spans="1:62" x14ac:dyDescent="0.25">
      <c r="A246" s="843">
        <v>15</v>
      </c>
      <c r="B246" s="871" t="s">
        <v>1075</v>
      </c>
      <c r="C246" s="843" t="s">
        <v>54</v>
      </c>
      <c r="D246" s="843"/>
      <c r="E246" s="855">
        <f t="shared" si="35"/>
        <v>2</v>
      </c>
      <c r="F246" s="855"/>
      <c r="G246" s="856">
        <v>12</v>
      </c>
      <c r="H246" s="855">
        <f t="shared" si="36"/>
        <v>2</v>
      </c>
      <c r="I246" s="855">
        <v>2</v>
      </c>
      <c r="J246" s="884"/>
      <c r="K246" s="855"/>
      <c r="L246" s="855"/>
      <c r="M246" s="855">
        <f t="shared" si="37"/>
        <v>2</v>
      </c>
      <c r="N246" s="855">
        <v>2</v>
      </c>
      <c r="O246" s="871" t="s">
        <v>698</v>
      </c>
      <c r="P246" s="843" t="s">
        <v>699</v>
      </c>
      <c r="Q246" s="858" t="s">
        <v>677</v>
      </c>
      <c r="R246" s="858">
        <v>538</v>
      </c>
      <c r="S246" s="858">
        <v>538</v>
      </c>
      <c r="T246" s="859"/>
      <c r="U246" s="872"/>
      <c r="V246" s="872"/>
      <c r="W246" s="874"/>
      <c r="X246" s="872">
        <v>2</v>
      </c>
      <c r="Y246" s="872"/>
      <c r="Z246" s="872"/>
      <c r="AA246" s="872"/>
      <c r="AB246" s="872"/>
      <c r="AC246" s="872"/>
      <c r="AD246" s="872"/>
      <c r="AE246" s="872"/>
      <c r="AF246" s="872"/>
      <c r="AG246" s="872"/>
      <c r="AH246" s="872"/>
      <c r="AI246" s="872"/>
      <c r="AJ246" s="872"/>
      <c r="AK246" s="872"/>
      <c r="AL246" s="872"/>
      <c r="AM246" s="872"/>
      <c r="AN246" s="872"/>
      <c r="AO246" s="872"/>
      <c r="AP246" s="872"/>
      <c r="AQ246" s="857"/>
      <c r="AR246" s="857"/>
      <c r="AS246" s="857"/>
      <c r="AT246" s="857"/>
      <c r="AU246" s="857"/>
      <c r="AV246" s="861"/>
      <c r="AW246" s="862" t="s">
        <v>718</v>
      </c>
      <c r="AX246" s="862"/>
      <c r="AY246" s="862" t="s">
        <v>680</v>
      </c>
      <c r="AZ246" s="863"/>
      <c r="BA246" s="861" t="s">
        <v>680</v>
      </c>
      <c r="BB246" s="864"/>
      <c r="BC246" s="864"/>
      <c r="BD246" s="864"/>
      <c r="BH246" s="863"/>
      <c r="BI246" s="863"/>
      <c r="BJ246" s="863"/>
    </row>
    <row r="247" spans="1:62" x14ac:dyDescent="0.25">
      <c r="A247" s="843">
        <v>16</v>
      </c>
      <c r="B247" s="871" t="s">
        <v>1076</v>
      </c>
      <c r="C247" s="843" t="s">
        <v>54</v>
      </c>
      <c r="D247" s="843"/>
      <c r="E247" s="855">
        <f t="shared" si="35"/>
        <v>16.86</v>
      </c>
      <c r="F247" s="855"/>
      <c r="G247" s="856">
        <v>12</v>
      </c>
      <c r="H247" s="855">
        <f t="shared" si="36"/>
        <v>16.86</v>
      </c>
      <c r="I247" s="855">
        <v>17</v>
      </c>
      <c r="J247" s="884"/>
      <c r="K247" s="855"/>
      <c r="L247" s="855"/>
      <c r="M247" s="855">
        <f t="shared" si="37"/>
        <v>16.86</v>
      </c>
      <c r="N247" s="855">
        <v>17</v>
      </c>
      <c r="O247" s="882" t="s">
        <v>608</v>
      </c>
      <c r="P247" s="843" t="s">
        <v>686</v>
      </c>
      <c r="Q247" s="858" t="s">
        <v>677</v>
      </c>
      <c r="R247" s="858">
        <v>541</v>
      </c>
      <c r="S247" s="858">
        <v>541</v>
      </c>
      <c r="T247" s="859"/>
      <c r="U247" s="872"/>
      <c r="V247" s="872"/>
      <c r="W247" s="874">
        <v>9</v>
      </c>
      <c r="X247" s="872"/>
      <c r="Y247" s="872">
        <v>7.86</v>
      </c>
      <c r="Z247" s="872"/>
      <c r="AA247" s="872"/>
      <c r="AB247" s="872"/>
      <c r="AC247" s="872"/>
      <c r="AD247" s="872"/>
      <c r="AE247" s="872"/>
      <c r="AF247" s="872"/>
      <c r="AG247" s="872"/>
      <c r="AH247" s="872"/>
      <c r="AI247" s="872"/>
      <c r="AJ247" s="872"/>
      <c r="AK247" s="872"/>
      <c r="AL247" s="872"/>
      <c r="AM247" s="872"/>
      <c r="AN247" s="872"/>
      <c r="AO247" s="872"/>
      <c r="AP247" s="872"/>
      <c r="AQ247" s="857"/>
      <c r="AR247" s="857"/>
      <c r="AS247" s="857"/>
      <c r="AT247" s="857"/>
      <c r="AU247" s="857"/>
      <c r="AV247" s="861"/>
      <c r="AW247" s="834"/>
      <c r="AX247" s="862"/>
      <c r="AY247" s="862" t="s">
        <v>680</v>
      </c>
      <c r="AZ247" s="863"/>
      <c r="BA247" s="861" t="s">
        <v>680</v>
      </c>
      <c r="BB247" s="864"/>
      <c r="BC247" s="864"/>
      <c r="BD247" s="864"/>
      <c r="BH247" s="863"/>
      <c r="BI247" s="863"/>
      <c r="BJ247" s="863"/>
    </row>
    <row r="248" spans="1:62" ht="31.5" x14ac:dyDescent="0.25">
      <c r="A248" s="843">
        <v>17</v>
      </c>
      <c r="B248" s="871" t="s">
        <v>1077</v>
      </c>
      <c r="C248" s="843" t="s">
        <v>54</v>
      </c>
      <c r="D248" s="843"/>
      <c r="E248" s="855">
        <f t="shared" si="35"/>
        <v>14.8</v>
      </c>
      <c r="F248" s="855"/>
      <c r="G248" s="856">
        <v>12</v>
      </c>
      <c r="H248" s="855">
        <f t="shared" si="36"/>
        <v>14.8</v>
      </c>
      <c r="I248" s="855">
        <v>3</v>
      </c>
      <c r="J248" s="884"/>
      <c r="K248" s="855"/>
      <c r="L248" s="855"/>
      <c r="M248" s="855">
        <f t="shared" si="37"/>
        <v>14.8</v>
      </c>
      <c r="N248" s="855">
        <v>3</v>
      </c>
      <c r="O248" s="882" t="s">
        <v>607</v>
      </c>
      <c r="P248" s="843" t="s">
        <v>676</v>
      </c>
      <c r="Q248" s="858" t="s">
        <v>677</v>
      </c>
      <c r="R248" s="858">
        <v>542</v>
      </c>
      <c r="S248" s="858">
        <v>542</v>
      </c>
      <c r="T248" s="859" t="s">
        <v>1078</v>
      </c>
      <c r="U248" s="872"/>
      <c r="V248" s="872"/>
      <c r="W248" s="874"/>
      <c r="X248" s="872">
        <v>5</v>
      </c>
      <c r="Y248" s="872">
        <v>9.8000000000000007</v>
      </c>
      <c r="Z248" s="872"/>
      <c r="AA248" s="872"/>
      <c r="AB248" s="872"/>
      <c r="AC248" s="872"/>
      <c r="AD248" s="872"/>
      <c r="AE248" s="872"/>
      <c r="AF248" s="872"/>
      <c r="AG248" s="872"/>
      <c r="AH248" s="872"/>
      <c r="AI248" s="872"/>
      <c r="AJ248" s="872"/>
      <c r="AK248" s="872"/>
      <c r="AL248" s="872"/>
      <c r="AM248" s="872"/>
      <c r="AN248" s="872"/>
      <c r="AO248" s="872"/>
      <c r="AP248" s="872"/>
      <c r="AQ248" s="857"/>
      <c r="AR248" s="857"/>
      <c r="AS248" s="857"/>
      <c r="AT248" s="857"/>
      <c r="AU248" s="857"/>
      <c r="AV248" s="861"/>
      <c r="AW248" s="834"/>
      <c r="AX248" s="862"/>
      <c r="AY248" s="862" t="s">
        <v>680</v>
      </c>
      <c r="AZ248" s="863"/>
      <c r="BA248" s="861" t="s">
        <v>680</v>
      </c>
      <c r="BB248" s="864"/>
      <c r="BC248" s="864"/>
      <c r="BD248" s="864"/>
      <c r="BH248" s="863"/>
      <c r="BI248" s="863"/>
      <c r="BJ248" s="863"/>
    </row>
    <row r="249" spans="1:62" ht="31.5" x14ac:dyDescent="0.25">
      <c r="A249" s="843">
        <v>18</v>
      </c>
      <c r="B249" s="871" t="s">
        <v>1079</v>
      </c>
      <c r="C249" s="843" t="s">
        <v>54</v>
      </c>
      <c r="D249" s="843"/>
      <c r="E249" s="855">
        <f t="shared" si="35"/>
        <v>30</v>
      </c>
      <c r="F249" s="855"/>
      <c r="G249" s="856">
        <v>12</v>
      </c>
      <c r="H249" s="855">
        <f t="shared" si="36"/>
        <v>30</v>
      </c>
      <c r="I249" s="855">
        <v>10</v>
      </c>
      <c r="J249" s="884"/>
      <c r="K249" s="855"/>
      <c r="L249" s="855"/>
      <c r="M249" s="855">
        <f t="shared" si="37"/>
        <v>30</v>
      </c>
      <c r="N249" s="855">
        <v>10</v>
      </c>
      <c r="O249" s="882" t="s">
        <v>1080</v>
      </c>
      <c r="P249" s="883" t="s">
        <v>1081</v>
      </c>
      <c r="Q249" s="858" t="s">
        <v>677</v>
      </c>
      <c r="R249" s="858">
        <v>545</v>
      </c>
      <c r="S249" s="858">
        <v>545</v>
      </c>
      <c r="T249" s="859" t="s">
        <v>1082</v>
      </c>
      <c r="U249" s="872"/>
      <c r="V249" s="872"/>
      <c r="W249" s="874"/>
      <c r="X249" s="872"/>
      <c r="Y249" s="872">
        <v>20</v>
      </c>
      <c r="Z249" s="872"/>
      <c r="AA249" s="872"/>
      <c r="AB249" s="872"/>
      <c r="AC249" s="872"/>
      <c r="AD249" s="872"/>
      <c r="AE249" s="872"/>
      <c r="AF249" s="872"/>
      <c r="AG249" s="872"/>
      <c r="AH249" s="872"/>
      <c r="AI249" s="872"/>
      <c r="AJ249" s="872"/>
      <c r="AK249" s="872"/>
      <c r="AL249" s="872">
        <v>10</v>
      </c>
      <c r="AM249" s="872"/>
      <c r="AN249" s="872"/>
      <c r="AO249" s="872"/>
      <c r="AP249" s="872"/>
      <c r="AQ249" s="857"/>
      <c r="AR249" s="857"/>
      <c r="AS249" s="857"/>
      <c r="AT249" s="857"/>
      <c r="AU249" s="857"/>
      <c r="AV249" s="861"/>
      <c r="AW249" s="834"/>
      <c r="AX249" s="862"/>
      <c r="AY249" s="862" t="s">
        <v>680</v>
      </c>
      <c r="AZ249" s="863"/>
      <c r="BA249" s="861" t="s">
        <v>680</v>
      </c>
      <c r="BB249" s="864"/>
      <c r="BC249" s="864"/>
      <c r="BD249" s="864"/>
      <c r="BH249" s="863"/>
      <c r="BI249" s="863"/>
      <c r="BJ249" s="863"/>
    </row>
    <row r="250" spans="1:62" x14ac:dyDescent="0.25">
      <c r="A250" s="843">
        <v>19</v>
      </c>
      <c r="B250" s="871" t="s">
        <v>1083</v>
      </c>
      <c r="C250" s="843" t="s">
        <v>54</v>
      </c>
      <c r="D250" s="843"/>
      <c r="E250" s="855">
        <f t="shared" si="35"/>
        <v>3.3</v>
      </c>
      <c r="F250" s="855"/>
      <c r="G250" s="856">
        <v>12</v>
      </c>
      <c r="H250" s="855">
        <f t="shared" si="36"/>
        <v>3.3</v>
      </c>
      <c r="I250" s="855">
        <v>3.3</v>
      </c>
      <c r="J250" s="884"/>
      <c r="K250" s="855"/>
      <c r="L250" s="855"/>
      <c r="M250" s="855">
        <f t="shared" si="37"/>
        <v>3.3</v>
      </c>
      <c r="N250" s="855">
        <v>3.3</v>
      </c>
      <c r="O250" s="871" t="s">
        <v>1084</v>
      </c>
      <c r="P250" s="843" t="s">
        <v>859</v>
      </c>
      <c r="Q250" s="858" t="s">
        <v>677</v>
      </c>
      <c r="R250" s="858">
        <v>547</v>
      </c>
      <c r="S250" s="858">
        <v>547</v>
      </c>
      <c r="T250" s="859"/>
      <c r="U250" s="872"/>
      <c r="V250" s="872"/>
      <c r="W250" s="874"/>
      <c r="X250" s="872"/>
      <c r="Y250" s="872"/>
      <c r="Z250" s="872"/>
      <c r="AA250" s="872"/>
      <c r="AB250" s="872"/>
      <c r="AC250" s="872"/>
      <c r="AD250" s="872"/>
      <c r="AE250" s="872"/>
      <c r="AF250" s="872"/>
      <c r="AG250" s="872">
        <v>3.3</v>
      </c>
      <c r="AH250" s="872"/>
      <c r="AI250" s="872"/>
      <c r="AJ250" s="872"/>
      <c r="AK250" s="872"/>
      <c r="AL250" s="872"/>
      <c r="AM250" s="872"/>
      <c r="AN250" s="872"/>
      <c r="AO250" s="872"/>
      <c r="AP250" s="872"/>
      <c r="AQ250" s="857"/>
      <c r="AR250" s="857"/>
      <c r="AS250" s="857"/>
      <c r="AT250" s="857"/>
      <c r="AU250" s="857"/>
      <c r="AV250" s="861"/>
      <c r="AW250" s="834" t="s">
        <v>718</v>
      </c>
      <c r="AX250" s="862"/>
      <c r="AY250" s="862" t="s">
        <v>680</v>
      </c>
      <c r="AZ250" s="863"/>
      <c r="BA250" s="861" t="s">
        <v>680</v>
      </c>
      <c r="BB250" s="864"/>
      <c r="BC250" s="864"/>
      <c r="BD250" s="864"/>
      <c r="BH250" s="863"/>
      <c r="BI250" s="863"/>
      <c r="BJ250" s="863"/>
    </row>
    <row r="251" spans="1:62" x14ac:dyDescent="0.25">
      <c r="A251" s="843">
        <v>20</v>
      </c>
      <c r="B251" s="871" t="s">
        <v>1085</v>
      </c>
      <c r="C251" s="843" t="s">
        <v>54</v>
      </c>
      <c r="D251" s="843"/>
      <c r="E251" s="855">
        <f t="shared" si="35"/>
        <v>19.649999999999999</v>
      </c>
      <c r="F251" s="855"/>
      <c r="G251" s="856">
        <v>12</v>
      </c>
      <c r="H251" s="855">
        <f t="shared" si="36"/>
        <v>19.649999999999999</v>
      </c>
      <c r="I251" s="855">
        <v>19.649999999999999</v>
      </c>
      <c r="J251" s="884"/>
      <c r="K251" s="855"/>
      <c r="L251" s="855"/>
      <c r="M251" s="855">
        <f t="shared" si="37"/>
        <v>19.649999999999999</v>
      </c>
      <c r="N251" s="855">
        <v>19.649999999999999</v>
      </c>
      <c r="O251" s="882" t="s">
        <v>591</v>
      </c>
      <c r="P251" s="843" t="s">
        <v>796</v>
      </c>
      <c r="Q251" s="858" t="s">
        <v>677</v>
      </c>
      <c r="R251" s="858">
        <v>548</v>
      </c>
      <c r="S251" s="858">
        <v>548</v>
      </c>
      <c r="T251" s="859"/>
      <c r="U251" s="872"/>
      <c r="V251" s="872"/>
      <c r="W251" s="874"/>
      <c r="X251" s="872"/>
      <c r="Y251" s="872">
        <v>19.649999999999999</v>
      </c>
      <c r="Z251" s="872"/>
      <c r="AA251" s="872"/>
      <c r="AB251" s="872"/>
      <c r="AC251" s="872"/>
      <c r="AD251" s="872"/>
      <c r="AE251" s="872"/>
      <c r="AF251" s="872"/>
      <c r="AG251" s="872"/>
      <c r="AH251" s="872"/>
      <c r="AI251" s="872"/>
      <c r="AJ251" s="872"/>
      <c r="AK251" s="872"/>
      <c r="AL251" s="872"/>
      <c r="AM251" s="872"/>
      <c r="AN251" s="872"/>
      <c r="AO251" s="872"/>
      <c r="AP251" s="872"/>
      <c r="AQ251" s="857"/>
      <c r="AR251" s="857"/>
      <c r="AS251" s="857"/>
      <c r="AT251" s="857"/>
      <c r="AU251" s="857"/>
      <c r="AV251" s="861"/>
      <c r="AW251" s="834" t="s">
        <v>718</v>
      </c>
      <c r="AX251" s="862"/>
      <c r="AY251" s="862" t="s">
        <v>680</v>
      </c>
      <c r="AZ251" s="863"/>
      <c r="BA251" s="861" t="s">
        <v>680</v>
      </c>
      <c r="BB251" s="864"/>
      <c r="BC251" s="864"/>
      <c r="BD251" s="864"/>
      <c r="BH251" s="863"/>
      <c r="BI251" s="863"/>
      <c r="BJ251" s="863"/>
    </row>
    <row r="252" spans="1:62" x14ac:dyDescent="0.25">
      <c r="A252" s="843">
        <v>21</v>
      </c>
      <c r="B252" s="871" t="s">
        <v>1086</v>
      </c>
      <c r="C252" s="843" t="s">
        <v>54</v>
      </c>
      <c r="D252" s="843"/>
      <c r="E252" s="855">
        <f t="shared" si="35"/>
        <v>12.7</v>
      </c>
      <c r="F252" s="855"/>
      <c r="G252" s="856">
        <v>12</v>
      </c>
      <c r="H252" s="855">
        <f t="shared" si="36"/>
        <v>12.7</v>
      </c>
      <c r="I252" s="855">
        <v>12.7</v>
      </c>
      <c r="J252" s="884"/>
      <c r="K252" s="855"/>
      <c r="L252" s="855"/>
      <c r="M252" s="855">
        <f t="shared" si="37"/>
        <v>12.7</v>
      </c>
      <c r="N252" s="855">
        <v>12.7</v>
      </c>
      <c r="O252" s="882" t="s">
        <v>591</v>
      </c>
      <c r="P252" s="843" t="s">
        <v>796</v>
      </c>
      <c r="Q252" s="858" t="s">
        <v>677</v>
      </c>
      <c r="R252" s="858">
        <v>549</v>
      </c>
      <c r="S252" s="858">
        <v>549</v>
      </c>
      <c r="T252" s="859"/>
      <c r="U252" s="872"/>
      <c r="V252" s="872"/>
      <c r="W252" s="874"/>
      <c r="X252" s="872"/>
      <c r="Y252" s="872">
        <v>12.7</v>
      </c>
      <c r="Z252" s="872"/>
      <c r="AA252" s="872"/>
      <c r="AB252" s="872"/>
      <c r="AC252" s="872"/>
      <c r="AD252" s="872"/>
      <c r="AE252" s="872"/>
      <c r="AF252" s="872"/>
      <c r="AG252" s="872"/>
      <c r="AH252" s="872"/>
      <c r="AI252" s="872"/>
      <c r="AJ252" s="872"/>
      <c r="AK252" s="872"/>
      <c r="AL252" s="872"/>
      <c r="AM252" s="872"/>
      <c r="AN252" s="872"/>
      <c r="AO252" s="872"/>
      <c r="AP252" s="872"/>
      <c r="AQ252" s="857"/>
      <c r="AR252" s="857"/>
      <c r="AS252" s="857"/>
      <c r="AT252" s="857"/>
      <c r="AU252" s="857"/>
      <c r="AV252" s="861"/>
      <c r="AW252" s="834" t="s">
        <v>718</v>
      </c>
      <c r="AX252" s="862"/>
      <c r="AY252" s="862" t="s">
        <v>680</v>
      </c>
      <c r="AZ252" s="863"/>
      <c r="BA252" s="861" t="s">
        <v>680</v>
      </c>
      <c r="BB252" s="864"/>
      <c r="BC252" s="864"/>
      <c r="BD252" s="864"/>
      <c r="BH252" s="863"/>
      <c r="BI252" s="863"/>
      <c r="BJ252" s="863"/>
    </row>
    <row r="253" spans="1:62" x14ac:dyDescent="0.25">
      <c r="A253" s="843">
        <v>22</v>
      </c>
      <c r="B253" s="871" t="s">
        <v>1087</v>
      </c>
      <c r="C253" s="843" t="s">
        <v>54</v>
      </c>
      <c r="D253" s="843"/>
      <c r="E253" s="855">
        <f t="shared" si="35"/>
        <v>9.27</v>
      </c>
      <c r="F253" s="855"/>
      <c r="G253" s="856">
        <v>12</v>
      </c>
      <c r="H253" s="855">
        <f t="shared" si="36"/>
        <v>9.27</v>
      </c>
      <c r="I253" s="855">
        <v>9.8000000000000007</v>
      </c>
      <c r="J253" s="884"/>
      <c r="K253" s="855"/>
      <c r="L253" s="855"/>
      <c r="M253" s="855">
        <f t="shared" si="37"/>
        <v>9.27</v>
      </c>
      <c r="N253" s="855">
        <v>9.8000000000000007</v>
      </c>
      <c r="O253" s="882" t="s">
        <v>591</v>
      </c>
      <c r="P253" s="843" t="s">
        <v>796</v>
      </c>
      <c r="Q253" s="858" t="s">
        <v>677</v>
      </c>
      <c r="R253" s="858">
        <v>550</v>
      </c>
      <c r="S253" s="858">
        <v>550</v>
      </c>
      <c r="T253" s="859" t="s">
        <v>680</v>
      </c>
      <c r="U253" s="872"/>
      <c r="V253" s="872"/>
      <c r="W253" s="874"/>
      <c r="X253" s="872"/>
      <c r="Y253" s="872">
        <v>9.27</v>
      </c>
      <c r="Z253" s="872"/>
      <c r="AA253" s="872"/>
      <c r="AB253" s="872"/>
      <c r="AC253" s="872"/>
      <c r="AD253" s="872"/>
      <c r="AE253" s="872"/>
      <c r="AF253" s="872"/>
      <c r="AG253" s="872"/>
      <c r="AH253" s="872"/>
      <c r="AI253" s="872"/>
      <c r="AJ253" s="872"/>
      <c r="AK253" s="872"/>
      <c r="AL253" s="872"/>
      <c r="AM253" s="872"/>
      <c r="AN253" s="872"/>
      <c r="AO253" s="872"/>
      <c r="AP253" s="872"/>
      <c r="AQ253" s="857"/>
      <c r="AR253" s="857"/>
      <c r="AS253" s="857"/>
      <c r="AT253" s="857"/>
      <c r="AU253" s="857"/>
      <c r="AV253" s="861"/>
      <c r="AW253" s="834" t="s">
        <v>718</v>
      </c>
      <c r="AX253" s="862"/>
      <c r="AY253" s="862" t="s">
        <v>680</v>
      </c>
      <c r="AZ253" s="863"/>
      <c r="BA253" s="861" t="s">
        <v>680</v>
      </c>
      <c r="BB253" s="864"/>
      <c r="BC253" s="864"/>
      <c r="BD253" s="864"/>
      <c r="BH253" s="863"/>
      <c r="BI253" s="863"/>
      <c r="BJ253" s="863"/>
    </row>
    <row r="254" spans="1:62" ht="31.5" x14ac:dyDescent="0.25">
      <c r="A254" s="843">
        <v>23</v>
      </c>
      <c r="B254" s="854" t="s">
        <v>1088</v>
      </c>
      <c r="C254" s="843" t="s">
        <v>54</v>
      </c>
      <c r="D254" s="843"/>
      <c r="E254" s="855">
        <f t="shared" si="35"/>
        <v>1.24</v>
      </c>
      <c r="F254" s="843"/>
      <c r="G254" s="856">
        <v>12</v>
      </c>
      <c r="H254" s="855">
        <f t="shared" si="36"/>
        <v>1.24</v>
      </c>
      <c r="I254" s="906">
        <v>1.24</v>
      </c>
      <c r="J254" s="854"/>
      <c r="K254" s="854"/>
      <c r="L254" s="854"/>
      <c r="M254" s="855">
        <f t="shared" si="37"/>
        <v>1.24</v>
      </c>
      <c r="N254" s="854">
        <v>1.24</v>
      </c>
      <c r="O254" s="871" t="s">
        <v>698</v>
      </c>
      <c r="P254" s="843" t="s">
        <v>699</v>
      </c>
      <c r="Q254" s="854"/>
      <c r="R254" s="843">
        <v>860</v>
      </c>
      <c r="S254" s="859"/>
      <c r="T254" s="859"/>
      <c r="U254" s="859"/>
      <c r="V254" s="859"/>
      <c r="W254" s="859"/>
      <c r="X254" s="859"/>
      <c r="Y254" s="859">
        <v>1.24</v>
      </c>
      <c r="Z254" s="859"/>
      <c r="AA254" s="859"/>
      <c r="AB254" s="859"/>
      <c r="AC254" s="859"/>
      <c r="AD254" s="859"/>
      <c r="AE254" s="859"/>
      <c r="AF254" s="859"/>
      <c r="AG254" s="859"/>
      <c r="AH254" s="859"/>
      <c r="AI254" s="859"/>
      <c r="AJ254" s="859"/>
      <c r="AK254" s="859"/>
      <c r="AL254" s="859"/>
      <c r="AM254" s="859"/>
      <c r="AN254" s="859"/>
      <c r="AO254" s="859"/>
      <c r="AP254" s="859"/>
      <c r="AQ254" s="859"/>
      <c r="AR254" s="859"/>
      <c r="AS254" s="859"/>
      <c r="AT254" s="859"/>
      <c r="AU254" s="859"/>
      <c r="AV254" s="834" t="s">
        <v>684</v>
      </c>
      <c r="AW254" s="862" t="s">
        <v>1089</v>
      </c>
      <c r="AX254" s="834"/>
      <c r="AY254" s="834" t="s">
        <v>839</v>
      </c>
      <c r="BA254" s="834" t="s">
        <v>680</v>
      </c>
      <c r="BB254" s="868"/>
    </row>
    <row r="255" spans="1:62" x14ac:dyDescent="0.25">
      <c r="A255" s="843">
        <v>24</v>
      </c>
      <c r="B255" s="854" t="s">
        <v>1071</v>
      </c>
      <c r="C255" s="873" t="s">
        <v>54</v>
      </c>
      <c r="D255" s="873"/>
      <c r="E255" s="855">
        <f t="shared" si="35"/>
        <v>5.23</v>
      </c>
      <c r="F255" s="918"/>
      <c r="G255" s="856">
        <v>12</v>
      </c>
      <c r="H255" s="855">
        <f t="shared" si="36"/>
        <v>5.23</v>
      </c>
      <c r="I255" s="919">
        <v>5</v>
      </c>
      <c r="J255" s="854"/>
      <c r="K255" s="854"/>
      <c r="L255" s="854"/>
      <c r="M255" s="855">
        <f t="shared" si="37"/>
        <v>5.23</v>
      </c>
      <c r="N255" s="919">
        <v>5</v>
      </c>
      <c r="O255" s="871" t="s">
        <v>592</v>
      </c>
      <c r="P255" s="843" t="s">
        <v>859</v>
      </c>
      <c r="Q255" s="854"/>
      <c r="R255" s="843">
        <v>784</v>
      </c>
      <c r="S255" s="859"/>
      <c r="T255" s="859"/>
      <c r="U255" s="859"/>
      <c r="V255" s="859"/>
      <c r="W255" s="859"/>
      <c r="X255" s="859"/>
      <c r="Y255" s="859"/>
      <c r="Z255" s="859"/>
      <c r="AA255" s="859"/>
      <c r="AB255" s="859"/>
      <c r="AC255" s="859"/>
      <c r="AD255" s="859"/>
      <c r="AE255" s="919">
        <v>5.23</v>
      </c>
      <c r="AF255" s="859"/>
      <c r="AG255" s="859"/>
      <c r="AH255" s="859"/>
      <c r="AI255" s="859"/>
      <c r="AJ255" s="859"/>
      <c r="AK255" s="859"/>
      <c r="AL255" s="859"/>
      <c r="AM255" s="859"/>
      <c r="AN255" s="859"/>
      <c r="AO255" s="859"/>
      <c r="AP255" s="859"/>
      <c r="AQ255" s="859"/>
      <c r="AR255" s="859"/>
      <c r="AS255" s="859"/>
      <c r="AT255" s="859"/>
      <c r="AU255" s="859"/>
      <c r="AV255" s="834" t="s">
        <v>684</v>
      </c>
      <c r="AW255" s="834"/>
      <c r="AX255" s="834"/>
      <c r="AY255" s="834" t="s">
        <v>680</v>
      </c>
      <c r="BA255" s="834" t="s">
        <v>680</v>
      </c>
      <c r="BB255" s="868"/>
    </row>
    <row r="256" spans="1:62" ht="31.5" x14ac:dyDescent="0.25">
      <c r="A256" s="843">
        <v>25</v>
      </c>
      <c r="B256" s="854" t="s">
        <v>1090</v>
      </c>
      <c r="C256" s="843" t="s">
        <v>54</v>
      </c>
      <c r="D256" s="843"/>
      <c r="E256" s="855">
        <f t="shared" si="35"/>
        <v>2.5</v>
      </c>
      <c r="F256" s="888"/>
      <c r="G256" s="856">
        <v>12</v>
      </c>
      <c r="H256" s="855">
        <f t="shared" si="36"/>
        <v>2.5</v>
      </c>
      <c r="I256" s="889">
        <v>2.5</v>
      </c>
      <c r="J256" s="854"/>
      <c r="K256" s="854"/>
      <c r="L256" s="854"/>
      <c r="M256" s="855">
        <f t="shared" si="37"/>
        <v>2.5</v>
      </c>
      <c r="N256" s="927">
        <v>2.5</v>
      </c>
      <c r="O256" s="871" t="s">
        <v>1054</v>
      </c>
      <c r="P256" s="843" t="s">
        <v>758</v>
      </c>
      <c r="Q256" s="854"/>
      <c r="R256" s="843">
        <v>679</v>
      </c>
      <c r="S256" s="859"/>
      <c r="T256" s="859"/>
      <c r="U256" s="859"/>
      <c r="V256" s="859"/>
      <c r="W256" s="859"/>
      <c r="X256" s="859">
        <v>2.5</v>
      </c>
      <c r="Y256" s="859"/>
      <c r="Z256" s="859"/>
      <c r="AA256" s="859"/>
      <c r="AB256" s="859"/>
      <c r="AC256" s="859"/>
      <c r="AD256" s="859"/>
      <c r="AE256" s="859"/>
      <c r="AF256" s="859"/>
      <c r="AG256" s="859"/>
      <c r="AH256" s="859"/>
      <c r="AI256" s="859"/>
      <c r="AJ256" s="859"/>
      <c r="AK256" s="859"/>
      <c r="AL256" s="859"/>
      <c r="AM256" s="859"/>
      <c r="AN256" s="859"/>
      <c r="AO256" s="859"/>
      <c r="AP256" s="859"/>
      <c r="AQ256" s="859"/>
      <c r="AR256" s="859"/>
      <c r="AS256" s="859"/>
      <c r="AT256" s="859"/>
      <c r="AU256" s="859"/>
      <c r="AV256" s="834" t="s">
        <v>684</v>
      </c>
      <c r="AW256" s="834"/>
      <c r="AX256" s="834"/>
      <c r="AY256" s="834" t="s">
        <v>1091</v>
      </c>
      <c r="BA256" s="834" t="s">
        <v>680</v>
      </c>
      <c r="BB256" s="868"/>
    </row>
    <row r="257" spans="1:62" ht="31.5" x14ac:dyDescent="0.25">
      <c r="A257" s="843">
        <v>26</v>
      </c>
      <c r="B257" s="854" t="s">
        <v>1092</v>
      </c>
      <c r="C257" s="843" t="s">
        <v>54</v>
      </c>
      <c r="D257" s="843">
        <v>34</v>
      </c>
      <c r="E257" s="855">
        <f t="shared" si="35"/>
        <v>0.69</v>
      </c>
      <c r="F257" s="891"/>
      <c r="G257" s="856">
        <v>12</v>
      </c>
      <c r="H257" s="855">
        <f t="shared" si="36"/>
        <v>0.69</v>
      </c>
      <c r="I257" s="888">
        <v>1</v>
      </c>
      <c r="J257" s="854"/>
      <c r="K257" s="854"/>
      <c r="L257" s="854"/>
      <c r="M257" s="855">
        <f t="shared" si="37"/>
        <v>0.69</v>
      </c>
      <c r="N257" s="888">
        <v>1</v>
      </c>
      <c r="O257" s="871" t="s">
        <v>1054</v>
      </c>
      <c r="P257" s="843" t="s">
        <v>758</v>
      </c>
      <c r="Q257" s="854"/>
      <c r="R257" s="843">
        <v>680</v>
      </c>
      <c r="S257" s="859"/>
      <c r="T257" s="859"/>
      <c r="U257" s="859"/>
      <c r="V257" s="859"/>
      <c r="W257" s="859"/>
      <c r="X257" s="859"/>
      <c r="Y257" s="859"/>
      <c r="Z257" s="859"/>
      <c r="AA257" s="859"/>
      <c r="AB257" s="859"/>
      <c r="AC257" s="859"/>
      <c r="AD257" s="859"/>
      <c r="AE257" s="859"/>
      <c r="AF257" s="859"/>
      <c r="AG257" s="888">
        <v>0.69</v>
      </c>
      <c r="AH257" s="859"/>
      <c r="AI257" s="859"/>
      <c r="AJ257" s="859"/>
      <c r="AK257" s="859"/>
      <c r="AL257" s="859"/>
      <c r="AM257" s="859"/>
      <c r="AN257" s="859"/>
      <c r="AO257" s="859"/>
      <c r="AP257" s="859"/>
      <c r="AQ257" s="859"/>
      <c r="AR257" s="859"/>
      <c r="AS257" s="859"/>
      <c r="AT257" s="859"/>
      <c r="AU257" s="859"/>
      <c r="AV257" s="834" t="s">
        <v>684</v>
      </c>
      <c r="AW257" s="834"/>
      <c r="AX257" s="834"/>
      <c r="AY257" s="834" t="s">
        <v>680</v>
      </c>
      <c r="BA257" s="834" t="s">
        <v>680</v>
      </c>
      <c r="BB257" s="868"/>
    </row>
    <row r="258" spans="1:62" x14ac:dyDescent="0.25">
      <c r="A258" s="843">
        <v>27</v>
      </c>
      <c r="B258" s="854" t="s">
        <v>1093</v>
      </c>
      <c r="C258" s="843" t="s">
        <v>54</v>
      </c>
      <c r="D258" s="843"/>
      <c r="E258" s="855">
        <f t="shared" si="35"/>
        <v>1.9</v>
      </c>
      <c r="F258" s="891"/>
      <c r="G258" s="856"/>
      <c r="H258" s="855">
        <f t="shared" si="36"/>
        <v>1.9</v>
      </c>
      <c r="I258" s="888"/>
      <c r="J258" s="854"/>
      <c r="K258" s="854"/>
      <c r="L258" s="854"/>
      <c r="M258" s="855">
        <f t="shared" si="37"/>
        <v>1.9</v>
      </c>
      <c r="N258" s="888"/>
      <c r="O258" s="871" t="s">
        <v>604</v>
      </c>
      <c r="P258" s="843" t="s">
        <v>831</v>
      </c>
      <c r="Q258" s="858" t="s">
        <v>677</v>
      </c>
      <c r="R258" s="843">
        <v>532</v>
      </c>
      <c r="S258" s="859"/>
      <c r="T258" s="859"/>
      <c r="U258" s="859"/>
      <c r="V258" s="859"/>
      <c r="W258" s="859"/>
      <c r="X258" s="859"/>
      <c r="Y258" s="859"/>
      <c r="Z258" s="859"/>
      <c r="AA258" s="859"/>
      <c r="AB258" s="859"/>
      <c r="AC258" s="859"/>
      <c r="AD258" s="859"/>
      <c r="AE258" s="859"/>
      <c r="AF258" s="859"/>
      <c r="AG258" s="888"/>
      <c r="AH258" s="859"/>
      <c r="AI258" s="859"/>
      <c r="AJ258" s="859"/>
      <c r="AK258" s="859"/>
      <c r="AL258" s="859">
        <v>1.9</v>
      </c>
      <c r="AM258" s="859"/>
      <c r="AN258" s="859"/>
      <c r="AO258" s="859"/>
      <c r="AP258" s="859"/>
      <c r="AQ258" s="859"/>
      <c r="AR258" s="859"/>
      <c r="AS258" s="859"/>
      <c r="AT258" s="859"/>
      <c r="AU258" s="859"/>
      <c r="AW258" s="834"/>
      <c r="AX258" s="834"/>
      <c r="AY258" s="834" t="s">
        <v>680</v>
      </c>
      <c r="BA258" s="834" t="s">
        <v>680</v>
      </c>
      <c r="BB258" s="868"/>
    </row>
    <row r="259" spans="1:62" ht="31.5" x14ac:dyDescent="0.25">
      <c r="A259" s="843">
        <v>28</v>
      </c>
      <c r="B259" s="854" t="s">
        <v>1094</v>
      </c>
      <c r="C259" s="843" t="s">
        <v>54</v>
      </c>
      <c r="D259" s="843"/>
      <c r="E259" s="855">
        <f t="shared" si="35"/>
        <v>8.4</v>
      </c>
      <c r="F259" s="891"/>
      <c r="G259" s="856"/>
      <c r="H259" s="855">
        <f t="shared" si="36"/>
        <v>8.4</v>
      </c>
      <c r="I259" s="888"/>
      <c r="J259" s="854"/>
      <c r="K259" s="854"/>
      <c r="L259" s="854"/>
      <c r="M259" s="855">
        <f t="shared" si="37"/>
        <v>8.4</v>
      </c>
      <c r="N259" s="888"/>
      <c r="O259" s="871" t="s">
        <v>1095</v>
      </c>
      <c r="P259" s="843" t="s">
        <v>831</v>
      </c>
      <c r="Q259" s="854"/>
      <c r="R259" s="843">
        <v>535</v>
      </c>
      <c r="S259" s="859"/>
      <c r="T259" s="859"/>
      <c r="U259" s="859"/>
      <c r="V259" s="859"/>
      <c r="W259" s="859"/>
      <c r="X259" s="859"/>
      <c r="Y259" s="859">
        <v>8.4</v>
      </c>
      <c r="Z259" s="859"/>
      <c r="AA259" s="859"/>
      <c r="AB259" s="859"/>
      <c r="AC259" s="859"/>
      <c r="AD259" s="859"/>
      <c r="AE259" s="859"/>
      <c r="AF259" s="859"/>
      <c r="AG259" s="888"/>
      <c r="AH259" s="859"/>
      <c r="AI259" s="859"/>
      <c r="AJ259" s="859"/>
      <c r="AK259" s="859"/>
      <c r="AL259" s="859"/>
      <c r="AM259" s="859"/>
      <c r="AN259" s="859"/>
      <c r="AO259" s="859"/>
      <c r="AP259" s="859"/>
      <c r="AQ259" s="859"/>
      <c r="AR259" s="859"/>
      <c r="AS259" s="859"/>
      <c r="AT259" s="859"/>
      <c r="AU259" s="859"/>
      <c r="AW259" s="834"/>
      <c r="AX259" s="834"/>
      <c r="AY259" s="834" t="s">
        <v>1096</v>
      </c>
      <c r="BA259" s="834" t="s">
        <v>680</v>
      </c>
      <c r="BB259" s="868"/>
    </row>
    <row r="260" spans="1:62" ht="21.6" customHeight="1" x14ac:dyDescent="0.25">
      <c r="A260" s="843">
        <v>29</v>
      </c>
      <c r="B260" s="854" t="s">
        <v>1097</v>
      </c>
      <c r="C260" s="843" t="s">
        <v>54</v>
      </c>
      <c r="D260" s="843"/>
      <c r="E260" s="855">
        <f t="shared" si="35"/>
        <v>20.66</v>
      </c>
      <c r="F260" s="891"/>
      <c r="G260" s="856"/>
      <c r="H260" s="855">
        <f t="shared" si="36"/>
        <v>20.66</v>
      </c>
      <c r="I260" s="888"/>
      <c r="J260" s="854"/>
      <c r="K260" s="854"/>
      <c r="L260" s="854"/>
      <c r="M260" s="855">
        <f t="shared" si="37"/>
        <v>20.66</v>
      </c>
      <c r="N260" s="888"/>
      <c r="O260" s="871" t="s">
        <v>591</v>
      </c>
      <c r="P260" s="843" t="s">
        <v>796</v>
      </c>
      <c r="Q260" s="854"/>
      <c r="R260" s="843">
        <v>926</v>
      </c>
      <c r="S260" s="859"/>
      <c r="T260" s="859"/>
      <c r="U260" s="859"/>
      <c r="V260" s="859"/>
      <c r="W260" s="859"/>
      <c r="X260" s="859"/>
      <c r="Y260" s="859">
        <v>20.66</v>
      </c>
      <c r="Z260" s="859"/>
      <c r="AA260" s="859"/>
      <c r="AB260" s="859"/>
      <c r="AC260" s="859"/>
      <c r="AD260" s="859"/>
      <c r="AE260" s="859"/>
      <c r="AF260" s="859"/>
      <c r="AG260" s="888"/>
      <c r="AH260" s="859"/>
      <c r="AI260" s="859"/>
      <c r="AJ260" s="859"/>
      <c r="AK260" s="859"/>
      <c r="AL260" s="859"/>
      <c r="AM260" s="859"/>
      <c r="AN260" s="859"/>
      <c r="AO260" s="859"/>
      <c r="AP260" s="859"/>
      <c r="AQ260" s="859"/>
      <c r="AR260" s="859"/>
      <c r="AS260" s="859"/>
      <c r="AT260" s="859"/>
      <c r="AU260" s="859"/>
      <c r="AW260" s="834"/>
      <c r="AX260" s="834"/>
      <c r="AY260" s="834"/>
      <c r="BA260" s="834" t="s">
        <v>1098</v>
      </c>
      <c r="BB260" s="868"/>
    </row>
    <row r="261" spans="1:62" s="838" customFormat="1" x14ac:dyDescent="0.25">
      <c r="A261" s="952" t="s">
        <v>1099</v>
      </c>
      <c r="B261" s="847" t="s">
        <v>248</v>
      </c>
      <c r="C261" s="952"/>
      <c r="D261" s="843"/>
      <c r="E261" s="869">
        <f t="shared" ref="E261:M261" si="38">SUM(E262:E351)</f>
        <v>314.05999999999983</v>
      </c>
      <c r="F261" s="869">
        <f t="shared" si="38"/>
        <v>55.310000000000016</v>
      </c>
      <c r="G261" s="855">
        <f t="shared" si="38"/>
        <v>909.3</v>
      </c>
      <c r="H261" s="869">
        <f t="shared" si="38"/>
        <v>258.74999999999994</v>
      </c>
      <c r="I261" s="855">
        <f t="shared" si="38"/>
        <v>199.52999999999997</v>
      </c>
      <c r="J261" s="869">
        <f t="shared" si="38"/>
        <v>16.150000000000002</v>
      </c>
      <c r="K261" s="869">
        <f t="shared" si="38"/>
        <v>28.8</v>
      </c>
      <c r="L261" s="869">
        <f t="shared" si="38"/>
        <v>0</v>
      </c>
      <c r="M261" s="869">
        <f t="shared" si="38"/>
        <v>213.8</v>
      </c>
      <c r="N261" s="888"/>
      <c r="O261" s="850"/>
      <c r="P261" s="843"/>
      <c r="Q261" s="854"/>
      <c r="R261" s="952"/>
      <c r="S261" s="859"/>
      <c r="T261" s="859"/>
      <c r="U261" s="859"/>
      <c r="V261" s="859"/>
      <c r="W261" s="859"/>
      <c r="X261" s="859"/>
      <c r="Y261" s="859"/>
      <c r="Z261" s="859"/>
      <c r="AA261" s="859"/>
      <c r="AB261" s="859"/>
      <c r="AC261" s="859"/>
      <c r="AD261" s="859"/>
      <c r="AE261" s="859"/>
      <c r="AF261" s="859"/>
      <c r="AG261" s="888"/>
      <c r="AH261" s="859"/>
      <c r="AI261" s="859"/>
      <c r="AJ261" s="859"/>
      <c r="AK261" s="859"/>
      <c r="AL261" s="859"/>
      <c r="AM261" s="859"/>
      <c r="AN261" s="859"/>
      <c r="AO261" s="859"/>
      <c r="AP261" s="859"/>
      <c r="AQ261" s="859"/>
      <c r="AR261" s="859"/>
      <c r="AS261" s="859"/>
      <c r="AT261" s="859"/>
      <c r="AU261" s="859"/>
      <c r="AV261" s="834"/>
      <c r="AW261" s="834"/>
      <c r="AX261" s="834"/>
      <c r="AY261" s="834" t="s">
        <v>680</v>
      </c>
      <c r="AZ261" s="833"/>
      <c r="BA261" s="834"/>
      <c r="BB261" s="870"/>
      <c r="BC261" s="833"/>
      <c r="BD261" s="833"/>
      <c r="BE261" s="833"/>
      <c r="BF261" s="833"/>
      <c r="BG261" s="833"/>
      <c r="BH261" s="833"/>
      <c r="BI261" s="833"/>
      <c r="BJ261" s="833"/>
    </row>
    <row r="262" spans="1:62" x14ac:dyDescent="0.25">
      <c r="A262" s="843">
        <v>1</v>
      </c>
      <c r="B262" s="875" t="s">
        <v>1100</v>
      </c>
      <c r="C262" s="873" t="s">
        <v>249</v>
      </c>
      <c r="D262" s="873"/>
      <c r="E262" s="855">
        <f t="shared" ref="E262:E325" si="39">F262+H262</f>
        <v>0.5</v>
      </c>
      <c r="F262" s="855"/>
      <c r="G262" s="856">
        <v>13</v>
      </c>
      <c r="H262" s="855">
        <f t="shared" ref="H262:H325" si="40">J262+K262+L262+M262</f>
        <v>0.5</v>
      </c>
      <c r="I262" s="855">
        <v>0.5</v>
      </c>
      <c r="J262" s="855"/>
      <c r="K262" s="855"/>
      <c r="L262" s="855"/>
      <c r="M262" s="855">
        <f t="shared" ref="M262:M325" si="41">SUM(W262:AS262)</f>
        <v>0.5</v>
      </c>
      <c r="N262" s="855">
        <v>0.5</v>
      </c>
      <c r="O262" s="871" t="s">
        <v>608</v>
      </c>
      <c r="P262" s="843" t="s">
        <v>686</v>
      </c>
      <c r="Q262" s="902" t="s">
        <v>677</v>
      </c>
      <c r="R262" s="902">
        <v>206</v>
      </c>
      <c r="S262" s="902">
        <v>206</v>
      </c>
      <c r="T262" s="859"/>
      <c r="U262" s="855"/>
      <c r="V262" s="855"/>
      <c r="W262" s="874"/>
      <c r="X262" s="855">
        <v>0.5</v>
      </c>
      <c r="Y262" s="855"/>
      <c r="Z262" s="855"/>
      <c r="AA262" s="855"/>
      <c r="AB262" s="855"/>
      <c r="AC262" s="855"/>
      <c r="AD262" s="855"/>
      <c r="AE262" s="855"/>
      <c r="AF262" s="855"/>
      <c r="AG262" s="855"/>
      <c r="AH262" s="855"/>
      <c r="AI262" s="855"/>
      <c r="AJ262" s="872"/>
      <c r="AK262" s="872"/>
      <c r="AL262" s="872"/>
      <c r="AM262" s="872"/>
      <c r="AN262" s="872"/>
      <c r="AO262" s="872"/>
      <c r="AP262" s="872"/>
      <c r="AQ262" s="857"/>
      <c r="AR262" s="857"/>
      <c r="AS262" s="857"/>
      <c r="AT262" s="857"/>
      <c r="AU262" s="857"/>
      <c r="AW262" s="862"/>
      <c r="AX262" s="862"/>
      <c r="AY262" s="834" t="s">
        <v>680</v>
      </c>
      <c r="AZ262" s="863"/>
      <c r="BA262" s="861" t="s">
        <v>680</v>
      </c>
      <c r="BB262" s="864"/>
      <c r="BC262" s="864"/>
      <c r="BD262" s="864"/>
      <c r="BH262" s="863"/>
      <c r="BI262" s="863"/>
      <c r="BJ262" s="863"/>
    </row>
    <row r="263" spans="1:62" ht="31.5" x14ac:dyDescent="0.25">
      <c r="A263" s="843">
        <v>2</v>
      </c>
      <c r="B263" s="875" t="s">
        <v>1101</v>
      </c>
      <c r="C263" s="873" t="s">
        <v>249</v>
      </c>
      <c r="D263" s="873"/>
      <c r="E263" s="855">
        <f t="shared" si="39"/>
        <v>1.2</v>
      </c>
      <c r="F263" s="855">
        <v>0.84</v>
      </c>
      <c r="G263" s="856"/>
      <c r="H263" s="855">
        <f t="shared" si="40"/>
        <v>0.36</v>
      </c>
      <c r="I263" s="855"/>
      <c r="J263" s="855"/>
      <c r="K263" s="855"/>
      <c r="L263" s="855"/>
      <c r="M263" s="855">
        <f t="shared" si="41"/>
        <v>0.36</v>
      </c>
      <c r="N263" s="855"/>
      <c r="O263" s="871" t="s">
        <v>608</v>
      </c>
      <c r="P263" s="843" t="s">
        <v>686</v>
      </c>
      <c r="Q263" s="902"/>
      <c r="R263" s="902">
        <v>862</v>
      </c>
      <c r="S263" s="902"/>
      <c r="T263" s="859"/>
      <c r="U263" s="855"/>
      <c r="V263" s="855"/>
      <c r="W263" s="874"/>
      <c r="X263" s="855">
        <v>0.36</v>
      </c>
      <c r="Y263" s="855"/>
      <c r="Z263" s="855"/>
      <c r="AA263" s="855"/>
      <c r="AB263" s="855"/>
      <c r="AC263" s="855"/>
      <c r="AD263" s="855"/>
      <c r="AE263" s="855"/>
      <c r="AF263" s="855"/>
      <c r="AG263" s="855"/>
      <c r="AH263" s="855"/>
      <c r="AI263" s="855"/>
      <c r="AJ263" s="872"/>
      <c r="AK263" s="872"/>
      <c r="AL263" s="872"/>
      <c r="AM263" s="872"/>
      <c r="AN263" s="872"/>
      <c r="AO263" s="872"/>
      <c r="AP263" s="872"/>
      <c r="AQ263" s="857"/>
      <c r="AR263" s="857"/>
      <c r="AS263" s="857"/>
      <c r="AT263" s="857"/>
      <c r="AU263" s="857"/>
      <c r="AW263" s="862"/>
      <c r="AX263" s="862"/>
      <c r="AY263" s="834"/>
      <c r="AZ263" s="863"/>
      <c r="BA263" s="861" t="s">
        <v>1030</v>
      </c>
      <c r="BB263" s="864"/>
      <c r="BC263" s="864"/>
      <c r="BD263" s="864"/>
      <c r="BH263" s="863"/>
      <c r="BI263" s="863"/>
      <c r="BJ263" s="863"/>
    </row>
    <row r="264" spans="1:62" ht="31.5" x14ac:dyDescent="0.25">
      <c r="A264" s="843">
        <v>3</v>
      </c>
      <c r="B264" s="875" t="s">
        <v>1102</v>
      </c>
      <c r="C264" s="873" t="s">
        <v>249</v>
      </c>
      <c r="D264" s="873"/>
      <c r="E264" s="855">
        <f t="shared" si="39"/>
        <v>0.56000000000000005</v>
      </c>
      <c r="F264" s="855">
        <v>0.39</v>
      </c>
      <c r="G264" s="856"/>
      <c r="H264" s="855">
        <f t="shared" si="40"/>
        <v>0.17</v>
      </c>
      <c r="I264" s="855"/>
      <c r="J264" s="855"/>
      <c r="K264" s="855"/>
      <c r="L264" s="855"/>
      <c r="M264" s="855">
        <f t="shared" si="41"/>
        <v>0.17</v>
      </c>
      <c r="N264" s="855"/>
      <c r="O264" s="871" t="s">
        <v>608</v>
      </c>
      <c r="P264" s="843" t="s">
        <v>686</v>
      </c>
      <c r="Q264" s="902"/>
      <c r="R264" s="902">
        <v>863</v>
      </c>
      <c r="S264" s="902"/>
      <c r="T264" s="859"/>
      <c r="U264" s="855"/>
      <c r="V264" s="855"/>
      <c r="W264" s="874">
        <v>0.17</v>
      </c>
      <c r="X264" s="855"/>
      <c r="Y264" s="855"/>
      <c r="Z264" s="855"/>
      <c r="AA264" s="855"/>
      <c r="AB264" s="855"/>
      <c r="AC264" s="855"/>
      <c r="AD264" s="855"/>
      <c r="AE264" s="855"/>
      <c r="AF264" s="855"/>
      <c r="AG264" s="855"/>
      <c r="AH264" s="855"/>
      <c r="AI264" s="855"/>
      <c r="AJ264" s="872"/>
      <c r="AK264" s="872"/>
      <c r="AL264" s="872"/>
      <c r="AM264" s="872"/>
      <c r="AN264" s="872"/>
      <c r="AO264" s="872"/>
      <c r="AP264" s="872"/>
      <c r="AQ264" s="857"/>
      <c r="AR264" s="857"/>
      <c r="AS264" s="857"/>
      <c r="AT264" s="857"/>
      <c r="AU264" s="857"/>
      <c r="AW264" s="862"/>
      <c r="AX264" s="862"/>
      <c r="AY264" s="834"/>
      <c r="AZ264" s="863"/>
      <c r="BA264" s="861" t="s">
        <v>1030</v>
      </c>
      <c r="BB264" s="864"/>
      <c r="BC264" s="864"/>
      <c r="BD264" s="864"/>
      <c r="BH264" s="863"/>
      <c r="BI264" s="863"/>
      <c r="BJ264" s="863"/>
    </row>
    <row r="265" spans="1:62" ht="47.25" x14ac:dyDescent="0.25">
      <c r="A265" s="843">
        <v>4</v>
      </c>
      <c r="B265" s="875" t="s">
        <v>1103</v>
      </c>
      <c r="C265" s="873" t="s">
        <v>249</v>
      </c>
      <c r="D265" s="873"/>
      <c r="E265" s="855">
        <f t="shared" si="39"/>
        <v>6</v>
      </c>
      <c r="F265" s="855"/>
      <c r="G265" s="856">
        <v>13</v>
      </c>
      <c r="H265" s="855">
        <f t="shared" si="40"/>
        <v>6</v>
      </c>
      <c r="I265" s="855">
        <v>6</v>
      </c>
      <c r="J265" s="855">
        <v>1.5</v>
      </c>
      <c r="K265" s="855"/>
      <c r="L265" s="855"/>
      <c r="M265" s="855">
        <f t="shared" si="41"/>
        <v>4.5</v>
      </c>
      <c r="N265" s="855">
        <v>4.5</v>
      </c>
      <c r="O265" s="871" t="s">
        <v>1104</v>
      </c>
      <c r="P265" s="843" t="s">
        <v>1105</v>
      </c>
      <c r="Q265" s="902" t="s">
        <v>677</v>
      </c>
      <c r="R265" s="902">
        <v>207</v>
      </c>
      <c r="S265" s="902">
        <v>207</v>
      </c>
      <c r="T265" s="859"/>
      <c r="U265" s="855"/>
      <c r="V265" s="855"/>
      <c r="W265" s="855">
        <v>3.5</v>
      </c>
      <c r="X265" s="855">
        <v>1</v>
      </c>
      <c r="Y265" s="855"/>
      <c r="Z265" s="855"/>
      <c r="AA265" s="855"/>
      <c r="AB265" s="855"/>
      <c r="AC265" s="855"/>
      <c r="AD265" s="855"/>
      <c r="AE265" s="855"/>
      <c r="AF265" s="855"/>
      <c r="AG265" s="855"/>
      <c r="AH265" s="855"/>
      <c r="AI265" s="855"/>
      <c r="AJ265" s="872"/>
      <c r="AK265" s="872"/>
      <c r="AL265" s="872"/>
      <c r="AM265" s="872"/>
      <c r="AN265" s="872"/>
      <c r="AO265" s="872"/>
      <c r="AP265" s="872"/>
      <c r="AQ265" s="857"/>
      <c r="AR265" s="857"/>
      <c r="AS265" s="857"/>
      <c r="AT265" s="857"/>
      <c r="AU265" s="857"/>
      <c r="AV265" s="861"/>
      <c r="AW265" s="862" t="s">
        <v>1106</v>
      </c>
      <c r="AX265" s="862"/>
      <c r="AY265" s="834" t="s">
        <v>680</v>
      </c>
      <c r="AZ265" s="863"/>
      <c r="BA265" s="861" t="s">
        <v>680</v>
      </c>
      <c r="BB265" s="864"/>
      <c r="BC265" s="864"/>
      <c r="BD265" s="864"/>
      <c r="BH265" s="863"/>
      <c r="BI265" s="863"/>
      <c r="BJ265" s="863"/>
    </row>
    <row r="266" spans="1:62" ht="63" x14ac:dyDescent="0.25">
      <c r="A266" s="843">
        <v>5</v>
      </c>
      <c r="B266" s="875" t="s">
        <v>1107</v>
      </c>
      <c r="C266" s="873" t="s">
        <v>249</v>
      </c>
      <c r="D266" s="873"/>
      <c r="E266" s="855">
        <f t="shared" si="39"/>
        <v>8.5</v>
      </c>
      <c r="F266" s="855">
        <v>3.5</v>
      </c>
      <c r="G266" s="856">
        <v>13</v>
      </c>
      <c r="H266" s="855">
        <f t="shared" si="40"/>
        <v>5</v>
      </c>
      <c r="I266" s="855">
        <v>5</v>
      </c>
      <c r="J266" s="855"/>
      <c r="K266" s="855"/>
      <c r="L266" s="855"/>
      <c r="M266" s="855">
        <f t="shared" si="41"/>
        <v>5</v>
      </c>
      <c r="N266" s="855">
        <v>5</v>
      </c>
      <c r="O266" s="871" t="s">
        <v>1108</v>
      </c>
      <c r="P266" s="843" t="s">
        <v>1109</v>
      </c>
      <c r="Q266" s="902" t="s">
        <v>677</v>
      </c>
      <c r="R266" s="902">
        <v>208</v>
      </c>
      <c r="S266" s="902">
        <v>208</v>
      </c>
      <c r="T266" s="859"/>
      <c r="U266" s="855"/>
      <c r="V266" s="855"/>
      <c r="W266" s="855">
        <v>1.5</v>
      </c>
      <c r="X266" s="855">
        <v>1.5</v>
      </c>
      <c r="Y266" s="855">
        <v>2</v>
      </c>
      <c r="Z266" s="855"/>
      <c r="AA266" s="855"/>
      <c r="AB266" s="855"/>
      <c r="AC266" s="855"/>
      <c r="AD266" s="855"/>
      <c r="AE266" s="855"/>
      <c r="AF266" s="855"/>
      <c r="AG266" s="855"/>
      <c r="AH266" s="855"/>
      <c r="AI266" s="855"/>
      <c r="AJ266" s="872"/>
      <c r="AK266" s="872"/>
      <c r="AL266" s="872"/>
      <c r="AM266" s="872"/>
      <c r="AN266" s="872"/>
      <c r="AO266" s="872"/>
      <c r="AP266" s="872"/>
      <c r="AQ266" s="857"/>
      <c r="AR266" s="857"/>
      <c r="AS266" s="857"/>
      <c r="AT266" s="857"/>
      <c r="AU266" s="857"/>
      <c r="AV266" s="861"/>
      <c r="AW266" s="862"/>
      <c r="AX266" s="862"/>
      <c r="AY266" s="834" t="s">
        <v>680</v>
      </c>
      <c r="AZ266" s="863"/>
      <c r="BA266" s="861" t="s">
        <v>680</v>
      </c>
      <c r="BB266" s="864"/>
      <c r="BC266" s="864"/>
      <c r="BD266" s="864"/>
      <c r="BH266" s="863"/>
      <c r="BI266" s="863"/>
      <c r="BJ266" s="863"/>
    </row>
    <row r="267" spans="1:62" ht="63" x14ac:dyDescent="0.25">
      <c r="A267" s="843">
        <v>6</v>
      </c>
      <c r="B267" s="875" t="s">
        <v>1110</v>
      </c>
      <c r="C267" s="873" t="s">
        <v>249</v>
      </c>
      <c r="D267" s="873"/>
      <c r="E267" s="855">
        <f t="shared" si="39"/>
        <v>25</v>
      </c>
      <c r="F267" s="855">
        <v>10</v>
      </c>
      <c r="G267" s="856">
        <v>13</v>
      </c>
      <c r="H267" s="855">
        <f t="shared" si="40"/>
        <v>15</v>
      </c>
      <c r="I267" s="855">
        <v>15</v>
      </c>
      <c r="J267" s="855"/>
      <c r="K267" s="855">
        <v>3.5</v>
      </c>
      <c r="L267" s="855"/>
      <c r="M267" s="855">
        <f t="shared" si="41"/>
        <v>11.5</v>
      </c>
      <c r="N267" s="855">
        <v>8</v>
      </c>
      <c r="O267" s="871" t="s">
        <v>1111</v>
      </c>
      <c r="P267" s="843" t="s">
        <v>1112</v>
      </c>
      <c r="Q267" s="902" t="s">
        <v>677</v>
      </c>
      <c r="R267" s="902">
        <v>209</v>
      </c>
      <c r="S267" s="902">
        <v>209</v>
      </c>
      <c r="T267" s="859"/>
      <c r="U267" s="855"/>
      <c r="V267" s="855"/>
      <c r="W267" s="874"/>
      <c r="X267" s="855">
        <v>4</v>
      </c>
      <c r="Y267" s="855">
        <v>7.5</v>
      </c>
      <c r="Z267" s="855"/>
      <c r="AA267" s="855"/>
      <c r="AB267" s="855"/>
      <c r="AC267" s="855"/>
      <c r="AD267" s="855"/>
      <c r="AE267" s="855"/>
      <c r="AF267" s="855"/>
      <c r="AG267" s="855"/>
      <c r="AH267" s="855"/>
      <c r="AI267" s="855"/>
      <c r="AJ267" s="872"/>
      <c r="AK267" s="872"/>
      <c r="AL267" s="872"/>
      <c r="AM267" s="872"/>
      <c r="AN267" s="872"/>
      <c r="AO267" s="872"/>
      <c r="AP267" s="872"/>
      <c r="AQ267" s="857"/>
      <c r="AR267" s="857"/>
      <c r="AS267" s="857"/>
      <c r="AT267" s="857"/>
      <c r="AU267" s="857"/>
      <c r="AV267" s="861"/>
      <c r="AW267" s="862" t="s">
        <v>1113</v>
      </c>
      <c r="AX267" s="862"/>
      <c r="AY267" s="834" t="s">
        <v>839</v>
      </c>
      <c r="AZ267" s="863"/>
      <c r="BA267" s="861" t="s">
        <v>680</v>
      </c>
      <c r="BB267" s="864"/>
      <c r="BC267" s="864"/>
      <c r="BD267" s="864"/>
      <c r="BH267" s="863"/>
      <c r="BI267" s="863"/>
      <c r="BJ267" s="863"/>
    </row>
    <row r="268" spans="1:62" ht="66" customHeight="1" x14ac:dyDescent="0.25">
      <c r="A268" s="843">
        <v>7</v>
      </c>
      <c r="B268" s="875" t="s">
        <v>1114</v>
      </c>
      <c r="C268" s="873" t="s">
        <v>249</v>
      </c>
      <c r="D268" s="873"/>
      <c r="E268" s="855">
        <f t="shared" si="39"/>
        <v>18</v>
      </c>
      <c r="F268" s="855"/>
      <c r="G268" s="856">
        <v>13</v>
      </c>
      <c r="H268" s="855">
        <f t="shared" si="40"/>
        <v>18</v>
      </c>
      <c r="I268" s="855">
        <v>18</v>
      </c>
      <c r="J268" s="855">
        <v>5</v>
      </c>
      <c r="K268" s="855"/>
      <c r="L268" s="855"/>
      <c r="M268" s="855">
        <f t="shared" si="41"/>
        <v>13</v>
      </c>
      <c r="N268" s="855">
        <v>13</v>
      </c>
      <c r="O268" s="871" t="s">
        <v>1115</v>
      </c>
      <c r="P268" s="843" t="s">
        <v>1116</v>
      </c>
      <c r="Q268" s="902" t="s">
        <v>677</v>
      </c>
      <c r="R268" s="902">
        <v>210</v>
      </c>
      <c r="S268" s="902">
        <v>210</v>
      </c>
      <c r="T268" s="859"/>
      <c r="U268" s="855"/>
      <c r="V268" s="855"/>
      <c r="W268" s="874">
        <v>5</v>
      </c>
      <c r="X268" s="855">
        <v>5</v>
      </c>
      <c r="Y268" s="855">
        <v>3</v>
      </c>
      <c r="Z268" s="855"/>
      <c r="AA268" s="855"/>
      <c r="AB268" s="855"/>
      <c r="AC268" s="855"/>
      <c r="AD268" s="855"/>
      <c r="AE268" s="855"/>
      <c r="AF268" s="855"/>
      <c r="AG268" s="855"/>
      <c r="AH268" s="855"/>
      <c r="AI268" s="855"/>
      <c r="AJ268" s="872"/>
      <c r="AK268" s="872"/>
      <c r="AL268" s="872"/>
      <c r="AM268" s="872"/>
      <c r="AN268" s="872"/>
      <c r="AO268" s="872"/>
      <c r="AP268" s="872"/>
      <c r="AQ268" s="857"/>
      <c r="AR268" s="857"/>
      <c r="AS268" s="857"/>
      <c r="AT268" s="857"/>
      <c r="AU268" s="857"/>
      <c r="AV268" s="861"/>
      <c r="AW268" s="862" t="s">
        <v>1117</v>
      </c>
      <c r="AX268" s="862"/>
      <c r="AY268" s="834" t="s">
        <v>680</v>
      </c>
      <c r="AZ268" s="863"/>
      <c r="BA268" s="861" t="s">
        <v>680</v>
      </c>
      <c r="BB268" s="864"/>
      <c r="BC268" s="864"/>
      <c r="BD268" s="864"/>
      <c r="BH268" s="863"/>
      <c r="BI268" s="863"/>
      <c r="BJ268" s="863"/>
    </row>
    <row r="269" spans="1:62" ht="47.25" x14ac:dyDescent="0.25">
      <c r="A269" s="843">
        <v>8</v>
      </c>
      <c r="B269" s="875" t="s">
        <v>1118</v>
      </c>
      <c r="C269" s="873" t="s">
        <v>249</v>
      </c>
      <c r="D269" s="873"/>
      <c r="E269" s="855">
        <f t="shared" si="39"/>
        <v>5</v>
      </c>
      <c r="F269" s="855"/>
      <c r="G269" s="856">
        <v>13</v>
      </c>
      <c r="H269" s="855">
        <f t="shared" si="40"/>
        <v>5</v>
      </c>
      <c r="I269" s="855">
        <v>5</v>
      </c>
      <c r="J269" s="855">
        <v>1</v>
      </c>
      <c r="K269" s="855"/>
      <c r="L269" s="855"/>
      <c r="M269" s="855">
        <f t="shared" si="41"/>
        <v>4</v>
      </c>
      <c r="N269" s="855">
        <v>4</v>
      </c>
      <c r="O269" s="871" t="s">
        <v>698</v>
      </c>
      <c r="P269" s="843" t="s">
        <v>699</v>
      </c>
      <c r="Q269" s="902" t="s">
        <v>677</v>
      </c>
      <c r="R269" s="902">
        <v>211</v>
      </c>
      <c r="S269" s="902">
        <v>211</v>
      </c>
      <c r="T269" s="859"/>
      <c r="U269" s="855"/>
      <c r="V269" s="855"/>
      <c r="W269" s="874">
        <v>1</v>
      </c>
      <c r="X269" s="855">
        <v>1</v>
      </c>
      <c r="Y269" s="855">
        <v>2</v>
      </c>
      <c r="Z269" s="855"/>
      <c r="AA269" s="855"/>
      <c r="AB269" s="855"/>
      <c r="AC269" s="855"/>
      <c r="AD269" s="855"/>
      <c r="AE269" s="855"/>
      <c r="AF269" s="855"/>
      <c r="AG269" s="855"/>
      <c r="AH269" s="855"/>
      <c r="AI269" s="855"/>
      <c r="AJ269" s="872"/>
      <c r="AK269" s="872"/>
      <c r="AL269" s="872"/>
      <c r="AM269" s="872"/>
      <c r="AN269" s="872"/>
      <c r="AO269" s="872"/>
      <c r="AP269" s="872"/>
      <c r="AQ269" s="857"/>
      <c r="AR269" s="857"/>
      <c r="AS269" s="857"/>
      <c r="AT269" s="857"/>
      <c r="AU269" s="857"/>
      <c r="AV269" s="861"/>
      <c r="AW269" s="862" t="s">
        <v>839</v>
      </c>
      <c r="AX269" s="862"/>
      <c r="AY269" s="834" t="s">
        <v>839</v>
      </c>
      <c r="AZ269" s="863"/>
      <c r="BA269" s="861"/>
      <c r="BB269" s="864"/>
      <c r="BC269" s="864"/>
      <c r="BD269" s="864"/>
      <c r="BH269" s="863"/>
      <c r="BI269" s="863"/>
      <c r="BJ269" s="863"/>
    </row>
    <row r="270" spans="1:62" ht="47.25" x14ac:dyDescent="0.25">
      <c r="A270" s="843">
        <v>9</v>
      </c>
      <c r="B270" s="875" t="s">
        <v>1119</v>
      </c>
      <c r="C270" s="873" t="s">
        <v>249</v>
      </c>
      <c r="D270" s="873"/>
      <c r="E270" s="855">
        <f t="shared" si="39"/>
        <v>10</v>
      </c>
      <c r="F270" s="855"/>
      <c r="G270" s="856">
        <v>13</v>
      </c>
      <c r="H270" s="855">
        <f t="shared" si="40"/>
        <v>10</v>
      </c>
      <c r="I270" s="855">
        <v>10</v>
      </c>
      <c r="J270" s="855"/>
      <c r="K270" s="855"/>
      <c r="L270" s="855"/>
      <c r="M270" s="855">
        <f t="shared" si="41"/>
        <v>10</v>
      </c>
      <c r="N270" s="855">
        <v>10</v>
      </c>
      <c r="O270" s="871" t="s">
        <v>597</v>
      </c>
      <c r="P270" s="843" t="s">
        <v>713</v>
      </c>
      <c r="Q270" s="902" t="s">
        <v>677</v>
      </c>
      <c r="R270" s="902">
        <v>212</v>
      </c>
      <c r="S270" s="902">
        <v>212</v>
      </c>
      <c r="T270" s="859"/>
      <c r="U270" s="855"/>
      <c r="V270" s="855"/>
      <c r="W270" s="874">
        <v>1</v>
      </c>
      <c r="X270" s="855">
        <v>1</v>
      </c>
      <c r="Y270" s="855">
        <v>8</v>
      </c>
      <c r="Z270" s="855"/>
      <c r="AA270" s="855"/>
      <c r="AB270" s="855"/>
      <c r="AC270" s="855"/>
      <c r="AD270" s="855"/>
      <c r="AE270" s="855"/>
      <c r="AF270" s="855"/>
      <c r="AG270" s="855"/>
      <c r="AH270" s="855"/>
      <c r="AI270" s="855"/>
      <c r="AJ270" s="872"/>
      <c r="AK270" s="872"/>
      <c r="AL270" s="872"/>
      <c r="AM270" s="872"/>
      <c r="AN270" s="872"/>
      <c r="AO270" s="872"/>
      <c r="AP270" s="872"/>
      <c r="AQ270" s="857"/>
      <c r="AR270" s="857"/>
      <c r="AS270" s="857"/>
      <c r="AT270" s="857"/>
      <c r="AU270" s="857"/>
      <c r="AV270" s="861"/>
      <c r="AW270" s="862"/>
      <c r="AX270" s="862"/>
      <c r="AY270" s="834" t="s">
        <v>839</v>
      </c>
      <c r="AZ270" s="863"/>
      <c r="BA270" s="861" t="s">
        <v>680</v>
      </c>
      <c r="BB270" s="864"/>
      <c r="BC270" s="864"/>
      <c r="BD270" s="864"/>
      <c r="BH270" s="863"/>
      <c r="BI270" s="863"/>
      <c r="BJ270" s="863"/>
    </row>
    <row r="271" spans="1:62" ht="47.25" x14ac:dyDescent="0.25">
      <c r="A271" s="843">
        <v>10</v>
      </c>
      <c r="B271" s="875" t="s">
        <v>1120</v>
      </c>
      <c r="C271" s="873" t="s">
        <v>249</v>
      </c>
      <c r="D271" s="873"/>
      <c r="E271" s="855">
        <f t="shared" si="39"/>
        <v>5</v>
      </c>
      <c r="F271" s="855"/>
      <c r="G271" s="856">
        <v>13</v>
      </c>
      <c r="H271" s="855">
        <f t="shared" si="40"/>
        <v>5</v>
      </c>
      <c r="I271" s="855">
        <v>5</v>
      </c>
      <c r="J271" s="855">
        <v>1</v>
      </c>
      <c r="K271" s="855"/>
      <c r="L271" s="855"/>
      <c r="M271" s="855">
        <f t="shared" si="41"/>
        <v>4</v>
      </c>
      <c r="N271" s="855">
        <v>4</v>
      </c>
      <c r="O271" s="871" t="s">
        <v>593</v>
      </c>
      <c r="P271" s="843" t="s">
        <v>815</v>
      </c>
      <c r="Q271" s="902" t="s">
        <v>677</v>
      </c>
      <c r="R271" s="902">
        <v>713</v>
      </c>
      <c r="S271" s="902">
        <v>216</v>
      </c>
      <c r="T271" s="859"/>
      <c r="U271" s="855"/>
      <c r="V271" s="855"/>
      <c r="W271" s="874">
        <v>3</v>
      </c>
      <c r="X271" s="855">
        <v>1</v>
      </c>
      <c r="Y271" s="855"/>
      <c r="Z271" s="855"/>
      <c r="AA271" s="855"/>
      <c r="AB271" s="855"/>
      <c r="AC271" s="855"/>
      <c r="AD271" s="855"/>
      <c r="AE271" s="855"/>
      <c r="AF271" s="855"/>
      <c r="AG271" s="855"/>
      <c r="AH271" s="855"/>
      <c r="AI271" s="855"/>
      <c r="AJ271" s="872"/>
      <c r="AK271" s="872"/>
      <c r="AL271" s="872"/>
      <c r="AM271" s="872"/>
      <c r="AN271" s="872"/>
      <c r="AO271" s="872"/>
      <c r="AP271" s="872"/>
      <c r="AQ271" s="857"/>
      <c r="AR271" s="857"/>
      <c r="AS271" s="857"/>
      <c r="AT271" s="857"/>
      <c r="AU271" s="857"/>
      <c r="AV271" s="861"/>
      <c r="AW271" s="862"/>
      <c r="AX271" s="862"/>
      <c r="AY271" s="862" t="s">
        <v>680</v>
      </c>
      <c r="AZ271" s="863"/>
      <c r="BA271" s="861" t="s">
        <v>680</v>
      </c>
      <c r="BB271" s="864"/>
      <c r="BC271" s="864"/>
      <c r="BD271" s="864"/>
      <c r="BH271" s="863"/>
      <c r="BI271" s="863"/>
      <c r="BJ271" s="863"/>
    </row>
    <row r="272" spans="1:62" ht="47.25" x14ac:dyDescent="0.25">
      <c r="A272" s="843">
        <v>11</v>
      </c>
      <c r="B272" s="875" t="s">
        <v>1121</v>
      </c>
      <c r="C272" s="873" t="s">
        <v>249</v>
      </c>
      <c r="D272" s="873"/>
      <c r="E272" s="855">
        <f t="shared" si="39"/>
        <v>5</v>
      </c>
      <c r="F272" s="855"/>
      <c r="G272" s="856">
        <v>13</v>
      </c>
      <c r="H272" s="855">
        <f t="shared" si="40"/>
        <v>5</v>
      </c>
      <c r="I272" s="855">
        <v>5</v>
      </c>
      <c r="J272" s="855"/>
      <c r="K272" s="855"/>
      <c r="L272" s="855"/>
      <c r="M272" s="855">
        <f t="shared" si="41"/>
        <v>5</v>
      </c>
      <c r="N272" s="855">
        <v>5</v>
      </c>
      <c r="O272" s="871" t="s">
        <v>603</v>
      </c>
      <c r="P272" s="843" t="s">
        <v>709</v>
      </c>
      <c r="Q272" s="858" t="s">
        <v>710</v>
      </c>
      <c r="R272" s="902">
        <v>217</v>
      </c>
      <c r="S272" s="902">
        <v>217</v>
      </c>
      <c r="T272" s="859"/>
      <c r="U272" s="855"/>
      <c r="V272" s="855"/>
      <c r="W272" s="874">
        <v>3</v>
      </c>
      <c r="X272" s="855">
        <v>2</v>
      </c>
      <c r="Y272" s="855"/>
      <c r="Z272" s="855"/>
      <c r="AA272" s="855"/>
      <c r="AB272" s="855"/>
      <c r="AC272" s="855"/>
      <c r="AD272" s="855"/>
      <c r="AE272" s="855"/>
      <c r="AF272" s="855"/>
      <c r="AG272" s="855"/>
      <c r="AH272" s="855"/>
      <c r="AI272" s="855"/>
      <c r="AJ272" s="872"/>
      <c r="AK272" s="872"/>
      <c r="AL272" s="872"/>
      <c r="AM272" s="872"/>
      <c r="AN272" s="872"/>
      <c r="AO272" s="872"/>
      <c r="AP272" s="872"/>
      <c r="AQ272" s="857"/>
      <c r="AR272" s="857"/>
      <c r="AS272" s="857"/>
      <c r="AT272" s="857"/>
      <c r="AU272" s="857"/>
      <c r="AV272" s="861"/>
      <c r="AW272" s="862"/>
      <c r="AX272" s="862"/>
      <c r="AY272" s="834" t="s">
        <v>680</v>
      </c>
      <c r="AZ272" s="863"/>
      <c r="BA272" s="861" t="s">
        <v>680</v>
      </c>
      <c r="BB272" s="864"/>
      <c r="BC272" s="864"/>
      <c r="BD272" s="864"/>
      <c r="BH272" s="863"/>
      <c r="BI272" s="863"/>
      <c r="BJ272" s="863"/>
    </row>
    <row r="273" spans="1:62" ht="47.25" x14ac:dyDescent="0.25">
      <c r="A273" s="843">
        <v>12</v>
      </c>
      <c r="B273" s="875" t="s">
        <v>1122</v>
      </c>
      <c r="C273" s="873" t="s">
        <v>249</v>
      </c>
      <c r="D273" s="873"/>
      <c r="E273" s="855">
        <f t="shared" si="39"/>
        <v>6</v>
      </c>
      <c r="F273" s="855"/>
      <c r="G273" s="856">
        <v>13</v>
      </c>
      <c r="H273" s="855">
        <f t="shared" si="40"/>
        <v>6</v>
      </c>
      <c r="I273" s="855">
        <v>6</v>
      </c>
      <c r="J273" s="855"/>
      <c r="K273" s="855"/>
      <c r="L273" s="855"/>
      <c r="M273" s="855">
        <f t="shared" si="41"/>
        <v>6</v>
      </c>
      <c r="N273" s="855">
        <v>6</v>
      </c>
      <c r="O273" s="871" t="s">
        <v>1123</v>
      </c>
      <c r="P273" s="843" t="s">
        <v>1124</v>
      </c>
      <c r="Q273" s="902" t="s">
        <v>677</v>
      </c>
      <c r="R273" s="902">
        <v>218</v>
      </c>
      <c r="S273" s="902">
        <v>218</v>
      </c>
      <c r="T273" s="859"/>
      <c r="U273" s="855"/>
      <c r="V273" s="855"/>
      <c r="W273" s="874">
        <v>3</v>
      </c>
      <c r="X273" s="855">
        <v>3</v>
      </c>
      <c r="Y273" s="855"/>
      <c r="Z273" s="855"/>
      <c r="AA273" s="855"/>
      <c r="AB273" s="855"/>
      <c r="AC273" s="855"/>
      <c r="AD273" s="855"/>
      <c r="AE273" s="855"/>
      <c r="AF273" s="855"/>
      <c r="AG273" s="855"/>
      <c r="AH273" s="855"/>
      <c r="AI273" s="855"/>
      <c r="AJ273" s="872"/>
      <c r="AK273" s="872"/>
      <c r="AL273" s="872"/>
      <c r="AM273" s="872"/>
      <c r="AN273" s="872"/>
      <c r="AO273" s="872"/>
      <c r="AP273" s="872"/>
      <c r="AQ273" s="857"/>
      <c r="AR273" s="857"/>
      <c r="AS273" s="857"/>
      <c r="AT273" s="857"/>
      <c r="AU273" s="857"/>
      <c r="AV273" s="861"/>
      <c r="AW273" s="862" t="s">
        <v>1125</v>
      </c>
      <c r="AX273" s="862"/>
      <c r="AY273" s="834" t="s">
        <v>839</v>
      </c>
      <c r="AZ273" s="863"/>
      <c r="BA273" s="861" t="s">
        <v>680</v>
      </c>
      <c r="BB273" s="864"/>
      <c r="BC273" s="864"/>
      <c r="BD273" s="864"/>
      <c r="BH273" s="863"/>
      <c r="BI273" s="863"/>
      <c r="BJ273" s="863"/>
    </row>
    <row r="274" spans="1:62" ht="47.25" x14ac:dyDescent="0.25">
      <c r="A274" s="843">
        <v>13</v>
      </c>
      <c r="B274" s="875" t="s">
        <v>1126</v>
      </c>
      <c r="C274" s="873" t="s">
        <v>249</v>
      </c>
      <c r="D274" s="873"/>
      <c r="E274" s="855">
        <f t="shared" si="39"/>
        <v>5</v>
      </c>
      <c r="F274" s="855"/>
      <c r="G274" s="856">
        <v>13</v>
      </c>
      <c r="H274" s="855">
        <f t="shared" si="40"/>
        <v>5</v>
      </c>
      <c r="I274" s="855">
        <v>5</v>
      </c>
      <c r="J274" s="855"/>
      <c r="K274" s="855"/>
      <c r="L274" s="855"/>
      <c r="M274" s="855">
        <f t="shared" si="41"/>
        <v>5</v>
      </c>
      <c r="N274" s="855">
        <v>5</v>
      </c>
      <c r="O274" s="871" t="s">
        <v>1127</v>
      </c>
      <c r="P274" s="843" t="s">
        <v>1128</v>
      </c>
      <c r="Q274" s="902" t="s">
        <v>677</v>
      </c>
      <c r="R274" s="902">
        <v>219</v>
      </c>
      <c r="S274" s="902">
        <v>219</v>
      </c>
      <c r="T274" s="859"/>
      <c r="U274" s="855"/>
      <c r="V274" s="855"/>
      <c r="W274" s="874">
        <v>3</v>
      </c>
      <c r="X274" s="855">
        <v>2</v>
      </c>
      <c r="Y274" s="855"/>
      <c r="Z274" s="855"/>
      <c r="AA274" s="855"/>
      <c r="AB274" s="855"/>
      <c r="AC274" s="855"/>
      <c r="AD274" s="855"/>
      <c r="AE274" s="855"/>
      <c r="AF274" s="855"/>
      <c r="AG274" s="855"/>
      <c r="AH274" s="855"/>
      <c r="AI274" s="855"/>
      <c r="AJ274" s="872"/>
      <c r="AK274" s="872"/>
      <c r="AL274" s="872"/>
      <c r="AM274" s="872"/>
      <c r="AN274" s="872"/>
      <c r="AO274" s="872"/>
      <c r="AP274" s="872"/>
      <c r="AQ274" s="857"/>
      <c r="AR274" s="857"/>
      <c r="AS274" s="857"/>
      <c r="AT274" s="857"/>
      <c r="AU274" s="857"/>
      <c r="AV274" s="861"/>
      <c r="AW274" s="862" t="s">
        <v>1129</v>
      </c>
      <c r="AX274" s="862"/>
      <c r="AY274" s="862" t="s">
        <v>680</v>
      </c>
      <c r="AZ274" s="863"/>
      <c r="BA274" s="861" t="s">
        <v>680</v>
      </c>
      <c r="BB274" s="864"/>
      <c r="BC274" s="864"/>
      <c r="BD274" s="864"/>
      <c r="BH274" s="863"/>
      <c r="BI274" s="863"/>
      <c r="BJ274" s="863"/>
    </row>
    <row r="275" spans="1:62" ht="63" x14ac:dyDescent="0.25">
      <c r="A275" s="843">
        <v>14</v>
      </c>
      <c r="B275" s="875" t="s">
        <v>1130</v>
      </c>
      <c r="C275" s="873" t="s">
        <v>249</v>
      </c>
      <c r="D275" s="873"/>
      <c r="E275" s="855">
        <f t="shared" si="39"/>
        <v>5</v>
      </c>
      <c r="F275" s="855"/>
      <c r="G275" s="856">
        <v>13</v>
      </c>
      <c r="H275" s="855">
        <f t="shared" si="40"/>
        <v>5</v>
      </c>
      <c r="I275" s="855">
        <v>5</v>
      </c>
      <c r="J275" s="855"/>
      <c r="K275" s="855"/>
      <c r="L275" s="855"/>
      <c r="M275" s="855">
        <f t="shared" si="41"/>
        <v>5</v>
      </c>
      <c r="N275" s="855">
        <v>5</v>
      </c>
      <c r="O275" s="871" t="s">
        <v>1131</v>
      </c>
      <c r="P275" s="843" t="s">
        <v>1132</v>
      </c>
      <c r="Q275" s="902" t="s">
        <v>677</v>
      </c>
      <c r="R275" s="902">
        <v>220</v>
      </c>
      <c r="S275" s="902">
        <v>220</v>
      </c>
      <c r="T275" s="859"/>
      <c r="U275" s="855"/>
      <c r="V275" s="855"/>
      <c r="W275" s="874">
        <v>3</v>
      </c>
      <c r="X275" s="855">
        <v>2</v>
      </c>
      <c r="Y275" s="855"/>
      <c r="Z275" s="855"/>
      <c r="AA275" s="855"/>
      <c r="AB275" s="855"/>
      <c r="AC275" s="855"/>
      <c r="AD275" s="855"/>
      <c r="AE275" s="855"/>
      <c r="AF275" s="855"/>
      <c r="AG275" s="855"/>
      <c r="AH275" s="855"/>
      <c r="AI275" s="855"/>
      <c r="AJ275" s="872"/>
      <c r="AK275" s="872"/>
      <c r="AL275" s="872"/>
      <c r="AM275" s="872"/>
      <c r="AN275" s="872"/>
      <c r="AO275" s="872"/>
      <c r="AP275" s="872"/>
      <c r="AQ275" s="857"/>
      <c r="AR275" s="857"/>
      <c r="AS275" s="857"/>
      <c r="AT275" s="857"/>
      <c r="AU275" s="857"/>
      <c r="AV275" s="861"/>
      <c r="AW275" s="862" t="s">
        <v>1133</v>
      </c>
      <c r="AX275" s="862"/>
      <c r="AY275" s="862" t="s">
        <v>680</v>
      </c>
      <c r="AZ275" s="863"/>
      <c r="BA275" s="861" t="s">
        <v>680</v>
      </c>
      <c r="BB275" s="864"/>
      <c r="BC275" s="864"/>
      <c r="BD275" s="864"/>
      <c r="BH275" s="863"/>
      <c r="BI275" s="863"/>
      <c r="BJ275" s="863"/>
    </row>
    <row r="276" spans="1:62" ht="63" x14ac:dyDescent="0.25">
      <c r="A276" s="843">
        <v>15</v>
      </c>
      <c r="B276" s="875" t="s">
        <v>1134</v>
      </c>
      <c r="C276" s="873" t="s">
        <v>249</v>
      </c>
      <c r="D276" s="873"/>
      <c r="E276" s="855">
        <f t="shared" si="39"/>
        <v>5</v>
      </c>
      <c r="F276" s="855"/>
      <c r="G276" s="856">
        <v>13</v>
      </c>
      <c r="H276" s="855">
        <f t="shared" si="40"/>
        <v>5</v>
      </c>
      <c r="I276" s="855">
        <v>5</v>
      </c>
      <c r="J276" s="855"/>
      <c r="K276" s="855"/>
      <c r="L276" s="855"/>
      <c r="M276" s="855">
        <f t="shared" si="41"/>
        <v>5</v>
      </c>
      <c r="N276" s="855">
        <v>5</v>
      </c>
      <c r="O276" s="871" t="s">
        <v>1135</v>
      </c>
      <c r="P276" s="843" t="s">
        <v>1136</v>
      </c>
      <c r="Q276" s="858" t="s">
        <v>710</v>
      </c>
      <c r="R276" s="902">
        <v>221</v>
      </c>
      <c r="S276" s="902">
        <v>221</v>
      </c>
      <c r="T276" s="859"/>
      <c r="U276" s="855"/>
      <c r="V276" s="855"/>
      <c r="W276" s="874">
        <v>3</v>
      </c>
      <c r="X276" s="855">
        <v>2</v>
      </c>
      <c r="Y276" s="855"/>
      <c r="Z276" s="855"/>
      <c r="AA276" s="855"/>
      <c r="AB276" s="855"/>
      <c r="AC276" s="855"/>
      <c r="AD276" s="855"/>
      <c r="AE276" s="855"/>
      <c r="AF276" s="855"/>
      <c r="AG276" s="855"/>
      <c r="AH276" s="855"/>
      <c r="AI276" s="855"/>
      <c r="AJ276" s="872"/>
      <c r="AK276" s="872"/>
      <c r="AL276" s="872"/>
      <c r="AM276" s="872"/>
      <c r="AN276" s="872"/>
      <c r="AO276" s="872"/>
      <c r="AP276" s="872"/>
      <c r="AQ276" s="857"/>
      <c r="AR276" s="857"/>
      <c r="AS276" s="857"/>
      <c r="AT276" s="857"/>
      <c r="AU276" s="857"/>
      <c r="AV276" s="861"/>
      <c r="AW276" s="862" t="s">
        <v>1137</v>
      </c>
      <c r="AX276" s="862"/>
      <c r="AY276" s="862" t="s">
        <v>680</v>
      </c>
      <c r="AZ276" s="863"/>
      <c r="BA276" s="861" t="s">
        <v>680</v>
      </c>
      <c r="BB276" s="864"/>
      <c r="BC276" s="864"/>
      <c r="BD276" s="864"/>
      <c r="BH276" s="863"/>
      <c r="BI276" s="863"/>
      <c r="BJ276" s="863"/>
    </row>
    <row r="277" spans="1:62" ht="78.75" x14ac:dyDescent="0.25">
      <c r="A277" s="843">
        <v>16</v>
      </c>
      <c r="B277" s="871" t="s">
        <v>1138</v>
      </c>
      <c r="C277" s="843" t="s">
        <v>249</v>
      </c>
      <c r="D277" s="843"/>
      <c r="E277" s="855">
        <f t="shared" si="39"/>
        <v>2.91</v>
      </c>
      <c r="F277" s="855"/>
      <c r="G277" s="856">
        <v>13</v>
      </c>
      <c r="H277" s="855">
        <f t="shared" si="40"/>
        <v>2.91</v>
      </c>
      <c r="I277" s="855">
        <v>2.91</v>
      </c>
      <c r="J277" s="855"/>
      <c r="K277" s="855"/>
      <c r="L277" s="855"/>
      <c r="M277" s="855">
        <f t="shared" si="41"/>
        <v>2.91</v>
      </c>
      <c r="N277" s="855">
        <v>2.91</v>
      </c>
      <c r="O277" s="876" t="s">
        <v>568</v>
      </c>
      <c r="P277" s="848" t="s">
        <v>689</v>
      </c>
      <c r="Q277" s="902" t="s">
        <v>677</v>
      </c>
      <c r="R277" s="902">
        <v>222</v>
      </c>
      <c r="S277" s="902">
        <v>222</v>
      </c>
      <c r="T277" s="859"/>
      <c r="U277" s="855"/>
      <c r="V277" s="872"/>
      <c r="W277" s="855"/>
      <c r="X277" s="872">
        <v>0.7</v>
      </c>
      <c r="Y277" s="872">
        <v>2.21</v>
      </c>
      <c r="Z277" s="872"/>
      <c r="AA277" s="872"/>
      <c r="AB277" s="872"/>
      <c r="AC277" s="872"/>
      <c r="AD277" s="872"/>
      <c r="AE277" s="872"/>
      <c r="AF277" s="872"/>
      <c r="AG277" s="872"/>
      <c r="AH277" s="872"/>
      <c r="AI277" s="872"/>
      <c r="AJ277" s="872"/>
      <c r="AK277" s="872"/>
      <c r="AL277" s="872"/>
      <c r="AM277" s="872"/>
      <c r="AN277" s="872"/>
      <c r="AO277" s="872"/>
      <c r="AP277" s="872"/>
      <c r="AQ277" s="857"/>
      <c r="AR277" s="857"/>
      <c r="AS277" s="857"/>
      <c r="AT277" s="857"/>
      <c r="AU277" s="857"/>
      <c r="AV277" s="861"/>
      <c r="AW277" s="862" t="s">
        <v>680</v>
      </c>
      <c r="AX277" s="862"/>
      <c r="AY277" s="862" t="s">
        <v>1139</v>
      </c>
      <c r="AZ277" s="863"/>
      <c r="BA277" s="861"/>
      <c r="BB277" s="864"/>
      <c r="BC277" s="864"/>
      <c r="BD277" s="864"/>
      <c r="BH277" s="863"/>
      <c r="BI277" s="863"/>
      <c r="BJ277" s="863"/>
    </row>
    <row r="278" spans="1:62" ht="31.5" x14ac:dyDescent="0.25">
      <c r="A278" s="843">
        <v>17</v>
      </c>
      <c r="B278" s="875" t="s">
        <v>1140</v>
      </c>
      <c r="C278" s="873" t="s">
        <v>249</v>
      </c>
      <c r="D278" s="873"/>
      <c r="E278" s="855">
        <f t="shared" si="39"/>
        <v>3.7</v>
      </c>
      <c r="F278" s="855"/>
      <c r="G278" s="856">
        <v>13</v>
      </c>
      <c r="H278" s="855">
        <f t="shared" si="40"/>
        <v>3.7</v>
      </c>
      <c r="I278" s="855">
        <v>3.7</v>
      </c>
      <c r="J278" s="855"/>
      <c r="K278" s="855"/>
      <c r="L278" s="855"/>
      <c r="M278" s="855">
        <f t="shared" si="41"/>
        <v>3.7</v>
      </c>
      <c r="N278" s="855">
        <v>3.7</v>
      </c>
      <c r="O278" s="876" t="s">
        <v>568</v>
      </c>
      <c r="P278" s="848" t="s">
        <v>689</v>
      </c>
      <c r="Q278" s="902" t="s">
        <v>677</v>
      </c>
      <c r="R278" s="902">
        <v>223</v>
      </c>
      <c r="S278" s="902">
        <v>223</v>
      </c>
      <c r="T278" s="859"/>
      <c r="U278" s="855"/>
      <c r="V278" s="872"/>
      <c r="W278" s="855"/>
      <c r="X278" s="872">
        <v>1</v>
      </c>
      <c r="Y278" s="872">
        <v>2.7</v>
      </c>
      <c r="Z278" s="872"/>
      <c r="AA278" s="872"/>
      <c r="AB278" s="872"/>
      <c r="AC278" s="872"/>
      <c r="AD278" s="872"/>
      <c r="AE278" s="872"/>
      <c r="AF278" s="872"/>
      <c r="AG278" s="872"/>
      <c r="AH278" s="872"/>
      <c r="AI278" s="872"/>
      <c r="AJ278" s="872"/>
      <c r="AK278" s="872"/>
      <c r="AL278" s="872"/>
      <c r="AM278" s="872"/>
      <c r="AN278" s="872"/>
      <c r="AO278" s="872"/>
      <c r="AP278" s="872"/>
      <c r="AQ278" s="857"/>
      <c r="AR278" s="857"/>
      <c r="AS278" s="857"/>
      <c r="AT278" s="857"/>
      <c r="AU278" s="857"/>
      <c r="AV278" s="861"/>
      <c r="AW278" s="862" t="s">
        <v>1141</v>
      </c>
      <c r="AX278" s="862"/>
      <c r="AY278" s="862" t="s">
        <v>1141</v>
      </c>
      <c r="AZ278" s="863"/>
      <c r="BA278" s="861" t="s">
        <v>680</v>
      </c>
      <c r="BB278" s="864"/>
      <c r="BC278" s="864"/>
      <c r="BD278" s="864"/>
      <c r="BH278" s="863"/>
      <c r="BI278" s="863"/>
      <c r="BJ278" s="863"/>
    </row>
    <row r="279" spans="1:62" ht="31.5" x14ac:dyDescent="0.25">
      <c r="A279" s="843">
        <v>18</v>
      </c>
      <c r="B279" s="875" t="s">
        <v>1142</v>
      </c>
      <c r="C279" s="873" t="s">
        <v>249</v>
      </c>
      <c r="D279" s="873"/>
      <c r="E279" s="855">
        <f t="shared" si="39"/>
        <v>1.35</v>
      </c>
      <c r="F279" s="855">
        <v>0.75</v>
      </c>
      <c r="G279" s="856"/>
      <c r="H279" s="855">
        <f t="shared" si="40"/>
        <v>0.6</v>
      </c>
      <c r="I279" s="855"/>
      <c r="J279" s="855"/>
      <c r="K279" s="855"/>
      <c r="L279" s="855"/>
      <c r="M279" s="855">
        <f t="shared" si="41"/>
        <v>0.6</v>
      </c>
      <c r="N279" s="855"/>
      <c r="O279" s="876" t="s">
        <v>568</v>
      </c>
      <c r="P279" s="848" t="s">
        <v>689</v>
      </c>
      <c r="Q279" s="902" t="s">
        <v>677</v>
      </c>
      <c r="R279" s="902">
        <v>864</v>
      </c>
      <c r="S279" s="902"/>
      <c r="T279" s="859"/>
      <c r="U279" s="855"/>
      <c r="V279" s="872"/>
      <c r="W279" s="855"/>
      <c r="X279" s="872"/>
      <c r="Y279" s="872">
        <v>0.6</v>
      </c>
      <c r="Z279" s="872"/>
      <c r="AA279" s="872"/>
      <c r="AB279" s="872"/>
      <c r="AC279" s="872"/>
      <c r="AD279" s="872"/>
      <c r="AE279" s="872"/>
      <c r="AF279" s="872"/>
      <c r="AG279" s="872"/>
      <c r="AH279" s="872"/>
      <c r="AI279" s="872"/>
      <c r="AJ279" s="872"/>
      <c r="AK279" s="872"/>
      <c r="AL279" s="872"/>
      <c r="AM279" s="872"/>
      <c r="AN279" s="872"/>
      <c r="AO279" s="872"/>
      <c r="AP279" s="872"/>
      <c r="AQ279" s="857"/>
      <c r="AR279" s="857"/>
      <c r="AS279" s="857"/>
      <c r="AT279" s="857"/>
      <c r="AU279" s="857"/>
      <c r="AV279" s="861"/>
      <c r="AW279" s="862"/>
      <c r="AX279" s="862"/>
      <c r="AY279" s="862"/>
      <c r="AZ279" s="863"/>
      <c r="BA279" s="861" t="s">
        <v>1030</v>
      </c>
      <c r="BB279" s="864"/>
      <c r="BC279" s="864"/>
      <c r="BD279" s="864"/>
      <c r="BH279" s="863"/>
      <c r="BI279" s="863"/>
      <c r="BJ279" s="863"/>
    </row>
    <row r="280" spans="1:62" x14ac:dyDescent="0.25">
      <c r="A280" s="843">
        <v>19</v>
      </c>
      <c r="B280" s="875" t="s">
        <v>1143</v>
      </c>
      <c r="C280" s="873" t="s">
        <v>249</v>
      </c>
      <c r="D280" s="873"/>
      <c r="E280" s="855">
        <f t="shared" si="39"/>
        <v>0.9</v>
      </c>
      <c r="F280" s="855">
        <v>0.5</v>
      </c>
      <c r="G280" s="856"/>
      <c r="H280" s="855">
        <f t="shared" si="40"/>
        <v>0.4</v>
      </c>
      <c r="I280" s="855"/>
      <c r="J280" s="855"/>
      <c r="K280" s="855"/>
      <c r="L280" s="855"/>
      <c r="M280" s="855">
        <f t="shared" si="41"/>
        <v>0.4</v>
      </c>
      <c r="N280" s="855"/>
      <c r="O280" s="876" t="s">
        <v>568</v>
      </c>
      <c r="P280" s="848" t="s">
        <v>689</v>
      </c>
      <c r="Q280" s="902" t="s">
        <v>710</v>
      </c>
      <c r="R280" s="902">
        <v>865</v>
      </c>
      <c r="S280" s="902"/>
      <c r="T280" s="859"/>
      <c r="U280" s="855"/>
      <c r="V280" s="872"/>
      <c r="W280" s="855">
        <v>0.4</v>
      </c>
      <c r="X280" s="872"/>
      <c r="Y280" s="872"/>
      <c r="Z280" s="872"/>
      <c r="AA280" s="872"/>
      <c r="AB280" s="872"/>
      <c r="AC280" s="872"/>
      <c r="AD280" s="872"/>
      <c r="AE280" s="872"/>
      <c r="AF280" s="872"/>
      <c r="AG280" s="872"/>
      <c r="AH280" s="872"/>
      <c r="AI280" s="872"/>
      <c r="AJ280" s="872"/>
      <c r="AK280" s="872"/>
      <c r="AL280" s="872"/>
      <c r="AM280" s="872"/>
      <c r="AN280" s="872"/>
      <c r="AO280" s="872"/>
      <c r="AP280" s="872"/>
      <c r="AQ280" s="857"/>
      <c r="AR280" s="857"/>
      <c r="AS280" s="857"/>
      <c r="AT280" s="857"/>
      <c r="AU280" s="857"/>
      <c r="AV280" s="861"/>
      <c r="AW280" s="862"/>
      <c r="AX280" s="862"/>
      <c r="AY280" s="862"/>
      <c r="AZ280" s="863"/>
      <c r="BA280" s="861" t="s">
        <v>1030</v>
      </c>
      <c r="BB280" s="864"/>
      <c r="BC280" s="864"/>
      <c r="BD280" s="864"/>
      <c r="BH280" s="863"/>
      <c r="BI280" s="863"/>
      <c r="BJ280" s="863"/>
    </row>
    <row r="281" spans="1:62" ht="31.5" x14ac:dyDescent="0.25">
      <c r="A281" s="843">
        <v>20</v>
      </c>
      <c r="B281" s="854" t="s">
        <v>1144</v>
      </c>
      <c r="C281" s="843" t="s">
        <v>249</v>
      </c>
      <c r="D281" s="843"/>
      <c r="E281" s="855">
        <f t="shared" si="39"/>
        <v>9.3000000000000007</v>
      </c>
      <c r="F281" s="855"/>
      <c r="G281" s="856">
        <v>13</v>
      </c>
      <c r="H281" s="855">
        <f t="shared" si="40"/>
        <v>9.3000000000000007</v>
      </c>
      <c r="I281" s="855">
        <v>9.3000000000000007</v>
      </c>
      <c r="J281" s="855"/>
      <c r="K281" s="855">
        <v>1.8</v>
      </c>
      <c r="L281" s="855"/>
      <c r="M281" s="855">
        <f t="shared" si="41"/>
        <v>7.5</v>
      </c>
      <c r="N281" s="855">
        <v>7.5</v>
      </c>
      <c r="O281" s="871" t="s">
        <v>605</v>
      </c>
      <c r="P281" s="843" t="s">
        <v>751</v>
      </c>
      <c r="Q281" s="902" t="s">
        <v>677</v>
      </c>
      <c r="R281" s="902">
        <v>224</v>
      </c>
      <c r="S281" s="902">
        <v>224</v>
      </c>
      <c r="T281" s="859" t="s">
        <v>1145</v>
      </c>
      <c r="U281" s="874"/>
      <c r="V281" s="874"/>
      <c r="W281" s="874"/>
      <c r="X281" s="872"/>
      <c r="Y281" s="874">
        <v>7.5</v>
      </c>
      <c r="Z281" s="874"/>
      <c r="AA281" s="872"/>
      <c r="AB281" s="872"/>
      <c r="AC281" s="874"/>
      <c r="AD281" s="872"/>
      <c r="AE281" s="872"/>
      <c r="AF281" s="872"/>
      <c r="AG281" s="872"/>
      <c r="AH281" s="872"/>
      <c r="AI281" s="872"/>
      <c r="AJ281" s="872"/>
      <c r="AK281" s="872"/>
      <c r="AL281" s="872"/>
      <c r="AM281" s="872"/>
      <c r="AN281" s="872"/>
      <c r="AO281" s="872"/>
      <c r="AP281" s="872"/>
      <c r="AQ281" s="857"/>
      <c r="AR281" s="857"/>
      <c r="AS281" s="857"/>
      <c r="AT281" s="857"/>
      <c r="AU281" s="857"/>
      <c r="AV281" s="861"/>
      <c r="AW281" s="862"/>
      <c r="AX281" s="862"/>
      <c r="AY281" s="862" t="s">
        <v>680</v>
      </c>
      <c r="AZ281" s="863"/>
      <c r="BA281" s="861" t="s">
        <v>680</v>
      </c>
      <c r="BB281" s="864"/>
      <c r="BC281" s="864"/>
      <c r="BD281" s="864"/>
      <c r="BH281" s="863"/>
      <c r="BI281" s="863"/>
      <c r="BJ281" s="863"/>
    </row>
    <row r="282" spans="1:62" ht="78.75" x14ac:dyDescent="0.25">
      <c r="A282" s="843">
        <v>21</v>
      </c>
      <c r="B282" s="871" t="s">
        <v>1146</v>
      </c>
      <c r="C282" s="843" t="s">
        <v>249</v>
      </c>
      <c r="D282" s="843"/>
      <c r="E282" s="855">
        <f t="shared" si="39"/>
        <v>2</v>
      </c>
      <c r="F282" s="855"/>
      <c r="G282" s="856">
        <v>13</v>
      </c>
      <c r="H282" s="855">
        <f t="shared" si="40"/>
        <v>2</v>
      </c>
      <c r="I282" s="855">
        <v>2</v>
      </c>
      <c r="J282" s="884"/>
      <c r="K282" s="855"/>
      <c r="L282" s="855"/>
      <c r="M282" s="855">
        <f t="shared" si="41"/>
        <v>2</v>
      </c>
      <c r="N282" s="855">
        <v>2</v>
      </c>
      <c r="O282" s="871" t="s">
        <v>698</v>
      </c>
      <c r="P282" s="843" t="s">
        <v>699</v>
      </c>
      <c r="Q282" s="902" t="s">
        <v>677</v>
      </c>
      <c r="R282" s="902">
        <v>225</v>
      </c>
      <c r="S282" s="902">
        <v>225</v>
      </c>
      <c r="T282" s="859" t="s">
        <v>680</v>
      </c>
      <c r="U282" s="872"/>
      <c r="V282" s="872"/>
      <c r="W282" s="855">
        <v>2</v>
      </c>
      <c r="X282" s="872"/>
      <c r="Y282" s="872"/>
      <c r="Z282" s="872"/>
      <c r="AA282" s="872"/>
      <c r="AB282" s="872"/>
      <c r="AC282" s="872"/>
      <c r="AD282" s="872"/>
      <c r="AE282" s="872"/>
      <c r="AF282" s="872"/>
      <c r="AG282" s="872"/>
      <c r="AH282" s="872"/>
      <c r="AI282" s="872"/>
      <c r="AJ282" s="872"/>
      <c r="AK282" s="872"/>
      <c r="AL282" s="872"/>
      <c r="AM282" s="872"/>
      <c r="AN282" s="872"/>
      <c r="AO282" s="872"/>
      <c r="AP282" s="872"/>
      <c r="AQ282" s="857"/>
      <c r="AR282" s="857"/>
      <c r="AS282" s="857"/>
      <c r="AT282" s="857"/>
      <c r="AU282" s="857"/>
      <c r="AV282" s="861"/>
      <c r="AW282" s="862"/>
      <c r="AX282" s="862"/>
      <c r="AY282" s="862" t="s">
        <v>680</v>
      </c>
      <c r="AZ282" s="863"/>
      <c r="BA282" s="861" t="s">
        <v>680</v>
      </c>
      <c r="BB282" s="864"/>
      <c r="BC282" s="864"/>
      <c r="BD282" s="864"/>
      <c r="BH282" s="863"/>
      <c r="BI282" s="863"/>
      <c r="BJ282" s="863"/>
    </row>
    <row r="283" spans="1:62" ht="31.5" x14ac:dyDescent="0.25">
      <c r="A283" s="843">
        <v>22</v>
      </c>
      <c r="B283" s="875" t="s">
        <v>1147</v>
      </c>
      <c r="C283" s="873" t="s">
        <v>249</v>
      </c>
      <c r="D283" s="873"/>
      <c r="E283" s="855">
        <f t="shared" si="39"/>
        <v>5</v>
      </c>
      <c r="F283" s="855"/>
      <c r="G283" s="856">
        <v>13</v>
      </c>
      <c r="H283" s="855">
        <f t="shared" si="40"/>
        <v>5</v>
      </c>
      <c r="I283" s="855">
        <v>5</v>
      </c>
      <c r="J283" s="884"/>
      <c r="K283" s="855"/>
      <c r="L283" s="855"/>
      <c r="M283" s="855">
        <f t="shared" si="41"/>
        <v>5</v>
      </c>
      <c r="N283" s="855">
        <v>5</v>
      </c>
      <c r="O283" s="871" t="s">
        <v>698</v>
      </c>
      <c r="P283" s="843" t="s">
        <v>699</v>
      </c>
      <c r="Q283" s="902" t="s">
        <v>677</v>
      </c>
      <c r="R283" s="902">
        <v>226</v>
      </c>
      <c r="S283" s="902">
        <v>226</v>
      </c>
      <c r="T283" s="859" t="s">
        <v>680</v>
      </c>
      <c r="U283" s="872"/>
      <c r="V283" s="872"/>
      <c r="W283" s="855"/>
      <c r="X283" s="872"/>
      <c r="Y283" s="872">
        <v>5</v>
      </c>
      <c r="Z283" s="872"/>
      <c r="AA283" s="872"/>
      <c r="AB283" s="872"/>
      <c r="AC283" s="872"/>
      <c r="AD283" s="872"/>
      <c r="AE283" s="872"/>
      <c r="AF283" s="872"/>
      <c r="AG283" s="872"/>
      <c r="AH283" s="872"/>
      <c r="AI283" s="872"/>
      <c r="AJ283" s="872"/>
      <c r="AK283" s="872"/>
      <c r="AL283" s="872"/>
      <c r="AM283" s="872"/>
      <c r="AN283" s="872"/>
      <c r="AO283" s="872"/>
      <c r="AP283" s="872"/>
      <c r="AQ283" s="857"/>
      <c r="AR283" s="857"/>
      <c r="AS283" s="857"/>
      <c r="AT283" s="857"/>
      <c r="AU283" s="857"/>
      <c r="AV283" s="861"/>
      <c r="AW283" s="862"/>
      <c r="AX283" s="862"/>
      <c r="AY283" s="862" t="s">
        <v>680</v>
      </c>
      <c r="AZ283" s="863"/>
      <c r="BA283" s="861" t="s">
        <v>680</v>
      </c>
      <c r="BB283" s="864"/>
      <c r="BC283" s="864"/>
      <c r="BD283" s="864"/>
      <c r="BH283" s="863"/>
      <c r="BI283" s="863"/>
      <c r="BJ283" s="863"/>
    </row>
    <row r="284" spans="1:62" ht="31.5" x14ac:dyDescent="0.25">
      <c r="A284" s="843">
        <v>23</v>
      </c>
      <c r="B284" s="875" t="s">
        <v>1148</v>
      </c>
      <c r="C284" s="873" t="s">
        <v>249</v>
      </c>
      <c r="D284" s="873"/>
      <c r="E284" s="855">
        <f t="shared" si="39"/>
        <v>0.57000000000000006</v>
      </c>
      <c r="F284" s="855">
        <v>0.37</v>
      </c>
      <c r="G284" s="856">
        <v>13</v>
      </c>
      <c r="H284" s="855">
        <f t="shared" si="40"/>
        <v>0.2</v>
      </c>
      <c r="I284" s="855">
        <v>0.2</v>
      </c>
      <c r="J284" s="884"/>
      <c r="K284" s="855"/>
      <c r="L284" s="855"/>
      <c r="M284" s="855">
        <f t="shared" si="41"/>
        <v>0.2</v>
      </c>
      <c r="N284" s="855">
        <v>0.2</v>
      </c>
      <c r="O284" s="871" t="s">
        <v>591</v>
      </c>
      <c r="P284" s="843" t="s">
        <v>796</v>
      </c>
      <c r="Q284" s="902" t="s">
        <v>677</v>
      </c>
      <c r="R284" s="902">
        <v>227</v>
      </c>
      <c r="S284" s="902">
        <v>227</v>
      </c>
      <c r="T284" s="859" t="s">
        <v>680</v>
      </c>
      <c r="U284" s="872"/>
      <c r="V284" s="872"/>
      <c r="W284" s="855">
        <v>0.2</v>
      </c>
      <c r="X284" s="872"/>
      <c r="Y284" s="872"/>
      <c r="Z284" s="872"/>
      <c r="AA284" s="872"/>
      <c r="AB284" s="872"/>
      <c r="AC284" s="872"/>
      <c r="AD284" s="872"/>
      <c r="AE284" s="872"/>
      <c r="AF284" s="872"/>
      <c r="AG284" s="872"/>
      <c r="AH284" s="872"/>
      <c r="AI284" s="872"/>
      <c r="AJ284" s="872"/>
      <c r="AK284" s="872"/>
      <c r="AL284" s="872"/>
      <c r="AM284" s="872"/>
      <c r="AN284" s="872"/>
      <c r="AO284" s="872"/>
      <c r="AP284" s="872"/>
      <c r="AQ284" s="857"/>
      <c r="AR284" s="857"/>
      <c r="AS284" s="857"/>
      <c r="AT284" s="857"/>
      <c r="AU284" s="857"/>
      <c r="AV284" s="861"/>
      <c r="AW284" s="862"/>
      <c r="AX284" s="862"/>
      <c r="AY284" s="862" t="s">
        <v>680</v>
      </c>
      <c r="AZ284" s="863"/>
      <c r="BA284" s="861" t="s">
        <v>680</v>
      </c>
      <c r="BB284" s="864"/>
      <c r="BC284" s="864"/>
      <c r="BD284" s="864"/>
      <c r="BH284" s="863"/>
      <c r="BI284" s="863"/>
      <c r="BJ284" s="863"/>
    </row>
    <row r="285" spans="1:62" ht="31.5" x14ac:dyDescent="0.25">
      <c r="A285" s="843">
        <v>24</v>
      </c>
      <c r="B285" s="875" t="s">
        <v>1149</v>
      </c>
      <c r="C285" s="873" t="s">
        <v>249</v>
      </c>
      <c r="D285" s="873"/>
      <c r="E285" s="855">
        <f t="shared" si="39"/>
        <v>0.44</v>
      </c>
      <c r="F285" s="855">
        <v>0.3</v>
      </c>
      <c r="G285" s="856">
        <v>13</v>
      </c>
      <c r="H285" s="855">
        <f t="shared" si="40"/>
        <v>0.14000000000000001</v>
      </c>
      <c r="I285" s="855">
        <v>0.14000000000000001</v>
      </c>
      <c r="J285" s="884"/>
      <c r="K285" s="855"/>
      <c r="L285" s="855"/>
      <c r="M285" s="855">
        <f t="shared" si="41"/>
        <v>0.14000000000000001</v>
      </c>
      <c r="N285" s="855">
        <v>0.14000000000000001</v>
      </c>
      <c r="O285" s="871" t="s">
        <v>591</v>
      </c>
      <c r="P285" s="843" t="s">
        <v>796</v>
      </c>
      <c r="Q285" s="902" t="s">
        <v>677</v>
      </c>
      <c r="R285" s="902">
        <v>228</v>
      </c>
      <c r="S285" s="902">
        <v>228</v>
      </c>
      <c r="T285" s="859" t="s">
        <v>680</v>
      </c>
      <c r="U285" s="872"/>
      <c r="V285" s="872"/>
      <c r="W285" s="855">
        <v>0.14000000000000001</v>
      </c>
      <c r="X285" s="872"/>
      <c r="Y285" s="872"/>
      <c r="Z285" s="872"/>
      <c r="AA285" s="872"/>
      <c r="AB285" s="872"/>
      <c r="AC285" s="872"/>
      <c r="AD285" s="872"/>
      <c r="AE285" s="872"/>
      <c r="AF285" s="872"/>
      <c r="AG285" s="872"/>
      <c r="AH285" s="872"/>
      <c r="AI285" s="872"/>
      <c r="AJ285" s="872"/>
      <c r="AK285" s="872"/>
      <c r="AL285" s="872"/>
      <c r="AM285" s="872"/>
      <c r="AN285" s="872"/>
      <c r="AO285" s="872"/>
      <c r="AP285" s="872"/>
      <c r="AQ285" s="857"/>
      <c r="AR285" s="857"/>
      <c r="AS285" s="857"/>
      <c r="AT285" s="857"/>
      <c r="AU285" s="857"/>
      <c r="AV285" s="861"/>
      <c r="AW285" s="862"/>
      <c r="AX285" s="862"/>
      <c r="AY285" s="862" t="s">
        <v>680</v>
      </c>
      <c r="AZ285" s="863"/>
      <c r="BA285" s="861" t="s">
        <v>680</v>
      </c>
      <c r="BB285" s="864"/>
      <c r="BC285" s="864"/>
      <c r="BD285" s="864"/>
      <c r="BH285" s="863"/>
      <c r="BI285" s="863"/>
      <c r="BJ285" s="863"/>
    </row>
    <row r="286" spans="1:62" x14ac:dyDescent="0.25">
      <c r="A286" s="843">
        <v>25</v>
      </c>
      <c r="B286" s="875" t="s">
        <v>1150</v>
      </c>
      <c r="C286" s="873" t="s">
        <v>249</v>
      </c>
      <c r="D286" s="873"/>
      <c r="E286" s="855">
        <f t="shared" si="39"/>
        <v>3.4299999999999997</v>
      </c>
      <c r="F286" s="855">
        <v>2.23</v>
      </c>
      <c r="G286" s="856">
        <v>13</v>
      </c>
      <c r="H286" s="855">
        <f t="shared" si="40"/>
        <v>1.2</v>
      </c>
      <c r="I286" s="855">
        <v>1.2</v>
      </c>
      <c r="J286" s="884"/>
      <c r="K286" s="855"/>
      <c r="L286" s="855"/>
      <c r="M286" s="855">
        <f t="shared" si="41"/>
        <v>1.2</v>
      </c>
      <c r="N286" s="855">
        <v>1.2</v>
      </c>
      <c r="O286" s="871" t="s">
        <v>591</v>
      </c>
      <c r="P286" s="843" t="s">
        <v>796</v>
      </c>
      <c r="Q286" s="902" t="s">
        <v>677</v>
      </c>
      <c r="R286" s="902">
        <v>229</v>
      </c>
      <c r="S286" s="902">
        <v>229</v>
      </c>
      <c r="T286" s="859" t="s">
        <v>680</v>
      </c>
      <c r="U286" s="872"/>
      <c r="V286" s="872"/>
      <c r="W286" s="855">
        <v>1.2</v>
      </c>
      <c r="X286" s="872"/>
      <c r="Y286" s="872"/>
      <c r="Z286" s="872"/>
      <c r="AA286" s="872"/>
      <c r="AB286" s="872"/>
      <c r="AC286" s="872"/>
      <c r="AD286" s="872"/>
      <c r="AE286" s="872"/>
      <c r="AF286" s="872"/>
      <c r="AG286" s="872"/>
      <c r="AH286" s="872"/>
      <c r="AI286" s="872"/>
      <c r="AJ286" s="872"/>
      <c r="AK286" s="872"/>
      <c r="AL286" s="872"/>
      <c r="AM286" s="872"/>
      <c r="AN286" s="872"/>
      <c r="AO286" s="872"/>
      <c r="AP286" s="872"/>
      <c r="AQ286" s="857"/>
      <c r="AR286" s="857"/>
      <c r="AS286" s="857"/>
      <c r="AT286" s="857"/>
      <c r="AU286" s="857"/>
      <c r="AV286" s="861"/>
      <c r="AW286" s="862"/>
      <c r="AX286" s="862"/>
      <c r="AY286" s="862" t="s">
        <v>680</v>
      </c>
      <c r="AZ286" s="863"/>
      <c r="BA286" s="861" t="s">
        <v>680</v>
      </c>
      <c r="BB286" s="864"/>
      <c r="BC286" s="864"/>
      <c r="BD286" s="864"/>
      <c r="BH286" s="863"/>
      <c r="BI286" s="863"/>
      <c r="BJ286" s="863"/>
    </row>
    <row r="287" spans="1:62" ht="31.5" x14ac:dyDescent="0.25">
      <c r="A287" s="843">
        <v>26</v>
      </c>
      <c r="B287" s="854" t="s">
        <v>1151</v>
      </c>
      <c r="C287" s="843" t="s">
        <v>249</v>
      </c>
      <c r="D287" s="843"/>
      <c r="E287" s="855">
        <f t="shared" si="39"/>
        <v>2.1</v>
      </c>
      <c r="F287" s="855">
        <v>1.5</v>
      </c>
      <c r="G287" s="856">
        <v>13</v>
      </c>
      <c r="H287" s="855">
        <f t="shared" si="40"/>
        <v>0.6</v>
      </c>
      <c r="I287" s="855">
        <v>0.6</v>
      </c>
      <c r="J287" s="884"/>
      <c r="K287" s="855"/>
      <c r="L287" s="855"/>
      <c r="M287" s="855">
        <f t="shared" si="41"/>
        <v>0.6</v>
      </c>
      <c r="N287" s="855">
        <v>0.6</v>
      </c>
      <c r="O287" s="871" t="s">
        <v>591</v>
      </c>
      <c r="P287" s="843" t="s">
        <v>796</v>
      </c>
      <c r="Q287" s="902" t="s">
        <v>677</v>
      </c>
      <c r="R287" s="902">
        <v>230</v>
      </c>
      <c r="S287" s="902">
        <v>230</v>
      </c>
      <c r="T287" s="859" t="s">
        <v>680</v>
      </c>
      <c r="U287" s="872"/>
      <c r="V287" s="872"/>
      <c r="W287" s="855">
        <v>0.6</v>
      </c>
      <c r="X287" s="872"/>
      <c r="Y287" s="872"/>
      <c r="Z287" s="872"/>
      <c r="AA287" s="872"/>
      <c r="AB287" s="872"/>
      <c r="AC287" s="872"/>
      <c r="AD287" s="872"/>
      <c r="AE287" s="872"/>
      <c r="AF287" s="872"/>
      <c r="AG287" s="872"/>
      <c r="AH287" s="872"/>
      <c r="AI287" s="872"/>
      <c r="AJ287" s="872"/>
      <c r="AK287" s="872"/>
      <c r="AL287" s="872"/>
      <c r="AM287" s="872"/>
      <c r="AN287" s="872"/>
      <c r="AO287" s="872"/>
      <c r="AP287" s="872"/>
      <c r="AQ287" s="857"/>
      <c r="AR287" s="857"/>
      <c r="AS287" s="857"/>
      <c r="AT287" s="857"/>
      <c r="AU287" s="857"/>
      <c r="AV287" s="861"/>
      <c r="AW287" s="862"/>
      <c r="AX287" s="862"/>
      <c r="AY287" s="862" t="s">
        <v>680</v>
      </c>
      <c r="AZ287" s="863"/>
      <c r="BA287" s="861" t="s">
        <v>680</v>
      </c>
      <c r="BB287" s="864"/>
      <c r="BC287" s="864"/>
      <c r="BD287" s="864"/>
      <c r="BH287" s="863"/>
      <c r="BI287" s="863"/>
      <c r="BJ287" s="863"/>
    </row>
    <row r="288" spans="1:62" ht="47.25" x14ac:dyDescent="0.25">
      <c r="A288" s="843">
        <v>27</v>
      </c>
      <c r="B288" s="854" t="s">
        <v>1152</v>
      </c>
      <c r="C288" s="843" t="s">
        <v>249</v>
      </c>
      <c r="D288" s="843"/>
      <c r="E288" s="855">
        <f t="shared" si="39"/>
        <v>0.9</v>
      </c>
      <c r="F288" s="855">
        <v>0.5</v>
      </c>
      <c r="G288" s="856">
        <v>13</v>
      </c>
      <c r="H288" s="855">
        <f t="shared" si="40"/>
        <v>0.4</v>
      </c>
      <c r="I288" s="855">
        <v>0.4</v>
      </c>
      <c r="J288" s="884"/>
      <c r="K288" s="855"/>
      <c r="L288" s="855"/>
      <c r="M288" s="855">
        <f t="shared" si="41"/>
        <v>0.4</v>
      </c>
      <c r="N288" s="855">
        <v>0.4</v>
      </c>
      <c r="O288" s="871" t="s">
        <v>591</v>
      </c>
      <c r="P288" s="843" t="s">
        <v>796</v>
      </c>
      <c r="Q288" s="902" t="s">
        <v>677</v>
      </c>
      <c r="R288" s="902">
        <v>231</v>
      </c>
      <c r="S288" s="902">
        <v>231</v>
      </c>
      <c r="T288" s="859" t="s">
        <v>680</v>
      </c>
      <c r="U288" s="872"/>
      <c r="V288" s="872"/>
      <c r="W288" s="855">
        <v>0.4</v>
      </c>
      <c r="X288" s="872"/>
      <c r="Y288" s="872"/>
      <c r="Z288" s="872"/>
      <c r="AA288" s="872"/>
      <c r="AB288" s="872"/>
      <c r="AC288" s="872"/>
      <c r="AD288" s="872"/>
      <c r="AE288" s="872"/>
      <c r="AF288" s="872"/>
      <c r="AG288" s="872"/>
      <c r="AH288" s="872"/>
      <c r="AI288" s="872"/>
      <c r="AJ288" s="872"/>
      <c r="AK288" s="872"/>
      <c r="AL288" s="872"/>
      <c r="AM288" s="872"/>
      <c r="AN288" s="872"/>
      <c r="AO288" s="872"/>
      <c r="AP288" s="872"/>
      <c r="AQ288" s="857"/>
      <c r="AR288" s="857"/>
      <c r="AS288" s="857"/>
      <c r="AT288" s="857"/>
      <c r="AU288" s="857"/>
      <c r="AV288" s="861"/>
      <c r="AW288" s="862"/>
      <c r="AX288" s="862"/>
      <c r="AY288" s="862" t="s">
        <v>680</v>
      </c>
      <c r="AZ288" s="863"/>
      <c r="BA288" s="861" t="s">
        <v>680</v>
      </c>
      <c r="BB288" s="864"/>
      <c r="BC288" s="864"/>
      <c r="BD288" s="864"/>
      <c r="BH288" s="863"/>
      <c r="BI288" s="863"/>
      <c r="BJ288" s="863"/>
    </row>
    <row r="289" spans="1:62" ht="31.5" x14ac:dyDescent="0.25">
      <c r="A289" s="843">
        <v>28</v>
      </c>
      <c r="B289" s="854" t="s">
        <v>1153</v>
      </c>
      <c r="C289" s="843" t="s">
        <v>249</v>
      </c>
      <c r="D289" s="843"/>
      <c r="E289" s="855">
        <f t="shared" si="39"/>
        <v>0.75</v>
      </c>
      <c r="F289" s="855">
        <v>0.52</v>
      </c>
      <c r="G289" s="856"/>
      <c r="H289" s="855">
        <f t="shared" si="40"/>
        <v>0.23</v>
      </c>
      <c r="I289" s="855"/>
      <c r="J289" s="884"/>
      <c r="K289" s="855"/>
      <c r="L289" s="855"/>
      <c r="M289" s="855">
        <f t="shared" si="41"/>
        <v>0.23</v>
      </c>
      <c r="N289" s="855"/>
      <c r="O289" s="871" t="s">
        <v>591</v>
      </c>
      <c r="P289" s="843" t="s">
        <v>796</v>
      </c>
      <c r="Q289" s="902" t="s">
        <v>710</v>
      </c>
      <c r="R289" s="902">
        <v>866</v>
      </c>
      <c r="S289" s="902"/>
      <c r="T289" s="859"/>
      <c r="U289" s="872"/>
      <c r="V289" s="872"/>
      <c r="W289" s="855">
        <v>0.23</v>
      </c>
      <c r="X289" s="872"/>
      <c r="Y289" s="872"/>
      <c r="Z289" s="872"/>
      <c r="AA289" s="872"/>
      <c r="AB289" s="872"/>
      <c r="AC289" s="872"/>
      <c r="AD289" s="872"/>
      <c r="AE289" s="872"/>
      <c r="AF289" s="872"/>
      <c r="AG289" s="872"/>
      <c r="AH289" s="872"/>
      <c r="AI289" s="872"/>
      <c r="AJ289" s="872"/>
      <c r="AK289" s="872"/>
      <c r="AL289" s="872"/>
      <c r="AM289" s="872"/>
      <c r="AN289" s="872"/>
      <c r="AO289" s="872"/>
      <c r="AP289" s="872"/>
      <c r="AQ289" s="857"/>
      <c r="AR289" s="857"/>
      <c r="AS289" s="857"/>
      <c r="AT289" s="857"/>
      <c r="AU289" s="857"/>
      <c r="AV289" s="861"/>
      <c r="AW289" s="862"/>
      <c r="AX289" s="862"/>
      <c r="AY289" s="862"/>
      <c r="AZ289" s="863"/>
      <c r="BA289" s="861" t="s">
        <v>684</v>
      </c>
      <c r="BB289" s="864"/>
      <c r="BC289" s="864"/>
      <c r="BD289" s="864"/>
      <c r="BH289" s="863"/>
      <c r="BI289" s="863"/>
      <c r="BJ289" s="863"/>
    </row>
    <row r="290" spans="1:62" ht="31.5" x14ac:dyDescent="0.25">
      <c r="A290" s="843">
        <v>29</v>
      </c>
      <c r="B290" s="854" t="s">
        <v>1154</v>
      </c>
      <c r="C290" s="843" t="s">
        <v>249</v>
      </c>
      <c r="D290" s="843"/>
      <c r="E290" s="855">
        <f t="shared" si="39"/>
        <v>0.75</v>
      </c>
      <c r="F290" s="855">
        <v>0.52</v>
      </c>
      <c r="G290" s="856"/>
      <c r="H290" s="855">
        <f t="shared" si="40"/>
        <v>0.23</v>
      </c>
      <c r="I290" s="855"/>
      <c r="J290" s="884"/>
      <c r="K290" s="855"/>
      <c r="L290" s="855"/>
      <c r="M290" s="855">
        <f t="shared" si="41"/>
        <v>0.23</v>
      </c>
      <c r="N290" s="855"/>
      <c r="O290" s="871" t="s">
        <v>591</v>
      </c>
      <c r="P290" s="843" t="s">
        <v>796</v>
      </c>
      <c r="Q290" s="902" t="s">
        <v>710</v>
      </c>
      <c r="R290" s="902">
        <v>867</v>
      </c>
      <c r="S290" s="902"/>
      <c r="T290" s="859"/>
      <c r="U290" s="872"/>
      <c r="V290" s="872"/>
      <c r="W290" s="855">
        <v>0.23</v>
      </c>
      <c r="X290" s="872"/>
      <c r="Y290" s="872"/>
      <c r="Z290" s="872"/>
      <c r="AA290" s="872"/>
      <c r="AB290" s="872"/>
      <c r="AC290" s="872"/>
      <c r="AD290" s="872"/>
      <c r="AE290" s="872"/>
      <c r="AF290" s="872"/>
      <c r="AG290" s="872"/>
      <c r="AH290" s="872"/>
      <c r="AI290" s="872"/>
      <c r="AJ290" s="872"/>
      <c r="AK290" s="872"/>
      <c r="AL290" s="872"/>
      <c r="AM290" s="872"/>
      <c r="AN290" s="872"/>
      <c r="AO290" s="872"/>
      <c r="AP290" s="872"/>
      <c r="AQ290" s="857"/>
      <c r="AR290" s="857"/>
      <c r="AS290" s="857"/>
      <c r="AT290" s="857"/>
      <c r="AU290" s="857"/>
      <c r="AV290" s="861"/>
      <c r="AW290" s="862"/>
      <c r="AX290" s="862"/>
      <c r="AY290" s="862"/>
      <c r="AZ290" s="863"/>
      <c r="BA290" s="861" t="s">
        <v>684</v>
      </c>
      <c r="BB290" s="864"/>
      <c r="BC290" s="864"/>
      <c r="BD290" s="864"/>
      <c r="BH290" s="863"/>
      <c r="BI290" s="863"/>
      <c r="BJ290" s="863"/>
    </row>
    <row r="291" spans="1:62" ht="31.5" x14ac:dyDescent="0.25">
      <c r="A291" s="843">
        <v>30</v>
      </c>
      <c r="B291" s="854" t="s">
        <v>1155</v>
      </c>
      <c r="C291" s="843" t="s">
        <v>249</v>
      </c>
      <c r="D291" s="843"/>
      <c r="E291" s="855">
        <f t="shared" si="39"/>
        <v>0.75</v>
      </c>
      <c r="F291" s="855">
        <v>0.52</v>
      </c>
      <c r="G291" s="856"/>
      <c r="H291" s="855">
        <f t="shared" si="40"/>
        <v>0.23</v>
      </c>
      <c r="I291" s="855"/>
      <c r="J291" s="884"/>
      <c r="K291" s="855"/>
      <c r="L291" s="855"/>
      <c r="M291" s="855">
        <f t="shared" si="41"/>
        <v>0.23</v>
      </c>
      <c r="N291" s="855"/>
      <c r="O291" s="871" t="s">
        <v>591</v>
      </c>
      <c r="P291" s="843" t="s">
        <v>796</v>
      </c>
      <c r="Q291" s="902" t="s">
        <v>710</v>
      </c>
      <c r="R291" s="902">
        <v>868</v>
      </c>
      <c r="S291" s="902"/>
      <c r="T291" s="859"/>
      <c r="U291" s="872"/>
      <c r="V291" s="872"/>
      <c r="W291" s="855">
        <v>0.23</v>
      </c>
      <c r="X291" s="872"/>
      <c r="Y291" s="872"/>
      <c r="Z291" s="872"/>
      <c r="AA291" s="872"/>
      <c r="AB291" s="872"/>
      <c r="AC291" s="872"/>
      <c r="AD291" s="872"/>
      <c r="AE291" s="872"/>
      <c r="AF291" s="872"/>
      <c r="AG291" s="872"/>
      <c r="AH291" s="872"/>
      <c r="AI291" s="872"/>
      <c r="AJ291" s="872"/>
      <c r="AK291" s="872"/>
      <c r="AL291" s="872"/>
      <c r="AM291" s="872"/>
      <c r="AN291" s="872"/>
      <c r="AO291" s="872"/>
      <c r="AP291" s="872"/>
      <c r="AQ291" s="857"/>
      <c r="AR291" s="857"/>
      <c r="AS291" s="857"/>
      <c r="AT291" s="857"/>
      <c r="AU291" s="857"/>
      <c r="AV291" s="861"/>
      <c r="AW291" s="862"/>
      <c r="AX291" s="862"/>
      <c r="AY291" s="862"/>
      <c r="AZ291" s="863"/>
      <c r="BA291" s="861" t="s">
        <v>684</v>
      </c>
      <c r="BB291" s="864"/>
      <c r="BC291" s="864"/>
      <c r="BD291" s="864"/>
      <c r="BH291" s="863"/>
      <c r="BI291" s="863"/>
      <c r="BJ291" s="863"/>
    </row>
    <row r="292" spans="1:62" ht="31.5" x14ac:dyDescent="0.25">
      <c r="A292" s="843">
        <v>31</v>
      </c>
      <c r="B292" s="854" t="s">
        <v>1156</v>
      </c>
      <c r="C292" s="843" t="s">
        <v>249</v>
      </c>
      <c r="D292" s="843"/>
      <c r="E292" s="855">
        <f t="shared" si="39"/>
        <v>0.6</v>
      </c>
      <c r="F292" s="855"/>
      <c r="G292" s="856">
        <v>13</v>
      </c>
      <c r="H292" s="855">
        <f t="shared" si="40"/>
        <v>0.6</v>
      </c>
      <c r="I292" s="855">
        <v>0.6</v>
      </c>
      <c r="J292" s="855"/>
      <c r="K292" s="855"/>
      <c r="L292" s="855"/>
      <c r="M292" s="855">
        <f t="shared" si="41"/>
        <v>0.6</v>
      </c>
      <c r="N292" s="855">
        <v>0.6</v>
      </c>
      <c r="O292" s="871" t="s">
        <v>603</v>
      </c>
      <c r="P292" s="843" t="s">
        <v>709</v>
      </c>
      <c r="Q292" s="858" t="s">
        <v>1157</v>
      </c>
      <c r="R292" s="902">
        <v>232</v>
      </c>
      <c r="S292" s="902">
        <v>232</v>
      </c>
      <c r="T292" s="859"/>
      <c r="U292" s="874"/>
      <c r="V292" s="872"/>
      <c r="W292" s="874">
        <v>0.3</v>
      </c>
      <c r="X292" s="874">
        <v>0.15</v>
      </c>
      <c r="Y292" s="872"/>
      <c r="Z292" s="872"/>
      <c r="AA292" s="874">
        <v>0.15</v>
      </c>
      <c r="AB292" s="872"/>
      <c r="AC292" s="874"/>
      <c r="AD292" s="874"/>
      <c r="AE292" s="874"/>
      <c r="AF292" s="874"/>
      <c r="AG292" s="874"/>
      <c r="AH292" s="874"/>
      <c r="AI292" s="874"/>
      <c r="AJ292" s="874"/>
      <c r="AK292" s="872"/>
      <c r="AL292" s="872"/>
      <c r="AM292" s="874"/>
      <c r="AN292" s="874"/>
      <c r="AO292" s="872"/>
      <c r="AP292" s="872"/>
      <c r="AQ292" s="857"/>
      <c r="AR292" s="857"/>
      <c r="AS292" s="857"/>
      <c r="AT292" s="857"/>
      <c r="AU292" s="857"/>
      <c r="AV292" s="861"/>
      <c r="AW292" s="862"/>
      <c r="AX292" s="862"/>
      <c r="AY292" s="862" t="s">
        <v>1158</v>
      </c>
      <c r="AZ292" s="863"/>
      <c r="BA292" s="861" t="s">
        <v>680</v>
      </c>
      <c r="BB292" s="864"/>
      <c r="BC292" s="864"/>
      <c r="BD292" s="864"/>
      <c r="BH292" s="863"/>
      <c r="BI292" s="863"/>
      <c r="BJ292" s="863"/>
    </row>
    <row r="293" spans="1:62" ht="31.5" x14ac:dyDescent="0.25">
      <c r="A293" s="843">
        <v>32</v>
      </c>
      <c r="B293" s="854" t="s">
        <v>1159</v>
      </c>
      <c r="C293" s="843" t="s">
        <v>249</v>
      </c>
      <c r="D293" s="843"/>
      <c r="E293" s="855">
        <f t="shared" si="39"/>
        <v>0.79999999999999993</v>
      </c>
      <c r="F293" s="855"/>
      <c r="G293" s="856">
        <v>13</v>
      </c>
      <c r="H293" s="855">
        <f t="shared" si="40"/>
        <v>0.79999999999999993</v>
      </c>
      <c r="I293" s="855">
        <v>0.8</v>
      </c>
      <c r="J293" s="855">
        <v>0.7</v>
      </c>
      <c r="K293" s="855"/>
      <c r="L293" s="855"/>
      <c r="M293" s="855">
        <f t="shared" si="41"/>
        <v>0.1</v>
      </c>
      <c r="N293" s="855">
        <v>0.1</v>
      </c>
      <c r="O293" s="871" t="s">
        <v>603</v>
      </c>
      <c r="P293" s="843" t="s">
        <v>709</v>
      </c>
      <c r="Q293" s="858" t="s">
        <v>710</v>
      </c>
      <c r="R293" s="902">
        <v>233</v>
      </c>
      <c r="S293" s="902">
        <v>233</v>
      </c>
      <c r="T293" s="859" t="s">
        <v>718</v>
      </c>
      <c r="U293" s="874"/>
      <c r="V293" s="872"/>
      <c r="W293" s="874"/>
      <c r="X293" s="874"/>
      <c r="Y293" s="872"/>
      <c r="Z293" s="872"/>
      <c r="AA293" s="874">
        <v>0.05</v>
      </c>
      <c r="AB293" s="872"/>
      <c r="AC293" s="874"/>
      <c r="AD293" s="874"/>
      <c r="AE293" s="874"/>
      <c r="AF293" s="874">
        <v>0.05</v>
      </c>
      <c r="AG293" s="874"/>
      <c r="AH293" s="874"/>
      <c r="AI293" s="874"/>
      <c r="AJ293" s="874"/>
      <c r="AK293" s="872"/>
      <c r="AL293" s="872"/>
      <c r="AM293" s="874"/>
      <c r="AN293" s="874"/>
      <c r="AO293" s="872"/>
      <c r="AP293" s="872"/>
      <c r="AQ293" s="857"/>
      <c r="AR293" s="857"/>
      <c r="AS293" s="857"/>
      <c r="AT293" s="857"/>
      <c r="AU293" s="857"/>
      <c r="AV293" s="861"/>
      <c r="AW293" s="862"/>
      <c r="AX293" s="862"/>
      <c r="AY293" s="862" t="s">
        <v>680</v>
      </c>
      <c r="AZ293" s="863"/>
      <c r="BA293" s="861" t="s">
        <v>680</v>
      </c>
      <c r="BB293" s="864"/>
      <c r="BC293" s="864"/>
      <c r="BD293" s="864"/>
      <c r="BH293" s="863"/>
      <c r="BI293" s="863"/>
      <c r="BJ293" s="863"/>
    </row>
    <row r="294" spans="1:62" ht="47.25" x14ac:dyDescent="0.25">
      <c r="A294" s="843">
        <v>33</v>
      </c>
      <c r="B294" s="854" t="s">
        <v>1160</v>
      </c>
      <c r="C294" s="843" t="s">
        <v>249</v>
      </c>
      <c r="D294" s="843"/>
      <c r="E294" s="855">
        <f t="shared" si="39"/>
        <v>0.60000000000000009</v>
      </c>
      <c r="F294" s="855"/>
      <c r="G294" s="856">
        <v>13</v>
      </c>
      <c r="H294" s="855">
        <f t="shared" si="40"/>
        <v>0.60000000000000009</v>
      </c>
      <c r="I294" s="855">
        <v>0.6</v>
      </c>
      <c r="J294" s="855">
        <v>0.2</v>
      </c>
      <c r="K294" s="855"/>
      <c r="L294" s="855"/>
      <c r="M294" s="855">
        <f t="shared" si="41"/>
        <v>0.4</v>
      </c>
      <c r="N294" s="855">
        <v>0.4</v>
      </c>
      <c r="O294" s="871" t="s">
        <v>603</v>
      </c>
      <c r="P294" s="843" t="s">
        <v>709</v>
      </c>
      <c r="Q294" s="858" t="s">
        <v>1157</v>
      </c>
      <c r="R294" s="902">
        <v>234</v>
      </c>
      <c r="S294" s="902">
        <v>234</v>
      </c>
      <c r="T294" s="859" t="s">
        <v>718</v>
      </c>
      <c r="U294" s="874"/>
      <c r="V294" s="872"/>
      <c r="W294" s="874"/>
      <c r="X294" s="874"/>
      <c r="Y294" s="872"/>
      <c r="Z294" s="872"/>
      <c r="AA294" s="874">
        <v>0.4</v>
      </c>
      <c r="AB294" s="872"/>
      <c r="AC294" s="872"/>
      <c r="AD294" s="874"/>
      <c r="AE294" s="872"/>
      <c r="AF294" s="874"/>
      <c r="AG294" s="872"/>
      <c r="AH294" s="872"/>
      <c r="AI294" s="872"/>
      <c r="AJ294" s="874"/>
      <c r="AK294" s="872"/>
      <c r="AL294" s="872"/>
      <c r="AM294" s="874"/>
      <c r="AN294" s="872"/>
      <c r="AO294" s="872"/>
      <c r="AP294" s="872"/>
      <c r="AQ294" s="857"/>
      <c r="AR294" s="857"/>
      <c r="AS294" s="857"/>
      <c r="AT294" s="857"/>
      <c r="AU294" s="857"/>
      <c r="AV294" s="861"/>
      <c r="AW294" s="862"/>
      <c r="AX294" s="862"/>
      <c r="AY294" s="862" t="s">
        <v>680</v>
      </c>
      <c r="AZ294" s="863"/>
      <c r="BA294" s="861" t="s">
        <v>680</v>
      </c>
      <c r="BB294" s="864"/>
      <c r="BC294" s="864"/>
      <c r="BD294" s="864"/>
      <c r="BH294" s="863"/>
      <c r="BI294" s="863"/>
      <c r="BJ294" s="863"/>
    </row>
    <row r="295" spans="1:62" ht="47.25" x14ac:dyDescent="0.25">
      <c r="A295" s="843">
        <v>34</v>
      </c>
      <c r="B295" s="875" t="s">
        <v>1161</v>
      </c>
      <c r="C295" s="873" t="s">
        <v>249</v>
      </c>
      <c r="D295" s="873"/>
      <c r="E295" s="855">
        <f t="shared" si="39"/>
        <v>0.5</v>
      </c>
      <c r="F295" s="855"/>
      <c r="G295" s="856">
        <v>13</v>
      </c>
      <c r="H295" s="855">
        <f t="shared" si="40"/>
        <v>0.5</v>
      </c>
      <c r="I295" s="855">
        <v>0.5</v>
      </c>
      <c r="J295" s="855">
        <v>0.5</v>
      </c>
      <c r="K295" s="855"/>
      <c r="L295" s="855"/>
      <c r="M295" s="855">
        <f t="shared" si="41"/>
        <v>0</v>
      </c>
      <c r="N295" s="855"/>
      <c r="O295" s="882" t="s">
        <v>602</v>
      </c>
      <c r="P295" s="883" t="s">
        <v>722</v>
      </c>
      <c r="Q295" s="902" t="s">
        <v>677</v>
      </c>
      <c r="R295" s="902">
        <v>247</v>
      </c>
      <c r="S295" s="902">
        <v>247</v>
      </c>
      <c r="T295" s="859" t="s">
        <v>680</v>
      </c>
      <c r="U295" s="855"/>
      <c r="V295" s="872"/>
      <c r="W295" s="855">
        <v>0</v>
      </c>
      <c r="X295" s="872">
        <v>0</v>
      </c>
      <c r="Y295" s="855"/>
      <c r="Z295" s="855"/>
      <c r="AA295" s="872"/>
      <c r="AB295" s="872"/>
      <c r="AC295" s="872"/>
      <c r="AD295" s="872"/>
      <c r="AE295" s="872"/>
      <c r="AF295" s="872"/>
      <c r="AG295" s="855"/>
      <c r="AH295" s="855"/>
      <c r="AI295" s="855"/>
      <c r="AJ295" s="855"/>
      <c r="AK295" s="872"/>
      <c r="AL295" s="872"/>
      <c r="AM295" s="872"/>
      <c r="AN295" s="872"/>
      <c r="AO295" s="872"/>
      <c r="AP295" s="872"/>
      <c r="AQ295" s="857"/>
      <c r="AR295" s="857"/>
      <c r="AS295" s="857"/>
      <c r="AT295" s="857"/>
      <c r="AU295" s="857"/>
      <c r="AV295" s="861"/>
      <c r="AW295" s="862"/>
      <c r="AX295" s="862"/>
      <c r="AY295" s="862" t="s">
        <v>680</v>
      </c>
      <c r="AZ295" s="863"/>
      <c r="BA295" s="861" t="s">
        <v>680</v>
      </c>
      <c r="BB295" s="864"/>
      <c r="BC295" s="864"/>
      <c r="BD295" s="864"/>
      <c r="BH295" s="863"/>
      <c r="BI295" s="863"/>
      <c r="BJ295" s="863"/>
    </row>
    <row r="296" spans="1:62" ht="31.5" x14ac:dyDescent="0.25">
      <c r="A296" s="843">
        <v>35</v>
      </c>
      <c r="B296" s="875" t="s">
        <v>1162</v>
      </c>
      <c r="C296" s="873" t="s">
        <v>249</v>
      </c>
      <c r="D296" s="873"/>
      <c r="E296" s="855">
        <f t="shared" si="39"/>
        <v>0.3</v>
      </c>
      <c r="F296" s="855"/>
      <c r="G296" s="856">
        <v>13</v>
      </c>
      <c r="H296" s="855">
        <f t="shared" si="40"/>
        <v>0.3</v>
      </c>
      <c r="I296" s="855">
        <v>0.3</v>
      </c>
      <c r="J296" s="855">
        <v>0.3</v>
      </c>
      <c r="K296" s="855"/>
      <c r="L296" s="855"/>
      <c r="M296" s="855">
        <f t="shared" si="41"/>
        <v>0</v>
      </c>
      <c r="N296" s="855"/>
      <c r="O296" s="882" t="s">
        <v>602</v>
      </c>
      <c r="P296" s="883" t="s">
        <v>722</v>
      </c>
      <c r="Q296" s="902" t="s">
        <v>677</v>
      </c>
      <c r="R296" s="902">
        <v>248</v>
      </c>
      <c r="S296" s="902">
        <v>248</v>
      </c>
      <c r="T296" s="859" t="s">
        <v>680</v>
      </c>
      <c r="U296" s="855"/>
      <c r="V296" s="872"/>
      <c r="W296" s="855">
        <v>0</v>
      </c>
      <c r="X296" s="872">
        <v>0</v>
      </c>
      <c r="Y296" s="855"/>
      <c r="Z296" s="855"/>
      <c r="AA296" s="872"/>
      <c r="AB296" s="872"/>
      <c r="AC296" s="872"/>
      <c r="AD296" s="872"/>
      <c r="AE296" s="872"/>
      <c r="AF296" s="872"/>
      <c r="AG296" s="855"/>
      <c r="AH296" s="855"/>
      <c r="AI296" s="855"/>
      <c r="AJ296" s="855"/>
      <c r="AK296" s="872"/>
      <c r="AL296" s="872"/>
      <c r="AM296" s="872"/>
      <c r="AN296" s="872"/>
      <c r="AO296" s="872"/>
      <c r="AP296" s="872"/>
      <c r="AQ296" s="857"/>
      <c r="AR296" s="857"/>
      <c r="AS296" s="857"/>
      <c r="AT296" s="857"/>
      <c r="AU296" s="857"/>
      <c r="AV296" s="861"/>
      <c r="AW296" s="862"/>
      <c r="AX296" s="862"/>
      <c r="AY296" s="862" t="s">
        <v>680</v>
      </c>
      <c r="AZ296" s="863"/>
      <c r="BA296" s="861" t="s">
        <v>680</v>
      </c>
      <c r="BB296" s="864"/>
      <c r="BC296" s="864"/>
      <c r="BD296" s="864"/>
      <c r="BH296" s="863"/>
      <c r="BI296" s="863"/>
      <c r="BJ296" s="863"/>
    </row>
    <row r="297" spans="1:62" ht="31.5" x14ac:dyDescent="0.25">
      <c r="A297" s="843">
        <v>36</v>
      </c>
      <c r="B297" s="875" t="s">
        <v>1163</v>
      </c>
      <c r="C297" s="873" t="s">
        <v>249</v>
      </c>
      <c r="D297" s="873"/>
      <c r="E297" s="855">
        <f t="shared" si="39"/>
        <v>0.5</v>
      </c>
      <c r="F297" s="855"/>
      <c r="G297" s="856">
        <v>13</v>
      </c>
      <c r="H297" s="855">
        <f t="shared" si="40"/>
        <v>0.5</v>
      </c>
      <c r="I297" s="855">
        <v>0.5</v>
      </c>
      <c r="J297" s="855">
        <v>0.5</v>
      </c>
      <c r="K297" s="855"/>
      <c r="L297" s="855"/>
      <c r="M297" s="855">
        <f t="shared" si="41"/>
        <v>0</v>
      </c>
      <c r="N297" s="855"/>
      <c r="O297" s="882" t="s">
        <v>602</v>
      </c>
      <c r="P297" s="883" t="s">
        <v>722</v>
      </c>
      <c r="Q297" s="902" t="s">
        <v>677</v>
      </c>
      <c r="R297" s="902">
        <v>249</v>
      </c>
      <c r="S297" s="902">
        <v>249</v>
      </c>
      <c r="T297" s="859" t="s">
        <v>718</v>
      </c>
      <c r="U297" s="855"/>
      <c r="V297" s="872"/>
      <c r="W297" s="855">
        <v>0</v>
      </c>
      <c r="X297" s="872">
        <v>0</v>
      </c>
      <c r="Y297" s="855"/>
      <c r="Z297" s="855"/>
      <c r="AA297" s="872"/>
      <c r="AB297" s="872"/>
      <c r="AC297" s="872"/>
      <c r="AD297" s="872"/>
      <c r="AE297" s="872"/>
      <c r="AF297" s="872"/>
      <c r="AG297" s="855"/>
      <c r="AH297" s="855"/>
      <c r="AI297" s="855"/>
      <c r="AJ297" s="855"/>
      <c r="AK297" s="872"/>
      <c r="AL297" s="872"/>
      <c r="AM297" s="872"/>
      <c r="AN297" s="872"/>
      <c r="AO297" s="872"/>
      <c r="AP297" s="872"/>
      <c r="AQ297" s="857"/>
      <c r="AR297" s="857"/>
      <c r="AS297" s="857"/>
      <c r="AT297" s="857"/>
      <c r="AU297" s="857"/>
      <c r="AV297" s="861"/>
      <c r="AW297" s="862"/>
      <c r="AX297" s="862"/>
      <c r="AY297" s="862" t="s">
        <v>680</v>
      </c>
      <c r="AZ297" s="863"/>
      <c r="BA297" s="861" t="s">
        <v>680</v>
      </c>
      <c r="BB297" s="864"/>
      <c r="BC297" s="864"/>
      <c r="BD297" s="864"/>
      <c r="BH297" s="863"/>
      <c r="BI297" s="863"/>
      <c r="BJ297" s="863"/>
    </row>
    <row r="298" spans="1:62" ht="47.25" x14ac:dyDescent="0.25">
      <c r="A298" s="843">
        <v>37</v>
      </c>
      <c r="B298" s="854" t="s">
        <v>1164</v>
      </c>
      <c r="C298" s="843" t="s">
        <v>249</v>
      </c>
      <c r="D298" s="843"/>
      <c r="E298" s="855">
        <f t="shared" si="39"/>
        <v>1.5</v>
      </c>
      <c r="F298" s="855"/>
      <c r="G298" s="856">
        <v>13</v>
      </c>
      <c r="H298" s="855">
        <f t="shared" si="40"/>
        <v>1.5</v>
      </c>
      <c r="I298" s="855">
        <v>1.5</v>
      </c>
      <c r="J298" s="855"/>
      <c r="K298" s="855"/>
      <c r="L298" s="855"/>
      <c r="M298" s="855">
        <f t="shared" si="41"/>
        <v>1.5</v>
      </c>
      <c r="N298" s="855">
        <v>1.5</v>
      </c>
      <c r="O298" s="882" t="s">
        <v>602</v>
      </c>
      <c r="P298" s="883" t="s">
        <v>722</v>
      </c>
      <c r="Q298" s="902" t="s">
        <v>677</v>
      </c>
      <c r="R298" s="902">
        <v>250</v>
      </c>
      <c r="S298" s="902">
        <v>250</v>
      </c>
      <c r="T298" s="859" t="s">
        <v>680</v>
      </c>
      <c r="U298" s="855"/>
      <c r="V298" s="872"/>
      <c r="W298" s="855">
        <v>0.5</v>
      </c>
      <c r="X298" s="872">
        <v>0</v>
      </c>
      <c r="Y298" s="855">
        <v>1</v>
      </c>
      <c r="Z298" s="855"/>
      <c r="AA298" s="872"/>
      <c r="AB298" s="872"/>
      <c r="AC298" s="872"/>
      <c r="AD298" s="872"/>
      <c r="AE298" s="872"/>
      <c r="AF298" s="872"/>
      <c r="AG298" s="855"/>
      <c r="AH298" s="855"/>
      <c r="AI298" s="855"/>
      <c r="AJ298" s="855"/>
      <c r="AK298" s="872"/>
      <c r="AL298" s="872"/>
      <c r="AM298" s="872"/>
      <c r="AN298" s="872"/>
      <c r="AO298" s="872"/>
      <c r="AP298" s="872"/>
      <c r="AQ298" s="857"/>
      <c r="AR298" s="857"/>
      <c r="AS298" s="857"/>
      <c r="AT298" s="857"/>
      <c r="AU298" s="857"/>
      <c r="AV298" s="861"/>
      <c r="AW298" s="862"/>
      <c r="AX298" s="862"/>
      <c r="AY298" s="862" t="s">
        <v>680</v>
      </c>
      <c r="AZ298" s="863"/>
      <c r="BA298" s="861" t="s">
        <v>680</v>
      </c>
      <c r="BB298" s="864"/>
      <c r="BC298" s="864"/>
      <c r="BD298" s="864"/>
      <c r="BH298" s="863"/>
      <c r="BI298" s="863"/>
      <c r="BJ298" s="863"/>
    </row>
    <row r="299" spans="1:62" ht="31.5" x14ac:dyDescent="0.25">
      <c r="A299" s="843">
        <v>38</v>
      </c>
      <c r="B299" s="854" t="s">
        <v>1165</v>
      </c>
      <c r="C299" s="843" t="s">
        <v>249</v>
      </c>
      <c r="D299" s="843"/>
      <c r="E299" s="855">
        <f t="shared" si="39"/>
        <v>0.4</v>
      </c>
      <c r="F299" s="855"/>
      <c r="G299" s="856"/>
      <c r="H299" s="855">
        <f t="shared" si="40"/>
        <v>0.4</v>
      </c>
      <c r="I299" s="855"/>
      <c r="J299" s="855"/>
      <c r="K299" s="855"/>
      <c r="L299" s="855"/>
      <c r="M299" s="855">
        <f t="shared" si="41"/>
        <v>0.4</v>
      </c>
      <c r="N299" s="855"/>
      <c r="O299" s="882" t="s">
        <v>602</v>
      </c>
      <c r="P299" s="883" t="s">
        <v>722</v>
      </c>
      <c r="Q299" s="902" t="s">
        <v>677</v>
      </c>
      <c r="R299" s="902">
        <v>869</v>
      </c>
      <c r="S299" s="902"/>
      <c r="T299" s="859"/>
      <c r="U299" s="855"/>
      <c r="V299" s="872"/>
      <c r="W299" s="855"/>
      <c r="X299" s="872">
        <v>0.4</v>
      </c>
      <c r="Y299" s="855"/>
      <c r="Z299" s="855"/>
      <c r="AA299" s="872"/>
      <c r="AB299" s="872"/>
      <c r="AC299" s="872"/>
      <c r="AD299" s="872"/>
      <c r="AE299" s="872"/>
      <c r="AF299" s="872"/>
      <c r="AG299" s="855"/>
      <c r="AH299" s="855"/>
      <c r="AI299" s="855"/>
      <c r="AJ299" s="855"/>
      <c r="AK299" s="872"/>
      <c r="AL299" s="872"/>
      <c r="AM299" s="872"/>
      <c r="AN299" s="872"/>
      <c r="AO299" s="872"/>
      <c r="AP299" s="872"/>
      <c r="AQ299" s="857"/>
      <c r="AR299" s="857"/>
      <c r="AS299" s="857"/>
      <c r="AT299" s="857"/>
      <c r="AU299" s="857"/>
      <c r="AV299" s="861"/>
      <c r="AW299" s="862"/>
      <c r="AX299" s="862"/>
      <c r="AY299" s="862"/>
      <c r="AZ299" s="863"/>
      <c r="BA299" s="861" t="s">
        <v>684</v>
      </c>
      <c r="BB299" s="864"/>
      <c r="BC299" s="864"/>
      <c r="BD299" s="864"/>
      <c r="BH299" s="863"/>
      <c r="BI299" s="863"/>
      <c r="BJ299" s="863"/>
    </row>
    <row r="300" spans="1:62" ht="31.5" x14ac:dyDescent="0.25">
      <c r="A300" s="843">
        <v>39</v>
      </c>
      <c r="B300" s="854" t="s">
        <v>1166</v>
      </c>
      <c r="C300" s="843" t="s">
        <v>249</v>
      </c>
      <c r="D300" s="843"/>
      <c r="E300" s="855">
        <f t="shared" si="39"/>
        <v>0.25</v>
      </c>
      <c r="F300" s="855">
        <v>0.14000000000000001</v>
      </c>
      <c r="G300" s="856">
        <v>13</v>
      </c>
      <c r="H300" s="855">
        <f t="shared" si="40"/>
        <v>0.11</v>
      </c>
      <c r="I300" s="855">
        <v>0.11</v>
      </c>
      <c r="J300" s="881"/>
      <c r="K300" s="855"/>
      <c r="L300" s="855"/>
      <c r="M300" s="855">
        <f t="shared" si="41"/>
        <v>0.11</v>
      </c>
      <c r="N300" s="855">
        <v>0.11</v>
      </c>
      <c r="O300" s="882" t="s">
        <v>823</v>
      </c>
      <c r="P300" s="883" t="s">
        <v>824</v>
      </c>
      <c r="Q300" s="902" t="s">
        <v>677</v>
      </c>
      <c r="R300" s="902">
        <v>252</v>
      </c>
      <c r="S300" s="902">
        <v>252</v>
      </c>
      <c r="T300" s="859" t="s">
        <v>1167</v>
      </c>
      <c r="U300" s="881"/>
      <c r="V300" s="872"/>
      <c r="W300" s="855"/>
      <c r="X300" s="881">
        <v>0.11</v>
      </c>
      <c r="Y300" s="881"/>
      <c r="Z300" s="881"/>
      <c r="AA300" s="872"/>
      <c r="AB300" s="881">
        <v>0</v>
      </c>
      <c r="AC300" s="872"/>
      <c r="AD300" s="881"/>
      <c r="AE300" s="881"/>
      <c r="AF300" s="872"/>
      <c r="AG300" s="872"/>
      <c r="AH300" s="872"/>
      <c r="AI300" s="872"/>
      <c r="AJ300" s="872"/>
      <c r="AK300" s="872"/>
      <c r="AL300" s="872"/>
      <c r="AM300" s="872"/>
      <c r="AN300" s="872"/>
      <c r="AO300" s="872"/>
      <c r="AP300" s="872"/>
      <c r="AQ300" s="857"/>
      <c r="AR300" s="857"/>
      <c r="AS300" s="857"/>
      <c r="AT300" s="857"/>
      <c r="AU300" s="857"/>
      <c r="AV300" s="861"/>
      <c r="AW300" s="862"/>
      <c r="AX300" s="862"/>
      <c r="AY300" s="862" t="s">
        <v>680</v>
      </c>
      <c r="AZ300" s="863"/>
      <c r="BA300" s="861" t="s">
        <v>680</v>
      </c>
      <c r="BB300" s="864"/>
      <c r="BC300" s="864"/>
      <c r="BD300" s="864"/>
      <c r="BH300" s="863"/>
      <c r="BI300" s="863"/>
      <c r="BJ300" s="863"/>
    </row>
    <row r="301" spans="1:62" ht="31.5" x14ac:dyDescent="0.25">
      <c r="A301" s="843">
        <v>40</v>
      </c>
      <c r="B301" s="854" t="s">
        <v>1168</v>
      </c>
      <c r="C301" s="843" t="s">
        <v>249</v>
      </c>
      <c r="D301" s="843"/>
      <c r="E301" s="855">
        <f t="shared" si="39"/>
        <v>1.5</v>
      </c>
      <c r="F301" s="855"/>
      <c r="G301" s="856">
        <v>13</v>
      </c>
      <c r="H301" s="855">
        <f t="shared" si="40"/>
        <v>1.5</v>
      </c>
      <c r="I301" s="855">
        <v>1.5</v>
      </c>
      <c r="J301" s="884"/>
      <c r="K301" s="855"/>
      <c r="L301" s="855"/>
      <c r="M301" s="855">
        <f t="shared" si="41"/>
        <v>1.5</v>
      </c>
      <c r="N301" s="855">
        <v>1.5</v>
      </c>
      <c r="O301" s="882" t="s">
        <v>823</v>
      </c>
      <c r="P301" s="883" t="s">
        <v>824</v>
      </c>
      <c r="Q301" s="902" t="s">
        <v>677</v>
      </c>
      <c r="R301" s="902">
        <v>254</v>
      </c>
      <c r="S301" s="902">
        <v>254</v>
      </c>
      <c r="T301" s="859" t="s">
        <v>718</v>
      </c>
      <c r="U301" s="872"/>
      <c r="V301" s="872"/>
      <c r="W301" s="874"/>
      <c r="X301" s="855">
        <v>1.5</v>
      </c>
      <c r="Y301" s="855"/>
      <c r="Z301" s="855"/>
      <c r="AA301" s="872"/>
      <c r="AB301" s="872"/>
      <c r="AC301" s="872"/>
      <c r="AD301" s="872"/>
      <c r="AE301" s="872"/>
      <c r="AF301" s="872"/>
      <c r="AG301" s="872"/>
      <c r="AH301" s="872"/>
      <c r="AI301" s="872"/>
      <c r="AJ301" s="872"/>
      <c r="AK301" s="872"/>
      <c r="AL301" s="872"/>
      <c r="AM301" s="872"/>
      <c r="AN301" s="872"/>
      <c r="AO301" s="872"/>
      <c r="AP301" s="872"/>
      <c r="AQ301" s="857"/>
      <c r="AR301" s="857"/>
      <c r="AS301" s="857"/>
      <c r="AT301" s="857"/>
      <c r="AU301" s="857"/>
      <c r="AV301" s="861"/>
      <c r="AW301" s="862"/>
      <c r="AX301" s="862"/>
      <c r="AY301" s="862" t="s">
        <v>680</v>
      </c>
      <c r="AZ301" s="863"/>
      <c r="BA301" s="861" t="s">
        <v>680</v>
      </c>
      <c r="BB301" s="864"/>
      <c r="BC301" s="864"/>
      <c r="BD301" s="864"/>
      <c r="BH301" s="863"/>
      <c r="BI301" s="863"/>
      <c r="BJ301" s="863"/>
    </row>
    <row r="302" spans="1:62" ht="31.5" x14ac:dyDescent="0.25">
      <c r="A302" s="843">
        <v>41</v>
      </c>
      <c r="B302" s="854" t="s">
        <v>1169</v>
      </c>
      <c r="C302" s="843" t="s">
        <v>249</v>
      </c>
      <c r="D302" s="843"/>
      <c r="E302" s="855">
        <f t="shared" si="39"/>
        <v>0.2</v>
      </c>
      <c r="F302" s="855"/>
      <c r="G302" s="856">
        <v>13</v>
      </c>
      <c r="H302" s="855">
        <f t="shared" si="40"/>
        <v>0.2</v>
      </c>
      <c r="I302" s="855">
        <v>0.2</v>
      </c>
      <c r="J302" s="884"/>
      <c r="K302" s="855"/>
      <c r="L302" s="855"/>
      <c r="M302" s="855">
        <f t="shared" si="41"/>
        <v>0.2</v>
      </c>
      <c r="N302" s="855">
        <v>0.2</v>
      </c>
      <c r="O302" s="882" t="s">
        <v>823</v>
      </c>
      <c r="P302" s="883" t="s">
        <v>824</v>
      </c>
      <c r="Q302" s="902" t="s">
        <v>677</v>
      </c>
      <c r="R302" s="902">
        <v>255</v>
      </c>
      <c r="S302" s="902">
        <v>255</v>
      </c>
      <c r="T302" s="859" t="s">
        <v>1170</v>
      </c>
      <c r="U302" s="872"/>
      <c r="V302" s="872"/>
      <c r="W302" s="874"/>
      <c r="X302" s="855">
        <v>0.2</v>
      </c>
      <c r="Y302" s="855"/>
      <c r="Z302" s="855"/>
      <c r="AA302" s="872"/>
      <c r="AB302" s="872"/>
      <c r="AC302" s="872"/>
      <c r="AD302" s="872"/>
      <c r="AE302" s="872"/>
      <c r="AF302" s="872"/>
      <c r="AG302" s="872"/>
      <c r="AH302" s="872"/>
      <c r="AI302" s="872"/>
      <c r="AJ302" s="872"/>
      <c r="AK302" s="872"/>
      <c r="AL302" s="872"/>
      <c r="AM302" s="872"/>
      <c r="AN302" s="872"/>
      <c r="AO302" s="872"/>
      <c r="AP302" s="872"/>
      <c r="AQ302" s="857"/>
      <c r="AR302" s="857"/>
      <c r="AS302" s="857"/>
      <c r="AT302" s="857"/>
      <c r="AU302" s="857"/>
      <c r="AV302" s="861"/>
      <c r="AW302" s="862"/>
      <c r="AX302" s="862"/>
      <c r="AY302" s="862" t="s">
        <v>680</v>
      </c>
      <c r="AZ302" s="863"/>
      <c r="BA302" s="861" t="s">
        <v>680</v>
      </c>
      <c r="BB302" s="864"/>
      <c r="BC302" s="864"/>
      <c r="BD302" s="864"/>
      <c r="BH302" s="863"/>
      <c r="BI302" s="863"/>
      <c r="BJ302" s="863"/>
    </row>
    <row r="303" spans="1:62" ht="31.5" x14ac:dyDescent="0.25">
      <c r="A303" s="843">
        <v>42</v>
      </c>
      <c r="B303" s="854" t="s">
        <v>1171</v>
      </c>
      <c r="C303" s="843" t="s">
        <v>249</v>
      </c>
      <c r="D303" s="843"/>
      <c r="E303" s="855">
        <f t="shared" si="39"/>
        <v>0.2</v>
      </c>
      <c r="F303" s="855"/>
      <c r="G303" s="856">
        <v>13</v>
      </c>
      <c r="H303" s="855">
        <f t="shared" si="40"/>
        <v>0.2</v>
      </c>
      <c r="I303" s="855">
        <v>0.2</v>
      </c>
      <c r="J303" s="884"/>
      <c r="K303" s="855"/>
      <c r="L303" s="855"/>
      <c r="M303" s="855">
        <f t="shared" si="41"/>
        <v>0.2</v>
      </c>
      <c r="N303" s="855">
        <v>0.2</v>
      </c>
      <c r="O303" s="882" t="s">
        <v>823</v>
      </c>
      <c r="P303" s="883" t="s">
        <v>824</v>
      </c>
      <c r="Q303" s="902" t="s">
        <v>677</v>
      </c>
      <c r="R303" s="902">
        <v>256</v>
      </c>
      <c r="S303" s="902">
        <v>256</v>
      </c>
      <c r="T303" s="859" t="s">
        <v>718</v>
      </c>
      <c r="U303" s="872"/>
      <c r="V303" s="872"/>
      <c r="W303" s="855">
        <v>0.2</v>
      </c>
      <c r="X303" s="855"/>
      <c r="Y303" s="855"/>
      <c r="Z303" s="855"/>
      <c r="AA303" s="872"/>
      <c r="AB303" s="872"/>
      <c r="AC303" s="872"/>
      <c r="AD303" s="872"/>
      <c r="AE303" s="872"/>
      <c r="AF303" s="872"/>
      <c r="AG303" s="872"/>
      <c r="AH303" s="872"/>
      <c r="AI303" s="872"/>
      <c r="AJ303" s="872"/>
      <c r="AK303" s="872"/>
      <c r="AL303" s="872"/>
      <c r="AM303" s="872"/>
      <c r="AN303" s="872"/>
      <c r="AO303" s="872"/>
      <c r="AP303" s="872"/>
      <c r="AQ303" s="857"/>
      <c r="AR303" s="857"/>
      <c r="AS303" s="857"/>
      <c r="AT303" s="857"/>
      <c r="AU303" s="857"/>
      <c r="AV303" s="861" t="s">
        <v>1172</v>
      </c>
      <c r="AW303" s="862"/>
      <c r="AX303" s="862"/>
      <c r="AY303" s="862" t="s">
        <v>680</v>
      </c>
      <c r="AZ303" s="863"/>
      <c r="BA303" s="861" t="s">
        <v>680</v>
      </c>
      <c r="BB303" s="864"/>
      <c r="BC303" s="864"/>
      <c r="BD303" s="864"/>
      <c r="BH303" s="863"/>
      <c r="BI303" s="863"/>
      <c r="BJ303" s="863"/>
    </row>
    <row r="304" spans="1:62" x14ac:dyDescent="0.25">
      <c r="A304" s="843">
        <v>43</v>
      </c>
      <c r="B304" s="854" t="s">
        <v>1173</v>
      </c>
      <c r="C304" s="843" t="s">
        <v>249</v>
      </c>
      <c r="D304" s="843"/>
      <c r="E304" s="855">
        <f t="shared" si="39"/>
        <v>0.2</v>
      </c>
      <c r="F304" s="855"/>
      <c r="G304" s="856">
        <v>13</v>
      </c>
      <c r="H304" s="855">
        <f t="shared" si="40"/>
        <v>0.2</v>
      </c>
      <c r="I304" s="855">
        <v>0.2</v>
      </c>
      <c r="J304" s="884"/>
      <c r="K304" s="855"/>
      <c r="L304" s="855"/>
      <c r="M304" s="855">
        <f t="shared" si="41"/>
        <v>0.2</v>
      </c>
      <c r="N304" s="855">
        <v>0.2</v>
      </c>
      <c r="O304" s="882" t="s">
        <v>823</v>
      </c>
      <c r="P304" s="883" t="s">
        <v>824</v>
      </c>
      <c r="Q304" s="902" t="s">
        <v>677</v>
      </c>
      <c r="R304" s="902">
        <v>257</v>
      </c>
      <c r="S304" s="902">
        <v>257</v>
      </c>
      <c r="T304" s="859" t="s">
        <v>718</v>
      </c>
      <c r="U304" s="872"/>
      <c r="V304" s="872"/>
      <c r="W304" s="855">
        <v>0.2</v>
      </c>
      <c r="X304" s="855"/>
      <c r="Y304" s="855"/>
      <c r="Z304" s="855"/>
      <c r="AA304" s="872"/>
      <c r="AB304" s="872"/>
      <c r="AC304" s="872"/>
      <c r="AD304" s="872"/>
      <c r="AE304" s="872"/>
      <c r="AF304" s="872"/>
      <c r="AG304" s="872"/>
      <c r="AH304" s="872"/>
      <c r="AI304" s="872"/>
      <c r="AJ304" s="872"/>
      <c r="AK304" s="872"/>
      <c r="AL304" s="872"/>
      <c r="AM304" s="872"/>
      <c r="AN304" s="872"/>
      <c r="AO304" s="872"/>
      <c r="AP304" s="872"/>
      <c r="AQ304" s="857"/>
      <c r="AR304" s="857"/>
      <c r="AS304" s="857"/>
      <c r="AT304" s="857"/>
      <c r="AU304" s="857"/>
      <c r="AV304" s="861"/>
      <c r="AW304" s="862"/>
      <c r="AX304" s="862"/>
      <c r="AY304" s="862" t="s">
        <v>680</v>
      </c>
      <c r="AZ304" s="863"/>
      <c r="BA304" s="861" t="s">
        <v>680</v>
      </c>
      <c r="BB304" s="864"/>
      <c r="BC304" s="864"/>
      <c r="BD304" s="864"/>
      <c r="BH304" s="863"/>
      <c r="BI304" s="863"/>
      <c r="BJ304" s="863"/>
    </row>
    <row r="305" spans="1:62" ht="31.5" x14ac:dyDescent="0.25">
      <c r="A305" s="843">
        <v>44</v>
      </c>
      <c r="B305" s="854" t="s">
        <v>1174</v>
      </c>
      <c r="C305" s="843" t="s">
        <v>249</v>
      </c>
      <c r="D305" s="843"/>
      <c r="E305" s="855">
        <f t="shared" si="39"/>
        <v>0.2</v>
      </c>
      <c r="F305" s="855"/>
      <c r="G305" s="856">
        <v>13</v>
      </c>
      <c r="H305" s="855">
        <f t="shared" si="40"/>
        <v>0.2</v>
      </c>
      <c r="I305" s="855">
        <v>0.2</v>
      </c>
      <c r="J305" s="855"/>
      <c r="K305" s="855"/>
      <c r="L305" s="855"/>
      <c r="M305" s="855">
        <f t="shared" si="41"/>
        <v>0.2</v>
      </c>
      <c r="N305" s="855">
        <v>0.2</v>
      </c>
      <c r="O305" s="882" t="s">
        <v>823</v>
      </c>
      <c r="P305" s="883" t="s">
        <v>824</v>
      </c>
      <c r="Q305" s="902" t="s">
        <v>677</v>
      </c>
      <c r="R305" s="902">
        <v>258</v>
      </c>
      <c r="S305" s="902">
        <v>258</v>
      </c>
      <c r="T305" s="859" t="s">
        <v>718</v>
      </c>
      <c r="U305" s="874"/>
      <c r="V305" s="872"/>
      <c r="W305" s="874"/>
      <c r="X305" s="855">
        <v>0.2</v>
      </c>
      <c r="Y305" s="855"/>
      <c r="Z305" s="855"/>
      <c r="AA305" s="872"/>
      <c r="AB305" s="872"/>
      <c r="AC305" s="872"/>
      <c r="AD305" s="872"/>
      <c r="AE305" s="872"/>
      <c r="AF305" s="872"/>
      <c r="AG305" s="872"/>
      <c r="AH305" s="872"/>
      <c r="AI305" s="872"/>
      <c r="AJ305" s="872"/>
      <c r="AK305" s="872"/>
      <c r="AL305" s="872"/>
      <c r="AM305" s="872"/>
      <c r="AN305" s="872"/>
      <c r="AO305" s="872"/>
      <c r="AP305" s="872"/>
      <c r="AQ305" s="857"/>
      <c r="AR305" s="857"/>
      <c r="AS305" s="857"/>
      <c r="AT305" s="857"/>
      <c r="AU305" s="857"/>
      <c r="AV305" s="861"/>
      <c r="AW305" s="862"/>
      <c r="AX305" s="862"/>
      <c r="AY305" s="862" t="s">
        <v>680</v>
      </c>
      <c r="AZ305" s="863"/>
      <c r="BA305" s="861" t="s">
        <v>680</v>
      </c>
      <c r="BB305" s="864"/>
      <c r="BC305" s="864"/>
      <c r="BD305" s="864"/>
      <c r="BH305" s="863"/>
      <c r="BI305" s="863"/>
      <c r="BJ305" s="863"/>
    </row>
    <row r="306" spans="1:62" s="928" customFormat="1" ht="31.5" x14ac:dyDescent="0.25">
      <c r="A306" s="843">
        <v>45</v>
      </c>
      <c r="B306" s="854" t="s">
        <v>1175</v>
      </c>
      <c r="C306" s="843" t="s">
        <v>249</v>
      </c>
      <c r="D306" s="843"/>
      <c r="E306" s="855">
        <f t="shared" si="39"/>
        <v>0.2</v>
      </c>
      <c r="F306" s="855"/>
      <c r="G306" s="856">
        <v>13</v>
      </c>
      <c r="H306" s="855">
        <f t="shared" si="40"/>
        <v>0.2</v>
      </c>
      <c r="I306" s="855">
        <v>0.2</v>
      </c>
      <c r="J306" s="881"/>
      <c r="K306" s="855"/>
      <c r="L306" s="855"/>
      <c r="M306" s="855">
        <f t="shared" si="41"/>
        <v>0.2</v>
      </c>
      <c r="N306" s="855">
        <v>0.2</v>
      </c>
      <c r="O306" s="882" t="s">
        <v>823</v>
      </c>
      <c r="P306" s="883" t="s">
        <v>824</v>
      </c>
      <c r="Q306" s="902" t="s">
        <v>677</v>
      </c>
      <c r="R306" s="902">
        <v>259</v>
      </c>
      <c r="S306" s="902">
        <v>259</v>
      </c>
      <c r="T306" s="859" t="s">
        <v>718</v>
      </c>
      <c r="U306" s="881"/>
      <c r="V306" s="872"/>
      <c r="W306" s="874"/>
      <c r="X306" s="855">
        <v>0.2</v>
      </c>
      <c r="Y306" s="872"/>
      <c r="Z306" s="872"/>
      <c r="AA306" s="872"/>
      <c r="AB306" s="872"/>
      <c r="AC306" s="872"/>
      <c r="AD306" s="872"/>
      <c r="AE306" s="872"/>
      <c r="AF306" s="872"/>
      <c r="AG306" s="872"/>
      <c r="AH306" s="872"/>
      <c r="AI306" s="872"/>
      <c r="AJ306" s="872"/>
      <c r="AK306" s="872"/>
      <c r="AL306" s="872"/>
      <c r="AM306" s="872"/>
      <c r="AN306" s="872"/>
      <c r="AO306" s="872"/>
      <c r="AP306" s="872"/>
      <c r="AQ306" s="857"/>
      <c r="AR306" s="857"/>
      <c r="AS306" s="857"/>
      <c r="AT306" s="857"/>
      <c r="AU306" s="857"/>
      <c r="AV306" s="861"/>
      <c r="AW306" s="862"/>
      <c r="AX306" s="862"/>
      <c r="AY306" s="862" t="s">
        <v>680</v>
      </c>
      <c r="AZ306" s="863"/>
      <c r="BA306" s="861" t="s">
        <v>680</v>
      </c>
      <c r="BB306" s="864"/>
      <c r="BC306" s="864"/>
      <c r="BD306" s="864"/>
      <c r="BE306" s="833"/>
      <c r="BF306" s="833"/>
      <c r="BG306" s="833"/>
      <c r="BH306" s="863"/>
      <c r="BI306" s="863"/>
      <c r="BJ306" s="863"/>
    </row>
    <row r="307" spans="1:62" s="928" customFormat="1" ht="31.5" x14ac:dyDescent="0.25">
      <c r="A307" s="843">
        <v>46</v>
      </c>
      <c r="B307" s="854" t="s">
        <v>1176</v>
      </c>
      <c r="C307" s="843" t="s">
        <v>249</v>
      </c>
      <c r="D307" s="843"/>
      <c r="E307" s="855">
        <f t="shared" si="39"/>
        <v>0.1</v>
      </c>
      <c r="F307" s="855"/>
      <c r="G307" s="856">
        <v>13</v>
      </c>
      <c r="H307" s="855">
        <f t="shared" si="40"/>
        <v>0.1</v>
      </c>
      <c r="I307" s="855">
        <v>1.5</v>
      </c>
      <c r="J307" s="884"/>
      <c r="K307" s="855"/>
      <c r="L307" s="855"/>
      <c r="M307" s="855">
        <f t="shared" si="41"/>
        <v>0.1</v>
      </c>
      <c r="N307" s="855">
        <v>1.5</v>
      </c>
      <c r="O307" s="882" t="s">
        <v>823</v>
      </c>
      <c r="P307" s="883" t="s">
        <v>824</v>
      </c>
      <c r="Q307" s="902" t="s">
        <v>677</v>
      </c>
      <c r="R307" s="902">
        <v>260</v>
      </c>
      <c r="S307" s="902">
        <v>260</v>
      </c>
      <c r="T307" s="859" t="s">
        <v>718</v>
      </c>
      <c r="U307" s="872"/>
      <c r="V307" s="872"/>
      <c r="W307" s="874"/>
      <c r="X307" s="872">
        <v>0.1</v>
      </c>
      <c r="Y307" s="872"/>
      <c r="Z307" s="872"/>
      <c r="AA307" s="872"/>
      <c r="AB307" s="872"/>
      <c r="AC307" s="872"/>
      <c r="AD307" s="872"/>
      <c r="AE307" s="872"/>
      <c r="AF307" s="872"/>
      <c r="AG307" s="872"/>
      <c r="AH307" s="872"/>
      <c r="AI307" s="872"/>
      <c r="AJ307" s="872"/>
      <c r="AK307" s="872"/>
      <c r="AL307" s="872"/>
      <c r="AM307" s="872"/>
      <c r="AN307" s="872"/>
      <c r="AO307" s="872"/>
      <c r="AP307" s="872"/>
      <c r="AQ307" s="857"/>
      <c r="AR307" s="857"/>
      <c r="AS307" s="857"/>
      <c r="AT307" s="857"/>
      <c r="AU307" s="857"/>
      <c r="AV307" s="861" t="s">
        <v>1177</v>
      </c>
      <c r="AW307" s="862"/>
      <c r="AX307" s="862"/>
      <c r="AY307" s="862" t="s">
        <v>680</v>
      </c>
      <c r="AZ307" s="863"/>
      <c r="BA307" s="861" t="s">
        <v>680</v>
      </c>
      <c r="BB307" s="864"/>
      <c r="BC307" s="864"/>
      <c r="BD307" s="864"/>
      <c r="BE307" s="833"/>
      <c r="BF307" s="833"/>
      <c r="BG307" s="833"/>
      <c r="BH307" s="863"/>
      <c r="BI307" s="863"/>
      <c r="BJ307" s="863"/>
    </row>
    <row r="308" spans="1:62" ht="31.5" x14ac:dyDescent="0.25">
      <c r="A308" s="843">
        <v>47</v>
      </c>
      <c r="B308" s="854" t="s">
        <v>1178</v>
      </c>
      <c r="C308" s="843" t="s">
        <v>249</v>
      </c>
      <c r="D308" s="843"/>
      <c r="E308" s="855">
        <f t="shared" si="39"/>
        <v>2.5</v>
      </c>
      <c r="F308" s="855"/>
      <c r="G308" s="856">
        <v>13</v>
      </c>
      <c r="H308" s="855">
        <f t="shared" si="40"/>
        <v>2.5</v>
      </c>
      <c r="I308" s="855">
        <v>2.5</v>
      </c>
      <c r="J308" s="884"/>
      <c r="K308" s="855"/>
      <c r="L308" s="855"/>
      <c r="M308" s="855">
        <f t="shared" si="41"/>
        <v>2.5</v>
      </c>
      <c r="N308" s="855">
        <v>2.5</v>
      </c>
      <c r="O308" s="871" t="s">
        <v>830</v>
      </c>
      <c r="P308" s="843" t="s">
        <v>831</v>
      </c>
      <c r="Q308" s="902" t="s">
        <v>677</v>
      </c>
      <c r="R308" s="902">
        <v>263</v>
      </c>
      <c r="S308" s="902">
        <v>263</v>
      </c>
      <c r="T308" s="859"/>
      <c r="U308" s="872"/>
      <c r="V308" s="855"/>
      <c r="W308" s="855">
        <v>2.5</v>
      </c>
      <c r="X308" s="855"/>
      <c r="Y308" s="872"/>
      <c r="Z308" s="872"/>
      <c r="AA308" s="872"/>
      <c r="AB308" s="872"/>
      <c r="AC308" s="872"/>
      <c r="AD308" s="872"/>
      <c r="AE308" s="872"/>
      <c r="AF308" s="872"/>
      <c r="AG308" s="872"/>
      <c r="AH308" s="872"/>
      <c r="AI308" s="872"/>
      <c r="AJ308" s="872"/>
      <c r="AK308" s="872"/>
      <c r="AL308" s="872"/>
      <c r="AM308" s="872"/>
      <c r="AN308" s="872"/>
      <c r="AO308" s="872"/>
      <c r="AP308" s="872"/>
      <c r="AQ308" s="857"/>
      <c r="AR308" s="857"/>
      <c r="AS308" s="857"/>
      <c r="AT308" s="857"/>
      <c r="AU308" s="857"/>
      <c r="AV308" s="861"/>
      <c r="AW308" s="862"/>
      <c r="AX308" s="862"/>
      <c r="AY308" s="862" t="s">
        <v>1179</v>
      </c>
      <c r="AZ308" s="863"/>
      <c r="BA308" s="861" t="s">
        <v>680</v>
      </c>
      <c r="BB308" s="864"/>
      <c r="BC308" s="864"/>
      <c r="BD308" s="864"/>
      <c r="BH308" s="863"/>
      <c r="BI308" s="863"/>
      <c r="BJ308" s="863"/>
    </row>
    <row r="309" spans="1:62" ht="81" customHeight="1" x14ac:dyDescent="0.25">
      <c r="A309" s="843">
        <v>48</v>
      </c>
      <c r="B309" s="871" t="s">
        <v>1138</v>
      </c>
      <c r="C309" s="843" t="s">
        <v>249</v>
      </c>
      <c r="D309" s="843"/>
      <c r="E309" s="855">
        <f t="shared" si="39"/>
        <v>4.0999999999999996</v>
      </c>
      <c r="F309" s="855"/>
      <c r="G309" s="856">
        <v>13</v>
      </c>
      <c r="H309" s="855">
        <f t="shared" si="40"/>
        <v>4.0999999999999996</v>
      </c>
      <c r="I309" s="855">
        <v>4.0999999999999996</v>
      </c>
      <c r="J309" s="855">
        <v>0.5</v>
      </c>
      <c r="K309" s="855"/>
      <c r="L309" s="855"/>
      <c r="M309" s="855">
        <f t="shared" si="41"/>
        <v>3.6</v>
      </c>
      <c r="N309" s="855">
        <v>3.6</v>
      </c>
      <c r="O309" s="871" t="s">
        <v>830</v>
      </c>
      <c r="P309" s="843" t="s">
        <v>831</v>
      </c>
      <c r="Q309" s="902" t="s">
        <v>677</v>
      </c>
      <c r="R309" s="902">
        <v>264</v>
      </c>
      <c r="S309" s="902">
        <v>264</v>
      </c>
      <c r="T309" s="859"/>
      <c r="U309" s="855"/>
      <c r="V309" s="855"/>
      <c r="W309" s="855">
        <v>0.5</v>
      </c>
      <c r="X309" s="855">
        <v>1</v>
      </c>
      <c r="Y309" s="855">
        <v>2.1</v>
      </c>
      <c r="Z309" s="855"/>
      <c r="AA309" s="872"/>
      <c r="AB309" s="872"/>
      <c r="AC309" s="872"/>
      <c r="AD309" s="872"/>
      <c r="AE309" s="872"/>
      <c r="AF309" s="872"/>
      <c r="AG309" s="872"/>
      <c r="AH309" s="872"/>
      <c r="AI309" s="872"/>
      <c r="AJ309" s="872"/>
      <c r="AK309" s="872"/>
      <c r="AL309" s="872"/>
      <c r="AM309" s="872"/>
      <c r="AN309" s="872"/>
      <c r="AO309" s="872"/>
      <c r="AP309" s="872"/>
      <c r="AQ309" s="857"/>
      <c r="AR309" s="857"/>
      <c r="AS309" s="857"/>
      <c r="AT309" s="857"/>
      <c r="AU309" s="857"/>
      <c r="AV309" s="861"/>
      <c r="AW309" s="862"/>
      <c r="AX309" s="862"/>
      <c r="AY309" s="862" t="s">
        <v>1179</v>
      </c>
      <c r="AZ309" s="863"/>
      <c r="BA309" s="861" t="s">
        <v>1180</v>
      </c>
      <c r="BB309" s="864"/>
      <c r="BC309" s="864"/>
      <c r="BD309" s="864"/>
      <c r="BH309" s="863"/>
      <c r="BI309" s="863"/>
      <c r="BJ309" s="863"/>
    </row>
    <row r="310" spans="1:62" ht="47.25" x14ac:dyDescent="0.25">
      <c r="A310" s="843">
        <v>49</v>
      </c>
      <c r="B310" s="929" t="s">
        <v>1181</v>
      </c>
      <c r="C310" s="873" t="s">
        <v>249</v>
      </c>
      <c r="D310" s="873"/>
      <c r="E310" s="855">
        <f t="shared" si="39"/>
        <v>3.4</v>
      </c>
      <c r="F310" s="855"/>
      <c r="G310" s="856">
        <v>13</v>
      </c>
      <c r="H310" s="855">
        <f t="shared" si="40"/>
        <v>3.4</v>
      </c>
      <c r="I310" s="855">
        <v>3.4</v>
      </c>
      <c r="J310" s="884"/>
      <c r="K310" s="855">
        <v>3.4</v>
      </c>
      <c r="L310" s="855"/>
      <c r="M310" s="855">
        <f t="shared" si="41"/>
        <v>0</v>
      </c>
      <c r="N310" s="855"/>
      <c r="O310" s="871" t="s">
        <v>830</v>
      </c>
      <c r="P310" s="843" t="s">
        <v>831</v>
      </c>
      <c r="Q310" s="902" t="s">
        <v>677</v>
      </c>
      <c r="R310" s="902">
        <v>265</v>
      </c>
      <c r="S310" s="902">
        <v>265</v>
      </c>
      <c r="T310" s="859"/>
      <c r="U310" s="872"/>
      <c r="V310" s="881"/>
      <c r="W310" s="874"/>
      <c r="X310" s="872"/>
      <c r="Y310" s="872"/>
      <c r="Z310" s="872"/>
      <c r="AA310" s="872"/>
      <c r="AB310" s="872"/>
      <c r="AC310" s="872"/>
      <c r="AD310" s="872"/>
      <c r="AE310" s="872"/>
      <c r="AF310" s="872"/>
      <c r="AG310" s="872"/>
      <c r="AH310" s="872"/>
      <c r="AI310" s="872"/>
      <c r="AJ310" s="872"/>
      <c r="AK310" s="872"/>
      <c r="AL310" s="872"/>
      <c r="AM310" s="872"/>
      <c r="AN310" s="872"/>
      <c r="AO310" s="872"/>
      <c r="AP310" s="872"/>
      <c r="AQ310" s="857"/>
      <c r="AR310" s="857"/>
      <c r="AS310" s="857"/>
      <c r="AT310" s="857"/>
      <c r="AU310" s="857"/>
      <c r="AV310" s="861"/>
      <c r="AW310" s="862"/>
      <c r="AX310" s="862"/>
      <c r="AY310" s="862" t="s">
        <v>1179</v>
      </c>
      <c r="AZ310" s="863"/>
      <c r="BA310" s="861" t="s">
        <v>1182</v>
      </c>
      <c r="BB310" s="864"/>
      <c r="BC310" s="864"/>
      <c r="BD310" s="864"/>
      <c r="BH310" s="863"/>
      <c r="BI310" s="863"/>
      <c r="BJ310" s="863"/>
    </row>
    <row r="311" spans="1:62" ht="63" x14ac:dyDescent="0.25">
      <c r="A311" s="843">
        <v>50</v>
      </c>
      <c r="B311" s="929" t="s">
        <v>1183</v>
      </c>
      <c r="C311" s="873" t="s">
        <v>249</v>
      </c>
      <c r="D311" s="873"/>
      <c r="E311" s="855">
        <f t="shared" si="39"/>
        <v>27.4</v>
      </c>
      <c r="F311" s="855">
        <v>5.4</v>
      </c>
      <c r="G311" s="856">
        <v>13</v>
      </c>
      <c r="H311" s="855">
        <f t="shared" si="40"/>
        <v>22</v>
      </c>
      <c r="I311" s="855">
        <v>22</v>
      </c>
      <c r="J311" s="881">
        <v>1.9</v>
      </c>
      <c r="K311" s="855">
        <v>20.100000000000001</v>
      </c>
      <c r="L311" s="855"/>
      <c r="M311" s="855">
        <f t="shared" si="41"/>
        <v>0</v>
      </c>
      <c r="N311" s="854"/>
      <c r="O311" s="871" t="s">
        <v>830</v>
      </c>
      <c r="P311" s="843" t="s">
        <v>831</v>
      </c>
      <c r="Q311" s="902" t="s">
        <v>677</v>
      </c>
      <c r="R311" s="902">
        <v>266</v>
      </c>
      <c r="S311" s="902">
        <v>266</v>
      </c>
      <c r="T311" s="859"/>
      <c r="U311" s="881"/>
      <c r="V311" s="881"/>
      <c r="W311" s="874"/>
      <c r="X311" s="872"/>
      <c r="Y311" s="872"/>
      <c r="Z311" s="872"/>
      <c r="AA311" s="872"/>
      <c r="AB311" s="872"/>
      <c r="AC311" s="872"/>
      <c r="AD311" s="872"/>
      <c r="AE311" s="872"/>
      <c r="AF311" s="872"/>
      <c r="AG311" s="872"/>
      <c r="AH311" s="872"/>
      <c r="AI311" s="872"/>
      <c r="AJ311" s="872"/>
      <c r="AK311" s="872"/>
      <c r="AL311" s="872"/>
      <c r="AM311" s="872"/>
      <c r="AN311" s="872"/>
      <c r="AO311" s="872"/>
      <c r="AP311" s="872"/>
      <c r="AQ311" s="857"/>
      <c r="AR311" s="857"/>
      <c r="AS311" s="857"/>
      <c r="AT311" s="857"/>
      <c r="AU311" s="857"/>
      <c r="AV311" s="861"/>
      <c r="AW311" s="862"/>
      <c r="AX311" s="862"/>
      <c r="AY311" s="862" t="s">
        <v>1179</v>
      </c>
      <c r="AZ311" s="863"/>
      <c r="BA311" s="861" t="s">
        <v>1184</v>
      </c>
      <c r="BB311" s="864"/>
      <c r="BC311" s="864"/>
      <c r="BD311" s="864"/>
      <c r="BH311" s="863"/>
      <c r="BI311" s="863"/>
      <c r="BJ311" s="863"/>
    </row>
    <row r="312" spans="1:62" ht="31.5" x14ac:dyDescent="0.25">
      <c r="A312" s="843">
        <v>51</v>
      </c>
      <c r="B312" s="854" t="s">
        <v>1185</v>
      </c>
      <c r="C312" s="843" t="s">
        <v>249</v>
      </c>
      <c r="D312" s="843"/>
      <c r="E312" s="855">
        <f t="shared" si="39"/>
        <v>1</v>
      </c>
      <c r="F312" s="855"/>
      <c r="G312" s="856">
        <v>13</v>
      </c>
      <c r="H312" s="855">
        <f t="shared" si="40"/>
        <v>1</v>
      </c>
      <c r="I312" s="855">
        <v>1</v>
      </c>
      <c r="J312" s="884"/>
      <c r="K312" s="855"/>
      <c r="L312" s="855"/>
      <c r="M312" s="855">
        <f t="shared" si="41"/>
        <v>1</v>
      </c>
      <c r="N312" s="855">
        <v>1</v>
      </c>
      <c r="O312" s="871" t="s">
        <v>830</v>
      </c>
      <c r="P312" s="843" t="s">
        <v>831</v>
      </c>
      <c r="Q312" s="902" t="s">
        <v>677</v>
      </c>
      <c r="R312" s="902">
        <v>267</v>
      </c>
      <c r="S312" s="902">
        <v>267</v>
      </c>
      <c r="T312" s="859"/>
      <c r="U312" s="872"/>
      <c r="V312" s="855"/>
      <c r="W312" s="855">
        <v>0.4</v>
      </c>
      <c r="X312" s="881">
        <v>0.6</v>
      </c>
      <c r="Y312" s="872"/>
      <c r="Z312" s="872"/>
      <c r="AA312" s="872"/>
      <c r="AB312" s="872"/>
      <c r="AC312" s="872"/>
      <c r="AD312" s="872"/>
      <c r="AE312" s="872"/>
      <c r="AF312" s="872"/>
      <c r="AG312" s="872"/>
      <c r="AH312" s="872"/>
      <c r="AI312" s="872"/>
      <c r="AJ312" s="872"/>
      <c r="AK312" s="872"/>
      <c r="AL312" s="872"/>
      <c r="AM312" s="872"/>
      <c r="AN312" s="872"/>
      <c r="AO312" s="872"/>
      <c r="AP312" s="872"/>
      <c r="AQ312" s="857"/>
      <c r="AR312" s="857"/>
      <c r="AS312" s="857"/>
      <c r="AT312" s="857"/>
      <c r="AU312" s="857"/>
      <c r="AV312" s="861"/>
      <c r="AW312" s="862"/>
      <c r="AX312" s="862"/>
      <c r="AY312" s="862" t="s">
        <v>680</v>
      </c>
      <c r="AZ312" s="863"/>
      <c r="BA312" s="861" t="s">
        <v>1186</v>
      </c>
      <c r="BB312" s="864"/>
      <c r="BC312" s="864"/>
      <c r="BD312" s="864"/>
      <c r="BH312" s="863"/>
      <c r="BI312" s="863"/>
      <c r="BJ312" s="863"/>
    </row>
    <row r="313" spans="1:62" ht="31.5" x14ac:dyDescent="0.25">
      <c r="A313" s="843">
        <v>52</v>
      </c>
      <c r="B313" s="871" t="s">
        <v>1140</v>
      </c>
      <c r="C313" s="843" t="s">
        <v>249</v>
      </c>
      <c r="D313" s="843"/>
      <c r="E313" s="855">
        <f t="shared" si="39"/>
        <v>8.25</v>
      </c>
      <c r="F313" s="855"/>
      <c r="G313" s="856">
        <v>13</v>
      </c>
      <c r="H313" s="855">
        <f t="shared" si="40"/>
        <v>8.25</v>
      </c>
      <c r="I313" s="855">
        <v>6.31</v>
      </c>
      <c r="J313" s="884">
        <v>0.23</v>
      </c>
      <c r="K313" s="855"/>
      <c r="L313" s="855"/>
      <c r="M313" s="855">
        <f t="shared" si="41"/>
        <v>8.02</v>
      </c>
      <c r="N313" s="855">
        <v>4.41</v>
      </c>
      <c r="O313" s="871" t="s">
        <v>830</v>
      </c>
      <c r="P313" s="843" t="s">
        <v>831</v>
      </c>
      <c r="Q313" s="902" t="s">
        <v>677</v>
      </c>
      <c r="R313" s="902">
        <v>268</v>
      </c>
      <c r="S313" s="902">
        <v>268</v>
      </c>
      <c r="T313" s="859" t="s">
        <v>1187</v>
      </c>
      <c r="U313" s="872"/>
      <c r="V313" s="872"/>
      <c r="W313" s="874">
        <v>0.63</v>
      </c>
      <c r="X313" s="881">
        <v>0.67</v>
      </c>
      <c r="Y313" s="881">
        <v>2</v>
      </c>
      <c r="Z313" s="881"/>
      <c r="AA313" s="872">
        <v>0.99</v>
      </c>
      <c r="AB313" s="872"/>
      <c r="AC313" s="872"/>
      <c r="AD313" s="872">
        <v>3.06</v>
      </c>
      <c r="AE313" s="872">
        <v>0.12</v>
      </c>
      <c r="AF313" s="872">
        <v>0.01</v>
      </c>
      <c r="AG313" s="872">
        <v>0.39</v>
      </c>
      <c r="AH313" s="872"/>
      <c r="AI313" s="872"/>
      <c r="AJ313" s="872"/>
      <c r="AK313" s="872"/>
      <c r="AL313" s="872">
        <v>0.15</v>
      </c>
      <c r="AM313" s="872"/>
      <c r="AN313" s="872"/>
      <c r="AO313" s="872"/>
      <c r="AP313" s="872"/>
      <c r="AQ313" s="857"/>
      <c r="AR313" s="857"/>
      <c r="AS313" s="857"/>
      <c r="AT313" s="857"/>
      <c r="AU313" s="857"/>
      <c r="AV313" s="861"/>
      <c r="AW313" s="862"/>
      <c r="AX313" s="862"/>
      <c r="AY313" s="862" t="s">
        <v>680</v>
      </c>
      <c r="AZ313" s="863"/>
      <c r="BA313" s="861"/>
      <c r="BB313" s="864"/>
      <c r="BC313" s="864"/>
      <c r="BD313" s="864"/>
      <c r="BH313" s="863"/>
      <c r="BI313" s="863"/>
      <c r="BJ313" s="863"/>
    </row>
    <row r="314" spans="1:62" ht="78.75" x14ac:dyDescent="0.25">
      <c r="A314" s="843">
        <v>53</v>
      </c>
      <c r="B314" s="871" t="s">
        <v>1188</v>
      </c>
      <c r="C314" s="843" t="s">
        <v>249</v>
      </c>
      <c r="D314" s="843"/>
      <c r="E314" s="855">
        <f t="shared" si="39"/>
        <v>9.67</v>
      </c>
      <c r="F314" s="855">
        <v>4.72</v>
      </c>
      <c r="G314" s="856">
        <v>13</v>
      </c>
      <c r="H314" s="855">
        <f t="shared" si="40"/>
        <v>4.95</v>
      </c>
      <c r="I314" s="855">
        <v>1.5</v>
      </c>
      <c r="J314" s="851">
        <v>0.23</v>
      </c>
      <c r="K314" s="855"/>
      <c r="L314" s="855"/>
      <c r="M314" s="855">
        <f t="shared" si="41"/>
        <v>4.72</v>
      </c>
      <c r="N314" s="855">
        <v>1.5</v>
      </c>
      <c r="O314" s="871" t="s">
        <v>1189</v>
      </c>
      <c r="P314" s="871" t="s">
        <v>1190</v>
      </c>
      <c r="Q314" s="902" t="s">
        <v>677</v>
      </c>
      <c r="R314" s="902">
        <v>270</v>
      </c>
      <c r="S314" s="902">
        <v>270</v>
      </c>
      <c r="T314" s="859"/>
      <c r="U314" s="857"/>
      <c r="V314" s="857"/>
      <c r="W314" s="860">
        <v>3.52</v>
      </c>
      <c r="X314" s="857">
        <v>1.2</v>
      </c>
      <c r="Y314" s="857"/>
      <c r="Z314" s="857"/>
      <c r="AA314" s="857"/>
      <c r="AB314" s="857"/>
      <c r="AC314" s="857"/>
      <c r="AD314" s="857"/>
      <c r="AE314" s="857"/>
      <c r="AF314" s="857"/>
      <c r="AG314" s="857"/>
      <c r="AH314" s="857"/>
      <c r="AI314" s="857"/>
      <c r="AJ314" s="857"/>
      <c r="AK314" s="857"/>
      <c r="AL314" s="857"/>
      <c r="AM314" s="857"/>
      <c r="AN314" s="857"/>
      <c r="AO314" s="857"/>
      <c r="AP314" s="857"/>
      <c r="AQ314" s="857"/>
      <c r="AR314" s="857"/>
      <c r="AS314" s="857"/>
      <c r="AT314" s="857"/>
      <c r="AU314" s="857"/>
      <c r="AV314" s="861"/>
      <c r="AW314" s="834" t="s">
        <v>838</v>
      </c>
      <c r="AX314" s="862"/>
      <c r="AY314" s="862" t="s">
        <v>1179</v>
      </c>
      <c r="AZ314" s="863"/>
      <c r="BA314" s="861" t="s">
        <v>1191</v>
      </c>
      <c r="BB314" s="864"/>
      <c r="BC314" s="864"/>
      <c r="BD314" s="864"/>
      <c r="BH314" s="863"/>
      <c r="BI314" s="863"/>
      <c r="BJ314" s="863"/>
    </row>
    <row r="315" spans="1:62" ht="31.5" x14ac:dyDescent="0.25">
      <c r="A315" s="843">
        <v>54</v>
      </c>
      <c r="B315" s="854" t="s">
        <v>1192</v>
      </c>
      <c r="C315" s="843" t="s">
        <v>249</v>
      </c>
      <c r="D315" s="843"/>
      <c r="E315" s="855">
        <f t="shared" si="39"/>
        <v>1.1200000000000001</v>
      </c>
      <c r="F315" s="855"/>
      <c r="G315" s="856">
        <v>13</v>
      </c>
      <c r="H315" s="855">
        <f t="shared" si="40"/>
        <v>1.1200000000000001</v>
      </c>
      <c r="I315" s="855">
        <v>1.1200000000000001</v>
      </c>
      <c r="J315" s="851"/>
      <c r="K315" s="855"/>
      <c r="L315" s="855"/>
      <c r="M315" s="855">
        <f t="shared" si="41"/>
        <v>1.1200000000000001</v>
      </c>
      <c r="N315" s="855">
        <v>1.1200000000000001</v>
      </c>
      <c r="O315" s="871" t="s">
        <v>607</v>
      </c>
      <c r="P315" s="843" t="s">
        <v>676</v>
      </c>
      <c r="Q315" s="902" t="s">
        <v>677</v>
      </c>
      <c r="R315" s="902">
        <v>271</v>
      </c>
      <c r="S315" s="902">
        <v>271</v>
      </c>
      <c r="T315" s="859" t="s">
        <v>680</v>
      </c>
      <c r="U315" s="857"/>
      <c r="V315" s="857"/>
      <c r="W315" s="860">
        <v>1.1200000000000001</v>
      </c>
      <c r="X315" s="857"/>
      <c r="Y315" s="857"/>
      <c r="Z315" s="857"/>
      <c r="AA315" s="857"/>
      <c r="AB315" s="857"/>
      <c r="AC315" s="857"/>
      <c r="AD315" s="857"/>
      <c r="AE315" s="857"/>
      <c r="AF315" s="857"/>
      <c r="AG315" s="857"/>
      <c r="AH315" s="857"/>
      <c r="AI315" s="857"/>
      <c r="AJ315" s="857"/>
      <c r="AK315" s="857"/>
      <c r="AL315" s="857"/>
      <c r="AM315" s="857"/>
      <c r="AN315" s="857"/>
      <c r="AO315" s="857"/>
      <c r="AP315" s="857"/>
      <c r="AQ315" s="857"/>
      <c r="AR315" s="857"/>
      <c r="AS315" s="857"/>
      <c r="AT315" s="857"/>
      <c r="AU315" s="857"/>
      <c r="AV315" s="861"/>
      <c r="AW315" s="862"/>
      <c r="AX315" s="862"/>
      <c r="AY315" s="862" t="s">
        <v>680</v>
      </c>
      <c r="AZ315" s="863"/>
      <c r="BA315" s="861" t="s">
        <v>680</v>
      </c>
      <c r="BB315" s="864"/>
      <c r="BC315" s="864"/>
      <c r="BD315" s="864"/>
      <c r="BH315" s="863"/>
      <c r="BI315" s="863"/>
      <c r="BJ315" s="863"/>
    </row>
    <row r="316" spans="1:62" ht="31.5" x14ac:dyDescent="0.25">
      <c r="A316" s="843">
        <v>55</v>
      </c>
      <c r="B316" s="854" t="s">
        <v>1193</v>
      </c>
      <c r="C316" s="843" t="s">
        <v>249</v>
      </c>
      <c r="D316" s="843"/>
      <c r="E316" s="855">
        <f t="shared" si="39"/>
        <v>0.42</v>
      </c>
      <c r="F316" s="855"/>
      <c r="G316" s="856">
        <v>13</v>
      </c>
      <c r="H316" s="855">
        <f t="shared" si="40"/>
        <v>0.42</v>
      </c>
      <c r="I316" s="855">
        <v>0.42</v>
      </c>
      <c r="J316" s="851"/>
      <c r="K316" s="855"/>
      <c r="L316" s="855"/>
      <c r="M316" s="855">
        <f t="shared" si="41"/>
        <v>0.42</v>
      </c>
      <c r="N316" s="855">
        <v>0.42</v>
      </c>
      <c r="O316" s="871" t="s">
        <v>607</v>
      </c>
      <c r="P316" s="843" t="s">
        <v>676</v>
      </c>
      <c r="Q316" s="902" t="s">
        <v>677</v>
      </c>
      <c r="R316" s="902">
        <v>272</v>
      </c>
      <c r="S316" s="902">
        <v>272</v>
      </c>
      <c r="T316" s="859" t="s">
        <v>680</v>
      </c>
      <c r="U316" s="857"/>
      <c r="V316" s="857"/>
      <c r="W316" s="860">
        <v>0.42</v>
      </c>
      <c r="X316" s="857"/>
      <c r="Y316" s="857"/>
      <c r="Z316" s="857"/>
      <c r="AA316" s="857"/>
      <c r="AB316" s="857"/>
      <c r="AC316" s="857"/>
      <c r="AD316" s="857"/>
      <c r="AE316" s="857"/>
      <c r="AF316" s="857"/>
      <c r="AG316" s="857"/>
      <c r="AH316" s="857"/>
      <c r="AI316" s="857"/>
      <c r="AJ316" s="857"/>
      <c r="AK316" s="857"/>
      <c r="AL316" s="857"/>
      <c r="AM316" s="857"/>
      <c r="AN316" s="857"/>
      <c r="AO316" s="857"/>
      <c r="AP316" s="857"/>
      <c r="AQ316" s="857"/>
      <c r="AR316" s="857"/>
      <c r="AS316" s="857"/>
      <c r="AT316" s="857"/>
      <c r="AU316" s="857"/>
      <c r="AV316" s="861"/>
      <c r="AW316" s="862"/>
      <c r="AX316" s="862"/>
      <c r="AY316" s="862" t="s">
        <v>680</v>
      </c>
      <c r="AZ316" s="863"/>
      <c r="BA316" s="861" t="s">
        <v>680</v>
      </c>
      <c r="BB316" s="864"/>
      <c r="BC316" s="864"/>
      <c r="BD316" s="864"/>
      <c r="BH316" s="863"/>
      <c r="BI316" s="863"/>
      <c r="BJ316" s="863"/>
    </row>
    <row r="317" spans="1:62" ht="47.25" x14ac:dyDescent="0.25">
      <c r="A317" s="843">
        <v>56</v>
      </c>
      <c r="B317" s="854" t="s">
        <v>1194</v>
      </c>
      <c r="C317" s="843" t="s">
        <v>249</v>
      </c>
      <c r="D317" s="843"/>
      <c r="E317" s="855">
        <f t="shared" si="39"/>
        <v>1.1000000000000001</v>
      </c>
      <c r="F317" s="855"/>
      <c r="G317" s="856">
        <v>13</v>
      </c>
      <c r="H317" s="855">
        <f t="shared" si="40"/>
        <v>1.1000000000000001</v>
      </c>
      <c r="I317" s="855">
        <v>1.1000000000000001</v>
      </c>
      <c r="J317" s="851"/>
      <c r="K317" s="855"/>
      <c r="L317" s="855"/>
      <c r="M317" s="855">
        <f t="shared" si="41"/>
        <v>1.1000000000000001</v>
      </c>
      <c r="N317" s="855">
        <v>1.1000000000000001</v>
      </c>
      <c r="O317" s="871" t="s">
        <v>607</v>
      </c>
      <c r="P317" s="843" t="s">
        <v>676</v>
      </c>
      <c r="Q317" s="902" t="s">
        <v>677</v>
      </c>
      <c r="R317" s="902">
        <v>273</v>
      </c>
      <c r="S317" s="902">
        <v>273</v>
      </c>
      <c r="T317" s="859" t="s">
        <v>718</v>
      </c>
      <c r="U317" s="857"/>
      <c r="V317" s="857"/>
      <c r="W317" s="860"/>
      <c r="X317" s="857"/>
      <c r="Y317" s="857">
        <v>1.1000000000000001</v>
      </c>
      <c r="Z317" s="857"/>
      <c r="AA317" s="857"/>
      <c r="AB317" s="857"/>
      <c r="AC317" s="857"/>
      <c r="AD317" s="857"/>
      <c r="AE317" s="857"/>
      <c r="AF317" s="857"/>
      <c r="AG317" s="857"/>
      <c r="AH317" s="857"/>
      <c r="AI317" s="857"/>
      <c r="AJ317" s="857"/>
      <c r="AK317" s="857"/>
      <c r="AL317" s="857"/>
      <c r="AM317" s="857"/>
      <c r="AN317" s="857"/>
      <c r="AO317" s="857"/>
      <c r="AP317" s="857"/>
      <c r="AQ317" s="857"/>
      <c r="AR317" s="857"/>
      <c r="AS317" s="857"/>
      <c r="AT317" s="857"/>
      <c r="AU317" s="857"/>
      <c r="AV317" s="861"/>
      <c r="AW317" s="862"/>
      <c r="AX317" s="862"/>
      <c r="AY317" s="862" t="s">
        <v>680</v>
      </c>
      <c r="AZ317" s="863"/>
      <c r="BA317" s="861" t="s">
        <v>680</v>
      </c>
      <c r="BB317" s="864"/>
      <c r="BC317" s="864"/>
      <c r="BD317" s="864"/>
      <c r="BH317" s="863"/>
      <c r="BI317" s="863"/>
      <c r="BJ317" s="863"/>
    </row>
    <row r="318" spans="1:62" ht="31.5" x14ac:dyDescent="0.25">
      <c r="A318" s="843">
        <v>57</v>
      </c>
      <c r="B318" s="854" t="s">
        <v>1195</v>
      </c>
      <c r="C318" s="843" t="s">
        <v>249</v>
      </c>
      <c r="D318" s="843"/>
      <c r="E318" s="855">
        <f t="shared" si="39"/>
        <v>0.5</v>
      </c>
      <c r="F318" s="855">
        <v>0.35</v>
      </c>
      <c r="G318" s="856"/>
      <c r="H318" s="855">
        <f t="shared" si="40"/>
        <v>0.15</v>
      </c>
      <c r="I318" s="855"/>
      <c r="J318" s="851"/>
      <c r="K318" s="855"/>
      <c r="L318" s="855"/>
      <c r="M318" s="855">
        <f t="shared" si="41"/>
        <v>0.15</v>
      </c>
      <c r="N318" s="855"/>
      <c r="O318" s="871" t="s">
        <v>1196</v>
      </c>
      <c r="P318" s="843" t="s">
        <v>1197</v>
      </c>
      <c r="Q318" s="902"/>
      <c r="R318" s="902">
        <v>870</v>
      </c>
      <c r="S318" s="902"/>
      <c r="T318" s="859"/>
      <c r="U318" s="857"/>
      <c r="V318" s="857"/>
      <c r="W318" s="860">
        <v>0.15</v>
      </c>
      <c r="X318" s="857"/>
      <c r="Y318" s="857"/>
      <c r="Z318" s="857"/>
      <c r="AA318" s="857"/>
      <c r="AB318" s="857"/>
      <c r="AC318" s="857"/>
      <c r="AD318" s="857"/>
      <c r="AE318" s="857"/>
      <c r="AF318" s="857"/>
      <c r="AG318" s="857"/>
      <c r="AH318" s="857"/>
      <c r="AI318" s="857"/>
      <c r="AJ318" s="857"/>
      <c r="AK318" s="857"/>
      <c r="AL318" s="857"/>
      <c r="AM318" s="857"/>
      <c r="AN318" s="857"/>
      <c r="AO318" s="857"/>
      <c r="AP318" s="857"/>
      <c r="AQ318" s="857"/>
      <c r="AR318" s="857"/>
      <c r="AS318" s="857"/>
      <c r="AT318" s="857"/>
      <c r="AU318" s="857"/>
      <c r="AV318" s="861"/>
      <c r="AW318" s="862"/>
      <c r="AX318" s="862"/>
      <c r="AY318" s="862"/>
      <c r="AZ318" s="863"/>
      <c r="BA318" s="861" t="s">
        <v>1030</v>
      </c>
      <c r="BB318" s="864"/>
      <c r="BC318" s="864"/>
      <c r="BD318" s="864"/>
      <c r="BH318" s="863"/>
      <c r="BI318" s="863"/>
      <c r="BJ318" s="863"/>
    </row>
    <row r="319" spans="1:62" ht="31.5" x14ac:dyDescent="0.25">
      <c r="A319" s="843">
        <v>58</v>
      </c>
      <c r="B319" s="854" t="s">
        <v>1198</v>
      </c>
      <c r="C319" s="843" t="s">
        <v>249</v>
      </c>
      <c r="D319" s="843"/>
      <c r="E319" s="855">
        <f t="shared" si="39"/>
        <v>7.5</v>
      </c>
      <c r="F319" s="855"/>
      <c r="G319" s="856">
        <v>13</v>
      </c>
      <c r="H319" s="855">
        <f t="shared" si="40"/>
        <v>7.5</v>
      </c>
      <c r="I319" s="855">
        <v>7.5</v>
      </c>
      <c r="J319" s="851"/>
      <c r="K319" s="855"/>
      <c r="L319" s="855"/>
      <c r="M319" s="855">
        <f t="shared" si="41"/>
        <v>7.5</v>
      </c>
      <c r="N319" s="855">
        <v>7.5</v>
      </c>
      <c r="O319" s="871" t="s">
        <v>592</v>
      </c>
      <c r="P319" s="843" t="s">
        <v>859</v>
      </c>
      <c r="Q319" s="902" t="s">
        <v>677</v>
      </c>
      <c r="R319" s="902">
        <v>274</v>
      </c>
      <c r="S319" s="902">
        <v>274</v>
      </c>
      <c r="T319" s="859"/>
      <c r="U319" s="857"/>
      <c r="V319" s="857"/>
      <c r="W319" s="860"/>
      <c r="X319" s="857"/>
      <c r="Y319" s="857">
        <v>7.5</v>
      </c>
      <c r="Z319" s="857"/>
      <c r="AA319" s="857"/>
      <c r="AB319" s="857"/>
      <c r="AC319" s="857"/>
      <c r="AD319" s="857"/>
      <c r="AE319" s="857"/>
      <c r="AF319" s="857"/>
      <c r="AG319" s="857"/>
      <c r="AH319" s="857"/>
      <c r="AI319" s="857"/>
      <c r="AJ319" s="857"/>
      <c r="AK319" s="857"/>
      <c r="AL319" s="857"/>
      <c r="AM319" s="857"/>
      <c r="AN319" s="857"/>
      <c r="AO319" s="857"/>
      <c r="AP319" s="857"/>
      <c r="AQ319" s="857"/>
      <c r="AR319" s="857"/>
      <c r="AS319" s="857"/>
      <c r="AT319" s="857"/>
      <c r="AU319" s="857"/>
      <c r="AV319" s="861"/>
      <c r="AW319" s="862"/>
      <c r="AX319" s="862"/>
      <c r="AY319" s="862" t="s">
        <v>680</v>
      </c>
      <c r="AZ319" s="863"/>
      <c r="BA319" s="861" t="s">
        <v>680</v>
      </c>
      <c r="BB319" s="864"/>
      <c r="BC319" s="864"/>
      <c r="BD319" s="864"/>
      <c r="BH319" s="863"/>
      <c r="BI319" s="863"/>
      <c r="BJ319" s="863"/>
    </row>
    <row r="320" spans="1:62" ht="31.5" x14ac:dyDescent="0.25">
      <c r="A320" s="843">
        <v>59</v>
      </c>
      <c r="B320" s="854" t="s">
        <v>1199</v>
      </c>
      <c r="C320" s="843" t="s">
        <v>249</v>
      </c>
      <c r="D320" s="843"/>
      <c r="E320" s="855">
        <f t="shared" si="39"/>
        <v>1.17</v>
      </c>
      <c r="F320" s="855">
        <v>0.63</v>
      </c>
      <c r="G320" s="856"/>
      <c r="H320" s="855">
        <f t="shared" si="40"/>
        <v>0.54</v>
      </c>
      <c r="I320" s="855"/>
      <c r="J320" s="851"/>
      <c r="K320" s="855"/>
      <c r="L320" s="855"/>
      <c r="M320" s="855">
        <f t="shared" si="41"/>
        <v>0.54</v>
      </c>
      <c r="N320" s="855"/>
      <c r="O320" s="871" t="s">
        <v>592</v>
      </c>
      <c r="P320" s="843" t="s">
        <v>859</v>
      </c>
      <c r="Q320" s="902"/>
      <c r="R320" s="902">
        <v>821</v>
      </c>
      <c r="S320" s="902"/>
      <c r="T320" s="859"/>
      <c r="U320" s="857"/>
      <c r="V320" s="857"/>
      <c r="W320" s="860"/>
      <c r="X320" s="857">
        <v>0.54</v>
      </c>
      <c r="Y320" s="857"/>
      <c r="Z320" s="857"/>
      <c r="AA320" s="857"/>
      <c r="AB320" s="857"/>
      <c r="AC320" s="857"/>
      <c r="AD320" s="857"/>
      <c r="AE320" s="857"/>
      <c r="AF320" s="857"/>
      <c r="AG320" s="857"/>
      <c r="AH320" s="857"/>
      <c r="AI320" s="857"/>
      <c r="AJ320" s="857"/>
      <c r="AK320" s="857"/>
      <c r="AL320" s="857"/>
      <c r="AM320" s="857"/>
      <c r="AN320" s="857"/>
      <c r="AO320" s="857"/>
      <c r="AP320" s="857"/>
      <c r="AQ320" s="857"/>
      <c r="AR320" s="857"/>
      <c r="AS320" s="857"/>
      <c r="AT320" s="857"/>
      <c r="AU320" s="857"/>
      <c r="AV320" s="861"/>
      <c r="AW320" s="862"/>
      <c r="AX320" s="862"/>
      <c r="AY320" s="862"/>
      <c r="AZ320" s="863"/>
      <c r="BA320" s="861" t="s">
        <v>1030</v>
      </c>
      <c r="BB320" s="864"/>
      <c r="BC320" s="864"/>
      <c r="BD320" s="864"/>
      <c r="BH320" s="863"/>
      <c r="BI320" s="863"/>
      <c r="BJ320" s="863"/>
    </row>
    <row r="321" spans="1:62" ht="31.5" x14ac:dyDescent="0.25">
      <c r="A321" s="843">
        <v>60</v>
      </c>
      <c r="B321" s="854" t="s">
        <v>1200</v>
      </c>
      <c r="C321" s="843" t="s">
        <v>249</v>
      </c>
      <c r="D321" s="843"/>
      <c r="E321" s="855">
        <f t="shared" si="39"/>
        <v>1.3399999999999999</v>
      </c>
      <c r="F321" s="855">
        <v>0.94</v>
      </c>
      <c r="G321" s="856"/>
      <c r="H321" s="855">
        <f t="shared" si="40"/>
        <v>0.4</v>
      </c>
      <c r="I321" s="855"/>
      <c r="J321" s="851"/>
      <c r="K321" s="855"/>
      <c r="L321" s="855"/>
      <c r="M321" s="855">
        <f t="shared" si="41"/>
        <v>0.4</v>
      </c>
      <c r="N321" s="855"/>
      <c r="O321" s="871" t="s">
        <v>592</v>
      </c>
      <c r="P321" s="843" t="s">
        <v>859</v>
      </c>
      <c r="Q321" s="902"/>
      <c r="R321" s="902">
        <v>871</v>
      </c>
      <c r="S321" s="902"/>
      <c r="T321" s="859"/>
      <c r="U321" s="857"/>
      <c r="V321" s="857"/>
      <c r="W321" s="860">
        <v>0.4</v>
      </c>
      <c r="X321" s="857"/>
      <c r="Y321" s="857"/>
      <c r="Z321" s="857"/>
      <c r="AA321" s="857"/>
      <c r="AB321" s="857"/>
      <c r="AC321" s="857"/>
      <c r="AD321" s="857"/>
      <c r="AE321" s="857"/>
      <c r="AF321" s="857"/>
      <c r="AG321" s="857"/>
      <c r="AH321" s="857"/>
      <c r="AI321" s="857"/>
      <c r="AJ321" s="857"/>
      <c r="AK321" s="857"/>
      <c r="AL321" s="857"/>
      <c r="AM321" s="857"/>
      <c r="AN321" s="857"/>
      <c r="AO321" s="857"/>
      <c r="AP321" s="857"/>
      <c r="AQ321" s="857"/>
      <c r="AR321" s="857"/>
      <c r="AS321" s="857"/>
      <c r="AT321" s="857"/>
      <c r="AU321" s="857"/>
      <c r="AV321" s="861"/>
      <c r="AW321" s="862"/>
      <c r="AX321" s="862"/>
      <c r="AY321" s="862"/>
      <c r="AZ321" s="863"/>
      <c r="BA321" s="861" t="s">
        <v>1030</v>
      </c>
      <c r="BB321" s="864"/>
      <c r="BC321" s="864"/>
      <c r="BD321" s="864"/>
      <c r="BH321" s="863"/>
      <c r="BI321" s="863"/>
      <c r="BJ321" s="863"/>
    </row>
    <row r="322" spans="1:62" x14ac:dyDescent="0.25">
      <c r="A322" s="843">
        <v>61</v>
      </c>
      <c r="B322" s="854" t="s">
        <v>1201</v>
      </c>
      <c r="C322" s="843" t="s">
        <v>249</v>
      </c>
      <c r="D322" s="843"/>
      <c r="E322" s="855">
        <f t="shared" si="39"/>
        <v>4.5</v>
      </c>
      <c r="F322" s="855">
        <v>1.5</v>
      </c>
      <c r="G322" s="856"/>
      <c r="H322" s="855">
        <f t="shared" si="40"/>
        <v>3</v>
      </c>
      <c r="I322" s="855"/>
      <c r="J322" s="851"/>
      <c r="K322" s="855"/>
      <c r="L322" s="855"/>
      <c r="M322" s="855">
        <f t="shared" si="41"/>
        <v>3</v>
      </c>
      <c r="N322" s="855"/>
      <c r="O322" s="871" t="s">
        <v>592</v>
      </c>
      <c r="P322" s="843" t="s">
        <v>859</v>
      </c>
      <c r="Q322" s="902"/>
      <c r="R322" s="902">
        <v>872</v>
      </c>
      <c r="S322" s="902"/>
      <c r="T322" s="859"/>
      <c r="U322" s="857"/>
      <c r="V322" s="857"/>
      <c r="W322" s="860">
        <v>3</v>
      </c>
      <c r="X322" s="857"/>
      <c r="Y322" s="857"/>
      <c r="Z322" s="857"/>
      <c r="AA322" s="857"/>
      <c r="AB322" s="857"/>
      <c r="AC322" s="857"/>
      <c r="AD322" s="857"/>
      <c r="AE322" s="857"/>
      <c r="AF322" s="857"/>
      <c r="AG322" s="857"/>
      <c r="AH322" s="857"/>
      <c r="AI322" s="857"/>
      <c r="AJ322" s="857"/>
      <c r="AK322" s="857"/>
      <c r="AL322" s="857"/>
      <c r="AM322" s="857"/>
      <c r="AN322" s="857"/>
      <c r="AO322" s="857"/>
      <c r="AP322" s="857"/>
      <c r="AQ322" s="857"/>
      <c r="AR322" s="857"/>
      <c r="AS322" s="857"/>
      <c r="AT322" s="857"/>
      <c r="AU322" s="857"/>
      <c r="AV322" s="861"/>
      <c r="AW322" s="862"/>
      <c r="AX322" s="862"/>
      <c r="AY322" s="862"/>
      <c r="AZ322" s="863"/>
      <c r="BA322" s="861" t="s">
        <v>1030</v>
      </c>
      <c r="BB322" s="864"/>
      <c r="BC322" s="864"/>
      <c r="BD322" s="864"/>
      <c r="BH322" s="863"/>
      <c r="BI322" s="863"/>
      <c r="BJ322" s="863"/>
    </row>
    <row r="323" spans="1:62" ht="19.149999999999999" customHeight="1" x14ac:dyDescent="0.25">
      <c r="A323" s="843">
        <v>62</v>
      </c>
      <c r="B323" s="854" t="s">
        <v>1202</v>
      </c>
      <c r="C323" s="873" t="s">
        <v>249</v>
      </c>
      <c r="D323" s="873"/>
      <c r="E323" s="855">
        <f t="shared" si="39"/>
        <v>10</v>
      </c>
      <c r="F323" s="854"/>
      <c r="G323" s="856">
        <v>13</v>
      </c>
      <c r="H323" s="855">
        <f t="shared" si="40"/>
        <v>10</v>
      </c>
      <c r="I323" s="843">
        <v>10</v>
      </c>
      <c r="J323" s="854"/>
      <c r="K323" s="854"/>
      <c r="L323" s="854"/>
      <c r="M323" s="855">
        <f t="shared" si="41"/>
        <v>10</v>
      </c>
      <c r="N323" s="854"/>
      <c r="O323" s="871" t="s">
        <v>596</v>
      </c>
      <c r="P323" s="854" t="s">
        <v>864</v>
      </c>
      <c r="Q323" s="854"/>
      <c r="R323" s="843">
        <v>728</v>
      </c>
      <c r="S323" s="859"/>
      <c r="T323" s="859"/>
      <c r="U323" s="859"/>
      <c r="V323" s="859"/>
      <c r="W323" s="859"/>
      <c r="X323" s="859"/>
      <c r="Y323" s="859">
        <v>10</v>
      </c>
      <c r="Z323" s="859"/>
      <c r="AA323" s="859"/>
      <c r="AB323" s="859"/>
      <c r="AC323" s="859"/>
      <c r="AD323" s="859"/>
      <c r="AE323" s="859"/>
      <c r="AF323" s="859"/>
      <c r="AG323" s="859"/>
      <c r="AH323" s="859"/>
      <c r="AI323" s="859"/>
      <c r="AJ323" s="859"/>
      <c r="AK323" s="859"/>
      <c r="AL323" s="859"/>
      <c r="AM323" s="859"/>
      <c r="AN323" s="859"/>
      <c r="AO323" s="859"/>
      <c r="AP323" s="859"/>
      <c r="AQ323" s="859"/>
      <c r="AR323" s="859"/>
      <c r="AS323" s="859"/>
      <c r="AT323" s="859"/>
      <c r="AU323" s="859"/>
      <c r="AV323" s="834" t="s">
        <v>877</v>
      </c>
      <c r="AW323" s="834"/>
      <c r="AX323" s="834"/>
      <c r="AY323" s="862" t="s">
        <v>1179</v>
      </c>
      <c r="BA323" s="834" t="s">
        <v>1203</v>
      </c>
      <c r="BB323" s="868"/>
    </row>
    <row r="324" spans="1:62" ht="31.5" x14ac:dyDescent="0.25">
      <c r="A324" s="843">
        <v>63</v>
      </c>
      <c r="B324" s="854" t="s">
        <v>1204</v>
      </c>
      <c r="C324" s="873" t="s">
        <v>249</v>
      </c>
      <c r="D324" s="873"/>
      <c r="E324" s="855">
        <f t="shared" si="39"/>
        <v>2.19</v>
      </c>
      <c r="F324" s="906">
        <v>1.52</v>
      </c>
      <c r="G324" s="856">
        <v>13</v>
      </c>
      <c r="H324" s="855">
        <f t="shared" si="40"/>
        <v>0.67</v>
      </c>
      <c r="I324" s="906">
        <v>0.67</v>
      </c>
      <c r="J324" s="854"/>
      <c r="K324" s="854"/>
      <c r="L324" s="854"/>
      <c r="M324" s="855">
        <f t="shared" si="41"/>
        <v>0.67</v>
      </c>
      <c r="N324" s="906">
        <v>0.67</v>
      </c>
      <c r="O324" s="871" t="s">
        <v>591</v>
      </c>
      <c r="P324" s="843" t="s">
        <v>796</v>
      </c>
      <c r="Q324" s="854"/>
      <c r="R324" s="843">
        <v>692</v>
      </c>
      <c r="S324" s="859"/>
      <c r="T324" s="859"/>
      <c r="U324" s="859"/>
      <c r="V324" s="859"/>
      <c r="W324" s="859"/>
      <c r="X324" s="906">
        <v>0.67</v>
      </c>
      <c r="Y324" s="859"/>
      <c r="Z324" s="859"/>
      <c r="AA324" s="859"/>
      <c r="AB324" s="859"/>
      <c r="AC324" s="859"/>
      <c r="AD324" s="859"/>
      <c r="AE324" s="859"/>
      <c r="AF324" s="859"/>
      <c r="AG324" s="859"/>
      <c r="AH324" s="859"/>
      <c r="AI324" s="859"/>
      <c r="AJ324" s="859"/>
      <c r="AK324" s="859"/>
      <c r="AL324" s="859"/>
      <c r="AM324" s="859"/>
      <c r="AN324" s="859"/>
      <c r="AO324" s="859"/>
      <c r="AP324" s="859"/>
      <c r="AQ324" s="859"/>
      <c r="AR324" s="859"/>
      <c r="AS324" s="859"/>
      <c r="AT324" s="859"/>
      <c r="AU324" s="859"/>
      <c r="AV324" s="834" t="s">
        <v>684</v>
      </c>
      <c r="AW324" s="834"/>
      <c r="AX324" s="834"/>
      <c r="AY324" s="834" t="s">
        <v>680</v>
      </c>
      <c r="BA324" s="834" t="s">
        <v>680</v>
      </c>
      <c r="BB324" s="868"/>
    </row>
    <row r="325" spans="1:62" x14ac:dyDescent="0.25">
      <c r="A325" s="843">
        <v>64</v>
      </c>
      <c r="B325" s="854" t="s">
        <v>1205</v>
      </c>
      <c r="C325" s="843" t="s">
        <v>249</v>
      </c>
      <c r="D325" s="843"/>
      <c r="E325" s="855">
        <f t="shared" si="39"/>
        <v>4.1500000000000004</v>
      </c>
      <c r="F325" s="888">
        <v>2.8</v>
      </c>
      <c r="G325" s="856">
        <v>13</v>
      </c>
      <c r="H325" s="855">
        <f t="shared" si="40"/>
        <v>1.35</v>
      </c>
      <c r="I325" s="889">
        <v>1.35</v>
      </c>
      <c r="J325" s="851">
        <v>0.28000000000000003</v>
      </c>
      <c r="K325" s="854"/>
      <c r="L325" s="854"/>
      <c r="M325" s="855">
        <f t="shared" si="41"/>
        <v>1.07</v>
      </c>
      <c r="N325" s="881">
        <v>1.07</v>
      </c>
      <c r="O325" s="871" t="s">
        <v>757</v>
      </c>
      <c r="P325" s="843" t="s">
        <v>758</v>
      </c>
      <c r="Q325" s="854"/>
      <c r="R325" s="843">
        <v>648</v>
      </c>
      <c r="S325" s="859"/>
      <c r="T325" s="859"/>
      <c r="U325" s="859"/>
      <c r="V325" s="859"/>
      <c r="W325" s="859">
        <v>0.34</v>
      </c>
      <c r="X325" s="859">
        <v>0.73</v>
      </c>
      <c r="Y325" s="859"/>
      <c r="Z325" s="859"/>
      <c r="AA325" s="859"/>
      <c r="AB325" s="859"/>
      <c r="AC325" s="859"/>
      <c r="AD325" s="859"/>
      <c r="AE325" s="859"/>
      <c r="AF325" s="859"/>
      <c r="AG325" s="859"/>
      <c r="AH325" s="859"/>
      <c r="AI325" s="859"/>
      <c r="AJ325" s="859"/>
      <c r="AK325" s="859"/>
      <c r="AL325" s="859"/>
      <c r="AM325" s="859"/>
      <c r="AN325" s="859"/>
      <c r="AO325" s="859"/>
      <c r="AP325" s="859"/>
      <c r="AQ325" s="859"/>
      <c r="AR325" s="859"/>
      <c r="AS325" s="859"/>
      <c r="AT325" s="859"/>
      <c r="AU325" s="859"/>
      <c r="AV325" s="834" t="s">
        <v>684</v>
      </c>
      <c r="AW325" s="834"/>
      <c r="AX325" s="834"/>
      <c r="AY325" s="834" t="s">
        <v>680</v>
      </c>
      <c r="BA325" s="834" t="s">
        <v>680</v>
      </c>
      <c r="BB325" s="868"/>
    </row>
    <row r="326" spans="1:62" x14ac:dyDescent="0.25">
      <c r="A326" s="843">
        <v>65</v>
      </c>
      <c r="B326" s="854" t="s">
        <v>1206</v>
      </c>
      <c r="C326" s="843" t="s">
        <v>249</v>
      </c>
      <c r="D326" s="843"/>
      <c r="E326" s="855">
        <f t="shared" ref="E326:E351" si="42">F326+H326</f>
        <v>1.6</v>
      </c>
      <c r="F326" s="888">
        <v>1</v>
      </c>
      <c r="G326" s="856">
        <v>13</v>
      </c>
      <c r="H326" s="855">
        <f t="shared" ref="H326:H351" si="43">J326+K326+L326+M326</f>
        <v>0.60000000000000009</v>
      </c>
      <c r="I326" s="889">
        <v>0.6</v>
      </c>
      <c r="J326" s="851">
        <v>0.38</v>
      </c>
      <c r="K326" s="854"/>
      <c r="L326" s="854"/>
      <c r="M326" s="855">
        <f t="shared" ref="M326:M351" si="44">SUM(W326:AS326)</f>
        <v>0.22000000000000003</v>
      </c>
      <c r="N326" s="881">
        <v>0.21999999999999997</v>
      </c>
      <c r="O326" s="871" t="s">
        <v>757</v>
      </c>
      <c r="P326" s="843" t="s">
        <v>758</v>
      </c>
      <c r="Q326" s="854"/>
      <c r="R326" s="843">
        <v>649</v>
      </c>
      <c r="S326" s="859"/>
      <c r="T326" s="859"/>
      <c r="U326" s="859"/>
      <c r="V326" s="859"/>
      <c r="W326" s="859">
        <v>0.05</v>
      </c>
      <c r="X326" s="859">
        <v>0.17</v>
      </c>
      <c r="Y326" s="859"/>
      <c r="Z326" s="859"/>
      <c r="AA326" s="859"/>
      <c r="AB326" s="859"/>
      <c r="AC326" s="859"/>
      <c r="AD326" s="859"/>
      <c r="AE326" s="859"/>
      <c r="AF326" s="859"/>
      <c r="AG326" s="859"/>
      <c r="AH326" s="859"/>
      <c r="AI326" s="859"/>
      <c r="AJ326" s="859"/>
      <c r="AK326" s="859"/>
      <c r="AL326" s="859"/>
      <c r="AM326" s="859"/>
      <c r="AN326" s="859"/>
      <c r="AO326" s="859"/>
      <c r="AP326" s="859"/>
      <c r="AQ326" s="859"/>
      <c r="AR326" s="859"/>
      <c r="AS326" s="859"/>
      <c r="AT326" s="859"/>
      <c r="AU326" s="859"/>
      <c r="AV326" s="834" t="s">
        <v>684</v>
      </c>
      <c r="AW326" s="834"/>
      <c r="AX326" s="834"/>
      <c r="AY326" s="834" t="s">
        <v>680</v>
      </c>
      <c r="BA326" s="834" t="s">
        <v>680</v>
      </c>
      <c r="BB326" s="868"/>
    </row>
    <row r="327" spans="1:62" ht="47.25" x14ac:dyDescent="0.25">
      <c r="A327" s="843">
        <v>66</v>
      </c>
      <c r="B327" s="871" t="s">
        <v>1207</v>
      </c>
      <c r="C327" s="843" t="s">
        <v>249</v>
      </c>
      <c r="D327" s="843"/>
      <c r="E327" s="855">
        <f t="shared" si="42"/>
        <v>3.3</v>
      </c>
      <c r="F327" s="888">
        <v>1.5</v>
      </c>
      <c r="G327" s="856">
        <v>13</v>
      </c>
      <c r="H327" s="855">
        <f t="shared" si="43"/>
        <v>1.7999999999999998</v>
      </c>
      <c r="I327" s="888">
        <v>1.7999999999999998</v>
      </c>
      <c r="J327" s="931"/>
      <c r="K327" s="854"/>
      <c r="L327" s="854"/>
      <c r="M327" s="855">
        <f t="shared" si="44"/>
        <v>1.7999999999999998</v>
      </c>
      <c r="N327" s="920">
        <v>1.7999999999999998</v>
      </c>
      <c r="O327" s="924" t="s">
        <v>1208</v>
      </c>
      <c r="P327" s="843" t="s">
        <v>758</v>
      </c>
      <c r="Q327" s="854"/>
      <c r="R327" s="843">
        <v>651</v>
      </c>
      <c r="S327" s="859"/>
      <c r="T327" s="859"/>
      <c r="U327" s="859"/>
      <c r="V327" s="859"/>
      <c r="W327" s="859">
        <v>0.6</v>
      </c>
      <c r="X327" s="859">
        <v>1.2</v>
      </c>
      <c r="Y327" s="859"/>
      <c r="Z327" s="859"/>
      <c r="AA327" s="859"/>
      <c r="AB327" s="859"/>
      <c r="AC327" s="859"/>
      <c r="AD327" s="859"/>
      <c r="AE327" s="859"/>
      <c r="AF327" s="859"/>
      <c r="AG327" s="859"/>
      <c r="AH327" s="859"/>
      <c r="AI327" s="859"/>
      <c r="AJ327" s="859"/>
      <c r="AK327" s="859"/>
      <c r="AL327" s="859"/>
      <c r="AM327" s="859"/>
      <c r="AN327" s="859"/>
      <c r="AO327" s="859"/>
      <c r="AP327" s="859"/>
      <c r="AQ327" s="859"/>
      <c r="AR327" s="859"/>
      <c r="AS327" s="859"/>
      <c r="AT327" s="859"/>
      <c r="AU327" s="859"/>
      <c r="AV327" s="834" t="s">
        <v>684</v>
      </c>
      <c r="AW327" s="834"/>
      <c r="AX327" s="834"/>
      <c r="AY327" s="834" t="s">
        <v>680</v>
      </c>
      <c r="BA327" s="834" t="s">
        <v>1209</v>
      </c>
      <c r="BB327" s="868"/>
    </row>
    <row r="328" spans="1:62" ht="31.5" x14ac:dyDescent="0.25">
      <c r="A328" s="843">
        <v>67</v>
      </c>
      <c r="B328" s="871" t="s">
        <v>1210</v>
      </c>
      <c r="C328" s="843" t="s">
        <v>249</v>
      </c>
      <c r="D328" s="843"/>
      <c r="E328" s="855">
        <f t="shared" si="42"/>
        <v>0.8</v>
      </c>
      <c r="F328" s="888"/>
      <c r="G328" s="856">
        <v>13</v>
      </c>
      <c r="H328" s="855">
        <f t="shared" si="43"/>
        <v>0.8</v>
      </c>
      <c r="I328" s="888">
        <v>0.8</v>
      </c>
      <c r="J328" s="920"/>
      <c r="K328" s="854"/>
      <c r="L328" s="854"/>
      <c r="M328" s="855">
        <f t="shared" si="44"/>
        <v>0.8</v>
      </c>
      <c r="N328" s="920">
        <v>0.8</v>
      </c>
      <c r="O328" s="924" t="s">
        <v>1211</v>
      </c>
      <c r="P328" s="843" t="s">
        <v>758</v>
      </c>
      <c r="Q328" s="854"/>
      <c r="R328" s="843">
        <v>652</v>
      </c>
      <c r="S328" s="859"/>
      <c r="T328" s="859"/>
      <c r="U328" s="859"/>
      <c r="V328" s="859"/>
      <c r="W328" s="859">
        <v>0.3</v>
      </c>
      <c r="X328" s="859">
        <v>0.5</v>
      </c>
      <c r="Y328" s="859"/>
      <c r="Z328" s="859"/>
      <c r="AA328" s="859"/>
      <c r="AB328" s="859"/>
      <c r="AC328" s="859"/>
      <c r="AD328" s="859"/>
      <c r="AE328" s="859"/>
      <c r="AF328" s="859"/>
      <c r="AG328" s="859"/>
      <c r="AH328" s="859"/>
      <c r="AI328" s="859"/>
      <c r="AJ328" s="859"/>
      <c r="AK328" s="859"/>
      <c r="AL328" s="859"/>
      <c r="AM328" s="859"/>
      <c r="AN328" s="859"/>
      <c r="AO328" s="859"/>
      <c r="AP328" s="859"/>
      <c r="AQ328" s="859"/>
      <c r="AR328" s="859"/>
      <c r="AS328" s="859"/>
      <c r="AT328" s="859"/>
      <c r="AU328" s="859"/>
      <c r="AV328" s="834" t="s">
        <v>684</v>
      </c>
      <c r="AW328" s="834"/>
      <c r="AX328" s="834"/>
      <c r="AY328" s="834" t="s">
        <v>680</v>
      </c>
      <c r="BA328" s="834" t="s">
        <v>680</v>
      </c>
      <c r="BB328" s="868"/>
    </row>
    <row r="329" spans="1:62" ht="31.5" x14ac:dyDescent="0.25">
      <c r="A329" s="843">
        <v>68</v>
      </c>
      <c r="B329" s="854" t="s">
        <v>1212</v>
      </c>
      <c r="C329" s="843" t="s">
        <v>249</v>
      </c>
      <c r="D329" s="843"/>
      <c r="E329" s="855">
        <f t="shared" si="42"/>
        <v>2.2000000000000002</v>
      </c>
      <c r="F329" s="888">
        <v>1.32</v>
      </c>
      <c r="G329" s="856">
        <v>13</v>
      </c>
      <c r="H329" s="855">
        <f t="shared" si="43"/>
        <v>0.87999999999999989</v>
      </c>
      <c r="I329" s="888">
        <v>0.87999999999999989</v>
      </c>
      <c r="J329" s="920">
        <v>0.18</v>
      </c>
      <c r="K329" s="854"/>
      <c r="L329" s="854"/>
      <c r="M329" s="855">
        <f t="shared" si="44"/>
        <v>0.7</v>
      </c>
      <c r="N329" s="920">
        <v>0.7</v>
      </c>
      <c r="O329" s="871" t="s">
        <v>1054</v>
      </c>
      <c r="P329" s="843" t="s">
        <v>758</v>
      </c>
      <c r="Q329" s="854"/>
      <c r="R329" s="843">
        <v>653</v>
      </c>
      <c r="S329" s="859"/>
      <c r="T329" s="859"/>
      <c r="U329" s="859"/>
      <c r="V329" s="859"/>
      <c r="W329" s="859">
        <v>0.7</v>
      </c>
      <c r="X329" s="859"/>
      <c r="Y329" s="859"/>
      <c r="Z329" s="859"/>
      <c r="AA329" s="859"/>
      <c r="AB329" s="859"/>
      <c r="AC329" s="859"/>
      <c r="AD329" s="859"/>
      <c r="AE329" s="859"/>
      <c r="AF329" s="859"/>
      <c r="AG329" s="859"/>
      <c r="AH329" s="859"/>
      <c r="AI329" s="859"/>
      <c r="AJ329" s="859"/>
      <c r="AK329" s="859"/>
      <c r="AL329" s="859"/>
      <c r="AM329" s="859"/>
      <c r="AN329" s="859"/>
      <c r="AO329" s="859"/>
      <c r="AP329" s="859"/>
      <c r="AQ329" s="859"/>
      <c r="AR329" s="859"/>
      <c r="AS329" s="859"/>
      <c r="AT329" s="859"/>
      <c r="AU329" s="859"/>
      <c r="AV329" s="834" t="s">
        <v>684</v>
      </c>
      <c r="AW329" s="834"/>
      <c r="AX329" s="834"/>
      <c r="AY329" s="834" t="s">
        <v>680</v>
      </c>
      <c r="BA329" s="834" t="s">
        <v>680</v>
      </c>
      <c r="BB329" s="868"/>
    </row>
    <row r="330" spans="1:62" x14ac:dyDescent="0.25">
      <c r="A330" s="843">
        <v>69</v>
      </c>
      <c r="B330" s="854" t="s">
        <v>1213</v>
      </c>
      <c r="C330" s="843" t="s">
        <v>249</v>
      </c>
      <c r="D330" s="843"/>
      <c r="E330" s="855">
        <f t="shared" si="42"/>
        <v>1.48</v>
      </c>
      <c r="F330" s="888"/>
      <c r="G330" s="856">
        <v>13</v>
      </c>
      <c r="H330" s="855">
        <f t="shared" si="43"/>
        <v>1.48</v>
      </c>
      <c r="I330" s="888">
        <v>1.48</v>
      </c>
      <c r="J330" s="920"/>
      <c r="K330" s="854"/>
      <c r="L330" s="854"/>
      <c r="M330" s="855">
        <f t="shared" si="44"/>
        <v>1.48</v>
      </c>
      <c r="N330" s="920">
        <v>1.48</v>
      </c>
      <c r="O330" s="871" t="s">
        <v>1054</v>
      </c>
      <c r="P330" s="843" t="s">
        <v>758</v>
      </c>
      <c r="Q330" s="854"/>
      <c r="R330" s="843">
        <v>654</v>
      </c>
      <c r="S330" s="859"/>
      <c r="T330" s="859"/>
      <c r="U330" s="859"/>
      <c r="V330" s="859"/>
      <c r="W330" s="859"/>
      <c r="X330" s="859">
        <v>1.48</v>
      </c>
      <c r="Y330" s="859"/>
      <c r="Z330" s="859"/>
      <c r="AA330" s="859"/>
      <c r="AB330" s="859"/>
      <c r="AC330" s="859"/>
      <c r="AD330" s="859"/>
      <c r="AE330" s="859"/>
      <c r="AF330" s="859"/>
      <c r="AG330" s="859"/>
      <c r="AH330" s="859"/>
      <c r="AI330" s="859"/>
      <c r="AJ330" s="859"/>
      <c r="AK330" s="859"/>
      <c r="AL330" s="859"/>
      <c r="AM330" s="859"/>
      <c r="AN330" s="859"/>
      <c r="AO330" s="859"/>
      <c r="AP330" s="859"/>
      <c r="AQ330" s="859"/>
      <c r="AR330" s="859"/>
      <c r="AS330" s="859"/>
      <c r="AT330" s="859"/>
      <c r="AU330" s="859"/>
      <c r="AV330" s="834" t="s">
        <v>684</v>
      </c>
      <c r="AW330" s="834" t="s">
        <v>1214</v>
      </c>
      <c r="AX330" s="834"/>
      <c r="AY330" s="834" t="s">
        <v>1214</v>
      </c>
      <c r="BA330" s="834" t="s">
        <v>1215</v>
      </c>
      <c r="BB330" s="868"/>
    </row>
    <row r="331" spans="1:62" x14ac:dyDescent="0.25">
      <c r="A331" s="843">
        <v>70</v>
      </c>
      <c r="B331" s="854" t="s">
        <v>1216</v>
      </c>
      <c r="C331" s="843" t="s">
        <v>249</v>
      </c>
      <c r="D331" s="843"/>
      <c r="E331" s="855">
        <f t="shared" si="42"/>
        <v>0.9</v>
      </c>
      <c r="F331" s="891">
        <v>0.45</v>
      </c>
      <c r="G331" s="856">
        <v>13</v>
      </c>
      <c r="H331" s="855">
        <f t="shared" si="43"/>
        <v>0.45</v>
      </c>
      <c r="I331" s="888">
        <v>0.45</v>
      </c>
      <c r="J331" s="892">
        <v>0.25</v>
      </c>
      <c r="K331" s="854"/>
      <c r="L331" s="854"/>
      <c r="M331" s="855">
        <f t="shared" si="44"/>
        <v>0.2</v>
      </c>
      <c r="N331" s="920">
        <v>0.45</v>
      </c>
      <c r="O331" s="871" t="s">
        <v>1054</v>
      </c>
      <c r="P331" s="843" t="s">
        <v>758</v>
      </c>
      <c r="Q331" s="854"/>
      <c r="R331" s="843">
        <v>655</v>
      </c>
      <c r="S331" s="859"/>
      <c r="T331" s="859"/>
      <c r="U331" s="859"/>
      <c r="V331" s="859"/>
      <c r="W331" s="859">
        <v>0.2</v>
      </c>
      <c r="X331" s="859"/>
      <c r="Y331" s="859"/>
      <c r="Z331" s="859"/>
      <c r="AA331" s="859"/>
      <c r="AB331" s="859"/>
      <c r="AC331" s="859"/>
      <c r="AD331" s="859"/>
      <c r="AE331" s="859"/>
      <c r="AF331" s="859"/>
      <c r="AG331" s="859"/>
      <c r="AH331" s="859"/>
      <c r="AI331" s="859"/>
      <c r="AJ331" s="859"/>
      <c r="AK331" s="859"/>
      <c r="AL331" s="859"/>
      <c r="AM331" s="859"/>
      <c r="AN331" s="859"/>
      <c r="AO331" s="859"/>
      <c r="AP331" s="859"/>
      <c r="AQ331" s="859"/>
      <c r="AR331" s="859"/>
      <c r="AS331" s="859"/>
      <c r="AT331" s="859"/>
      <c r="AU331" s="859"/>
      <c r="AV331" s="834" t="s">
        <v>684</v>
      </c>
      <c r="AW331" s="834"/>
      <c r="AX331" s="834"/>
      <c r="AY331" s="834" t="s">
        <v>680</v>
      </c>
      <c r="BA331" s="834" t="s">
        <v>680</v>
      </c>
      <c r="BB331" s="868"/>
    </row>
    <row r="332" spans="1:62" ht="31.5" x14ac:dyDescent="0.25">
      <c r="A332" s="843">
        <v>71</v>
      </c>
      <c r="B332" s="871" t="s">
        <v>1217</v>
      </c>
      <c r="C332" s="843" t="s">
        <v>249</v>
      </c>
      <c r="D332" s="843"/>
      <c r="E332" s="855">
        <f t="shared" si="42"/>
        <v>0.5</v>
      </c>
      <c r="F332" s="921"/>
      <c r="G332" s="856">
        <v>13</v>
      </c>
      <c r="H332" s="855">
        <f t="shared" si="43"/>
        <v>0.5</v>
      </c>
      <c r="I332" s="921">
        <f>E332-F332</f>
        <v>0.5</v>
      </c>
      <c r="J332" s="854"/>
      <c r="K332" s="854"/>
      <c r="L332" s="854"/>
      <c r="M332" s="855">
        <f t="shared" si="44"/>
        <v>0.5</v>
      </c>
      <c r="N332" s="920">
        <v>0.5</v>
      </c>
      <c r="O332" s="871" t="s">
        <v>1022</v>
      </c>
      <c r="P332" s="843" t="s">
        <v>676</v>
      </c>
      <c r="Q332" s="854"/>
      <c r="R332" s="843">
        <v>788</v>
      </c>
      <c r="S332" s="859"/>
      <c r="T332" s="859"/>
      <c r="U332" s="859"/>
      <c r="V332" s="859"/>
      <c r="W332" s="859"/>
      <c r="X332" s="859">
        <v>0.5</v>
      </c>
      <c r="Y332" s="859"/>
      <c r="Z332" s="859"/>
      <c r="AA332" s="859"/>
      <c r="AB332" s="859"/>
      <c r="AC332" s="859"/>
      <c r="AD332" s="859"/>
      <c r="AE332" s="859"/>
      <c r="AF332" s="859"/>
      <c r="AG332" s="859"/>
      <c r="AH332" s="859"/>
      <c r="AI332" s="859"/>
      <c r="AJ332" s="859"/>
      <c r="AK332" s="859"/>
      <c r="AL332" s="859"/>
      <c r="AM332" s="859"/>
      <c r="AN332" s="859"/>
      <c r="AO332" s="859"/>
      <c r="AP332" s="859"/>
      <c r="AQ332" s="859"/>
      <c r="AR332" s="859"/>
      <c r="AS332" s="859"/>
      <c r="AT332" s="859"/>
      <c r="AU332" s="859"/>
      <c r="AV332" s="834" t="s">
        <v>684</v>
      </c>
      <c r="AW332" s="834"/>
      <c r="AX332" s="834"/>
      <c r="AY332" s="834" t="s">
        <v>680</v>
      </c>
      <c r="BA332" s="834" t="s">
        <v>680</v>
      </c>
      <c r="BB332" s="868"/>
    </row>
    <row r="333" spans="1:62" ht="47.25" x14ac:dyDescent="0.25">
      <c r="A333" s="843">
        <v>72</v>
      </c>
      <c r="B333" s="930" t="s">
        <v>1218</v>
      </c>
      <c r="C333" s="907" t="s">
        <v>249</v>
      </c>
      <c r="D333" s="907"/>
      <c r="E333" s="855">
        <f t="shared" si="42"/>
        <v>0.5</v>
      </c>
      <c r="F333" s="854"/>
      <c r="G333" s="856">
        <v>13</v>
      </c>
      <c r="H333" s="855">
        <f t="shared" si="43"/>
        <v>0.5</v>
      </c>
      <c r="I333" s="848">
        <v>0.5</v>
      </c>
      <c r="J333" s="854"/>
      <c r="K333" s="854"/>
      <c r="L333" s="854"/>
      <c r="M333" s="855">
        <f t="shared" si="44"/>
        <v>0.5</v>
      </c>
      <c r="N333" s="854"/>
      <c r="O333" s="871" t="s">
        <v>600</v>
      </c>
      <c r="P333" s="843" t="s">
        <v>841</v>
      </c>
      <c r="Q333" s="854"/>
      <c r="R333" s="843">
        <v>699</v>
      </c>
      <c r="S333" s="859"/>
      <c r="T333" s="859"/>
      <c r="U333" s="859"/>
      <c r="V333" s="859"/>
      <c r="W333" s="859"/>
      <c r="X333" s="859"/>
      <c r="Y333" s="859"/>
      <c r="Z333" s="859"/>
      <c r="AA333" s="853">
        <v>0.2</v>
      </c>
      <c r="AB333" s="859"/>
      <c r="AC333" s="859"/>
      <c r="AD333" s="859"/>
      <c r="AE333" s="859"/>
      <c r="AF333" s="859"/>
      <c r="AG333" s="859"/>
      <c r="AH333" s="859"/>
      <c r="AI333" s="859"/>
      <c r="AJ333" s="859"/>
      <c r="AK333" s="859"/>
      <c r="AL333" s="859"/>
      <c r="AM333" s="853">
        <v>0.3</v>
      </c>
      <c r="AN333" s="859"/>
      <c r="AO333" s="859"/>
      <c r="AP333" s="859"/>
      <c r="AQ333" s="859"/>
      <c r="AR333" s="859"/>
      <c r="AS333" s="859"/>
      <c r="AT333" s="859"/>
      <c r="AU333" s="859"/>
      <c r="AV333" s="834" t="s">
        <v>684</v>
      </c>
      <c r="AW333" s="834"/>
      <c r="AX333" s="834"/>
      <c r="AY333" s="834" t="s">
        <v>680</v>
      </c>
      <c r="BA333" s="834" t="s">
        <v>680</v>
      </c>
      <c r="BB333" s="868"/>
    </row>
    <row r="334" spans="1:62" ht="31.5" x14ac:dyDescent="0.25">
      <c r="A334" s="843">
        <v>73</v>
      </c>
      <c r="B334" s="930" t="s">
        <v>1219</v>
      </c>
      <c r="C334" s="907" t="s">
        <v>249</v>
      </c>
      <c r="D334" s="907"/>
      <c r="E334" s="855">
        <f t="shared" si="42"/>
        <v>0.2</v>
      </c>
      <c r="F334" s="854">
        <v>0.14000000000000001</v>
      </c>
      <c r="G334" s="856"/>
      <c r="H334" s="855">
        <f t="shared" si="43"/>
        <v>0.06</v>
      </c>
      <c r="I334" s="848"/>
      <c r="J334" s="854"/>
      <c r="K334" s="854"/>
      <c r="L334" s="854"/>
      <c r="M334" s="855">
        <f t="shared" si="44"/>
        <v>0.06</v>
      </c>
      <c r="N334" s="854"/>
      <c r="O334" s="871" t="s">
        <v>600</v>
      </c>
      <c r="P334" s="843" t="s">
        <v>841</v>
      </c>
      <c r="Q334" s="854"/>
      <c r="R334" s="843">
        <v>873</v>
      </c>
      <c r="S334" s="859"/>
      <c r="T334" s="859"/>
      <c r="U334" s="859"/>
      <c r="V334" s="859"/>
      <c r="W334" s="859">
        <v>0.06</v>
      </c>
      <c r="X334" s="859"/>
      <c r="Y334" s="859"/>
      <c r="Z334" s="859"/>
      <c r="AA334" s="853"/>
      <c r="AB334" s="859"/>
      <c r="AC334" s="859"/>
      <c r="AD334" s="859"/>
      <c r="AE334" s="859"/>
      <c r="AF334" s="859"/>
      <c r="AG334" s="859"/>
      <c r="AH334" s="859"/>
      <c r="AI334" s="859"/>
      <c r="AJ334" s="859"/>
      <c r="AK334" s="859"/>
      <c r="AL334" s="859"/>
      <c r="AM334" s="853"/>
      <c r="AN334" s="859"/>
      <c r="AO334" s="859"/>
      <c r="AP334" s="859"/>
      <c r="AQ334" s="859"/>
      <c r="AR334" s="859"/>
      <c r="AS334" s="859"/>
      <c r="AT334" s="859"/>
      <c r="AU334" s="859"/>
      <c r="AW334" s="834"/>
      <c r="AX334" s="834"/>
      <c r="AY334" s="834"/>
      <c r="BA334" s="834" t="s">
        <v>684</v>
      </c>
      <c r="BB334" s="868"/>
    </row>
    <row r="335" spans="1:62" ht="31.5" x14ac:dyDescent="0.25">
      <c r="A335" s="843">
        <v>74</v>
      </c>
      <c r="B335" s="871" t="s">
        <v>1220</v>
      </c>
      <c r="C335" s="843" t="s">
        <v>249</v>
      </c>
      <c r="D335" s="843"/>
      <c r="E335" s="855">
        <f t="shared" si="42"/>
        <v>3.09</v>
      </c>
      <c r="F335" s="854"/>
      <c r="G335" s="856">
        <v>13</v>
      </c>
      <c r="H335" s="855">
        <f t="shared" si="43"/>
        <v>3.09</v>
      </c>
      <c r="I335" s="848">
        <v>3.09</v>
      </c>
      <c r="J335" s="854"/>
      <c r="K335" s="854"/>
      <c r="L335" s="854"/>
      <c r="M335" s="855">
        <f t="shared" si="44"/>
        <v>3.09</v>
      </c>
      <c r="N335" s="843">
        <v>3.09</v>
      </c>
      <c r="O335" s="871" t="s">
        <v>610</v>
      </c>
      <c r="P335" s="843" t="s">
        <v>890</v>
      </c>
      <c r="Q335" s="854"/>
      <c r="R335" s="843">
        <v>701</v>
      </c>
      <c r="S335" s="859"/>
      <c r="T335" s="859"/>
      <c r="U335" s="859"/>
      <c r="V335" s="859"/>
      <c r="W335" s="859"/>
      <c r="X335" s="859"/>
      <c r="Y335" s="859"/>
      <c r="Z335" s="853">
        <v>3.09</v>
      </c>
      <c r="AA335" s="859"/>
      <c r="AB335" s="859"/>
      <c r="AC335" s="859"/>
      <c r="AD335" s="859"/>
      <c r="AE335" s="859"/>
      <c r="AF335" s="859"/>
      <c r="AG335" s="859"/>
      <c r="AH335" s="859"/>
      <c r="AI335" s="859"/>
      <c r="AJ335" s="859"/>
      <c r="AK335" s="859"/>
      <c r="AL335" s="859"/>
      <c r="AM335" s="859"/>
      <c r="AN335" s="859"/>
      <c r="AO335" s="859"/>
      <c r="AP335" s="859"/>
      <c r="AQ335" s="859"/>
      <c r="AR335" s="859"/>
      <c r="AS335" s="859"/>
      <c r="AT335" s="859"/>
      <c r="AU335" s="859"/>
      <c r="AV335" s="834" t="s">
        <v>684</v>
      </c>
      <c r="AW335" s="834"/>
      <c r="AX335" s="834"/>
      <c r="AY335" s="834" t="s">
        <v>680</v>
      </c>
      <c r="BA335" s="834" t="s">
        <v>680</v>
      </c>
      <c r="BB335" s="868"/>
    </row>
    <row r="336" spans="1:62" ht="31.5" x14ac:dyDescent="0.25">
      <c r="A336" s="843">
        <v>75</v>
      </c>
      <c r="B336" s="871" t="s">
        <v>1221</v>
      </c>
      <c r="C336" s="843" t="s">
        <v>249</v>
      </c>
      <c r="D336" s="843"/>
      <c r="E336" s="855">
        <f t="shared" si="42"/>
        <v>1.5999999999999999</v>
      </c>
      <c r="F336" s="893"/>
      <c r="G336" s="856">
        <v>13</v>
      </c>
      <c r="H336" s="855">
        <f t="shared" si="43"/>
        <v>1.5999999999999999</v>
      </c>
      <c r="I336" s="894">
        <v>1.6</v>
      </c>
      <c r="J336" s="894">
        <v>0.22</v>
      </c>
      <c r="K336" s="854"/>
      <c r="L336" s="854"/>
      <c r="M336" s="855">
        <f t="shared" si="44"/>
        <v>1.38</v>
      </c>
      <c r="N336" s="854">
        <v>1.38</v>
      </c>
      <c r="O336" s="871" t="s">
        <v>830</v>
      </c>
      <c r="P336" s="843" t="s">
        <v>831</v>
      </c>
      <c r="Q336" s="854"/>
      <c r="R336" s="843">
        <v>604</v>
      </c>
      <c r="S336" s="859"/>
      <c r="T336" s="859"/>
      <c r="U336" s="894"/>
      <c r="V336" s="859"/>
      <c r="W336" s="859"/>
      <c r="X336" s="894">
        <v>0.68</v>
      </c>
      <c r="Y336" s="894">
        <v>0.7</v>
      </c>
      <c r="Z336" s="859"/>
      <c r="AA336" s="859"/>
      <c r="AB336" s="859"/>
      <c r="AC336" s="859"/>
      <c r="AD336" s="859"/>
      <c r="AE336" s="859"/>
      <c r="AF336" s="859"/>
      <c r="AG336" s="859"/>
      <c r="AH336" s="859"/>
      <c r="AI336" s="859"/>
      <c r="AJ336" s="859"/>
      <c r="AK336" s="859"/>
      <c r="AL336" s="859"/>
      <c r="AM336" s="859"/>
      <c r="AN336" s="859"/>
      <c r="AO336" s="859"/>
      <c r="AP336" s="859"/>
      <c r="AQ336" s="859"/>
      <c r="AR336" s="859"/>
      <c r="AS336" s="859"/>
      <c r="AT336" s="859"/>
      <c r="AU336" s="859"/>
      <c r="AV336" s="834" t="s">
        <v>684</v>
      </c>
      <c r="AW336" s="834"/>
      <c r="AX336" s="834"/>
      <c r="AY336" s="862" t="s">
        <v>1179</v>
      </c>
      <c r="BA336" s="834" t="s">
        <v>680</v>
      </c>
      <c r="BB336" s="868"/>
    </row>
    <row r="337" spans="1:62" ht="31.5" x14ac:dyDescent="0.25">
      <c r="A337" s="843">
        <v>76</v>
      </c>
      <c r="B337" s="854" t="s">
        <v>1222</v>
      </c>
      <c r="C337" s="843" t="s">
        <v>249</v>
      </c>
      <c r="D337" s="843"/>
      <c r="E337" s="855">
        <f t="shared" si="42"/>
        <v>1</v>
      </c>
      <c r="F337" s="843"/>
      <c r="G337" s="856">
        <v>13</v>
      </c>
      <c r="H337" s="855">
        <f t="shared" si="43"/>
        <v>1</v>
      </c>
      <c r="I337" s="843"/>
      <c r="J337" s="854">
        <v>1</v>
      </c>
      <c r="K337" s="854"/>
      <c r="L337" s="854"/>
      <c r="M337" s="855">
        <f t="shared" si="44"/>
        <v>0</v>
      </c>
      <c r="N337" s="854"/>
      <c r="O337" s="882" t="s">
        <v>1223</v>
      </c>
      <c r="P337" s="883" t="s">
        <v>824</v>
      </c>
      <c r="Q337" s="854"/>
      <c r="R337" s="843">
        <v>686</v>
      </c>
      <c r="S337" s="859"/>
      <c r="T337" s="859"/>
      <c r="U337" s="859"/>
      <c r="V337" s="859"/>
      <c r="W337" s="853"/>
      <c r="X337" s="859"/>
      <c r="Y337" s="859"/>
      <c r="Z337" s="859"/>
      <c r="AA337" s="859"/>
      <c r="AB337" s="859"/>
      <c r="AC337" s="859"/>
      <c r="AD337" s="859"/>
      <c r="AE337" s="859"/>
      <c r="AF337" s="859"/>
      <c r="AG337" s="859"/>
      <c r="AH337" s="859"/>
      <c r="AI337" s="859"/>
      <c r="AJ337" s="859"/>
      <c r="AK337" s="859"/>
      <c r="AL337" s="859"/>
      <c r="AM337" s="859"/>
      <c r="AN337" s="859"/>
      <c r="AO337" s="859"/>
      <c r="AP337" s="859"/>
      <c r="AQ337" s="859"/>
      <c r="AR337" s="859"/>
      <c r="AS337" s="859"/>
      <c r="AT337" s="859"/>
      <c r="AU337" s="859"/>
      <c r="AW337" s="834"/>
      <c r="AX337" s="834"/>
      <c r="AY337" s="834" t="s">
        <v>680</v>
      </c>
      <c r="BA337" s="835" t="s">
        <v>680</v>
      </c>
    </row>
    <row r="338" spans="1:62" ht="31.5" x14ac:dyDescent="0.25">
      <c r="A338" s="843">
        <v>77</v>
      </c>
      <c r="B338" s="854" t="s">
        <v>1224</v>
      </c>
      <c r="C338" s="843" t="s">
        <v>249</v>
      </c>
      <c r="D338" s="843"/>
      <c r="E338" s="855">
        <f t="shared" si="42"/>
        <v>0.5</v>
      </c>
      <c r="F338" s="843"/>
      <c r="G338" s="856">
        <v>13</v>
      </c>
      <c r="H338" s="855">
        <f t="shared" si="43"/>
        <v>0.5</v>
      </c>
      <c r="I338" s="843"/>
      <c r="J338" s="854"/>
      <c r="K338" s="854"/>
      <c r="L338" s="854"/>
      <c r="M338" s="855">
        <f t="shared" si="44"/>
        <v>0.5</v>
      </c>
      <c r="N338" s="854"/>
      <c r="O338" s="882" t="s">
        <v>1225</v>
      </c>
      <c r="P338" s="883" t="s">
        <v>824</v>
      </c>
      <c r="Q338" s="854"/>
      <c r="R338" s="843">
        <v>687</v>
      </c>
      <c r="S338" s="859"/>
      <c r="T338" s="859"/>
      <c r="U338" s="859"/>
      <c r="V338" s="859"/>
      <c r="W338" s="853"/>
      <c r="X338" s="859">
        <v>0.5</v>
      </c>
      <c r="Y338" s="859"/>
      <c r="Z338" s="859"/>
      <c r="AA338" s="859"/>
      <c r="AB338" s="859"/>
      <c r="AC338" s="859"/>
      <c r="AD338" s="859"/>
      <c r="AE338" s="859"/>
      <c r="AF338" s="859"/>
      <c r="AG338" s="859"/>
      <c r="AH338" s="859"/>
      <c r="AI338" s="859"/>
      <c r="AJ338" s="859"/>
      <c r="AK338" s="859"/>
      <c r="AL338" s="859"/>
      <c r="AM338" s="859"/>
      <c r="AN338" s="859"/>
      <c r="AO338" s="859"/>
      <c r="AP338" s="859"/>
      <c r="AQ338" s="859"/>
      <c r="AR338" s="859"/>
      <c r="AS338" s="859"/>
      <c r="AT338" s="859"/>
      <c r="AU338" s="859"/>
      <c r="AW338" s="834"/>
      <c r="AX338" s="834"/>
      <c r="AY338" s="834" t="s">
        <v>680</v>
      </c>
      <c r="BA338" s="835" t="s">
        <v>680</v>
      </c>
    </row>
    <row r="339" spans="1:62" ht="47.25" x14ac:dyDescent="0.25">
      <c r="A339" s="843">
        <v>78</v>
      </c>
      <c r="B339" s="854" t="s">
        <v>1226</v>
      </c>
      <c r="C339" s="843" t="s">
        <v>249</v>
      </c>
      <c r="D339" s="843"/>
      <c r="E339" s="855">
        <f t="shared" si="42"/>
        <v>0.9</v>
      </c>
      <c r="F339" s="843"/>
      <c r="G339" s="856"/>
      <c r="H339" s="855">
        <f t="shared" si="43"/>
        <v>0.9</v>
      </c>
      <c r="I339" s="843"/>
      <c r="J339" s="854">
        <v>0.1</v>
      </c>
      <c r="K339" s="854"/>
      <c r="L339" s="854"/>
      <c r="M339" s="855">
        <f t="shared" si="44"/>
        <v>0.8</v>
      </c>
      <c r="N339" s="854"/>
      <c r="O339" s="882" t="s">
        <v>823</v>
      </c>
      <c r="P339" s="883" t="s">
        <v>824</v>
      </c>
      <c r="Q339" s="854"/>
      <c r="R339" s="843">
        <v>874</v>
      </c>
      <c r="S339" s="859"/>
      <c r="T339" s="859"/>
      <c r="U339" s="859"/>
      <c r="V339" s="859"/>
      <c r="W339" s="853">
        <v>0.2</v>
      </c>
      <c r="X339" s="859">
        <v>0.6</v>
      </c>
      <c r="Y339" s="859"/>
      <c r="Z339" s="859"/>
      <c r="AA339" s="859"/>
      <c r="AB339" s="859"/>
      <c r="AC339" s="859"/>
      <c r="AD339" s="859"/>
      <c r="AE339" s="859"/>
      <c r="AF339" s="859"/>
      <c r="AG339" s="859"/>
      <c r="AH339" s="859"/>
      <c r="AI339" s="859"/>
      <c r="AJ339" s="859"/>
      <c r="AK339" s="859"/>
      <c r="AL339" s="859"/>
      <c r="AM339" s="859"/>
      <c r="AN339" s="859"/>
      <c r="AO339" s="859"/>
      <c r="AP339" s="859"/>
      <c r="AQ339" s="859"/>
      <c r="AR339" s="859"/>
      <c r="AS339" s="859"/>
      <c r="AT339" s="859"/>
      <c r="AU339" s="859"/>
      <c r="AW339" s="834"/>
      <c r="AX339" s="834"/>
      <c r="AY339" s="834"/>
      <c r="BA339" s="835" t="s">
        <v>1227</v>
      </c>
    </row>
    <row r="340" spans="1:62" ht="31.5" x14ac:dyDescent="0.25">
      <c r="A340" s="843">
        <v>79</v>
      </c>
      <c r="B340" s="854" t="s">
        <v>1228</v>
      </c>
      <c r="C340" s="843" t="s">
        <v>249</v>
      </c>
      <c r="D340" s="843"/>
      <c r="E340" s="855">
        <f t="shared" si="42"/>
        <v>0.5</v>
      </c>
      <c r="F340" s="843">
        <v>0.35</v>
      </c>
      <c r="G340" s="856"/>
      <c r="H340" s="855">
        <f t="shared" si="43"/>
        <v>0.15000000000000002</v>
      </c>
      <c r="I340" s="843"/>
      <c r="J340" s="854">
        <v>0.08</v>
      </c>
      <c r="K340" s="854"/>
      <c r="L340" s="854"/>
      <c r="M340" s="855">
        <f t="shared" si="44"/>
        <v>7.0000000000000007E-2</v>
      </c>
      <c r="N340" s="854"/>
      <c r="O340" s="882" t="s">
        <v>1225</v>
      </c>
      <c r="P340" s="883" t="s">
        <v>824</v>
      </c>
      <c r="Q340" s="854"/>
      <c r="R340" s="843">
        <v>875</v>
      </c>
      <c r="S340" s="859"/>
      <c r="T340" s="859"/>
      <c r="U340" s="859"/>
      <c r="V340" s="859"/>
      <c r="W340" s="853">
        <v>7.0000000000000007E-2</v>
      </c>
      <c r="X340" s="859"/>
      <c r="Y340" s="859"/>
      <c r="Z340" s="859"/>
      <c r="AA340" s="859"/>
      <c r="AB340" s="859"/>
      <c r="AC340" s="859"/>
      <c r="AD340" s="859"/>
      <c r="AE340" s="859"/>
      <c r="AF340" s="859"/>
      <c r="AG340" s="859"/>
      <c r="AH340" s="859"/>
      <c r="AI340" s="859"/>
      <c r="AJ340" s="859"/>
      <c r="AK340" s="859"/>
      <c r="AL340" s="859"/>
      <c r="AM340" s="859"/>
      <c r="AN340" s="859"/>
      <c r="AO340" s="859"/>
      <c r="AP340" s="859"/>
      <c r="AQ340" s="859"/>
      <c r="AR340" s="859"/>
      <c r="AS340" s="859"/>
      <c r="AT340" s="859"/>
      <c r="AU340" s="859"/>
      <c r="AW340" s="834"/>
      <c r="AX340" s="834"/>
      <c r="AY340" s="834"/>
      <c r="BA340" s="835" t="s">
        <v>684</v>
      </c>
    </row>
    <row r="341" spans="1:62" ht="63" customHeight="1" x14ac:dyDescent="0.25">
      <c r="A341" s="1159">
        <v>80</v>
      </c>
      <c r="B341" s="1162" t="s">
        <v>1229</v>
      </c>
      <c r="C341" s="843" t="s">
        <v>249</v>
      </c>
      <c r="D341" s="843"/>
      <c r="E341" s="855">
        <f t="shared" si="42"/>
        <v>0.75</v>
      </c>
      <c r="F341" s="843"/>
      <c r="G341" s="856">
        <v>13</v>
      </c>
      <c r="H341" s="855">
        <f t="shared" si="43"/>
        <v>0.75</v>
      </c>
      <c r="I341" s="843"/>
      <c r="J341" s="854"/>
      <c r="K341" s="854"/>
      <c r="L341" s="854"/>
      <c r="M341" s="855">
        <f t="shared" si="44"/>
        <v>0.75</v>
      </c>
      <c r="N341" s="854"/>
      <c r="O341" s="871" t="s">
        <v>1230</v>
      </c>
      <c r="P341" s="843" t="s">
        <v>715</v>
      </c>
      <c r="Q341" s="854"/>
      <c r="R341" s="843">
        <v>236</v>
      </c>
      <c r="S341" s="859"/>
      <c r="T341" s="859"/>
      <c r="U341" s="859"/>
      <c r="V341" s="859"/>
      <c r="W341" s="854">
        <v>0.01</v>
      </c>
      <c r="X341" s="854">
        <v>0.04</v>
      </c>
      <c r="Y341" s="859"/>
      <c r="Z341" s="854"/>
      <c r="AA341" s="854">
        <v>0.03</v>
      </c>
      <c r="AB341" s="854"/>
      <c r="AC341" s="854"/>
      <c r="AD341" s="854">
        <v>0.65</v>
      </c>
      <c r="AE341" s="854">
        <v>0.01</v>
      </c>
      <c r="AF341" s="854"/>
      <c r="AG341" s="854">
        <v>0.01</v>
      </c>
      <c r="AH341" s="859"/>
      <c r="AI341" s="854"/>
      <c r="AJ341" s="854"/>
      <c r="AK341" s="854"/>
      <c r="AL341" s="854"/>
      <c r="AM341" s="854"/>
      <c r="AN341" s="854"/>
      <c r="AO341" s="859"/>
      <c r="AP341" s="859"/>
      <c r="AQ341" s="854"/>
      <c r="AR341" s="859"/>
      <c r="AS341" s="854"/>
      <c r="AT341" s="854"/>
      <c r="AU341" s="854"/>
      <c r="AW341" s="834" t="s">
        <v>1231</v>
      </c>
      <c r="AX341" s="834" t="s">
        <v>1232</v>
      </c>
      <c r="AY341" s="834" t="s">
        <v>1233</v>
      </c>
      <c r="BA341" s="835" t="s">
        <v>1233</v>
      </c>
    </row>
    <row r="342" spans="1:62" ht="31.5" x14ac:dyDescent="0.25">
      <c r="A342" s="1160"/>
      <c r="B342" s="1162"/>
      <c r="C342" s="843" t="s">
        <v>249</v>
      </c>
      <c r="D342" s="843"/>
      <c r="E342" s="855">
        <f t="shared" si="42"/>
        <v>26.460000000000008</v>
      </c>
      <c r="F342" s="843"/>
      <c r="G342" s="856">
        <v>13</v>
      </c>
      <c r="H342" s="855">
        <f t="shared" si="43"/>
        <v>26.460000000000008</v>
      </c>
      <c r="I342" s="843"/>
      <c r="J342" s="931">
        <v>7.0000000000000007E-2</v>
      </c>
      <c r="K342" s="854"/>
      <c r="L342" s="854"/>
      <c r="M342" s="855">
        <f>SUM(W342:AU342)</f>
        <v>26.390000000000008</v>
      </c>
      <c r="N342" s="854"/>
      <c r="O342" s="871" t="s">
        <v>1234</v>
      </c>
      <c r="P342" s="843" t="s">
        <v>890</v>
      </c>
      <c r="Q342" s="854"/>
      <c r="R342" s="843">
        <v>236</v>
      </c>
      <c r="S342" s="859"/>
      <c r="T342" s="859"/>
      <c r="U342" s="859"/>
      <c r="V342" s="859"/>
      <c r="W342" s="854">
        <v>0.1</v>
      </c>
      <c r="X342" s="854">
        <v>1.08</v>
      </c>
      <c r="Y342" s="859"/>
      <c r="Z342" s="854">
        <v>1.46</v>
      </c>
      <c r="AA342" s="854"/>
      <c r="AB342" s="854">
        <v>0.01</v>
      </c>
      <c r="AC342" s="854">
        <v>0.01</v>
      </c>
      <c r="AD342" s="854">
        <v>21.93</v>
      </c>
      <c r="AE342" s="854">
        <v>0.25</v>
      </c>
      <c r="AF342" s="854">
        <v>0.01</v>
      </c>
      <c r="AG342" s="854">
        <v>0.1</v>
      </c>
      <c r="AH342" s="859"/>
      <c r="AI342" s="854">
        <v>0.04</v>
      </c>
      <c r="AJ342" s="854">
        <v>0.01</v>
      </c>
      <c r="AK342" s="854">
        <v>0.18</v>
      </c>
      <c r="AL342" s="854">
        <v>0.7</v>
      </c>
      <c r="AM342" s="854">
        <v>0.17</v>
      </c>
      <c r="AN342" s="854">
        <v>0.11</v>
      </c>
      <c r="AO342" s="859"/>
      <c r="AP342" s="859"/>
      <c r="AQ342" s="854">
        <v>0.01</v>
      </c>
      <c r="AR342" s="859"/>
      <c r="AS342" s="854">
        <v>0.05</v>
      </c>
      <c r="AT342" s="854">
        <v>0.16</v>
      </c>
      <c r="AU342" s="854">
        <v>0.01</v>
      </c>
      <c r="AW342" s="834" t="s">
        <v>1231</v>
      </c>
      <c r="AX342" s="834"/>
      <c r="AY342" s="834" t="s">
        <v>1233</v>
      </c>
      <c r="BA342" s="835" t="s">
        <v>1233</v>
      </c>
    </row>
    <row r="343" spans="1:62" x14ac:dyDescent="0.25">
      <c r="A343" s="1161"/>
      <c r="B343" s="1162"/>
      <c r="C343" s="843" t="s">
        <v>249</v>
      </c>
      <c r="D343" s="843"/>
      <c r="E343" s="855">
        <f t="shared" si="42"/>
        <v>3.0299999999999994</v>
      </c>
      <c r="F343" s="843"/>
      <c r="G343" s="856">
        <v>13</v>
      </c>
      <c r="H343" s="855">
        <f t="shared" si="43"/>
        <v>3.0299999999999994</v>
      </c>
      <c r="I343" s="843"/>
      <c r="J343" s="931">
        <v>0.03</v>
      </c>
      <c r="K343" s="854"/>
      <c r="L343" s="854"/>
      <c r="M343" s="855">
        <f t="shared" si="44"/>
        <v>2.9999999999999996</v>
      </c>
      <c r="N343" s="854"/>
      <c r="O343" s="871" t="s">
        <v>606</v>
      </c>
      <c r="P343" s="854" t="s">
        <v>606</v>
      </c>
      <c r="Q343" s="854"/>
      <c r="R343" s="843">
        <v>236</v>
      </c>
      <c r="S343" s="859"/>
      <c r="T343" s="859"/>
      <c r="U343" s="859"/>
      <c r="V343" s="859"/>
      <c r="W343" s="854">
        <v>0.01</v>
      </c>
      <c r="X343" s="854">
        <v>0.01</v>
      </c>
      <c r="Y343" s="859"/>
      <c r="Z343" s="854"/>
      <c r="AA343" s="854">
        <v>0.01</v>
      </c>
      <c r="AB343" s="854"/>
      <c r="AC343" s="854"/>
      <c r="AD343" s="854">
        <v>2.76</v>
      </c>
      <c r="AE343" s="854">
        <v>0.2</v>
      </c>
      <c r="AF343" s="854"/>
      <c r="AG343" s="854">
        <v>0.01</v>
      </c>
      <c r="AH343" s="859"/>
      <c r="AI343" s="854"/>
      <c r="AJ343" s="854"/>
      <c r="AK343" s="854"/>
      <c r="AL343" s="854"/>
      <c r="AM343" s="854"/>
      <c r="AN343" s="854"/>
      <c r="AO343" s="859"/>
      <c r="AP343" s="859"/>
      <c r="AQ343" s="854"/>
      <c r="AR343" s="859"/>
      <c r="AS343" s="854"/>
      <c r="AT343" s="854"/>
      <c r="AU343" s="854"/>
      <c r="AW343" s="834" t="s">
        <v>1231</v>
      </c>
      <c r="AX343" s="834"/>
      <c r="AY343" s="834" t="s">
        <v>1233</v>
      </c>
    </row>
    <row r="344" spans="1:62" ht="47.25" x14ac:dyDescent="0.25">
      <c r="A344" s="843">
        <v>81</v>
      </c>
      <c r="B344" s="871" t="s">
        <v>1235</v>
      </c>
      <c r="C344" s="843" t="s">
        <v>249</v>
      </c>
      <c r="D344" s="843"/>
      <c r="E344" s="855">
        <f t="shared" si="42"/>
        <v>0.5</v>
      </c>
      <c r="F344" s="843"/>
      <c r="G344" s="856">
        <v>13</v>
      </c>
      <c r="H344" s="855">
        <f t="shared" si="43"/>
        <v>0.5</v>
      </c>
      <c r="I344" s="843"/>
      <c r="J344" s="854"/>
      <c r="K344" s="854"/>
      <c r="L344" s="854"/>
      <c r="M344" s="855">
        <f t="shared" si="44"/>
        <v>0.5</v>
      </c>
      <c r="N344" s="854"/>
      <c r="O344" s="924" t="s">
        <v>591</v>
      </c>
      <c r="P344" s="843" t="s">
        <v>796</v>
      </c>
      <c r="Q344" s="854"/>
      <c r="R344" s="843">
        <v>735</v>
      </c>
      <c r="S344" s="859"/>
      <c r="T344" s="859"/>
      <c r="U344" s="859"/>
      <c r="V344" s="859"/>
      <c r="W344" s="854">
        <v>0.3</v>
      </c>
      <c r="X344" s="854">
        <v>0.2</v>
      </c>
      <c r="Y344" s="859"/>
      <c r="Z344" s="859"/>
      <c r="AA344" s="859"/>
      <c r="AB344" s="859"/>
      <c r="AC344" s="859"/>
      <c r="AD344" s="859"/>
      <c r="AE344" s="859"/>
      <c r="AF344" s="859"/>
      <c r="AG344" s="859"/>
      <c r="AH344" s="859"/>
      <c r="AI344" s="859"/>
      <c r="AJ344" s="859"/>
      <c r="AK344" s="859"/>
      <c r="AL344" s="859"/>
      <c r="AM344" s="859"/>
      <c r="AN344" s="859"/>
      <c r="AO344" s="859"/>
      <c r="AP344" s="859"/>
      <c r="AQ344" s="859"/>
      <c r="AR344" s="859"/>
      <c r="AS344" s="859"/>
      <c r="AT344" s="859"/>
      <c r="AU344" s="859"/>
      <c r="AW344" s="834"/>
      <c r="AX344" s="834"/>
      <c r="AY344" s="834" t="s">
        <v>680</v>
      </c>
      <c r="BA344" s="835" t="s">
        <v>680</v>
      </c>
    </row>
    <row r="345" spans="1:62" ht="31.5" x14ac:dyDescent="0.25">
      <c r="A345" s="843">
        <v>82</v>
      </c>
      <c r="B345" s="854" t="s">
        <v>1236</v>
      </c>
      <c r="C345" s="843" t="s">
        <v>249</v>
      </c>
      <c r="D345" s="843">
        <v>88</v>
      </c>
      <c r="E345" s="855">
        <f t="shared" si="42"/>
        <v>0.95000000000000007</v>
      </c>
      <c r="F345" s="920">
        <v>0.15</v>
      </c>
      <c r="G345" s="856">
        <v>13</v>
      </c>
      <c r="H345" s="855">
        <f t="shared" si="43"/>
        <v>0.8</v>
      </c>
      <c r="I345" s="843"/>
      <c r="J345" s="854"/>
      <c r="K345" s="854"/>
      <c r="L345" s="854"/>
      <c r="M345" s="855">
        <f t="shared" si="44"/>
        <v>0.8</v>
      </c>
      <c r="N345" s="854"/>
      <c r="O345" s="871" t="s">
        <v>603</v>
      </c>
      <c r="P345" s="854" t="s">
        <v>603</v>
      </c>
      <c r="Q345" s="858" t="s">
        <v>1157</v>
      </c>
      <c r="R345" s="843">
        <v>736</v>
      </c>
      <c r="S345" s="859"/>
      <c r="T345" s="859"/>
      <c r="U345" s="859"/>
      <c r="V345" s="859"/>
      <c r="W345" s="853"/>
      <c r="X345" s="906">
        <v>0.8</v>
      </c>
      <c r="Y345" s="859"/>
      <c r="Z345" s="859"/>
      <c r="AA345" s="859"/>
      <c r="AB345" s="859"/>
      <c r="AC345" s="859"/>
      <c r="AD345" s="859"/>
      <c r="AE345" s="859"/>
      <c r="AF345" s="859"/>
      <c r="AG345" s="859"/>
      <c r="AH345" s="859"/>
      <c r="AI345" s="859"/>
      <c r="AJ345" s="859"/>
      <c r="AK345" s="859"/>
      <c r="AL345" s="859"/>
      <c r="AM345" s="859"/>
      <c r="AN345" s="859"/>
      <c r="AO345" s="859"/>
      <c r="AP345" s="859"/>
      <c r="AQ345" s="859"/>
      <c r="AR345" s="859"/>
      <c r="AS345" s="859"/>
      <c r="AT345" s="859"/>
      <c r="AU345" s="859"/>
      <c r="AW345" s="834"/>
      <c r="AX345" s="834"/>
      <c r="AY345" s="862" t="s">
        <v>1179</v>
      </c>
      <c r="BA345" s="835" t="s">
        <v>680</v>
      </c>
    </row>
    <row r="346" spans="1:62" ht="78.75" x14ac:dyDescent="0.25">
      <c r="A346" s="843">
        <v>83</v>
      </c>
      <c r="B346" s="932" t="s">
        <v>1237</v>
      </c>
      <c r="C346" s="843" t="s">
        <v>249</v>
      </c>
      <c r="D346" s="843"/>
      <c r="E346" s="855">
        <f t="shared" si="42"/>
        <v>21</v>
      </c>
      <c r="F346" s="843">
        <v>8.6999999999999993</v>
      </c>
      <c r="G346" s="848">
        <f t="shared" ref="G346" si="45">+E346-F346</f>
        <v>12.3</v>
      </c>
      <c r="H346" s="855">
        <f t="shared" si="43"/>
        <v>12.3</v>
      </c>
      <c r="I346" s="843"/>
      <c r="J346" s="854"/>
      <c r="K346" s="854"/>
      <c r="L346" s="854"/>
      <c r="M346" s="855">
        <f t="shared" si="44"/>
        <v>12.3</v>
      </c>
      <c r="N346" s="854"/>
      <c r="O346" s="871" t="s">
        <v>1238</v>
      </c>
      <c r="P346" s="843" t="s">
        <v>1239</v>
      </c>
      <c r="Q346" s="854"/>
      <c r="R346" s="843">
        <v>816</v>
      </c>
      <c r="S346" s="859"/>
      <c r="T346" s="859"/>
      <c r="U346" s="859"/>
      <c r="V346" s="859"/>
      <c r="W346" s="853"/>
      <c r="X346" s="859"/>
      <c r="Y346" s="859">
        <v>10</v>
      </c>
      <c r="Z346" s="859"/>
      <c r="AA346" s="859"/>
      <c r="AB346" s="859"/>
      <c r="AC346" s="859"/>
      <c r="AD346" s="859"/>
      <c r="AE346" s="859"/>
      <c r="AF346" s="859"/>
      <c r="AG346" s="859"/>
      <c r="AH346" s="859"/>
      <c r="AI346" s="859"/>
      <c r="AJ346" s="859"/>
      <c r="AK346" s="859">
        <v>2.2999999999999998</v>
      </c>
      <c r="AL346" s="859"/>
      <c r="AM346" s="859"/>
      <c r="AN346" s="859"/>
      <c r="AO346" s="859"/>
      <c r="AP346" s="859"/>
      <c r="AQ346" s="859"/>
      <c r="AR346" s="859"/>
      <c r="AS346" s="859"/>
      <c r="AT346" s="859"/>
      <c r="AU346" s="859"/>
      <c r="AW346" s="834" t="s">
        <v>1240</v>
      </c>
      <c r="AX346" s="834"/>
      <c r="AY346" s="834" t="s">
        <v>1241</v>
      </c>
      <c r="BA346" s="835" t="s">
        <v>680</v>
      </c>
    </row>
    <row r="347" spans="1:62" ht="31.5" x14ac:dyDescent="0.25">
      <c r="A347" s="843">
        <v>84</v>
      </c>
      <c r="B347" s="932" t="s">
        <v>1242</v>
      </c>
      <c r="C347" s="843" t="s">
        <v>249</v>
      </c>
      <c r="D347" s="843"/>
      <c r="E347" s="855">
        <f t="shared" si="42"/>
        <v>0.95</v>
      </c>
      <c r="F347" s="843"/>
      <c r="G347" s="848"/>
      <c r="H347" s="855">
        <f t="shared" si="43"/>
        <v>0.95</v>
      </c>
      <c r="I347" s="843"/>
      <c r="J347" s="854"/>
      <c r="K347" s="854"/>
      <c r="L347" s="854"/>
      <c r="M347" s="855">
        <f t="shared" si="44"/>
        <v>0.95</v>
      </c>
      <c r="N347" s="854"/>
      <c r="O347" s="871" t="s">
        <v>598</v>
      </c>
      <c r="P347" s="843" t="s">
        <v>813</v>
      </c>
      <c r="Q347" s="854"/>
      <c r="R347" s="843">
        <v>819</v>
      </c>
      <c r="S347" s="859"/>
      <c r="T347" s="859"/>
      <c r="U347" s="859"/>
      <c r="V347" s="859"/>
      <c r="W347" s="853"/>
      <c r="X347" s="859"/>
      <c r="Y347" s="859"/>
      <c r="Z347" s="859"/>
      <c r="AA347" s="859"/>
      <c r="AB347" s="859"/>
      <c r="AC347" s="859"/>
      <c r="AD347" s="859"/>
      <c r="AE347" s="859">
        <v>0.95</v>
      </c>
      <c r="AF347" s="859"/>
      <c r="AG347" s="859"/>
      <c r="AH347" s="859"/>
      <c r="AI347" s="859"/>
      <c r="AJ347" s="859"/>
      <c r="AK347" s="859"/>
      <c r="AL347" s="859"/>
      <c r="AM347" s="859"/>
      <c r="AN347" s="859"/>
      <c r="AO347" s="859"/>
      <c r="AP347" s="859"/>
      <c r="AQ347" s="859"/>
      <c r="AR347" s="859"/>
      <c r="AS347" s="859"/>
      <c r="AT347" s="859"/>
      <c r="AU347" s="859"/>
      <c r="AW347" s="834"/>
      <c r="AX347" s="834"/>
      <c r="AY347" s="834"/>
      <c r="AZ347" s="833" t="s">
        <v>1243</v>
      </c>
      <c r="BA347" s="835" t="s">
        <v>1244</v>
      </c>
    </row>
    <row r="348" spans="1:62" ht="47.25" x14ac:dyDescent="0.25">
      <c r="A348" s="843">
        <v>85</v>
      </c>
      <c r="B348" s="932" t="s">
        <v>1245</v>
      </c>
      <c r="C348" s="843" t="s">
        <v>249</v>
      </c>
      <c r="D348" s="843"/>
      <c r="E348" s="855">
        <f t="shared" si="42"/>
        <v>0.56000000000000005</v>
      </c>
      <c r="F348" s="843">
        <v>0.39</v>
      </c>
      <c r="G348" s="848"/>
      <c r="H348" s="855">
        <f t="shared" si="43"/>
        <v>0.17</v>
      </c>
      <c r="I348" s="843"/>
      <c r="J348" s="854"/>
      <c r="K348" s="854"/>
      <c r="L348" s="854"/>
      <c r="M348" s="855">
        <f t="shared" si="44"/>
        <v>0.17</v>
      </c>
      <c r="N348" s="854"/>
      <c r="O348" s="871" t="s">
        <v>596</v>
      </c>
      <c r="P348" s="843" t="s">
        <v>1246</v>
      </c>
      <c r="Q348" s="854"/>
      <c r="R348" s="843">
        <v>877</v>
      </c>
      <c r="S348" s="859"/>
      <c r="T348" s="859"/>
      <c r="U348" s="859"/>
      <c r="V348" s="859"/>
      <c r="W348" s="853"/>
      <c r="X348" s="853">
        <v>0.17</v>
      </c>
      <c r="Y348" s="859"/>
      <c r="Z348" s="859"/>
      <c r="AA348" s="859"/>
      <c r="AB348" s="859"/>
      <c r="AC348" s="859"/>
      <c r="AD348" s="859"/>
      <c r="AE348" s="859"/>
      <c r="AF348" s="859"/>
      <c r="AG348" s="859"/>
      <c r="AH348" s="859"/>
      <c r="AI348" s="859"/>
      <c r="AJ348" s="859"/>
      <c r="AK348" s="859"/>
      <c r="AL348" s="859"/>
      <c r="AM348" s="859"/>
      <c r="AN348" s="859"/>
      <c r="AO348" s="859"/>
      <c r="AP348" s="859"/>
      <c r="AQ348" s="859"/>
      <c r="AR348" s="859"/>
      <c r="AS348" s="859"/>
      <c r="AT348" s="859"/>
      <c r="AU348" s="859"/>
      <c r="AW348" s="834"/>
      <c r="AX348" s="834"/>
      <c r="AY348" s="834"/>
      <c r="BA348" s="835" t="s">
        <v>1247</v>
      </c>
    </row>
    <row r="349" spans="1:62" ht="47.25" x14ac:dyDescent="0.25">
      <c r="A349" s="843">
        <v>86</v>
      </c>
      <c r="B349" s="932" t="s">
        <v>1248</v>
      </c>
      <c r="C349" s="843" t="s">
        <v>249</v>
      </c>
      <c r="D349" s="843"/>
      <c r="E349" s="855">
        <f t="shared" si="42"/>
        <v>0.5</v>
      </c>
      <c r="F349" s="843">
        <v>0.35</v>
      </c>
      <c r="G349" s="848"/>
      <c r="H349" s="855">
        <f t="shared" si="43"/>
        <v>0.15</v>
      </c>
      <c r="I349" s="843"/>
      <c r="J349" s="854"/>
      <c r="K349" s="854"/>
      <c r="L349" s="854"/>
      <c r="M349" s="855">
        <f t="shared" si="44"/>
        <v>0.15</v>
      </c>
      <c r="N349" s="854"/>
      <c r="O349" s="871" t="s">
        <v>596</v>
      </c>
      <c r="P349" s="843" t="s">
        <v>1246</v>
      </c>
      <c r="Q349" s="854"/>
      <c r="R349" s="843">
        <v>878</v>
      </c>
      <c r="S349" s="859"/>
      <c r="T349" s="859"/>
      <c r="U349" s="859"/>
      <c r="V349" s="859"/>
      <c r="W349" s="853"/>
      <c r="X349" s="853">
        <v>0.15</v>
      </c>
      <c r="Y349" s="859"/>
      <c r="Z349" s="859"/>
      <c r="AA349" s="859"/>
      <c r="AB349" s="859"/>
      <c r="AC349" s="859"/>
      <c r="AD349" s="859"/>
      <c r="AE349" s="859"/>
      <c r="AF349" s="859"/>
      <c r="AG349" s="859"/>
      <c r="AH349" s="859"/>
      <c r="AI349" s="859"/>
      <c r="AJ349" s="859"/>
      <c r="AK349" s="859"/>
      <c r="AL349" s="859"/>
      <c r="AM349" s="859"/>
      <c r="AN349" s="859"/>
      <c r="AO349" s="859"/>
      <c r="AP349" s="859"/>
      <c r="AQ349" s="859"/>
      <c r="AR349" s="859"/>
      <c r="AS349" s="859"/>
      <c r="AT349" s="859"/>
      <c r="AU349" s="859"/>
      <c r="AW349" s="834"/>
      <c r="AX349" s="834"/>
      <c r="AY349" s="834"/>
      <c r="BA349" s="835" t="s">
        <v>1247</v>
      </c>
    </row>
    <row r="350" spans="1:62" ht="31.5" x14ac:dyDescent="0.25">
      <c r="A350" s="843">
        <v>87</v>
      </c>
      <c r="B350" s="932" t="s">
        <v>1249</v>
      </c>
      <c r="C350" s="843" t="s">
        <v>249</v>
      </c>
      <c r="D350" s="843"/>
      <c r="E350" s="855">
        <f t="shared" si="42"/>
        <v>0.28000000000000003</v>
      </c>
      <c r="F350" s="843"/>
      <c r="G350" s="848"/>
      <c r="H350" s="855">
        <f t="shared" si="43"/>
        <v>0.28000000000000003</v>
      </c>
      <c r="I350" s="843"/>
      <c r="J350" s="854"/>
      <c r="K350" s="854"/>
      <c r="L350" s="854"/>
      <c r="M350" s="855">
        <f t="shared" si="44"/>
        <v>0.28000000000000003</v>
      </c>
      <c r="N350" s="854"/>
      <c r="O350" s="871" t="s">
        <v>593</v>
      </c>
      <c r="P350" s="843" t="s">
        <v>815</v>
      </c>
      <c r="Q350" s="854"/>
      <c r="R350" s="843">
        <v>820</v>
      </c>
      <c r="S350" s="859"/>
      <c r="T350" s="859"/>
      <c r="U350" s="859"/>
      <c r="V350" s="859"/>
      <c r="W350" s="853"/>
      <c r="X350" s="853">
        <v>0.28000000000000003</v>
      </c>
      <c r="Y350" s="859"/>
      <c r="Z350" s="859"/>
      <c r="AA350" s="859"/>
      <c r="AB350" s="859"/>
      <c r="AC350" s="859"/>
      <c r="AD350" s="859"/>
      <c r="AE350" s="859"/>
      <c r="AF350" s="859"/>
      <c r="AG350" s="859"/>
      <c r="AH350" s="859"/>
      <c r="AI350" s="859"/>
      <c r="AJ350" s="859"/>
      <c r="AK350" s="859"/>
      <c r="AL350" s="859"/>
      <c r="AM350" s="859"/>
      <c r="AN350" s="859"/>
      <c r="AO350" s="859"/>
      <c r="AP350" s="859"/>
      <c r="AQ350" s="859"/>
      <c r="AR350" s="859"/>
      <c r="AS350" s="859"/>
      <c r="AT350" s="859"/>
      <c r="AU350" s="859"/>
      <c r="AW350" s="834"/>
      <c r="AX350" s="834"/>
      <c r="AY350" s="834"/>
      <c r="BA350" s="835" t="s">
        <v>1227</v>
      </c>
    </row>
    <row r="351" spans="1:62" ht="31.5" x14ac:dyDescent="0.25">
      <c r="A351" s="843">
        <v>88</v>
      </c>
      <c r="B351" s="932" t="s">
        <v>1250</v>
      </c>
      <c r="C351" s="843" t="s">
        <v>249</v>
      </c>
      <c r="D351" s="843"/>
      <c r="E351" s="855">
        <f t="shared" si="42"/>
        <v>1.04</v>
      </c>
      <c r="F351" s="843">
        <v>0.52</v>
      </c>
      <c r="G351" s="848"/>
      <c r="H351" s="855">
        <f t="shared" si="43"/>
        <v>0.52</v>
      </c>
      <c r="I351" s="843"/>
      <c r="J351" s="854"/>
      <c r="K351" s="854"/>
      <c r="L351" s="854"/>
      <c r="M351" s="855">
        <f t="shared" si="44"/>
        <v>0.52</v>
      </c>
      <c r="N351" s="854"/>
      <c r="O351" s="871" t="s">
        <v>591</v>
      </c>
      <c r="P351" s="843" t="s">
        <v>796</v>
      </c>
      <c r="Q351" s="854"/>
      <c r="R351" s="843">
        <v>879</v>
      </c>
      <c r="S351" s="859"/>
      <c r="T351" s="859"/>
      <c r="U351" s="859"/>
      <c r="V351" s="859"/>
      <c r="W351" s="853">
        <v>0.52</v>
      </c>
      <c r="X351" s="853"/>
      <c r="Y351" s="859"/>
      <c r="Z351" s="859"/>
      <c r="AA351" s="859"/>
      <c r="AB351" s="859"/>
      <c r="AC351" s="859"/>
      <c r="AD351" s="859"/>
      <c r="AE351" s="859"/>
      <c r="AF351" s="859"/>
      <c r="AG351" s="859"/>
      <c r="AH351" s="859"/>
      <c r="AI351" s="859"/>
      <c r="AJ351" s="859"/>
      <c r="AK351" s="859"/>
      <c r="AL351" s="859"/>
      <c r="AM351" s="859"/>
      <c r="AN351" s="859"/>
      <c r="AO351" s="859"/>
      <c r="AP351" s="859"/>
      <c r="AQ351" s="859"/>
      <c r="AR351" s="859"/>
      <c r="AS351" s="859"/>
      <c r="AT351" s="859"/>
      <c r="AU351" s="859"/>
      <c r="AW351" s="834"/>
      <c r="AX351" s="834"/>
      <c r="AY351" s="834"/>
      <c r="BA351" s="835" t="s">
        <v>1227</v>
      </c>
    </row>
    <row r="352" spans="1:62" s="838" customFormat="1" x14ac:dyDescent="0.25">
      <c r="A352" s="952" t="s">
        <v>1251</v>
      </c>
      <c r="B352" s="847" t="s">
        <v>257</v>
      </c>
      <c r="C352" s="952"/>
      <c r="D352" s="843"/>
      <c r="E352" s="869">
        <f>SUM(E353:E420)</f>
        <v>1169.5200000000002</v>
      </c>
      <c r="F352" s="869">
        <f t="shared" ref="F352:N352" si="46">SUM(F353:F420)</f>
        <v>575.15</v>
      </c>
      <c r="G352" s="855">
        <f t="shared" si="46"/>
        <v>938</v>
      </c>
      <c r="H352" s="869">
        <f t="shared" si="46"/>
        <v>594.37000000000012</v>
      </c>
      <c r="I352" s="855">
        <f t="shared" si="46"/>
        <v>3071.7369999999987</v>
      </c>
      <c r="J352" s="869">
        <f t="shared" si="46"/>
        <v>11.97</v>
      </c>
      <c r="K352" s="869">
        <f t="shared" si="46"/>
        <v>0</v>
      </c>
      <c r="L352" s="869">
        <f t="shared" si="46"/>
        <v>0</v>
      </c>
      <c r="M352" s="869">
        <f t="shared" si="46"/>
        <v>582.39999999999986</v>
      </c>
      <c r="N352" s="855">
        <f t="shared" si="46"/>
        <v>2987.9399999999991</v>
      </c>
      <c r="O352" s="850"/>
      <c r="P352" s="854"/>
      <c r="Q352" s="854"/>
      <c r="R352" s="952"/>
      <c r="S352" s="859"/>
      <c r="T352" s="859"/>
      <c r="U352" s="859"/>
      <c r="V352" s="859"/>
      <c r="W352" s="853"/>
      <c r="X352" s="906"/>
      <c r="Y352" s="859"/>
      <c r="Z352" s="859"/>
      <c r="AA352" s="859"/>
      <c r="AB352" s="859"/>
      <c r="AC352" s="859"/>
      <c r="AD352" s="859"/>
      <c r="AE352" s="859"/>
      <c r="AF352" s="859"/>
      <c r="AG352" s="859"/>
      <c r="AH352" s="859"/>
      <c r="AI352" s="859"/>
      <c r="AJ352" s="859"/>
      <c r="AK352" s="859"/>
      <c r="AL352" s="859"/>
      <c r="AM352" s="859"/>
      <c r="AN352" s="859"/>
      <c r="AO352" s="859"/>
      <c r="AP352" s="859"/>
      <c r="AQ352" s="859"/>
      <c r="AR352" s="859"/>
      <c r="AS352" s="859"/>
      <c r="AT352" s="859"/>
      <c r="AU352" s="859"/>
      <c r="AV352" s="834"/>
      <c r="AW352" s="834"/>
      <c r="AX352" s="834"/>
      <c r="AY352" s="834"/>
      <c r="AZ352" s="833"/>
      <c r="BA352" s="835"/>
      <c r="BC352" s="833"/>
      <c r="BD352" s="833"/>
      <c r="BE352" s="833"/>
      <c r="BF352" s="833"/>
      <c r="BG352" s="833"/>
      <c r="BH352" s="833"/>
      <c r="BI352" s="833"/>
      <c r="BJ352" s="833"/>
    </row>
    <row r="353" spans="1:62" ht="63" x14ac:dyDescent="0.25">
      <c r="A353" s="843">
        <v>1</v>
      </c>
      <c r="B353" s="875" t="s">
        <v>1252</v>
      </c>
      <c r="C353" s="873" t="s">
        <v>258</v>
      </c>
      <c r="D353" s="873"/>
      <c r="E353" s="855">
        <f t="shared" ref="E353:E416" si="47">F353+H353</f>
        <v>20</v>
      </c>
      <c r="F353" s="855"/>
      <c r="G353" s="856">
        <v>14</v>
      </c>
      <c r="H353" s="855">
        <f t="shared" ref="H353:H416" si="48">J353+K353+L353+M353</f>
        <v>20</v>
      </c>
      <c r="I353" s="855">
        <v>20</v>
      </c>
      <c r="J353" s="855"/>
      <c r="K353" s="855"/>
      <c r="L353" s="855"/>
      <c r="M353" s="855">
        <f t="shared" ref="M353:M416" si="49">SUM(W353:AS353)</f>
        <v>20</v>
      </c>
      <c r="N353" s="855">
        <v>20</v>
      </c>
      <c r="O353" s="871" t="s">
        <v>1253</v>
      </c>
      <c r="P353" s="843" t="s">
        <v>1254</v>
      </c>
      <c r="Q353" s="902" t="s">
        <v>677</v>
      </c>
      <c r="R353" s="902">
        <v>276</v>
      </c>
      <c r="S353" s="902">
        <v>276</v>
      </c>
      <c r="T353" s="859"/>
      <c r="U353" s="855"/>
      <c r="V353" s="855"/>
      <c r="W353" s="874">
        <v>10</v>
      </c>
      <c r="X353" s="855">
        <v>10</v>
      </c>
      <c r="Y353" s="855"/>
      <c r="Z353" s="855"/>
      <c r="AA353" s="855"/>
      <c r="AB353" s="855"/>
      <c r="AC353" s="855"/>
      <c r="AD353" s="855"/>
      <c r="AE353" s="855"/>
      <c r="AF353" s="855"/>
      <c r="AG353" s="855"/>
      <c r="AH353" s="855"/>
      <c r="AI353" s="855"/>
      <c r="AJ353" s="872"/>
      <c r="AK353" s="872"/>
      <c r="AL353" s="872"/>
      <c r="AM353" s="872"/>
      <c r="AN353" s="872"/>
      <c r="AO353" s="872"/>
      <c r="AP353" s="872"/>
      <c r="AQ353" s="857"/>
      <c r="AR353" s="857"/>
      <c r="AS353" s="857"/>
      <c r="AT353" s="857"/>
      <c r="AU353" s="857"/>
      <c r="AV353" s="861"/>
      <c r="AW353" s="862"/>
      <c r="AX353" s="862"/>
      <c r="AY353" s="862" t="s">
        <v>680</v>
      </c>
      <c r="AZ353" s="863"/>
      <c r="BA353" s="861" t="s">
        <v>680</v>
      </c>
      <c r="BB353" s="864"/>
      <c r="BC353" s="864"/>
      <c r="BD353" s="864"/>
      <c r="BH353" s="863"/>
      <c r="BI353" s="863"/>
      <c r="BJ353" s="863"/>
    </row>
    <row r="354" spans="1:62" ht="78.75" x14ac:dyDescent="0.25">
      <c r="A354" s="843">
        <v>2</v>
      </c>
      <c r="B354" s="875" t="s">
        <v>1255</v>
      </c>
      <c r="C354" s="873" t="s">
        <v>258</v>
      </c>
      <c r="D354" s="873"/>
      <c r="E354" s="855">
        <f t="shared" si="47"/>
        <v>30</v>
      </c>
      <c r="F354" s="855"/>
      <c r="G354" s="856">
        <v>14</v>
      </c>
      <c r="H354" s="855">
        <f t="shared" si="48"/>
        <v>30</v>
      </c>
      <c r="I354" s="855">
        <v>30</v>
      </c>
      <c r="J354" s="855"/>
      <c r="K354" s="855"/>
      <c r="L354" s="855"/>
      <c r="M354" s="855">
        <f t="shared" si="49"/>
        <v>30</v>
      </c>
      <c r="N354" s="855">
        <v>30</v>
      </c>
      <c r="O354" s="871" t="s">
        <v>1256</v>
      </c>
      <c r="P354" s="843" t="s">
        <v>1257</v>
      </c>
      <c r="Q354" s="902" t="s">
        <v>710</v>
      </c>
      <c r="R354" s="902">
        <v>277</v>
      </c>
      <c r="S354" s="902">
        <v>277</v>
      </c>
      <c r="T354" s="859"/>
      <c r="U354" s="855"/>
      <c r="V354" s="855"/>
      <c r="W354" s="874">
        <v>15</v>
      </c>
      <c r="X354" s="855">
        <v>15</v>
      </c>
      <c r="Y354" s="855"/>
      <c r="Z354" s="855"/>
      <c r="AA354" s="855"/>
      <c r="AB354" s="855"/>
      <c r="AC354" s="855"/>
      <c r="AD354" s="855"/>
      <c r="AE354" s="855"/>
      <c r="AF354" s="855"/>
      <c r="AG354" s="855"/>
      <c r="AH354" s="855"/>
      <c r="AI354" s="855"/>
      <c r="AJ354" s="872"/>
      <c r="AK354" s="872"/>
      <c r="AL354" s="872"/>
      <c r="AM354" s="872"/>
      <c r="AN354" s="872"/>
      <c r="AO354" s="872"/>
      <c r="AP354" s="872"/>
      <c r="AQ354" s="857"/>
      <c r="AR354" s="857"/>
      <c r="AS354" s="857"/>
      <c r="AT354" s="857"/>
      <c r="AU354" s="857"/>
      <c r="AV354" s="861"/>
      <c r="AW354" s="862"/>
      <c r="AX354" s="862"/>
      <c r="AY354" s="862" t="s">
        <v>680</v>
      </c>
      <c r="AZ354" s="863"/>
      <c r="BA354" s="861" t="s">
        <v>680</v>
      </c>
      <c r="BB354" s="864"/>
      <c r="BC354" s="864"/>
      <c r="BD354" s="864"/>
      <c r="BH354" s="863"/>
      <c r="BI354" s="863"/>
      <c r="BJ354" s="863"/>
    </row>
    <row r="355" spans="1:62" ht="63" x14ac:dyDescent="0.25">
      <c r="A355" s="843">
        <v>3</v>
      </c>
      <c r="B355" s="875" t="s">
        <v>1258</v>
      </c>
      <c r="C355" s="873" t="s">
        <v>258</v>
      </c>
      <c r="D355" s="873"/>
      <c r="E355" s="855">
        <f t="shared" si="47"/>
        <v>10</v>
      </c>
      <c r="F355" s="855"/>
      <c r="G355" s="856">
        <v>14</v>
      </c>
      <c r="H355" s="855">
        <f t="shared" si="48"/>
        <v>10</v>
      </c>
      <c r="I355" s="855">
        <v>10</v>
      </c>
      <c r="J355" s="855"/>
      <c r="K355" s="855"/>
      <c r="L355" s="855"/>
      <c r="M355" s="855">
        <f t="shared" si="49"/>
        <v>10</v>
      </c>
      <c r="N355" s="855">
        <v>10</v>
      </c>
      <c r="O355" s="871" t="s">
        <v>1259</v>
      </c>
      <c r="P355" s="843" t="s">
        <v>1260</v>
      </c>
      <c r="Q355" s="902" t="s">
        <v>677</v>
      </c>
      <c r="R355" s="902">
        <v>278</v>
      </c>
      <c r="S355" s="902">
        <v>278</v>
      </c>
      <c r="T355" s="859"/>
      <c r="U355" s="855"/>
      <c r="V355" s="855"/>
      <c r="W355" s="874">
        <v>5</v>
      </c>
      <c r="X355" s="855">
        <v>5</v>
      </c>
      <c r="Y355" s="855"/>
      <c r="Z355" s="855"/>
      <c r="AA355" s="855"/>
      <c r="AB355" s="855"/>
      <c r="AC355" s="855"/>
      <c r="AD355" s="855"/>
      <c r="AE355" s="855"/>
      <c r="AF355" s="855"/>
      <c r="AG355" s="855"/>
      <c r="AH355" s="855"/>
      <c r="AI355" s="855"/>
      <c r="AJ355" s="872"/>
      <c r="AK355" s="872"/>
      <c r="AL355" s="872"/>
      <c r="AM355" s="872"/>
      <c r="AN355" s="872"/>
      <c r="AO355" s="872"/>
      <c r="AP355" s="872"/>
      <c r="AQ355" s="857"/>
      <c r="AR355" s="857"/>
      <c r="AS355" s="857"/>
      <c r="AT355" s="857"/>
      <c r="AU355" s="857"/>
      <c r="AV355" s="861"/>
      <c r="AW355" s="834" t="s">
        <v>1261</v>
      </c>
      <c r="AX355" s="862"/>
      <c r="AY355" s="862" t="s">
        <v>1179</v>
      </c>
      <c r="AZ355" s="863"/>
      <c r="BA355" s="861" t="s">
        <v>680</v>
      </c>
      <c r="BB355" s="864"/>
      <c r="BC355" s="864"/>
      <c r="BD355" s="864"/>
      <c r="BH355" s="863"/>
      <c r="BI355" s="863"/>
      <c r="BJ355" s="863"/>
    </row>
    <row r="356" spans="1:62" ht="94.5" x14ac:dyDescent="0.25">
      <c r="A356" s="843">
        <v>4</v>
      </c>
      <c r="B356" s="875" t="s">
        <v>1262</v>
      </c>
      <c r="C356" s="873" t="s">
        <v>258</v>
      </c>
      <c r="D356" s="873"/>
      <c r="E356" s="855">
        <f t="shared" si="47"/>
        <v>15</v>
      </c>
      <c r="F356" s="855"/>
      <c r="G356" s="856">
        <v>14</v>
      </c>
      <c r="H356" s="855">
        <f t="shared" si="48"/>
        <v>15</v>
      </c>
      <c r="I356" s="855">
        <v>15</v>
      </c>
      <c r="J356" s="855">
        <v>10</v>
      </c>
      <c r="K356" s="855"/>
      <c r="L356" s="855"/>
      <c r="M356" s="855">
        <f t="shared" si="49"/>
        <v>5</v>
      </c>
      <c r="N356" s="855">
        <v>5</v>
      </c>
      <c r="O356" s="871" t="s">
        <v>1263</v>
      </c>
      <c r="P356" s="843" t="s">
        <v>1264</v>
      </c>
      <c r="Q356" s="902" t="s">
        <v>677</v>
      </c>
      <c r="R356" s="902">
        <v>279</v>
      </c>
      <c r="S356" s="902">
        <v>279</v>
      </c>
      <c r="T356" s="859"/>
      <c r="U356" s="855"/>
      <c r="V356" s="855"/>
      <c r="W356" s="874">
        <v>5</v>
      </c>
      <c r="X356" s="855"/>
      <c r="Y356" s="855"/>
      <c r="Z356" s="855"/>
      <c r="AA356" s="855"/>
      <c r="AB356" s="855"/>
      <c r="AC356" s="855"/>
      <c r="AD356" s="855"/>
      <c r="AE356" s="855"/>
      <c r="AF356" s="855"/>
      <c r="AG356" s="855"/>
      <c r="AH356" s="855"/>
      <c r="AI356" s="855"/>
      <c r="AJ356" s="872"/>
      <c r="AK356" s="872"/>
      <c r="AL356" s="872"/>
      <c r="AM356" s="872"/>
      <c r="AN356" s="872"/>
      <c r="AO356" s="872"/>
      <c r="AP356" s="872"/>
      <c r="AQ356" s="857"/>
      <c r="AR356" s="857"/>
      <c r="AS356" s="857"/>
      <c r="AT356" s="857"/>
      <c r="AU356" s="857"/>
      <c r="AV356" s="861"/>
      <c r="AW356" s="862" t="s">
        <v>1265</v>
      </c>
      <c r="AX356" s="862"/>
      <c r="AY356" s="862" t="s">
        <v>1265</v>
      </c>
      <c r="AZ356" s="863"/>
      <c r="BA356" s="861" t="s">
        <v>680</v>
      </c>
      <c r="BB356" s="864"/>
      <c r="BC356" s="864"/>
      <c r="BD356" s="864"/>
      <c r="BH356" s="863"/>
      <c r="BI356" s="863"/>
      <c r="BJ356" s="863"/>
    </row>
    <row r="357" spans="1:62" ht="31.5" x14ac:dyDescent="0.25">
      <c r="A357" s="843">
        <v>5</v>
      </c>
      <c r="B357" s="875" t="s">
        <v>1266</v>
      </c>
      <c r="C357" s="873" t="s">
        <v>258</v>
      </c>
      <c r="D357" s="873"/>
      <c r="E357" s="855">
        <f t="shared" si="47"/>
        <v>200</v>
      </c>
      <c r="F357" s="855"/>
      <c r="G357" s="856">
        <v>14</v>
      </c>
      <c r="H357" s="855">
        <f t="shared" si="48"/>
        <v>200</v>
      </c>
      <c r="I357" s="855">
        <v>2500</v>
      </c>
      <c r="J357" s="855"/>
      <c r="K357" s="855"/>
      <c r="L357" s="855"/>
      <c r="M357" s="855">
        <f t="shared" si="49"/>
        <v>200</v>
      </c>
      <c r="N357" s="855">
        <v>2500</v>
      </c>
      <c r="O357" s="871" t="s">
        <v>605</v>
      </c>
      <c r="P357" s="843" t="s">
        <v>751</v>
      </c>
      <c r="Q357" s="902" t="s">
        <v>677</v>
      </c>
      <c r="R357" s="902">
        <v>280</v>
      </c>
      <c r="S357" s="902">
        <v>280</v>
      </c>
      <c r="T357" s="859"/>
      <c r="U357" s="855"/>
      <c r="V357" s="855"/>
      <c r="W357" s="874"/>
      <c r="X357" s="855"/>
      <c r="Y357" s="856">
        <v>150</v>
      </c>
      <c r="Z357" s="855"/>
      <c r="AA357" s="855"/>
      <c r="AB357" s="855"/>
      <c r="AC357" s="855"/>
      <c r="AD357" s="855"/>
      <c r="AE357" s="855"/>
      <c r="AF357" s="855"/>
      <c r="AG357" s="855"/>
      <c r="AH357" s="855"/>
      <c r="AI357" s="855"/>
      <c r="AJ357" s="872"/>
      <c r="AK357" s="872"/>
      <c r="AL357" s="933">
        <v>50</v>
      </c>
      <c r="AM357" s="872"/>
      <c r="AN357" s="872"/>
      <c r="AO357" s="872"/>
      <c r="AP357" s="872"/>
      <c r="AQ357" s="857"/>
      <c r="AR357" s="857"/>
      <c r="AS357" s="857"/>
      <c r="AT357" s="857"/>
      <c r="AU357" s="857"/>
      <c r="AV357" s="861"/>
      <c r="AW357" s="862" t="s">
        <v>1064</v>
      </c>
      <c r="AX357" s="862"/>
      <c r="AY357" s="862" t="s">
        <v>839</v>
      </c>
      <c r="AZ357" s="863"/>
      <c r="BA357" s="861"/>
      <c r="BB357" s="864"/>
      <c r="BC357" s="864"/>
      <c r="BD357" s="864"/>
      <c r="BH357" s="863"/>
      <c r="BI357" s="863"/>
      <c r="BJ357" s="863"/>
    </row>
    <row r="358" spans="1:62" ht="31.5" x14ac:dyDescent="0.25">
      <c r="A358" s="843">
        <v>6</v>
      </c>
      <c r="B358" s="854" t="s">
        <v>1267</v>
      </c>
      <c r="C358" s="843" t="s">
        <v>258</v>
      </c>
      <c r="D358" s="843"/>
      <c r="E358" s="855">
        <f t="shared" si="47"/>
        <v>8</v>
      </c>
      <c r="F358" s="855">
        <v>4</v>
      </c>
      <c r="G358" s="856">
        <v>14</v>
      </c>
      <c r="H358" s="855">
        <f t="shared" si="48"/>
        <v>4</v>
      </c>
      <c r="I358" s="855">
        <v>4</v>
      </c>
      <c r="J358" s="855"/>
      <c r="K358" s="855"/>
      <c r="L358" s="855"/>
      <c r="M358" s="855">
        <f t="shared" si="49"/>
        <v>4</v>
      </c>
      <c r="N358" s="855">
        <v>4</v>
      </c>
      <c r="O358" s="871" t="s">
        <v>608</v>
      </c>
      <c r="P358" s="843" t="s">
        <v>686</v>
      </c>
      <c r="Q358" s="902" t="s">
        <v>986</v>
      </c>
      <c r="R358" s="902">
        <v>281</v>
      </c>
      <c r="S358" s="902">
        <v>281</v>
      </c>
      <c r="T358" s="859"/>
      <c r="U358" s="855"/>
      <c r="V358" s="855"/>
      <c r="W358" s="874"/>
      <c r="X358" s="855"/>
      <c r="Y358" s="855">
        <v>4</v>
      </c>
      <c r="Z358" s="855"/>
      <c r="AA358" s="855"/>
      <c r="AB358" s="855"/>
      <c r="AC358" s="872"/>
      <c r="AD358" s="872"/>
      <c r="AE358" s="872"/>
      <c r="AF358" s="872"/>
      <c r="AG358" s="872"/>
      <c r="AH358" s="872"/>
      <c r="AI358" s="872"/>
      <c r="AJ358" s="872"/>
      <c r="AK358" s="872"/>
      <c r="AL358" s="872"/>
      <c r="AM358" s="872"/>
      <c r="AN358" s="872"/>
      <c r="AO358" s="872"/>
      <c r="AP358" s="872"/>
      <c r="AQ358" s="857"/>
      <c r="AR358" s="857"/>
      <c r="AS358" s="857"/>
      <c r="AT358" s="857"/>
      <c r="AU358" s="857"/>
      <c r="AV358" s="861"/>
      <c r="AW358" s="862" t="s">
        <v>1268</v>
      </c>
      <c r="AX358" s="862"/>
      <c r="AY358" s="862" t="s">
        <v>839</v>
      </c>
      <c r="AZ358" s="863"/>
      <c r="BA358" s="861" t="s">
        <v>680</v>
      </c>
      <c r="BB358" s="864"/>
      <c r="BC358" s="864"/>
      <c r="BD358" s="864"/>
      <c r="BH358" s="863"/>
      <c r="BI358" s="863"/>
      <c r="BJ358" s="863"/>
    </row>
    <row r="359" spans="1:62" ht="31.5" x14ac:dyDescent="0.25">
      <c r="A359" s="843">
        <v>7</v>
      </c>
      <c r="B359" s="854" t="s">
        <v>1269</v>
      </c>
      <c r="C359" s="843" t="s">
        <v>258</v>
      </c>
      <c r="D359" s="843"/>
      <c r="E359" s="855">
        <f t="shared" si="47"/>
        <v>54</v>
      </c>
      <c r="F359" s="855">
        <v>43.6</v>
      </c>
      <c r="G359" s="856">
        <v>14</v>
      </c>
      <c r="H359" s="855">
        <f t="shared" si="48"/>
        <v>10.4</v>
      </c>
      <c r="I359" s="855">
        <v>10.4</v>
      </c>
      <c r="J359" s="855"/>
      <c r="K359" s="855"/>
      <c r="L359" s="855"/>
      <c r="M359" s="855">
        <f t="shared" si="49"/>
        <v>10.4</v>
      </c>
      <c r="N359" s="855">
        <v>10.4</v>
      </c>
      <c r="O359" s="871" t="s">
        <v>608</v>
      </c>
      <c r="P359" s="843" t="s">
        <v>686</v>
      </c>
      <c r="Q359" s="902" t="s">
        <v>986</v>
      </c>
      <c r="R359" s="902">
        <v>282</v>
      </c>
      <c r="S359" s="902">
        <v>282</v>
      </c>
      <c r="T359" s="859"/>
      <c r="U359" s="855"/>
      <c r="V359" s="855"/>
      <c r="W359" s="874"/>
      <c r="X359" s="855"/>
      <c r="Y359" s="855">
        <v>10.4</v>
      </c>
      <c r="Z359" s="855"/>
      <c r="AA359" s="855"/>
      <c r="AB359" s="855"/>
      <c r="AC359" s="872"/>
      <c r="AD359" s="872"/>
      <c r="AE359" s="872"/>
      <c r="AF359" s="872"/>
      <c r="AG359" s="872"/>
      <c r="AH359" s="872"/>
      <c r="AI359" s="872"/>
      <c r="AJ359" s="872"/>
      <c r="AK359" s="872"/>
      <c r="AL359" s="872"/>
      <c r="AM359" s="872"/>
      <c r="AN359" s="872"/>
      <c r="AO359" s="872"/>
      <c r="AP359" s="872"/>
      <c r="AQ359" s="857"/>
      <c r="AR359" s="857"/>
      <c r="AS359" s="857"/>
      <c r="AT359" s="857"/>
      <c r="AU359" s="857"/>
      <c r="AV359" s="861"/>
      <c r="AW359" s="862" t="s">
        <v>1268</v>
      </c>
      <c r="AX359" s="862"/>
      <c r="AY359" s="862" t="s">
        <v>839</v>
      </c>
      <c r="AZ359" s="863"/>
      <c r="BA359" s="861" t="s">
        <v>680</v>
      </c>
      <c r="BB359" s="864"/>
      <c r="BC359" s="864"/>
      <c r="BD359" s="864"/>
      <c r="BH359" s="863"/>
      <c r="BI359" s="863"/>
      <c r="BJ359" s="863"/>
    </row>
    <row r="360" spans="1:62" ht="31.5" x14ac:dyDescent="0.25">
      <c r="A360" s="843">
        <v>8</v>
      </c>
      <c r="B360" s="875" t="s">
        <v>1270</v>
      </c>
      <c r="C360" s="873" t="s">
        <v>258</v>
      </c>
      <c r="D360" s="873"/>
      <c r="E360" s="855">
        <f t="shared" si="47"/>
        <v>1.2000000000000002</v>
      </c>
      <c r="F360" s="855"/>
      <c r="G360" s="856">
        <v>14</v>
      </c>
      <c r="H360" s="855">
        <f t="shared" si="48"/>
        <v>1.2000000000000002</v>
      </c>
      <c r="I360" s="855">
        <v>1.2</v>
      </c>
      <c r="J360" s="855"/>
      <c r="K360" s="855"/>
      <c r="L360" s="855"/>
      <c r="M360" s="855">
        <f t="shared" si="49"/>
        <v>1.2000000000000002</v>
      </c>
      <c r="N360" s="855">
        <v>1.2000000000000002</v>
      </c>
      <c r="O360" s="876" t="s">
        <v>568</v>
      </c>
      <c r="P360" s="848" t="s">
        <v>689</v>
      </c>
      <c r="Q360" s="902" t="s">
        <v>677</v>
      </c>
      <c r="R360" s="902">
        <v>283</v>
      </c>
      <c r="S360" s="902">
        <v>283</v>
      </c>
      <c r="T360" s="859"/>
      <c r="U360" s="855"/>
      <c r="V360" s="872"/>
      <c r="W360" s="855">
        <v>0.8</v>
      </c>
      <c r="X360" s="872">
        <v>0.4</v>
      </c>
      <c r="Y360" s="872"/>
      <c r="Z360" s="872"/>
      <c r="AA360" s="872"/>
      <c r="AB360" s="872"/>
      <c r="AC360" s="872"/>
      <c r="AD360" s="872"/>
      <c r="AE360" s="872"/>
      <c r="AF360" s="872"/>
      <c r="AG360" s="872"/>
      <c r="AH360" s="872"/>
      <c r="AI360" s="872"/>
      <c r="AJ360" s="872"/>
      <c r="AK360" s="872"/>
      <c r="AL360" s="872"/>
      <c r="AM360" s="872"/>
      <c r="AN360" s="872"/>
      <c r="AO360" s="872"/>
      <c r="AP360" s="872"/>
      <c r="AQ360" s="857"/>
      <c r="AR360" s="857"/>
      <c r="AS360" s="857"/>
      <c r="AT360" s="857"/>
      <c r="AU360" s="857"/>
      <c r="AV360" s="861"/>
      <c r="AW360" s="862"/>
      <c r="AX360" s="862"/>
      <c r="AY360" s="862" t="s">
        <v>680</v>
      </c>
      <c r="AZ360" s="863"/>
      <c r="BA360" s="861" t="s">
        <v>680</v>
      </c>
      <c r="BB360" s="864"/>
      <c r="BC360" s="864"/>
      <c r="BD360" s="864"/>
      <c r="BH360" s="863"/>
      <c r="BI360" s="863"/>
      <c r="BJ360" s="863"/>
    </row>
    <row r="361" spans="1:62" ht="28.5" customHeight="1" x14ac:dyDescent="0.25">
      <c r="A361" s="843">
        <v>9</v>
      </c>
      <c r="B361" s="875" t="s">
        <v>1271</v>
      </c>
      <c r="C361" s="873" t="s">
        <v>258</v>
      </c>
      <c r="D361" s="873"/>
      <c r="E361" s="855">
        <f t="shared" si="47"/>
        <v>15.36</v>
      </c>
      <c r="F361" s="855">
        <v>14.36</v>
      </c>
      <c r="G361" s="856">
        <v>14</v>
      </c>
      <c r="H361" s="855">
        <f t="shared" si="48"/>
        <v>1</v>
      </c>
      <c r="I361" s="855">
        <v>1</v>
      </c>
      <c r="J361" s="855"/>
      <c r="K361" s="855"/>
      <c r="L361" s="855"/>
      <c r="M361" s="855">
        <f t="shared" si="49"/>
        <v>1</v>
      </c>
      <c r="N361" s="855">
        <v>1</v>
      </c>
      <c r="O361" s="876" t="s">
        <v>568</v>
      </c>
      <c r="P361" s="848" t="s">
        <v>689</v>
      </c>
      <c r="Q361" s="902" t="s">
        <v>677</v>
      </c>
      <c r="R361" s="902">
        <v>284</v>
      </c>
      <c r="S361" s="902">
        <v>284</v>
      </c>
      <c r="T361" s="859"/>
      <c r="U361" s="855"/>
      <c r="V361" s="872"/>
      <c r="W361" s="855"/>
      <c r="X361" s="872"/>
      <c r="Y361" s="872"/>
      <c r="Z361" s="872"/>
      <c r="AA361" s="872"/>
      <c r="AB361" s="872"/>
      <c r="AC361" s="872"/>
      <c r="AD361" s="872"/>
      <c r="AE361" s="872"/>
      <c r="AF361" s="872"/>
      <c r="AG361" s="872">
        <v>1</v>
      </c>
      <c r="AH361" s="872"/>
      <c r="AI361" s="872"/>
      <c r="AJ361" s="872"/>
      <c r="AK361" s="872"/>
      <c r="AL361" s="872"/>
      <c r="AM361" s="872"/>
      <c r="AN361" s="872"/>
      <c r="AO361" s="872"/>
      <c r="AP361" s="872"/>
      <c r="AQ361" s="857"/>
      <c r="AR361" s="857"/>
      <c r="AS361" s="857"/>
      <c r="AT361" s="857"/>
      <c r="AU361" s="857"/>
      <c r="AV361" s="861" t="s">
        <v>1272</v>
      </c>
      <c r="AW361" s="862"/>
      <c r="AX361" s="862"/>
      <c r="AY361" s="862" t="s">
        <v>680</v>
      </c>
      <c r="AZ361" s="863"/>
      <c r="BA361" s="861" t="s">
        <v>680</v>
      </c>
      <c r="BB361" s="864"/>
      <c r="BC361" s="864"/>
      <c r="BD361" s="864"/>
      <c r="BH361" s="863"/>
      <c r="BI361" s="863"/>
      <c r="BJ361" s="863"/>
    </row>
    <row r="362" spans="1:62" ht="47.25" x14ac:dyDescent="0.25">
      <c r="A362" s="843">
        <v>10</v>
      </c>
      <c r="B362" s="875" t="s">
        <v>1273</v>
      </c>
      <c r="C362" s="873" t="s">
        <v>258</v>
      </c>
      <c r="D362" s="873"/>
      <c r="E362" s="855">
        <f t="shared" si="47"/>
        <v>1</v>
      </c>
      <c r="F362" s="855"/>
      <c r="G362" s="856">
        <v>14</v>
      </c>
      <c r="H362" s="855">
        <f t="shared" si="48"/>
        <v>1</v>
      </c>
      <c r="I362" s="855">
        <v>1</v>
      </c>
      <c r="J362" s="855"/>
      <c r="K362" s="855"/>
      <c r="L362" s="855"/>
      <c r="M362" s="855">
        <f t="shared" si="49"/>
        <v>1</v>
      </c>
      <c r="N362" s="855">
        <v>1</v>
      </c>
      <c r="O362" s="876" t="s">
        <v>568</v>
      </c>
      <c r="P362" s="848" t="s">
        <v>689</v>
      </c>
      <c r="Q362" s="902" t="s">
        <v>677</v>
      </c>
      <c r="R362" s="902">
        <v>285</v>
      </c>
      <c r="S362" s="902">
        <v>285</v>
      </c>
      <c r="T362" s="859"/>
      <c r="U362" s="855"/>
      <c r="V362" s="872"/>
      <c r="W362" s="855">
        <v>0.6</v>
      </c>
      <c r="X362" s="872">
        <v>0.4</v>
      </c>
      <c r="Y362" s="872"/>
      <c r="Z362" s="872"/>
      <c r="AA362" s="872"/>
      <c r="AB362" s="872"/>
      <c r="AC362" s="872"/>
      <c r="AD362" s="872"/>
      <c r="AE362" s="872"/>
      <c r="AF362" s="872"/>
      <c r="AG362" s="872"/>
      <c r="AH362" s="872"/>
      <c r="AI362" s="872"/>
      <c r="AJ362" s="872"/>
      <c r="AK362" s="872"/>
      <c r="AL362" s="872"/>
      <c r="AM362" s="872"/>
      <c r="AN362" s="872"/>
      <c r="AO362" s="872"/>
      <c r="AP362" s="872"/>
      <c r="AQ362" s="857"/>
      <c r="AR362" s="857"/>
      <c r="AS362" s="857"/>
      <c r="AT362" s="857"/>
      <c r="AU362" s="857"/>
      <c r="AV362" s="861"/>
      <c r="AW362" s="862"/>
      <c r="AX362" s="862"/>
      <c r="AY362" s="862" t="s">
        <v>680</v>
      </c>
      <c r="AZ362" s="863"/>
      <c r="BA362" s="861" t="s">
        <v>680</v>
      </c>
      <c r="BB362" s="864"/>
      <c r="BC362" s="864"/>
      <c r="BD362" s="864"/>
      <c r="BH362" s="863"/>
      <c r="BI362" s="863"/>
      <c r="BJ362" s="863"/>
    </row>
    <row r="363" spans="1:62" ht="23.25" customHeight="1" x14ac:dyDescent="0.25">
      <c r="A363" s="1159">
        <v>11</v>
      </c>
      <c r="B363" s="854" t="s">
        <v>1274</v>
      </c>
      <c r="C363" s="843" t="s">
        <v>258</v>
      </c>
      <c r="D363" s="843"/>
      <c r="E363" s="855">
        <f t="shared" si="47"/>
        <v>2.12</v>
      </c>
      <c r="F363" s="855"/>
      <c r="G363" s="856">
        <v>14</v>
      </c>
      <c r="H363" s="855">
        <f t="shared" si="48"/>
        <v>2.12</v>
      </c>
      <c r="I363" s="855">
        <v>2.12</v>
      </c>
      <c r="J363" s="884"/>
      <c r="K363" s="855"/>
      <c r="L363" s="855"/>
      <c r="M363" s="855">
        <f t="shared" si="49"/>
        <v>2.12</v>
      </c>
      <c r="N363" s="855">
        <v>2.12</v>
      </c>
      <c r="O363" s="871" t="s">
        <v>698</v>
      </c>
      <c r="P363" s="843" t="s">
        <v>699</v>
      </c>
      <c r="Q363" s="902" t="s">
        <v>677</v>
      </c>
      <c r="R363" s="902">
        <v>288</v>
      </c>
      <c r="S363" s="902">
        <v>286</v>
      </c>
      <c r="T363" s="859"/>
      <c r="U363" s="872"/>
      <c r="V363" s="872"/>
      <c r="W363" s="855">
        <v>2.12</v>
      </c>
      <c r="X363" s="872"/>
      <c r="Y363" s="872"/>
      <c r="Z363" s="872"/>
      <c r="AA363" s="872"/>
      <c r="AB363" s="872"/>
      <c r="AC363" s="872"/>
      <c r="AD363" s="872"/>
      <c r="AE363" s="872"/>
      <c r="AF363" s="872"/>
      <c r="AG363" s="872"/>
      <c r="AH363" s="872"/>
      <c r="AI363" s="872"/>
      <c r="AJ363" s="872"/>
      <c r="AK363" s="872"/>
      <c r="AL363" s="872"/>
      <c r="AM363" s="872"/>
      <c r="AN363" s="872"/>
      <c r="AO363" s="872"/>
      <c r="AP363" s="872"/>
      <c r="AQ363" s="857"/>
      <c r="AR363" s="857"/>
      <c r="AS363" s="857"/>
      <c r="AT363" s="857"/>
      <c r="AU363" s="857"/>
      <c r="AV363" s="861"/>
      <c r="AW363" s="862" t="s">
        <v>1275</v>
      </c>
      <c r="AX363" s="862"/>
      <c r="AY363" s="862" t="s">
        <v>839</v>
      </c>
      <c r="AZ363" s="863"/>
      <c r="BA363" s="861" t="s">
        <v>680</v>
      </c>
      <c r="BB363" s="864"/>
      <c r="BC363" s="864"/>
      <c r="BD363" s="864"/>
      <c r="BH363" s="863"/>
      <c r="BI363" s="863"/>
      <c r="BJ363" s="863"/>
    </row>
    <row r="364" spans="1:62" ht="23.25" customHeight="1" x14ac:dyDescent="0.25">
      <c r="A364" s="1160"/>
      <c r="B364" s="875" t="s">
        <v>1276</v>
      </c>
      <c r="C364" s="873" t="s">
        <v>258</v>
      </c>
      <c r="D364" s="873"/>
      <c r="E364" s="855">
        <f t="shared" si="47"/>
        <v>0.86</v>
      </c>
      <c r="F364" s="855"/>
      <c r="G364" s="856">
        <v>14</v>
      </c>
      <c r="H364" s="855">
        <f t="shared" si="48"/>
        <v>0.86</v>
      </c>
      <c r="I364" s="855">
        <v>0.86</v>
      </c>
      <c r="J364" s="884"/>
      <c r="K364" s="855"/>
      <c r="L364" s="855"/>
      <c r="M364" s="855">
        <f t="shared" si="49"/>
        <v>0.86</v>
      </c>
      <c r="N364" s="855">
        <v>0.86</v>
      </c>
      <c r="O364" s="871" t="s">
        <v>698</v>
      </c>
      <c r="P364" s="843" t="s">
        <v>699</v>
      </c>
      <c r="Q364" s="902" t="s">
        <v>677</v>
      </c>
      <c r="R364" s="902">
        <v>287</v>
      </c>
      <c r="S364" s="902">
        <v>287</v>
      </c>
      <c r="T364" s="859"/>
      <c r="U364" s="872"/>
      <c r="V364" s="872"/>
      <c r="W364" s="855">
        <v>0.86</v>
      </c>
      <c r="X364" s="872"/>
      <c r="Y364" s="872"/>
      <c r="Z364" s="872"/>
      <c r="AA364" s="872"/>
      <c r="AB364" s="872"/>
      <c r="AC364" s="872"/>
      <c r="AD364" s="872"/>
      <c r="AE364" s="872"/>
      <c r="AF364" s="872"/>
      <c r="AG364" s="872"/>
      <c r="AH364" s="872"/>
      <c r="AI364" s="872"/>
      <c r="AJ364" s="872"/>
      <c r="AK364" s="872"/>
      <c r="AL364" s="872"/>
      <c r="AM364" s="872"/>
      <c r="AN364" s="872"/>
      <c r="AO364" s="872"/>
      <c r="AP364" s="872"/>
      <c r="AQ364" s="857"/>
      <c r="AR364" s="857"/>
      <c r="AS364" s="857"/>
      <c r="AT364" s="857"/>
      <c r="AU364" s="857"/>
      <c r="AV364" s="861"/>
      <c r="AW364" s="862" t="s">
        <v>1275</v>
      </c>
      <c r="AX364" s="862"/>
      <c r="AY364" s="862" t="s">
        <v>839</v>
      </c>
      <c r="AZ364" s="863"/>
      <c r="BA364" s="861" t="s">
        <v>680</v>
      </c>
      <c r="BB364" s="864"/>
      <c r="BC364" s="864"/>
      <c r="BD364" s="864"/>
      <c r="BH364" s="863"/>
      <c r="BI364" s="863"/>
      <c r="BJ364" s="863"/>
    </row>
    <row r="365" spans="1:62" ht="23.25" customHeight="1" x14ac:dyDescent="0.25">
      <c r="A365" s="1161"/>
      <c r="B365" s="875" t="s">
        <v>1277</v>
      </c>
      <c r="C365" s="873" t="s">
        <v>258</v>
      </c>
      <c r="D365" s="873"/>
      <c r="E365" s="855">
        <f t="shared" si="47"/>
        <v>3.64</v>
      </c>
      <c r="F365" s="855"/>
      <c r="G365" s="856">
        <v>14</v>
      </c>
      <c r="H365" s="855">
        <f t="shared" si="48"/>
        <v>3.64</v>
      </c>
      <c r="I365" s="855">
        <v>3.64</v>
      </c>
      <c r="J365" s="884"/>
      <c r="K365" s="855"/>
      <c r="L365" s="855"/>
      <c r="M365" s="855">
        <f t="shared" si="49"/>
        <v>3.64</v>
      </c>
      <c r="N365" s="855">
        <v>3.64</v>
      </c>
      <c r="O365" s="871" t="s">
        <v>698</v>
      </c>
      <c r="P365" s="843" t="s">
        <v>699</v>
      </c>
      <c r="Q365" s="902" t="s">
        <v>677</v>
      </c>
      <c r="R365" s="902">
        <v>286</v>
      </c>
      <c r="S365" s="902">
        <v>288</v>
      </c>
      <c r="T365" s="859"/>
      <c r="U365" s="872"/>
      <c r="V365" s="872"/>
      <c r="W365" s="855">
        <v>3.64</v>
      </c>
      <c r="X365" s="872"/>
      <c r="Y365" s="872"/>
      <c r="Z365" s="872"/>
      <c r="AA365" s="872"/>
      <c r="AB365" s="872"/>
      <c r="AC365" s="872"/>
      <c r="AD365" s="872"/>
      <c r="AE365" s="872"/>
      <c r="AF365" s="872"/>
      <c r="AG365" s="872"/>
      <c r="AH365" s="872"/>
      <c r="AI365" s="872"/>
      <c r="AJ365" s="872"/>
      <c r="AK365" s="872"/>
      <c r="AL365" s="872"/>
      <c r="AM365" s="872"/>
      <c r="AN365" s="872"/>
      <c r="AO365" s="872"/>
      <c r="AP365" s="872"/>
      <c r="AQ365" s="857"/>
      <c r="AR365" s="857"/>
      <c r="AS365" s="857"/>
      <c r="AT365" s="857"/>
      <c r="AU365" s="857"/>
      <c r="AV365" s="861"/>
      <c r="AW365" s="862" t="s">
        <v>1275</v>
      </c>
      <c r="AX365" s="862"/>
      <c r="AY365" s="862" t="s">
        <v>839</v>
      </c>
      <c r="AZ365" s="863"/>
      <c r="BA365" s="861" t="s">
        <v>680</v>
      </c>
      <c r="BB365" s="864"/>
      <c r="BC365" s="864"/>
      <c r="BD365" s="864"/>
      <c r="BH365" s="863"/>
      <c r="BI365" s="863"/>
      <c r="BJ365" s="863"/>
    </row>
    <row r="366" spans="1:62" ht="23.25" customHeight="1" x14ac:dyDescent="0.25">
      <c r="A366" s="843">
        <v>12</v>
      </c>
      <c r="B366" s="875" t="s">
        <v>1278</v>
      </c>
      <c r="C366" s="873" t="s">
        <v>258</v>
      </c>
      <c r="D366" s="873"/>
      <c r="E366" s="855">
        <f t="shared" si="47"/>
        <v>6.35</v>
      </c>
      <c r="F366" s="855"/>
      <c r="G366" s="856">
        <v>14</v>
      </c>
      <c r="H366" s="855">
        <f t="shared" si="48"/>
        <v>6.35</v>
      </c>
      <c r="I366" s="855">
        <v>6.35</v>
      </c>
      <c r="J366" s="884"/>
      <c r="K366" s="855"/>
      <c r="L366" s="855"/>
      <c r="M366" s="855">
        <f t="shared" si="49"/>
        <v>6.35</v>
      </c>
      <c r="N366" s="855">
        <v>6.35</v>
      </c>
      <c r="O366" s="871" t="s">
        <v>698</v>
      </c>
      <c r="P366" s="843" t="s">
        <v>699</v>
      </c>
      <c r="Q366" s="902" t="s">
        <v>677</v>
      </c>
      <c r="R366" s="902">
        <v>289</v>
      </c>
      <c r="S366" s="902">
        <v>289</v>
      </c>
      <c r="T366" s="859" t="s">
        <v>718</v>
      </c>
      <c r="U366" s="872"/>
      <c r="V366" s="872"/>
      <c r="W366" s="855">
        <v>6.35</v>
      </c>
      <c r="X366" s="872"/>
      <c r="Y366" s="872"/>
      <c r="Z366" s="872"/>
      <c r="AA366" s="872"/>
      <c r="AB366" s="872"/>
      <c r="AC366" s="872"/>
      <c r="AD366" s="872"/>
      <c r="AE366" s="872"/>
      <c r="AF366" s="872"/>
      <c r="AG366" s="872"/>
      <c r="AH366" s="872"/>
      <c r="AI366" s="872"/>
      <c r="AJ366" s="872"/>
      <c r="AK366" s="872"/>
      <c r="AL366" s="872"/>
      <c r="AM366" s="872"/>
      <c r="AN366" s="872"/>
      <c r="AO366" s="872"/>
      <c r="AP366" s="872"/>
      <c r="AQ366" s="857"/>
      <c r="AR366" s="857"/>
      <c r="AS366" s="857"/>
      <c r="AT366" s="857"/>
      <c r="AU366" s="857"/>
      <c r="AV366" s="861" t="s">
        <v>1279</v>
      </c>
      <c r="AW366" s="862"/>
      <c r="AX366" s="862"/>
      <c r="AY366" s="862" t="s">
        <v>680</v>
      </c>
      <c r="AZ366" s="863"/>
      <c r="BA366" s="861" t="s">
        <v>680</v>
      </c>
      <c r="BB366" s="864"/>
      <c r="BC366" s="864"/>
      <c r="BD366" s="864"/>
      <c r="BH366" s="863"/>
      <c r="BI366" s="863"/>
      <c r="BJ366" s="863"/>
    </row>
    <row r="367" spans="1:62" ht="23.25" customHeight="1" x14ac:dyDescent="0.25">
      <c r="A367" s="843">
        <v>13</v>
      </c>
      <c r="B367" s="875" t="s">
        <v>1280</v>
      </c>
      <c r="C367" s="873" t="s">
        <v>258</v>
      </c>
      <c r="D367" s="873"/>
      <c r="E367" s="855">
        <f t="shared" si="47"/>
        <v>1.79</v>
      </c>
      <c r="F367" s="855"/>
      <c r="G367" s="856">
        <v>14</v>
      </c>
      <c r="H367" s="855">
        <f t="shared" si="48"/>
        <v>1.79</v>
      </c>
      <c r="I367" s="855">
        <v>1.5</v>
      </c>
      <c r="J367" s="884"/>
      <c r="K367" s="855"/>
      <c r="L367" s="855"/>
      <c r="M367" s="855">
        <f t="shared" si="49"/>
        <v>1.79</v>
      </c>
      <c r="N367" s="855">
        <v>1.5</v>
      </c>
      <c r="O367" s="871" t="s">
        <v>698</v>
      </c>
      <c r="P367" s="843" t="s">
        <v>699</v>
      </c>
      <c r="Q367" s="902" t="s">
        <v>677</v>
      </c>
      <c r="R367" s="902">
        <v>290</v>
      </c>
      <c r="S367" s="902">
        <v>290</v>
      </c>
      <c r="T367" s="859" t="s">
        <v>718</v>
      </c>
      <c r="U367" s="872"/>
      <c r="V367" s="872"/>
      <c r="W367" s="855">
        <v>1.79</v>
      </c>
      <c r="X367" s="872"/>
      <c r="Y367" s="872"/>
      <c r="Z367" s="872"/>
      <c r="AA367" s="872"/>
      <c r="AB367" s="872"/>
      <c r="AC367" s="872"/>
      <c r="AD367" s="872"/>
      <c r="AE367" s="872"/>
      <c r="AF367" s="872"/>
      <c r="AG367" s="872"/>
      <c r="AH367" s="872"/>
      <c r="AI367" s="872"/>
      <c r="AJ367" s="872"/>
      <c r="AK367" s="872"/>
      <c r="AL367" s="872"/>
      <c r="AM367" s="872"/>
      <c r="AN367" s="872"/>
      <c r="AO367" s="872"/>
      <c r="AP367" s="872"/>
      <c r="AQ367" s="857"/>
      <c r="AR367" s="857"/>
      <c r="AS367" s="857"/>
      <c r="AT367" s="857"/>
      <c r="AU367" s="857"/>
      <c r="AV367" s="861" t="s">
        <v>1279</v>
      </c>
      <c r="AW367" s="862"/>
      <c r="AX367" s="862"/>
      <c r="AY367" s="862" t="s">
        <v>680</v>
      </c>
      <c r="AZ367" s="863"/>
      <c r="BA367" s="861" t="s">
        <v>680</v>
      </c>
      <c r="BB367" s="864"/>
      <c r="BC367" s="864"/>
      <c r="BD367" s="864"/>
      <c r="BH367" s="863"/>
      <c r="BI367" s="863"/>
      <c r="BJ367" s="863"/>
    </row>
    <row r="368" spans="1:62" ht="23.25" customHeight="1" x14ac:dyDescent="0.25">
      <c r="A368" s="843">
        <v>14</v>
      </c>
      <c r="B368" s="875" t="s">
        <v>1281</v>
      </c>
      <c r="C368" s="873" t="s">
        <v>258</v>
      </c>
      <c r="D368" s="873"/>
      <c r="E368" s="855">
        <f t="shared" si="47"/>
        <v>1.2</v>
      </c>
      <c r="F368" s="855"/>
      <c r="G368" s="856">
        <v>14</v>
      </c>
      <c r="H368" s="855">
        <f t="shared" si="48"/>
        <v>1.2</v>
      </c>
      <c r="I368" s="855">
        <v>1.2</v>
      </c>
      <c r="J368" s="884"/>
      <c r="K368" s="855"/>
      <c r="L368" s="855"/>
      <c r="M368" s="855">
        <f t="shared" si="49"/>
        <v>1.2</v>
      </c>
      <c r="N368" s="855">
        <v>1.2</v>
      </c>
      <c r="O368" s="871" t="s">
        <v>698</v>
      </c>
      <c r="P368" s="843" t="s">
        <v>699</v>
      </c>
      <c r="Q368" s="902" t="s">
        <v>677</v>
      </c>
      <c r="R368" s="902">
        <v>291</v>
      </c>
      <c r="S368" s="902">
        <v>291</v>
      </c>
      <c r="T368" s="859" t="s">
        <v>718</v>
      </c>
      <c r="U368" s="872"/>
      <c r="V368" s="872"/>
      <c r="W368" s="855">
        <v>1.2</v>
      </c>
      <c r="X368" s="872"/>
      <c r="Y368" s="872"/>
      <c r="Z368" s="872"/>
      <c r="AA368" s="872"/>
      <c r="AB368" s="872"/>
      <c r="AC368" s="872"/>
      <c r="AD368" s="872"/>
      <c r="AE368" s="872"/>
      <c r="AF368" s="872"/>
      <c r="AG368" s="872"/>
      <c r="AH368" s="872"/>
      <c r="AI368" s="872"/>
      <c r="AJ368" s="872"/>
      <c r="AK368" s="872"/>
      <c r="AL368" s="872"/>
      <c r="AM368" s="872"/>
      <c r="AN368" s="872"/>
      <c r="AO368" s="872"/>
      <c r="AP368" s="872"/>
      <c r="AQ368" s="857"/>
      <c r="AR368" s="857"/>
      <c r="AS368" s="857"/>
      <c r="AT368" s="857"/>
      <c r="AU368" s="857"/>
      <c r="AV368" s="861" t="s">
        <v>1279</v>
      </c>
      <c r="AW368" s="862"/>
      <c r="AX368" s="862"/>
      <c r="AY368" s="862" t="s">
        <v>680</v>
      </c>
      <c r="AZ368" s="863"/>
      <c r="BA368" s="861" t="s">
        <v>680</v>
      </c>
      <c r="BB368" s="864"/>
      <c r="BC368" s="864"/>
      <c r="BD368" s="864"/>
      <c r="BH368" s="863"/>
      <c r="BI368" s="863"/>
      <c r="BJ368" s="863"/>
    </row>
    <row r="369" spans="1:62" ht="23.25" customHeight="1" x14ac:dyDescent="0.25">
      <c r="A369" s="843">
        <v>15</v>
      </c>
      <c r="B369" s="875" t="s">
        <v>1282</v>
      </c>
      <c r="C369" s="873" t="s">
        <v>258</v>
      </c>
      <c r="D369" s="873"/>
      <c r="E369" s="855">
        <f t="shared" si="47"/>
        <v>9.43</v>
      </c>
      <c r="F369" s="855">
        <v>8</v>
      </c>
      <c r="G369" s="856">
        <v>14</v>
      </c>
      <c r="H369" s="855">
        <f t="shared" si="48"/>
        <v>1.43</v>
      </c>
      <c r="I369" s="855">
        <v>1.2</v>
      </c>
      <c r="J369" s="884"/>
      <c r="K369" s="855"/>
      <c r="L369" s="855"/>
      <c r="M369" s="855">
        <f t="shared" si="49"/>
        <v>1.43</v>
      </c>
      <c r="N369" s="855">
        <v>1.2</v>
      </c>
      <c r="O369" s="871" t="s">
        <v>698</v>
      </c>
      <c r="P369" s="843" t="s">
        <v>699</v>
      </c>
      <c r="Q369" s="902" t="s">
        <v>677</v>
      </c>
      <c r="R369" s="902">
        <v>292</v>
      </c>
      <c r="S369" s="902">
        <v>292</v>
      </c>
      <c r="T369" s="859" t="s">
        <v>680</v>
      </c>
      <c r="U369" s="872"/>
      <c r="V369" s="872"/>
      <c r="W369" s="855"/>
      <c r="X369" s="872">
        <v>1.43</v>
      </c>
      <c r="Y369" s="872"/>
      <c r="Z369" s="872"/>
      <c r="AA369" s="872"/>
      <c r="AB369" s="872"/>
      <c r="AC369" s="872"/>
      <c r="AD369" s="872"/>
      <c r="AE369" s="872"/>
      <c r="AF369" s="872"/>
      <c r="AG369" s="872"/>
      <c r="AH369" s="872"/>
      <c r="AI369" s="872"/>
      <c r="AJ369" s="872"/>
      <c r="AK369" s="872"/>
      <c r="AL369" s="872"/>
      <c r="AM369" s="872"/>
      <c r="AN369" s="872"/>
      <c r="AO369" s="872"/>
      <c r="AP369" s="872"/>
      <c r="AQ369" s="857"/>
      <c r="AR369" s="857"/>
      <c r="AS369" s="857"/>
      <c r="AT369" s="857"/>
      <c r="AU369" s="857"/>
      <c r="AV369" s="861" t="s">
        <v>1279</v>
      </c>
      <c r="AW369" s="862"/>
      <c r="AX369" s="862"/>
      <c r="AY369" s="862" t="s">
        <v>680</v>
      </c>
      <c r="AZ369" s="863"/>
      <c r="BA369" s="861" t="s">
        <v>680</v>
      </c>
      <c r="BB369" s="864"/>
      <c r="BC369" s="864"/>
      <c r="BD369" s="864"/>
      <c r="BH369" s="863"/>
      <c r="BI369" s="863"/>
      <c r="BJ369" s="863"/>
    </row>
    <row r="370" spans="1:62" ht="23.25" customHeight="1" x14ac:dyDescent="0.25">
      <c r="A370" s="843">
        <v>16</v>
      </c>
      <c r="B370" s="875" t="s">
        <v>1283</v>
      </c>
      <c r="C370" s="873" t="s">
        <v>258</v>
      </c>
      <c r="D370" s="873"/>
      <c r="E370" s="855">
        <f t="shared" si="47"/>
        <v>3.53</v>
      </c>
      <c r="F370" s="855">
        <v>2.5299999999999998</v>
      </c>
      <c r="G370" s="856">
        <v>14</v>
      </c>
      <c r="H370" s="855">
        <f t="shared" si="48"/>
        <v>1</v>
      </c>
      <c r="I370" s="855">
        <v>1.5</v>
      </c>
      <c r="J370" s="884"/>
      <c r="K370" s="855"/>
      <c r="L370" s="855"/>
      <c r="M370" s="855">
        <f t="shared" si="49"/>
        <v>1</v>
      </c>
      <c r="N370" s="855">
        <v>1.5</v>
      </c>
      <c r="O370" s="871" t="s">
        <v>698</v>
      </c>
      <c r="P370" s="843" t="s">
        <v>699</v>
      </c>
      <c r="Q370" s="902" t="s">
        <v>677</v>
      </c>
      <c r="R370" s="902">
        <v>293</v>
      </c>
      <c r="S370" s="902">
        <v>293</v>
      </c>
      <c r="T370" s="859" t="s">
        <v>680</v>
      </c>
      <c r="U370" s="872"/>
      <c r="V370" s="872"/>
      <c r="W370" s="855"/>
      <c r="X370" s="872">
        <v>1</v>
      </c>
      <c r="Y370" s="872"/>
      <c r="Z370" s="872"/>
      <c r="AA370" s="872"/>
      <c r="AB370" s="872"/>
      <c r="AC370" s="872"/>
      <c r="AD370" s="872"/>
      <c r="AE370" s="872"/>
      <c r="AF370" s="872"/>
      <c r="AG370" s="872"/>
      <c r="AH370" s="872"/>
      <c r="AI370" s="872"/>
      <c r="AJ370" s="872"/>
      <c r="AK370" s="872"/>
      <c r="AL370" s="872"/>
      <c r="AM370" s="872"/>
      <c r="AN370" s="872"/>
      <c r="AO370" s="872"/>
      <c r="AP370" s="872"/>
      <c r="AQ370" s="857"/>
      <c r="AR370" s="857"/>
      <c r="AS370" s="857"/>
      <c r="AT370" s="857"/>
      <c r="AU370" s="857"/>
      <c r="AV370" s="861" t="s">
        <v>1279</v>
      </c>
      <c r="AW370" s="862"/>
      <c r="AX370" s="862"/>
      <c r="AY370" s="862" t="s">
        <v>680</v>
      </c>
      <c r="AZ370" s="863"/>
      <c r="BA370" s="861" t="s">
        <v>680</v>
      </c>
      <c r="BB370" s="864"/>
      <c r="BC370" s="864"/>
      <c r="BD370" s="864"/>
      <c r="BH370" s="863"/>
      <c r="BI370" s="863"/>
      <c r="BJ370" s="863"/>
    </row>
    <row r="371" spans="1:62" ht="23.25" customHeight="1" x14ac:dyDescent="0.25">
      <c r="A371" s="843">
        <v>17</v>
      </c>
      <c r="B371" s="875" t="s">
        <v>1284</v>
      </c>
      <c r="C371" s="873" t="s">
        <v>258</v>
      </c>
      <c r="D371" s="873"/>
      <c r="E371" s="855">
        <f t="shared" si="47"/>
        <v>2</v>
      </c>
      <c r="F371" s="855">
        <v>1</v>
      </c>
      <c r="G371" s="856">
        <v>14</v>
      </c>
      <c r="H371" s="855">
        <f t="shared" si="48"/>
        <v>1</v>
      </c>
      <c r="I371" s="855">
        <v>1.5</v>
      </c>
      <c r="J371" s="884"/>
      <c r="K371" s="855"/>
      <c r="L371" s="855"/>
      <c r="M371" s="855">
        <f t="shared" si="49"/>
        <v>1</v>
      </c>
      <c r="N371" s="855">
        <v>1.5</v>
      </c>
      <c r="O371" s="871" t="s">
        <v>698</v>
      </c>
      <c r="P371" s="843" t="s">
        <v>699</v>
      </c>
      <c r="Q371" s="902" t="s">
        <v>677</v>
      </c>
      <c r="R371" s="902">
        <v>294</v>
      </c>
      <c r="S371" s="902">
        <v>294</v>
      </c>
      <c r="T371" s="859" t="s">
        <v>680</v>
      </c>
      <c r="U371" s="872"/>
      <c r="V371" s="872"/>
      <c r="W371" s="855">
        <v>1</v>
      </c>
      <c r="X371" s="872"/>
      <c r="Y371" s="872"/>
      <c r="Z371" s="872"/>
      <c r="AA371" s="872"/>
      <c r="AB371" s="872"/>
      <c r="AC371" s="872"/>
      <c r="AD371" s="872"/>
      <c r="AE371" s="872"/>
      <c r="AF371" s="872"/>
      <c r="AG371" s="872"/>
      <c r="AH371" s="872"/>
      <c r="AI371" s="872"/>
      <c r="AJ371" s="872"/>
      <c r="AK371" s="872"/>
      <c r="AL371" s="872"/>
      <c r="AM371" s="872"/>
      <c r="AN371" s="872"/>
      <c r="AO371" s="872"/>
      <c r="AP371" s="872"/>
      <c r="AQ371" s="857"/>
      <c r="AR371" s="857"/>
      <c r="AS371" s="857"/>
      <c r="AT371" s="857"/>
      <c r="AU371" s="857"/>
      <c r="AV371" s="861" t="s">
        <v>1279</v>
      </c>
      <c r="AW371" s="862"/>
      <c r="AX371" s="862"/>
      <c r="AY371" s="862" t="s">
        <v>680</v>
      </c>
      <c r="AZ371" s="863"/>
      <c r="BA371" s="861" t="s">
        <v>680</v>
      </c>
      <c r="BB371" s="864"/>
      <c r="BC371" s="864"/>
      <c r="BD371" s="864"/>
      <c r="BH371" s="863"/>
      <c r="BI371" s="863"/>
      <c r="BJ371" s="863"/>
    </row>
    <row r="372" spans="1:62" ht="23.25" customHeight="1" x14ac:dyDescent="0.25">
      <c r="A372" s="843">
        <v>18</v>
      </c>
      <c r="B372" s="875" t="s">
        <v>1285</v>
      </c>
      <c r="C372" s="873" t="s">
        <v>258</v>
      </c>
      <c r="D372" s="873"/>
      <c r="E372" s="855">
        <f t="shared" si="47"/>
        <v>1.3</v>
      </c>
      <c r="F372" s="855"/>
      <c r="G372" s="856">
        <v>14</v>
      </c>
      <c r="H372" s="855">
        <f t="shared" si="48"/>
        <v>1.3</v>
      </c>
      <c r="I372" s="855">
        <v>1.3</v>
      </c>
      <c r="J372" s="884"/>
      <c r="K372" s="855"/>
      <c r="L372" s="855"/>
      <c r="M372" s="855">
        <f t="shared" si="49"/>
        <v>1.3</v>
      </c>
      <c r="N372" s="855">
        <v>1.3</v>
      </c>
      <c r="O372" s="871" t="s">
        <v>698</v>
      </c>
      <c r="P372" s="843" t="s">
        <v>699</v>
      </c>
      <c r="Q372" s="902" t="s">
        <v>677</v>
      </c>
      <c r="R372" s="902">
        <v>295</v>
      </c>
      <c r="S372" s="902">
        <v>295</v>
      </c>
      <c r="T372" s="859"/>
      <c r="U372" s="872"/>
      <c r="V372" s="872"/>
      <c r="W372" s="855">
        <v>1.3</v>
      </c>
      <c r="X372" s="872"/>
      <c r="Y372" s="872"/>
      <c r="Z372" s="872"/>
      <c r="AA372" s="872"/>
      <c r="AB372" s="872"/>
      <c r="AC372" s="872"/>
      <c r="AD372" s="872"/>
      <c r="AE372" s="872"/>
      <c r="AF372" s="872"/>
      <c r="AG372" s="872"/>
      <c r="AH372" s="872"/>
      <c r="AI372" s="872"/>
      <c r="AJ372" s="872"/>
      <c r="AK372" s="872"/>
      <c r="AL372" s="872"/>
      <c r="AM372" s="872"/>
      <c r="AN372" s="872"/>
      <c r="AO372" s="872"/>
      <c r="AP372" s="872"/>
      <c r="AQ372" s="857"/>
      <c r="AR372" s="857"/>
      <c r="AS372" s="857"/>
      <c r="AT372" s="857"/>
      <c r="AU372" s="857"/>
      <c r="AV372" s="861" t="s">
        <v>1279</v>
      </c>
      <c r="AW372" s="862" t="s">
        <v>1089</v>
      </c>
      <c r="AX372" s="862"/>
      <c r="AY372" s="862" t="s">
        <v>839</v>
      </c>
      <c r="AZ372" s="863"/>
      <c r="BA372" s="861" t="s">
        <v>1286</v>
      </c>
      <c r="BB372" s="864"/>
      <c r="BC372" s="864"/>
      <c r="BD372" s="864"/>
      <c r="BH372" s="863"/>
      <c r="BI372" s="863"/>
      <c r="BJ372" s="863"/>
    </row>
    <row r="373" spans="1:62" ht="23.25" customHeight="1" x14ac:dyDescent="0.25">
      <c r="A373" s="843">
        <v>19</v>
      </c>
      <c r="B373" s="875" t="s">
        <v>1287</v>
      </c>
      <c r="C373" s="873" t="s">
        <v>258</v>
      </c>
      <c r="D373" s="873"/>
      <c r="E373" s="855">
        <f t="shared" si="47"/>
        <v>2</v>
      </c>
      <c r="F373" s="855">
        <v>1</v>
      </c>
      <c r="G373" s="856">
        <v>14</v>
      </c>
      <c r="H373" s="855">
        <f t="shared" si="48"/>
        <v>1</v>
      </c>
      <c r="I373" s="855">
        <v>1.5</v>
      </c>
      <c r="J373" s="884"/>
      <c r="K373" s="855"/>
      <c r="L373" s="855"/>
      <c r="M373" s="855">
        <f t="shared" si="49"/>
        <v>1</v>
      </c>
      <c r="N373" s="855">
        <v>1.5</v>
      </c>
      <c r="O373" s="871" t="s">
        <v>698</v>
      </c>
      <c r="P373" s="843" t="s">
        <v>699</v>
      </c>
      <c r="Q373" s="902" t="s">
        <v>677</v>
      </c>
      <c r="R373" s="902">
        <v>296</v>
      </c>
      <c r="S373" s="902">
        <v>296</v>
      </c>
      <c r="T373" s="859" t="s">
        <v>718</v>
      </c>
      <c r="U373" s="872"/>
      <c r="V373" s="872"/>
      <c r="W373" s="855"/>
      <c r="X373" s="872">
        <v>1</v>
      </c>
      <c r="Y373" s="872"/>
      <c r="Z373" s="872"/>
      <c r="AA373" s="872"/>
      <c r="AB373" s="872"/>
      <c r="AC373" s="872"/>
      <c r="AD373" s="872"/>
      <c r="AE373" s="872"/>
      <c r="AF373" s="872"/>
      <c r="AG373" s="872"/>
      <c r="AH373" s="872"/>
      <c r="AI373" s="872"/>
      <c r="AJ373" s="872"/>
      <c r="AK373" s="872"/>
      <c r="AL373" s="872"/>
      <c r="AM373" s="872"/>
      <c r="AN373" s="872"/>
      <c r="AO373" s="872"/>
      <c r="AP373" s="872"/>
      <c r="AQ373" s="857"/>
      <c r="AR373" s="857"/>
      <c r="AS373" s="857"/>
      <c r="AT373" s="857"/>
      <c r="AU373" s="857"/>
      <c r="AV373" s="861" t="s">
        <v>1279</v>
      </c>
      <c r="AW373" s="862"/>
      <c r="AX373" s="862"/>
      <c r="AY373" s="862" t="s">
        <v>680</v>
      </c>
      <c r="AZ373" s="863"/>
      <c r="BA373" s="861" t="s">
        <v>680</v>
      </c>
      <c r="BB373" s="864"/>
      <c r="BC373" s="864"/>
      <c r="BD373" s="864"/>
      <c r="BH373" s="863"/>
      <c r="BI373" s="863"/>
      <c r="BJ373" s="863"/>
    </row>
    <row r="374" spans="1:62" ht="23.25" customHeight="1" x14ac:dyDescent="0.25">
      <c r="A374" s="843">
        <v>20</v>
      </c>
      <c r="B374" s="875" t="s">
        <v>1288</v>
      </c>
      <c r="C374" s="873" t="s">
        <v>258</v>
      </c>
      <c r="D374" s="873"/>
      <c r="E374" s="855">
        <f t="shared" si="47"/>
        <v>2.1999999999999997</v>
      </c>
      <c r="F374" s="855"/>
      <c r="G374" s="856">
        <v>14</v>
      </c>
      <c r="H374" s="855">
        <f t="shared" si="48"/>
        <v>2.1999999999999997</v>
      </c>
      <c r="I374" s="855">
        <v>2.1999999999999997</v>
      </c>
      <c r="J374" s="884"/>
      <c r="K374" s="855"/>
      <c r="L374" s="855"/>
      <c r="M374" s="855">
        <f t="shared" si="49"/>
        <v>2.1999999999999997</v>
      </c>
      <c r="N374" s="855">
        <v>2.1999999999999997</v>
      </c>
      <c r="O374" s="871" t="s">
        <v>591</v>
      </c>
      <c r="P374" s="843" t="s">
        <v>796</v>
      </c>
      <c r="Q374" s="902" t="s">
        <v>677</v>
      </c>
      <c r="R374" s="902">
        <v>298</v>
      </c>
      <c r="S374" s="902">
        <v>298</v>
      </c>
      <c r="T374" s="859" t="s">
        <v>680</v>
      </c>
      <c r="U374" s="872"/>
      <c r="V374" s="872"/>
      <c r="W374" s="855">
        <v>2.1999999999999997</v>
      </c>
      <c r="X374" s="872"/>
      <c r="Y374" s="872"/>
      <c r="Z374" s="872"/>
      <c r="AA374" s="872"/>
      <c r="AB374" s="872"/>
      <c r="AC374" s="872"/>
      <c r="AD374" s="872"/>
      <c r="AE374" s="872"/>
      <c r="AF374" s="872"/>
      <c r="AG374" s="872"/>
      <c r="AH374" s="872"/>
      <c r="AI374" s="872"/>
      <c r="AJ374" s="872"/>
      <c r="AK374" s="872"/>
      <c r="AL374" s="872"/>
      <c r="AM374" s="872"/>
      <c r="AN374" s="872"/>
      <c r="AO374" s="872"/>
      <c r="AP374" s="872"/>
      <c r="AQ374" s="857"/>
      <c r="AR374" s="857"/>
      <c r="AS374" s="857"/>
      <c r="AT374" s="857"/>
      <c r="AU374" s="857"/>
      <c r="AV374" s="861" t="s">
        <v>1289</v>
      </c>
      <c r="AW374" s="862"/>
      <c r="AX374" s="862"/>
      <c r="AY374" s="862" t="s">
        <v>680</v>
      </c>
      <c r="AZ374" s="863"/>
      <c r="BA374" s="861" t="s">
        <v>680</v>
      </c>
      <c r="BB374" s="864"/>
      <c r="BC374" s="864"/>
      <c r="BD374" s="864"/>
      <c r="BH374" s="863"/>
      <c r="BI374" s="863"/>
      <c r="BJ374" s="863"/>
    </row>
    <row r="375" spans="1:62" ht="31.5" x14ac:dyDescent="0.25">
      <c r="A375" s="843">
        <v>21</v>
      </c>
      <c r="B375" s="875" t="s">
        <v>1290</v>
      </c>
      <c r="C375" s="873" t="s">
        <v>258</v>
      </c>
      <c r="D375" s="873"/>
      <c r="E375" s="855">
        <f t="shared" si="47"/>
        <v>0.15000000000000002</v>
      </c>
      <c r="F375" s="855"/>
      <c r="G375" s="856">
        <v>14</v>
      </c>
      <c r="H375" s="855">
        <f t="shared" si="48"/>
        <v>0.15000000000000002</v>
      </c>
      <c r="I375" s="855">
        <v>0.15000000000000002</v>
      </c>
      <c r="J375" s="884"/>
      <c r="K375" s="855"/>
      <c r="L375" s="855"/>
      <c r="M375" s="855">
        <f t="shared" si="49"/>
        <v>0.15000000000000002</v>
      </c>
      <c r="N375" s="855">
        <v>0.15000000000000002</v>
      </c>
      <c r="O375" s="871" t="s">
        <v>591</v>
      </c>
      <c r="P375" s="843" t="s">
        <v>796</v>
      </c>
      <c r="Q375" s="902" t="s">
        <v>677</v>
      </c>
      <c r="R375" s="902">
        <v>299</v>
      </c>
      <c r="S375" s="902">
        <v>299</v>
      </c>
      <c r="T375" s="859" t="s">
        <v>680</v>
      </c>
      <c r="U375" s="872"/>
      <c r="V375" s="872"/>
      <c r="W375" s="855">
        <v>0.15000000000000002</v>
      </c>
      <c r="X375" s="872"/>
      <c r="Y375" s="872"/>
      <c r="Z375" s="872"/>
      <c r="AA375" s="872"/>
      <c r="AB375" s="872"/>
      <c r="AC375" s="872"/>
      <c r="AD375" s="872"/>
      <c r="AE375" s="872"/>
      <c r="AF375" s="872"/>
      <c r="AG375" s="872"/>
      <c r="AH375" s="872"/>
      <c r="AI375" s="872"/>
      <c r="AJ375" s="872"/>
      <c r="AK375" s="872"/>
      <c r="AL375" s="872"/>
      <c r="AM375" s="872"/>
      <c r="AN375" s="872"/>
      <c r="AO375" s="872"/>
      <c r="AP375" s="872"/>
      <c r="AQ375" s="857"/>
      <c r="AR375" s="857"/>
      <c r="AS375" s="857"/>
      <c r="AT375" s="857"/>
      <c r="AU375" s="857"/>
      <c r="AV375" s="861" t="s">
        <v>1289</v>
      </c>
      <c r="AW375" s="862"/>
      <c r="AX375" s="862"/>
      <c r="AY375" s="862" t="s">
        <v>680</v>
      </c>
      <c r="AZ375" s="863"/>
      <c r="BA375" s="861" t="s">
        <v>680</v>
      </c>
      <c r="BB375" s="864"/>
      <c r="BC375" s="864"/>
      <c r="BD375" s="864"/>
      <c r="BH375" s="863"/>
      <c r="BI375" s="863"/>
      <c r="BJ375" s="863"/>
    </row>
    <row r="376" spans="1:62" ht="26.25" customHeight="1" x14ac:dyDescent="0.25">
      <c r="A376" s="843">
        <v>22</v>
      </c>
      <c r="B376" s="854" t="s">
        <v>1291</v>
      </c>
      <c r="C376" s="843" t="s">
        <v>258</v>
      </c>
      <c r="D376" s="843"/>
      <c r="E376" s="855">
        <f t="shared" si="47"/>
        <v>1.2</v>
      </c>
      <c r="F376" s="855"/>
      <c r="G376" s="856">
        <v>14</v>
      </c>
      <c r="H376" s="855">
        <f t="shared" si="48"/>
        <v>1.2</v>
      </c>
      <c r="I376" s="855">
        <v>1.2</v>
      </c>
      <c r="J376" s="884"/>
      <c r="K376" s="855"/>
      <c r="L376" s="855"/>
      <c r="M376" s="855">
        <f t="shared" si="49"/>
        <v>1.2</v>
      </c>
      <c r="N376" s="855">
        <v>1.2</v>
      </c>
      <c r="O376" s="871" t="s">
        <v>591</v>
      </c>
      <c r="P376" s="843" t="s">
        <v>796</v>
      </c>
      <c r="Q376" s="902" t="s">
        <v>677</v>
      </c>
      <c r="R376" s="902">
        <v>300</v>
      </c>
      <c r="S376" s="902">
        <v>300</v>
      </c>
      <c r="T376" s="859" t="s">
        <v>680</v>
      </c>
      <c r="U376" s="872"/>
      <c r="V376" s="872"/>
      <c r="W376" s="855">
        <v>1.2</v>
      </c>
      <c r="X376" s="872"/>
      <c r="Y376" s="872"/>
      <c r="Z376" s="872"/>
      <c r="AA376" s="872"/>
      <c r="AB376" s="872"/>
      <c r="AC376" s="872"/>
      <c r="AD376" s="872"/>
      <c r="AE376" s="872"/>
      <c r="AF376" s="872"/>
      <c r="AG376" s="872"/>
      <c r="AH376" s="872"/>
      <c r="AI376" s="872"/>
      <c r="AJ376" s="872"/>
      <c r="AK376" s="872"/>
      <c r="AL376" s="872"/>
      <c r="AM376" s="872"/>
      <c r="AN376" s="872"/>
      <c r="AO376" s="872"/>
      <c r="AP376" s="872"/>
      <c r="AQ376" s="857"/>
      <c r="AR376" s="857"/>
      <c r="AS376" s="857"/>
      <c r="AT376" s="857"/>
      <c r="AU376" s="857"/>
      <c r="AV376" s="861" t="s">
        <v>1279</v>
      </c>
      <c r="AW376" s="862"/>
      <c r="AX376" s="862"/>
      <c r="AY376" s="862" t="s">
        <v>680</v>
      </c>
      <c r="AZ376" s="863"/>
      <c r="BA376" s="861" t="s">
        <v>680</v>
      </c>
      <c r="BB376" s="864"/>
      <c r="BC376" s="864"/>
      <c r="BD376" s="864"/>
      <c r="BH376" s="863"/>
      <c r="BI376" s="863"/>
      <c r="BJ376" s="863"/>
    </row>
    <row r="377" spans="1:62" ht="26.25" customHeight="1" x14ac:dyDescent="0.25">
      <c r="A377" s="843">
        <v>23</v>
      </c>
      <c r="B377" s="854" t="s">
        <v>1292</v>
      </c>
      <c r="C377" s="843" t="s">
        <v>258</v>
      </c>
      <c r="D377" s="843"/>
      <c r="E377" s="855">
        <f t="shared" si="47"/>
        <v>1.5</v>
      </c>
      <c r="F377" s="855"/>
      <c r="G377" s="856">
        <v>14</v>
      </c>
      <c r="H377" s="855">
        <f t="shared" si="48"/>
        <v>1.5</v>
      </c>
      <c r="I377" s="855">
        <v>1.5</v>
      </c>
      <c r="J377" s="884"/>
      <c r="K377" s="855"/>
      <c r="L377" s="855"/>
      <c r="M377" s="855">
        <f t="shared" si="49"/>
        <v>1.5</v>
      </c>
      <c r="N377" s="855">
        <v>1.5</v>
      </c>
      <c r="O377" s="871" t="s">
        <v>591</v>
      </c>
      <c r="P377" s="843" t="s">
        <v>796</v>
      </c>
      <c r="Q377" s="902" t="s">
        <v>677</v>
      </c>
      <c r="R377" s="902">
        <v>301</v>
      </c>
      <c r="S377" s="902">
        <v>301</v>
      </c>
      <c r="T377" s="859" t="s">
        <v>680</v>
      </c>
      <c r="U377" s="872"/>
      <c r="V377" s="872"/>
      <c r="W377" s="855">
        <v>1.5</v>
      </c>
      <c r="X377" s="872"/>
      <c r="Y377" s="872"/>
      <c r="Z377" s="872"/>
      <c r="AA377" s="872"/>
      <c r="AB377" s="872"/>
      <c r="AC377" s="872"/>
      <c r="AD377" s="872"/>
      <c r="AE377" s="872"/>
      <c r="AF377" s="872"/>
      <c r="AG377" s="872"/>
      <c r="AH377" s="872"/>
      <c r="AI377" s="872"/>
      <c r="AJ377" s="872"/>
      <c r="AK377" s="872"/>
      <c r="AL377" s="872"/>
      <c r="AM377" s="872"/>
      <c r="AN377" s="872"/>
      <c r="AO377" s="872"/>
      <c r="AP377" s="872"/>
      <c r="AQ377" s="857"/>
      <c r="AR377" s="857"/>
      <c r="AS377" s="857"/>
      <c r="AT377" s="857"/>
      <c r="AU377" s="857"/>
      <c r="AV377" s="861" t="s">
        <v>1279</v>
      </c>
      <c r="AW377" s="862"/>
      <c r="AX377" s="862"/>
      <c r="AY377" s="862" t="s">
        <v>1293</v>
      </c>
      <c r="AZ377" s="863"/>
      <c r="BA377" s="861" t="s">
        <v>680</v>
      </c>
      <c r="BB377" s="864"/>
      <c r="BC377" s="864"/>
      <c r="BD377" s="864"/>
      <c r="BH377" s="863"/>
      <c r="BI377" s="863"/>
      <c r="BJ377" s="863"/>
    </row>
    <row r="378" spans="1:62" ht="26.25" customHeight="1" x14ac:dyDescent="0.25">
      <c r="A378" s="843">
        <v>24</v>
      </c>
      <c r="B378" s="854" t="s">
        <v>1294</v>
      </c>
      <c r="C378" s="843" t="s">
        <v>258</v>
      </c>
      <c r="D378" s="843"/>
      <c r="E378" s="855">
        <f t="shared" si="47"/>
        <v>1.2</v>
      </c>
      <c r="F378" s="855"/>
      <c r="G378" s="856">
        <v>14</v>
      </c>
      <c r="H378" s="855">
        <f t="shared" si="48"/>
        <v>1.2</v>
      </c>
      <c r="I378" s="855">
        <v>1.2</v>
      </c>
      <c r="J378" s="884"/>
      <c r="K378" s="855"/>
      <c r="L378" s="855"/>
      <c r="M378" s="855">
        <f t="shared" si="49"/>
        <v>1.2</v>
      </c>
      <c r="N378" s="855">
        <v>1.2</v>
      </c>
      <c r="O378" s="871" t="s">
        <v>591</v>
      </c>
      <c r="P378" s="843" t="s">
        <v>796</v>
      </c>
      <c r="Q378" s="902" t="s">
        <v>677</v>
      </c>
      <c r="R378" s="902">
        <v>302</v>
      </c>
      <c r="S378" s="902">
        <v>302</v>
      </c>
      <c r="T378" s="859" t="s">
        <v>680</v>
      </c>
      <c r="U378" s="872"/>
      <c r="V378" s="872"/>
      <c r="W378" s="855">
        <v>1.2</v>
      </c>
      <c r="X378" s="872"/>
      <c r="Y378" s="872"/>
      <c r="Z378" s="872"/>
      <c r="AA378" s="872"/>
      <c r="AB378" s="872"/>
      <c r="AC378" s="872"/>
      <c r="AD378" s="872"/>
      <c r="AE378" s="872"/>
      <c r="AF378" s="872"/>
      <c r="AG378" s="872"/>
      <c r="AH378" s="872"/>
      <c r="AI378" s="872"/>
      <c r="AJ378" s="872"/>
      <c r="AK378" s="872"/>
      <c r="AL378" s="872"/>
      <c r="AM378" s="872"/>
      <c r="AN378" s="872"/>
      <c r="AO378" s="872"/>
      <c r="AP378" s="872"/>
      <c r="AQ378" s="857"/>
      <c r="AR378" s="857"/>
      <c r="AS378" s="857"/>
      <c r="AT378" s="857"/>
      <c r="AU378" s="857"/>
      <c r="AV378" s="861" t="s">
        <v>1279</v>
      </c>
      <c r="AW378" s="862"/>
      <c r="AX378" s="862"/>
      <c r="AY378" s="862" t="s">
        <v>1293</v>
      </c>
      <c r="AZ378" s="863"/>
      <c r="BA378" s="861" t="s">
        <v>680</v>
      </c>
      <c r="BB378" s="864"/>
      <c r="BC378" s="864"/>
      <c r="BD378" s="864"/>
      <c r="BH378" s="863"/>
      <c r="BI378" s="863"/>
      <c r="BJ378" s="863"/>
    </row>
    <row r="379" spans="1:62" ht="63" x14ac:dyDescent="0.25">
      <c r="A379" s="843">
        <v>25</v>
      </c>
      <c r="B379" s="854" t="s">
        <v>1295</v>
      </c>
      <c r="C379" s="843" t="s">
        <v>258</v>
      </c>
      <c r="D379" s="843"/>
      <c r="E379" s="855">
        <f t="shared" si="47"/>
        <v>3.5</v>
      </c>
      <c r="F379" s="855">
        <v>2</v>
      </c>
      <c r="G379" s="856">
        <v>14</v>
      </c>
      <c r="H379" s="855">
        <f t="shared" si="48"/>
        <v>1.5</v>
      </c>
      <c r="I379" s="855">
        <v>1.5</v>
      </c>
      <c r="J379" s="855">
        <v>0.6</v>
      </c>
      <c r="K379" s="855"/>
      <c r="L379" s="855"/>
      <c r="M379" s="855">
        <f t="shared" si="49"/>
        <v>0.9</v>
      </c>
      <c r="N379" s="855">
        <v>0.9</v>
      </c>
      <c r="O379" s="871" t="s">
        <v>1296</v>
      </c>
      <c r="P379" s="843" t="s">
        <v>1297</v>
      </c>
      <c r="Q379" s="902" t="s">
        <v>710</v>
      </c>
      <c r="R379" s="902">
        <v>303</v>
      </c>
      <c r="S379" s="902">
        <v>303</v>
      </c>
      <c r="T379" s="859"/>
      <c r="U379" s="855"/>
      <c r="V379" s="872"/>
      <c r="W379" s="855">
        <v>0.9</v>
      </c>
      <c r="X379" s="874"/>
      <c r="Y379" s="872"/>
      <c r="Z379" s="872"/>
      <c r="AA379" s="874"/>
      <c r="AB379" s="872"/>
      <c r="AC379" s="872"/>
      <c r="AD379" s="874"/>
      <c r="AE379" s="872"/>
      <c r="AF379" s="874"/>
      <c r="AG379" s="872"/>
      <c r="AH379" s="872"/>
      <c r="AI379" s="872"/>
      <c r="AJ379" s="874"/>
      <c r="AK379" s="872"/>
      <c r="AL379" s="872"/>
      <c r="AM379" s="874"/>
      <c r="AN379" s="872"/>
      <c r="AO379" s="872"/>
      <c r="AP379" s="872"/>
      <c r="AQ379" s="857"/>
      <c r="AR379" s="857"/>
      <c r="AS379" s="857"/>
      <c r="AT379" s="857"/>
      <c r="AU379" s="857"/>
      <c r="AV379" s="861"/>
      <c r="AW379" s="834" t="s">
        <v>1298</v>
      </c>
      <c r="AX379" s="862"/>
      <c r="AY379" s="862" t="s">
        <v>839</v>
      </c>
      <c r="AZ379" s="863"/>
      <c r="BA379" s="861" t="s">
        <v>1299</v>
      </c>
      <c r="BB379" s="864"/>
      <c r="BC379" s="864"/>
      <c r="BD379" s="864"/>
      <c r="BH379" s="863"/>
      <c r="BI379" s="863"/>
      <c r="BJ379" s="863"/>
    </row>
    <row r="380" spans="1:62" ht="31.5" x14ac:dyDescent="0.25">
      <c r="A380" s="843">
        <v>26</v>
      </c>
      <c r="B380" s="875" t="s">
        <v>1300</v>
      </c>
      <c r="C380" s="873" t="s">
        <v>258</v>
      </c>
      <c r="D380" s="873"/>
      <c r="E380" s="855">
        <f t="shared" si="47"/>
        <v>95</v>
      </c>
      <c r="F380" s="855"/>
      <c r="G380" s="856">
        <v>14</v>
      </c>
      <c r="H380" s="855">
        <f t="shared" si="48"/>
        <v>95</v>
      </c>
      <c r="I380" s="855">
        <v>95</v>
      </c>
      <c r="J380" s="855"/>
      <c r="K380" s="855"/>
      <c r="L380" s="855"/>
      <c r="M380" s="855">
        <f t="shared" si="49"/>
        <v>95</v>
      </c>
      <c r="N380" s="855">
        <v>95</v>
      </c>
      <c r="O380" s="882" t="s">
        <v>602</v>
      </c>
      <c r="P380" s="883" t="s">
        <v>722</v>
      </c>
      <c r="Q380" s="902" t="s">
        <v>677</v>
      </c>
      <c r="R380" s="902">
        <v>304</v>
      </c>
      <c r="S380" s="902">
        <v>304</v>
      </c>
      <c r="T380" s="859"/>
      <c r="U380" s="855"/>
      <c r="V380" s="872"/>
      <c r="W380" s="855">
        <v>0</v>
      </c>
      <c r="X380" s="872">
        <v>0</v>
      </c>
      <c r="Y380" s="855">
        <v>95</v>
      </c>
      <c r="Z380" s="855"/>
      <c r="AA380" s="872"/>
      <c r="AB380" s="872"/>
      <c r="AC380" s="872"/>
      <c r="AD380" s="872"/>
      <c r="AE380" s="872"/>
      <c r="AF380" s="872"/>
      <c r="AG380" s="855"/>
      <c r="AH380" s="855"/>
      <c r="AI380" s="855"/>
      <c r="AJ380" s="855"/>
      <c r="AK380" s="872"/>
      <c r="AL380" s="872"/>
      <c r="AM380" s="872"/>
      <c r="AN380" s="872"/>
      <c r="AO380" s="872"/>
      <c r="AP380" s="872"/>
      <c r="AQ380" s="857"/>
      <c r="AR380" s="857"/>
      <c r="AS380" s="857"/>
      <c r="AT380" s="857"/>
      <c r="AU380" s="857"/>
      <c r="AV380" s="861"/>
      <c r="AW380" s="862" t="s">
        <v>1301</v>
      </c>
      <c r="AX380" s="862"/>
      <c r="AY380" s="862" t="s">
        <v>839</v>
      </c>
      <c r="AZ380" s="863"/>
      <c r="BA380" s="861" t="s">
        <v>1302</v>
      </c>
      <c r="BB380" s="864"/>
      <c r="BC380" s="864"/>
      <c r="BD380" s="864"/>
      <c r="BH380" s="863"/>
      <c r="BI380" s="863"/>
      <c r="BJ380" s="863"/>
    </row>
    <row r="381" spans="1:62" ht="31.5" x14ac:dyDescent="0.25">
      <c r="A381" s="843">
        <v>27</v>
      </c>
      <c r="B381" s="875" t="s">
        <v>1303</v>
      </c>
      <c r="C381" s="873" t="s">
        <v>258</v>
      </c>
      <c r="D381" s="873"/>
      <c r="E381" s="855">
        <f t="shared" si="47"/>
        <v>20.5</v>
      </c>
      <c r="F381" s="855"/>
      <c r="G381" s="856">
        <v>14</v>
      </c>
      <c r="H381" s="855">
        <f t="shared" si="48"/>
        <v>20.5</v>
      </c>
      <c r="I381" s="855">
        <v>20.5</v>
      </c>
      <c r="J381" s="855"/>
      <c r="K381" s="855"/>
      <c r="L381" s="855"/>
      <c r="M381" s="855">
        <f t="shared" si="49"/>
        <v>20.5</v>
      </c>
      <c r="N381" s="855">
        <v>20.5</v>
      </c>
      <c r="O381" s="882" t="s">
        <v>602</v>
      </c>
      <c r="P381" s="883" t="s">
        <v>722</v>
      </c>
      <c r="Q381" s="902" t="s">
        <v>677</v>
      </c>
      <c r="R381" s="902">
        <v>306</v>
      </c>
      <c r="S381" s="902">
        <v>306</v>
      </c>
      <c r="T381" s="859"/>
      <c r="U381" s="855"/>
      <c r="V381" s="872"/>
      <c r="W381" s="855">
        <v>0</v>
      </c>
      <c r="X381" s="872">
        <v>20.5</v>
      </c>
      <c r="Y381" s="855"/>
      <c r="Z381" s="855"/>
      <c r="AA381" s="872"/>
      <c r="AB381" s="872"/>
      <c r="AC381" s="872"/>
      <c r="AD381" s="872"/>
      <c r="AE381" s="872"/>
      <c r="AF381" s="872"/>
      <c r="AG381" s="855"/>
      <c r="AH381" s="855"/>
      <c r="AI381" s="855"/>
      <c r="AJ381" s="855"/>
      <c r="AK381" s="872"/>
      <c r="AL381" s="872"/>
      <c r="AM381" s="872"/>
      <c r="AN381" s="872"/>
      <c r="AO381" s="872"/>
      <c r="AP381" s="872"/>
      <c r="AQ381" s="857"/>
      <c r="AR381" s="857"/>
      <c r="AS381" s="857"/>
      <c r="AT381" s="857"/>
      <c r="AU381" s="857"/>
      <c r="AV381" s="861"/>
      <c r="AW381" s="862" t="s">
        <v>1301</v>
      </c>
      <c r="AX381" s="862"/>
      <c r="AY381" s="862" t="s">
        <v>839</v>
      </c>
      <c r="AZ381" s="863"/>
      <c r="BA381" s="861" t="s">
        <v>1304</v>
      </c>
      <c r="BB381" s="864"/>
      <c r="BC381" s="864"/>
      <c r="BD381" s="864"/>
      <c r="BH381" s="863"/>
      <c r="BI381" s="863"/>
      <c r="BJ381" s="863"/>
    </row>
    <row r="382" spans="1:62" ht="47.25" x14ac:dyDescent="0.25">
      <c r="A382" s="843">
        <v>28</v>
      </c>
      <c r="B382" s="875" t="s">
        <v>1305</v>
      </c>
      <c r="C382" s="873" t="s">
        <v>258</v>
      </c>
      <c r="D382" s="873"/>
      <c r="E382" s="855">
        <f t="shared" si="47"/>
        <v>0.37</v>
      </c>
      <c r="F382" s="855"/>
      <c r="G382" s="856">
        <v>14</v>
      </c>
      <c r="H382" s="855">
        <f t="shared" si="48"/>
        <v>0.37</v>
      </c>
      <c r="I382" s="855">
        <v>0.37</v>
      </c>
      <c r="J382" s="855"/>
      <c r="K382" s="855"/>
      <c r="L382" s="855"/>
      <c r="M382" s="855">
        <f t="shared" si="49"/>
        <v>0.37</v>
      </c>
      <c r="N382" s="855">
        <v>0</v>
      </c>
      <c r="O382" s="882" t="s">
        <v>602</v>
      </c>
      <c r="P382" s="883" t="s">
        <v>722</v>
      </c>
      <c r="Q382" s="902" t="s">
        <v>677</v>
      </c>
      <c r="R382" s="902">
        <v>307</v>
      </c>
      <c r="S382" s="902">
        <v>307</v>
      </c>
      <c r="T382" s="859"/>
      <c r="U382" s="855"/>
      <c r="V382" s="872"/>
      <c r="W382" s="855">
        <v>0.37</v>
      </c>
      <c r="X382" s="872">
        <v>0</v>
      </c>
      <c r="Y382" s="855"/>
      <c r="Z382" s="855"/>
      <c r="AA382" s="872"/>
      <c r="AB382" s="872"/>
      <c r="AC382" s="872"/>
      <c r="AD382" s="872"/>
      <c r="AE382" s="872"/>
      <c r="AF382" s="872"/>
      <c r="AG382" s="855"/>
      <c r="AH382" s="855"/>
      <c r="AI382" s="855"/>
      <c r="AJ382" s="855"/>
      <c r="AK382" s="872"/>
      <c r="AL382" s="872"/>
      <c r="AM382" s="872"/>
      <c r="AN382" s="872"/>
      <c r="AO382" s="872"/>
      <c r="AP382" s="872"/>
      <c r="AQ382" s="857"/>
      <c r="AR382" s="857"/>
      <c r="AS382" s="857"/>
      <c r="AT382" s="857"/>
      <c r="AU382" s="857"/>
      <c r="AV382" s="861"/>
      <c r="AW382" s="862"/>
      <c r="AX382" s="862"/>
      <c r="AY382" s="862" t="s">
        <v>680</v>
      </c>
      <c r="AZ382" s="863"/>
      <c r="BA382" s="861" t="s">
        <v>680</v>
      </c>
      <c r="BB382" s="864"/>
      <c r="BC382" s="864"/>
      <c r="BD382" s="864"/>
      <c r="BH382" s="863"/>
      <c r="BI382" s="863"/>
      <c r="BJ382" s="863"/>
    </row>
    <row r="383" spans="1:62" ht="47.25" x14ac:dyDescent="0.25">
      <c r="A383" s="843">
        <v>29</v>
      </c>
      <c r="B383" s="875" t="s">
        <v>1306</v>
      </c>
      <c r="C383" s="873" t="s">
        <v>258</v>
      </c>
      <c r="D383" s="873"/>
      <c r="E383" s="855">
        <f t="shared" si="47"/>
        <v>0.32</v>
      </c>
      <c r="F383" s="855"/>
      <c r="G383" s="856">
        <v>14</v>
      </c>
      <c r="H383" s="855">
        <f t="shared" si="48"/>
        <v>0.32</v>
      </c>
      <c r="I383" s="855">
        <v>0.32</v>
      </c>
      <c r="J383" s="855">
        <v>0.32</v>
      </c>
      <c r="K383" s="855"/>
      <c r="L383" s="855"/>
      <c r="M383" s="855">
        <f t="shared" si="49"/>
        <v>0</v>
      </c>
      <c r="N383" s="855">
        <v>0</v>
      </c>
      <c r="O383" s="882" t="s">
        <v>602</v>
      </c>
      <c r="P383" s="883" t="s">
        <v>722</v>
      </c>
      <c r="Q383" s="902" t="s">
        <v>677</v>
      </c>
      <c r="R383" s="902">
        <v>308</v>
      </c>
      <c r="S383" s="902">
        <v>308</v>
      </c>
      <c r="T383" s="859"/>
      <c r="U383" s="855"/>
      <c r="V383" s="872"/>
      <c r="W383" s="855">
        <v>0</v>
      </c>
      <c r="X383" s="872">
        <v>0</v>
      </c>
      <c r="Y383" s="855"/>
      <c r="Z383" s="855"/>
      <c r="AA383" s="872"/>
      <c r="AB383" s="872"/>
      <c r="AC383" s="872"/>
      <c r="AD383" s="872"/>
      <c r="AE383" s="872"/>
      <c r="AF383" s="872"/>
      <c r="AG383" s="855"/>
      <c r="AH383" s="855"/>
      <c r="AI383" s="855"/>
      <c r="AJ383" s="855"/>
      <c r="AK383" s="872"/>
      <c r="AL383" s="872"/>
      <c r="AM383" s="872"/>
      <c r="AN383" s="872"/>
      <c r="AO383" s="872"/>
      <c r="AP383" s="872"/>
      <c r="AQ383" s="857"/>
      <c r="AR383" s="857"/>
      <c r="AS383" s="857"/>
      <c r="AT383" s="857"/>
      <c r="AU383" s="857"/>
      <c r="AV383" s="861"/>
      <c r="AW383" s="862"/>
      <c r="AX383" s="862"/>
      <c r="AY383" s="862" t="s">
        <v>1307</v>
      </c>
      <c r="AZ383" s="863"/>
      <c r="BA383" s="861" t="s">
        <v>680</v>
      </c>
      <c r="BB383" s="864"/>
      <c r="BC383" s="864"/>
      <c r="BD383" s="864"/>
      <c r="BH383" s="863"/>
      <c r="BI383" s="863"/>
      <c r="BJ383" s="863"/>
    </row>
    <row r="384" spans="1:62" ht="47.25" x14ac:dyDescent="0.25">
      <c r="A384" s="843">
        <v>30</v>
      </c>
      <c r="B384" s="875" t="s">
        <v>1308</v>
      </c>
      <c r="C384" s="873" t="s">
        <v>258</v>
      </c>
      <c r="D384" s="873"/>
      <c r="E384" s="855">
        <f t="shared" si="47"/>
        <v>0.25</v>
      </c>
      <c r="F384" s="855"/>
      <c r="G384" s="856">
        <v>14</v>
      </c>
      <c r="H384" s="855">
        <f t="shared" si="48"/>
        <v>0.25</v>
      </c>
      <c r="I384" s="855">
        <v>0.25</v>
      </c>
      <c r="J384" s="855">
        <v>0.25</v>
      </c>
      <c r="K384" s="855"/>
      <c r="L384" s="855"/>
      <c r="M384" s="855">
        <f t="shared" si="49"/>
        <v>0</v>
      </c>
      <c r="N384" s="855">
        <v>0</v>
      </c>
      <c r="O384" s="882" t="s">
        <v>602</v>
      </c>
      <c r="P384" s="883" t="s">
        <v>722</v>
      </c>
      <c r="Q384" s="902" t="s">
        <v>677</v>
      </c>
      <c r="R384" s="902">
        <v>309</v>
      </c>
      <c r="S384" s="902">
        <v>309</v>
      </c>
      <c r="T384" s="859" t="s">
        <v>680</v>
      </c>
      <c r="U384" s="855"/>
      <c r="V384" s="872"/>
      <c r="W384" s="855">
        <v>0</v>
      </c>
      <c r="X384" s="872">
        <v>0</v>
      </c>
      <c r="Y384" s="855"/>
      <c r="Z384" s="855"/>
      <c r="AA384" s="872"/>
      <c r="AB384" s="872"/>
      <c r="AC384" s="872"/>
      <c r="AD384" s="872"/>
      <c r="AE384" s="872"/>
      <c r="AF384" s="872"/>
      <c r="AG384" s="855"/>
      <c r="AH384" s="855"/>
      <c r="AI384" s="855"/>
      <c r="AJ384" s="855"/>
      <c r="AK384" s="872"/>
      <c r="AL384" s="872"/>
      <c r="AM384" s="872"/>
      <c r="AN384" s="872"/>
      <c r="AO384" s="872"/>
      <c r="AP384" s="872"/>
      <c r="AQ384" s="857"/>
      <c r="AR384" s="857"/>
      <c r="AS384" s="857"/>
      <c r="AT384" s="857"/>
      <c r="AU384" s="857"/>
      <c r="AV384" s="861"/>
      <c r="AW384" s="862"/>
      <c r="AX384" s="862"/>
      <c r="AY384" s="862" t="s">
        <v>680</v>
      </c>
      <c r="AZ384" s="863"/>
      <c r="BA384" s="861" t="s">
        <v>680</v>
      </c>
      <c r="BB384" s="864"/>
      <c r="BC384" s="864"/>
      <c r="BD384" s="864"/>
      <c r="BH384" s="863"/>
      <c r="BI384" s="863"/>
      <c r="BJ384" s="863"/>
    </row>
    <row r="385" spans="1:62" ht="31.5" x14ac:dyDescent="0.25">
      <c r="A385" s="843">
        <v>31</v>
      </c>
      <c r="B385" s="854" t="s">
        <v>1309</v>
      </c>
      <c r="C385" s="843" t="s">
        <v>258</v>
      </c>
      <c r="D385" s="843"/>
      <c r="E385" s="855">
        <f t="shared" si="47"/>
        <v>2.5</v>
      </c>
      <c r="F385" s="855"/>
      <c r="G385" s="856">
        <v>14</v>
      </c>
      <c r="H385" s="855">
        <f t="shared" si="48"/>
        <v>2.5</v>
      </c>
      <c r="I385" s="855">
        <v>2.5</v>
      </c>
      <c r="J385" s="884"/>
      <c r="K385" s="855"/>
      <c r="L385" s="855"/>
      <c r="M385" s="855">
        <f t="shared" si="49"/>
        <v>2.5</v>
      </c>
      <c r="N385" s="855">
        <v>2.5</v>
      </c>
      <c r="O385" s="871" t="s">
        <v>830</v>
      </c>
      <c r="P385" s="843" t="s">
        <v>831</v>
      </c>
      <c r="Q385" s="902" t="s">
        <v>677</v>
      </c>
      <c r="R385" s="902">
        <v>311</v>
      </c>
      <c r="S385" s="902">
        <v>311</v>
      </c>
      <c r="T385" s="859" t="s">
        <v>718</v>
      </c>
      <c r="U385" s="872"/>
      <c r="V385" s="872"/>
      <c r="W385" s="855">
        <v>1.5</v>
      </c>
      <c r="X385" s="881">
        <v>1</v>
      </c>
      <c r="Y385" s="872"/>
      <c r="Z385" s="872"/>
      <c r="AA385" s="872"/>
      <c r="AB385" s="872"/>
      <c r="AC385" s="872"/>
      <c r="AD385" s="872"/>
      <c r="AE385" s="872"/>
      <c r="AF385" s="872"/>
      <c r="AG385" s="872"/>
      <c r="AH385" s="872"/>
      <c r="AI385" s="872"/>
      <c r="AJ385" s="872"/>
      <c r="AK385" s="872"/>
      <c r="AL385" s="872"/>
      <c r="AM385" s="872"/>
      <c r="AN385" s="872"/>
      <c r="AO385" s="872"/>
      <c r="AP385" s="872"/>
      <c r="AQ385" s="857"/>
      <c r="AR385" s="857"/>
      <c r="AS385" s="857"/>
      <c r="AT385" s="857"/>
      <c r="AU385" s="857"/>
      <c r="AV385" s="861"/>
      <c r="AW385" s="862"/>
      <c r="AX385" s="862"/>
      <c r="AY385" s="862" t="s">
        <v>1310</v>
      </c>
      <c r="AZ385" s="863"/>
      <c r="BA385" s="861" t="s">
        <v>680</v>
      </c>
      <c r="BB385" s="864"/>
      <c r="BC385" s="864"/>
      <c r="BD385" s="864"/>
      <c r="BH385" s="863"/>
      <c r="BI385" s="863"/>
      <c r="BJ385" s="863"/>
    </row>
    <row r="386" spans="1:62" x14ac:dyDescent="0.25">
      <c r="A386" s="843">
        <v>32</v>
      </c>
      <c r="B386" s="871" t="s">
        <v>1311</v>
      </c>
      <c r="C386" s="843" t="s">
        <v>258</v>
      </c>
      <c r="D386" s="843"/>
      <c r="E386" s="855">
        <f t="shared" si="47"/>
        <v>55</v>
      </c>
      <c r="F386" s="855">
        <v>45</v>
      </c>
      <c r="G386" s="856">
        <v>14</v>
      </c>
      <c r="H386" s="855">
        <f t="shared" si="48"/>
        <v>10</v>
      </c>
      <c r="I386" s="855">
        <v>10</v>
      </c>
      <c r="J386" s="884"/>
      <c r="K386" s="855"/>
      <c r="L386" s="855"/>
      <c r="M386" s="855">
        <f t="shared" si="49"/>
        <v>10</v>
      </c>
      <c r="N386" s="855">
        <v>10</v>
      </c>
      <c r="O386" s="871" t="s">
        <v>597</v>
      </c>
      <c r="P386" s="843" t="s">
        <v>713</v>
      </c>
      <c r="Q386" s="902" t="s">
        <v>677</v>
      </c>
      <c r="R386" s="902">
        <v>312</v>
      </c>
      <c r="S386" s="902">
        <v>312</v>
      </c>
      <c r="T386" s="859"/>
      <c r="U386" s="872"/>
      <c r="V386" s="872"/>
      <c r="W386" s="855">
        <v>10</v>
      </c>
      <c r="X386" s="872"/>
      <c r="Y386" s="872"/>
      <c r="Z386" s="872"/>
      <c r="AA386" s="872"/>
      <c r="AB386" s="872"/>
      <c r="AC386" s="872"/>
      <c r="AD386" s="872"/>
      <c r="AE386" s="872"/>
      <c r="AF386" s="872"/>
      <c r="AG386" s="872"/>
      <c r="AH386" s="872"/>
      <c r="AI386" s="872"/>
      <c r="AJ386" s="872"/>
      <c r="AK386" s="872"/>
      <c r="AL386" s="872"/>
      <c r="AM386" s="872"/>
      <c r="AN386" s="872"/>
      <c r="AO386" s="872"/>
      <c r="AP386" s="872"/>
      <c r="AQ386" s="857"/>
      <c r="AR386" s="857"/>
      <c r="AS386" s="857"/>
      <c r="AT386" s="857"/>
      <c r="AU386" s="857"/>
      <c r="AV386" s="861"/>
      <c r="AW386" s="862" t="s">
        <v>749</v>
      </c>
      <c r="AX386" s="862"/>
      <c r="AY386" s="862" t="s">
        <v>749</v>
      </c>
      <c r="AZ386" s="863"/>
      <c r="BA386" s="861" t="s">
        <v>1312</v>
      </c>
      <c r="BB386" s="864"/>
      <c r="BC386" s="864"/>
      <c r="BD386" s="864"/>
      <c r="BH386" s="863"/>
      <c r="BI386" s="863"/>
      <c r="BJ386" s="863"/>
    </row>
    <row r="387" spans="1:62" x14ac:dyDescent="0.25">
      <c r="A387" s="843">
        <v>33</v>
      </c>
      <c r="B387" s="871" t="s">
        <v>1313</v>
      </c>
      <c r="C387" s="843" t="s">
        <v>258</v>
      </c>
      <c r="D387" s="843"/>
      <c r="E387" s="855">
        <f t="shared" si="47"/>
        <v>16.149999999999999</v>
      </c>
      <c r="F387" s="855">
        <v>10.65</v>
      </c>
      <c r="G387" s="856">
        <v>14</v>
      </c>
      <c r="H387" s="855">
        <f t="shared" si="48"/>
        <v>5.5</v>
      </c>
      <c r="I387" s="855">
        <v>5.5</v>
      </c>
      <c r="J387" s="884"/>
      <c r="K387" s="855"/>
      <c r="L387" s="855"/>
      <c r="M387" s="855">
        <f t="shared" si="49"/>
        <v>5.5</v>
      </c>
      <c r="N387" s="855">
        <v>5.5</v>
      </c>
      <c r="O387" s="871" t="s">
        <v>603</v>
      </c>
      <c r="P387" s="843" t="s">
        <v>709</v>
      </c>
      <c r="Q387" s="902" t="s">
        <v>710</v>
      </c>
      <c r="R387" s="902">
        <v>313</v>
      </c>
      <c r="S387" s="902">
        <v>313</v>
      </c>
      <c r="T387" s="859"/>
      <c r="U387" s="872"/>
      <c r="V387" s="872"/>
      <c r="W387" s="855">
        <v>2</v>
      </c>
      <c r="X387" s="872"/>
      <c r="Y387" s="872">
        <v>3.5</v>
      </c>
      <c r="Z387" s="872"/>
      <c r="AA387" s="872"/>
      <c r="AB387" s="872"/>
      <c r="AC387" s="872"/>
      <c r="AD387" s="872"/>
      <c r="AE387" s="872"/>
      <c r="AF387" s="872"/>
      <c r="AG387" s="872"/>
      <c r="AH387" s="872"/>
      <c r="AI387" s="872"/>
      <c r="AJ387" s="872"/>
      <c r="AK387" s="872"/>
      <c r="AL387" s="872"/>
      <c r="AM387" s="872"/>
      <c r="AN387" s="872"/>
      <c r="AO387" s="872"/>
      <c r="AP387" s="872"/>
      <c r="AQ387" s="857"/>
      <c r="AR387" s="857"/>
      <c r="AS387" s="857"/>
      <c r="AT387" s="857"/>
      <c r="AU387" s="857"/>
      <c r="AV387" s="861"/>
      <c r="AW387" s="862"/>
      <c r="AX387" s="862"/>
      <c r="AY387" s="862" t="s">
        <v>680</v>
      </c>
      <c r="AZ387" s="863"/>
      <c r="BA387" s="861" t="s">
        <v>680</v>
      </c>
      <c r="BB387" s="864"/>
      <c r="BC387" s="864"/>
      <c r="BD387" s="864"/>
      <c r="BH387" s="863"/>
      <c r="BI387" s="863"/>
      <c r="BJ387" s="863"/>
    </row>
    <row r="388" spans="1:62" x14ac:dyDescent="0.25">
      <c r="A388" s="843">
        <v>34</v>
      </c>
      <c r="B388" s="871" t="s">
        <v>1314</v>
      </c>
      <c r="C388" s="843" t="s">
        <v>258</v>
      </c>
      <c r="D388" s="843"/>
      <c r="E388" s="855">
        <f t="shared" si="47"/>
        <v>20</v>
      </c>
      <c r="F388" s="855">
        <v>18</v>
      </c>
      <c r="G388" s="856">
        <v>14</v>
      </c>
      <c r="H388" s="855">
        <f t="shared" si="48"/>
        <v>2</v>
      </c>
      <c r="I388" s="855">
        <v>2</v>
      </c>
      <c r="J388" s="884"/>
      <c r="K388" s="855"/>
      <c r="L388" s="855"/>
      <c r="M388" s="855">
        <f t="shared" si="49"/>
        <v>2</v>
      </c>
      <c r="N388" s="855">
        <v>2</v>
      </c>
      <c r="O388" s="882" t="s">
        <v>602</v>
      </c>
      <c r="P388" s="883" t="s">
        <v>722</v>
      </c>
      <c r="Q388" s="902" t="s">
        <v>677</v>
      </c>
      <c r="R388" s="902">
        <v>315</v>
      </c>
      <c r="S388" s="902">
        <v>315</v>
      </c>
      <c r="T388" s="859" t="s">
        <v>680</v>
      </c>
      <c r="U388" s="872"/>
      <c r="V388" s="872"/>
      <c r="W388" s="855">
        <v>2</v>
      </c>
      <c r="X388" s="872"/>
      <c r="Y388" s="872"/>
      <c r="Z388" s="872"/>
      <c r="AA388" s="872"/>
      <c r="AB388" s="872"/>
      <c r="AC388" s="872"/>
      <c r="AD388" s="872"/>
      <c r="AE388" s="872"/>
      <c r="AF388" s="872"/>
      <c r="AG388" s="872"/>
      <c r="AH388" s="872"/>
      <c r="AI388" s="872"/>
      <c r="AJ388" s="872"/>
      <c r="AK388" s="872"/>
      <c r="AL388" s="872"/>
      <c r="AM388" s="872"/>
      <c r="AN388" s="872"/>
      <c r="AO388" s="872"/>
      <c r="AP388" s="872"/>
      <c r="AQ388" s="857"/>
      <c r="AR388" s="857"/>
      <c r="AS388" s="857"/>
      <c r="AT388" s="857"/>
      <c r="AU388" s="857"/>
      <c r="AV388" s="861"/>
      <c r="AW388" s="862"/>
      <c r="AX388" s="862"/>
      <c r="AY388" s="862" t="s">
        <v>680</v>
      </c>
      <c r="AZ388" s="863"/>
      <c r="BA388" s="861" t="s">
        <v>680</v>
      </c>
      <c r="BB388" s="864"/>
      <c r="BC388" s="864"/>
      <c r="BD388" s="864"/>
      <c r="BH388" s="863"/>
      <c r="BI388" s="863"/>
      <c r="BJ388" s="863"/>
    </row>
    <row r="389" spans="1:62" x14ac:dyDescent="0.25">
      <c r="A389" s="843">
        <v>35</v>
      </c>
      <c r="B389" s="871" t="s">
        <v>1315</v>
      </c>
      <c r="C389" s="843" t="s">
        <v>258</v>
      </c>
      <c r="D389" s="843"/>
      <c r="E389" s="855">
        <f t="shared" si="47"/>
        <v>75</v>
      </c>
      <c r="F389" s="855">
        <v>70</v>
      </c>
      <c r="G389" s="856">
        <v>14</v>
      </c>
      <c r="H389" s="855">
        <f t="shared" si="48"/>
        <v>5</v>
      </c>
      <c r="I389" s="855">
        <v>5</v>
      </c>
      <c r="J389" s="884"/>
      <c r="K389" s="855"/>
      <c r="L389" s="855"/>
      <c r="M389" s="855">
        <f t="shared" si="49"/>
        <v>5</v>
      </c>
      <c r="N389" s="855">
        <v>5</v>
      </c>
      <c r="O389" s="871" t="s">
        <v>757</v>
      </c>
      <c r="P389" s="843" t="s">
        <v>758</v>
      </c>
      <c r="Q389" s="902" t="s">
        <v>677</v>
      </c>
      <c r="R389" s="902">
        <v>316</v>
      </c>
      <c r="S389" s="902">
        <v>316</v>
      </c>
      <c r="T389" s="859"/>
      <c r="U389" s="872"/>
      <c r="V389" s="872"/>
      <c r="W389" s="855">
        <v>5</v>
      </c>
      <c r="X389" s="872"/>
      <c r="Y389" s="872"/>
      <c r="Z389" s="872"/>
      <c r="AA389" s="872"/>
      <c r="AB389" s="872"/>
      <c r="AC389" s="872"/>
      <c r="AD389" s="872"/>
      <c r="AE389" s="872"/>
      <c r="AF389" s="872"/>
      <c r="AG389" s="872"/>
      <c r="AH389" s="872"/>
      <c r="AI389" s="872"/>
      <c r="AJ389" s="872"/>
      <c r="AK389" s="872"/>
      <c r="AL389" s="872"/>
      <c r="AM389" s="872"/>
      <c r="AN389" s="872"/>
      <c r="AO389" s="872"/>
      <c r="AP389" s="872"/>
      <c r="AQ389" s="857"/>
      <c r="AR389" s="857"/>
      <c r="AS389" s="857"/>
      <c r="AT389" s="857"/>
      <c r="AU389" s="857"/>
      <c r="AV389" s="861"/>
      <c r="AW389" s="834" t="s">
        <v>749</v>
      </c>
      <c r="AX389" s="862"/>
      <c r="AY389" s="862" t="s">
        <v>749</v>
      </c>
      <c r="AZ389" s="863"/>
      <c r="BA389" s="861" t="s">
        <v>680</v>
      </c>
      <c r="BB389" s="864"/>
      <c r="BC389" s="864"/>
      <c r="BD389" s="864"/>
      <c r="BH389" s="863"/>
      <c r="BI389" s="863"/>
      <c r="BJ389" s="863"/>
    </row>
    <row r="390" spans="1:62" ht="24.75" customHeight="1" x14ac:dyDescent="0.25">
      <c r="A390" s="843">
        <v>36</v>
      </c>
      <c r="B390" s="871" t="s">
        <v>1316</v>
      </c>
      <c r="C390" s="843" t="s">
        <v>258</v>
      </c>
      <c r="D390" s="843"/>
      <c r="E390" s="855">
        <f t="shared" si="47"/>
        <v>85</v>
      </c>
      <c r="F390" s="855">
        <v>80</v>
      </c>
      <c r="G390" s="856">
        <v>14</v>
      </c>
      <c r="H390" s="855">
        <f t="shared" si="48"/>
        <v>5</v>
      </c>
      <c r="I390" s="855">
        <v>5</v>
      </c>
      <c r="J390" s="884"/>
      <c r="K390" s="855"/>
      <c r="L390" s="855"/>
      <c r="M390" s="855">
        <f t="shared" si="49"/>
        <v>5</v>
      </c>
      <c r="N390" s="855">
        <v>5</v>
      </c>
      <c r="O390" s="871" t="s">
        <v>698</v>
      </c>
      <c r="P390" s="843" t="s">
        <v>699</v>
      </c>
      <c r="Q390" s="902" t="s">
        <v>677</v>
      </c>
      <c r="R390" s="902">
        <v>317</v>
      </c>
      <c r="S390" s="902">
        <v>317</v>
      </c>
      <c r="T390" s="859"/>
      <c r="U390" s="872"/>
      <c r="V390" s="872"/>
      <c r="W390" s="855">
        <v>5</v>
      </c>
      <c r="X390" s="872"/>
      <c r="Y390" s="872"/>
      <c r="Z390" s="872"/>
      <c r="AA390" s="872"/>
      <c r="AB390" s="872"/>
      <c r="AC390" s="872"/>
      <c r="AD390" s="872"/>
      <c r="AE390" s="872"/>
      <c r="AF390" s="872"/>
      <c r="AG390" s="872"/>
      <c r="AH390" s="872"/>
      <c r="AI390" s="872"/>
      <c r="AJ390" s="872"/>
      <c r="AK390" s="872"/>
      <c r="AL390" s="872"/>
      <c r="AM390" s="872"/>
      <c r="AN390" s="872"/>
      <c r="AO390" s="872"/>
      <c r="AP390" s="872"/>
      <c r="AQ390" s="857"/>
      <c r="AR390" s="857"/>
      <c r="AS390" s="857"/>
      <c r="AT390" s="857"/>
      <c r="AU390" s="857"/>
      <c r="AV390" s="861"/>
      <c r="AW390" s="862" t="s">
        <v>1089</v>
      </c>
      <c r="AX390" s="862"/>
      <c r="AY390" s="862" t="s">
        <v>839</v>
      </c>
      <c r="AZ390" s="863"/>
      <c r="BA390" s="861" t="s">
        <v>680</v>
      </c>
      <c r="BB390" s="864"/>
      <c r="BC390" s="864"/>
      <c r="BD390" s="864"/>
      <c r="BH390" s="863"/>
      <c r="BI390" s="863"/>
      <c r="BJ390" s="863"/>
    </row>
    <row r="391" spans="1:62" ht="24.75" customHeight="1" x14ac:dyDescent="0.25">
      <c r="A391" s="843">
        <v>37</v>
      </c>
      <c r="B391" s="871" t="s">
        <v>1317</v>
      </c>
      <c r="C391" s="843" t="s">
        <v>258</v>
      </c>
      <c r="D391" s="843"/>
      <c r="E391" s="855">
        <f t="shared" si="47"/>
        <v>16</v>
      </c>
      <c r="F391" s="855">
        <v>13</v>
      </c>
      <c r="G391" s="856">
        <v>14</v>
      </c>
      <c r="H391" s="855">
        <f t="shared" si="48"/>
        <v>3</v>
      </c>
      <c r="I391" s="855">
        <v>3</v>
      </c>
      <c r="J391" s="884"/>
      <c r="K391" s="855"/>
      <c r="L391" s="855"/>
      <c r="M391" s="855">
        <f t="shared" si="49"/>
        <v>3</v>
      </c>
      <c r="N391" s="855">
        <v>3</v>
      </c>
      <c r="O391" s="876" t="s">
        <v>568</v>
      </c>
      <c r="P391" s="848" t="s">
        <v>689</v>
      </c>
      <c r="Q391" s="902" t="s">
        <v>677</v>
      </c>
      <c r="R391" s="902">
        <v>318</v>
      </c>
      <c r="S391" s="902">
        <v>318</v>
      </c>
      <c r="T391" s="859"/>
      <c r="U391" s="872"/>
      <c r="V391" s="872"/>
      <c r="W391" s="855">
        <v>3</v>
      </c>
      <c r="X391" s="872"/>
      <c r="Y391" s="872"/>
      <c r="Z391" s="872"/>
      <c r="AA391" s="872"/>
      <c r="AB391" s="872"/>
      <c r="AC391" s="872"/>
      <c r="AD391" s="872"/>
      <c r="AE391" s="872"/>
      <c r="AF391" s="872"/>
      <c r="AG391" s="872"/>
      <c r="AH391" s="872"/>
      <c r="AI391" s="872"/>
      <c r="AJ391" s="872"/>
      <c r="AK391" s="872"/>
      <c r="AL391" s="872"/>
      <c r="AM391" s="872"/>
      <c r="AN391" s="872"/>
      <c r="AO391" s="872"/>
      <c r="AP391" s="872"/>
      <c r="AQ391" s="857"/>
      <c r="AR391" s="857"/>
      <c r="AS391" s="857"/>
      <c r="AT391" s="857"/>
      <c r="AU391" s="857"/>
      <c r="AV391" s="861"/>
      <c r="AW391" s="862" t="s">
        <v>1064</v>
      </c>
      <c r="AX391" s="862"/>
      <c r="AY391" s="862" t="s">
        <v>839</v>
      </c>
      <c r="AZ391" s="863"/>
      <c r="BA391" s="861" t="s">
        <v>680</v>
      </c>
      <c r="BB391" s="864"/>
      <c r="BC391" s="864"/>
      <c r="BD391" s="864"/>
      <c r="BH391" s="863"/>
      <c r="BI391" s="863"/>
      <c r="BJ391" s="863"/>
    </row>
    <row r="392" spans="1:62" x14ac:dyDescent="0.25">
      <c r="A392" s="843">
        <v>38</v>
      </c>
      <c r="B392" s="871" t="s">
        <v>1318</v>
      </c>
      <c r="C392" s="843" t="s">
        <v>258</v>
      </c>
      <c r="D392" s="843"/>
      <c r="E392" s="855">
        <f t="shared" si="47"/>
        <v>39.28</v>
      </c>
      <c r="F392" s="855">
        <v>34.28</v>
      </c>
      <c r="G392" s="856">
        <v>14</v>
      </c>
      <c r="H392" s="855">
        <f t="shared" si="48"/>
        <v>5</v>
      </c>
      <c r="I392" s="855">
        <v>5</v>
      </c>
      <c r="J392" s="884"/>
      <c r="K392" s="855"/>
      <c r="L392" s="855"/>
      <c r="M392" s="855">
        <f t="shared" si="49"/>
        <v>5</v>
      </c>
      <c r="N392" s="855">
        <v>5</v>
      </c>
      <c r="O392" s="871" t="s">
        <v>604</v>
      </c>
      <c r="P392" s="843" t="s">
        <v>831</v>
      </c>
      <c r="Q392" s="902" t="s">
        <v>677</v>
      </c>
      <c r="R392" s="902">
        <v>319</v>
      </c>
      <c r="S392" s="902">
        <v>319</v>
      </c>
      <c r="T392" s="859"/>
      <c r="U392" s="872"/>
      <c r="V392" s="872"/>
      <c r="W392" s="855">
        <v>2</v>
      </c>
      <c r="X392" s="872"/>
      <c r="Y392" s="872">
        <v>3</v>
      </c>
      <c r="Z392" s="872"/>
      <c r="AA392" s="872"/>
      <c r="AB392" s="872"/>
      <c r="AC392" s="872"/>
      <c r="AD392" s="872"/>
      <c r="AE392" s="872"/>
      <c r="AF392" s="872"/>
      <c r="AG392" s="872"/>
      <c r="AH392" s="872"/>
      <c r="AI392" s="872"/>
      <c r="AJ392" s="872"/>
      <c r="AK392" s="872"/>
      <c r="AL392" s="872"/>
      <c r="AM392" s="872"/>
      <c r="AN392" s="872"/>
      <c r="AO392" s="872"/>
      <c r="AP392" s="872"/>
      <c r="AQ392" s="857"/>
      <c r="AR392" s="857"/>
      <c r="AS392" s="857"/>
      <c r="AT392" s="857"/>
      <c r="AU392" s="857"/>
      <c r="AV392" s="861"/>
      <c r="AW392" s="862"/>
      <c r="AX392" s="862"/>
      <c r="AY392" s="862" t="s">
        <v>680</v>
      </c>
      <c r="AZ392" s="863"/>
      <c r="BA392" s="861" t="s">
        <v>680</v>
      </c>
      <c r="BB392" s="864"/>
      <c r="BC392" s="864"/>
      <c r="BD392" s="864"/>
      <c r="BH392" s="863"/>
      <c r="BI392" s="863"/>
      <c r="BJ392" s="863"/>
    </row>
    <row r="393" spans="1:62" ht="31.5" x14ac:dyDescent="0.25">
      <c r="A393" s="843">
        <v>39</v>
      </c>
      <c r="B393" s="871" t="s">
        <v>1319</v>
      </c>
      <c r="C393" s="843" t="s">
        <v>258</v>
      </c>
      <c r="D393" s="843"/>
      <c r="E393" s="855">
        <f t="shared" si="47"/>
        <v>80</v>
      </c>
      <c r="F393" s="855">
        <v>77</v>
      </c>
      <c r="G393" s="856">
        <v>14</v>
      </c>
      <c r="H393" s="855">
        <f t="shared" si="48"/>
        <v>3</v>
      </c>
      <c r="I393" s="855">
        <v>3</v>
      </c>
      <c r="J393" s="884"/>
      <c r="K393" s="855"/>
      <c r="L393" s="855"/>
      <c r="M393" s="855">
        <f t="shared" si="49"/>
        <v>3</v>
      </c>
      <c r="N393" s="855">
        <v>3</v>
      </c>
      <c r="O393" s="871" t="s">
        <v>601</v>
      </c>
      <c r="P393" s="883" t="s">
        <v>728</v>
      </c>
      <c r="Q393" s="902" t="s">
        <v>677</v>
      </c>
      <c r="R393" s="902">
        <v>320</v>
      </c>
      <c r="S393" s="902">
        <v>320</v>
      </c>
      <c r="T393" s="859"/>
      <c r="U393" s="872"/>
      <c r="V393" s="872"/>
      <c r="W393" s="855">
        <v>3</v>
      </c>
      <c r="X393" s="872"/>
      <c r="Y393" s="872"/>
      <c r="Z393" s="872"/>
      <c r="AA393" s="872"/>
      <c r="AB393" s="872"/>
      <c r="AC393" s="872"/>
      <c r="AD393" s="872"/>
      <c r="AE393" s="872"/>
      <c r="AF393" s="872"/>
      <c r="AG393" s="872"/>
      <c r="AH393" s="872"/>
      <c r="AI393" s="872"/>
      <c r="AJ393" s="872"/>
      <c r="AK393" s="872"/>
      <c r="AL393" s="872"/>
      <c r="AM393" s="872"/>
      <c r="AN393" s="872"/>
      <c r="AO393" s="872"/>
      <c r="AP393" s="872"/>
      <c r="AQ393" s="857"/>
      <c r="AR393" s="857"/>
      <c r="AS393" s="857"/>
      <c r="AT393" s="857"/>
      <c r="AU393" s="857"/>
      <c r="AV393" s="861"/>
      <c r="AW393" s="862"/>
      <c r="AX393" s="862"/>
      <c r="AY393" s="862" t="s">
        <v>680</v>
      </c>
      <c r="AZ393" s="863"/>
      <c r="BA393" s="861" t="s">
        <v>680</v>
      </c>
      <c r="BB393" s="864"/>
      <c r="BC393" s="864"/>
      <c r="BD393" s="864"/>
      <c r="BH393" s="863"/>
      <c r="BI393" s="863"/>
      <c r="BJ393" s="863"/>
    </row>
    <row r="394" spans="1:62" ht="146.25" customHeight="1" x14ac:dyDescent="0.25">
      <c r="A394" s="843">
        <v>40</v>
      </c>
      <c r="B394" s="871" t="s">
        <v>1320</v>
      </c>
      <c r="C394" s="843" t="s">
        <v>258</v>
      </c>
      <c r="D394" s="843"/>
      <c r="E394" s="855">
        <f t="shared" si="47"/>
        <v>9</v>
      </c>
      <c r="F394" s="855"/>
      <c r="G394" s="856">
        <v>14</v>
      </c>
      <c r="H394" s="855">
        <f t="shared" si="48"/>
        <v>9</v>
      </c>
      <c r="I394" s="855">
        <v>9</v>
      </c>
      <c r="J394" s="884"/>
      <c r="K394" s="855"/>
      <c r="L394" s="855"/>
      <c r="M394" s="855">
        <f t="shared" si="49"/>
        <v>9</v>
      </c>
      <c r="N394" s="855">
        <v>9</v>
      </c>
      <c r="O394" s="871" t="s">
        <v>1321</v>
      </c>
      <c r="P394" s="843" t="s">
        <v>1322</v>
      </c>
      <c r="Q394" s="902" t="s">
        <v>677</v>
      </c>
      <c r="R394" s="902">
        <v>321</v>
      </c>
      <c r="S394" s="902">
        <v>321</v>
      </c>
      <c r="T394" s="859"/>
      <c r="U394" s="884"/>
      <c r="V394" s="884"/>
      <c r="W394" s="855">
        <v>9</v>
      </c>
      <c r="X394" s="884"/>
      <c r="Y394" s="884"/>
      <c r="Z394" s="884"/>
      <c r="AA394" s="884"/>
      <c r="AB394" s="884"/>
      <c r="AC394" s="884"/>
      <c r="AD394" s="884"/>
      <c r="AE394" s="884"/>
      <c r="AF394" s="884"/>
      <c r="AG394" s="884"/>
      <c r="AH394" s="884"/>
      <c r="AI394" s="884"/>
      <c r="AJ394" s="884"/>
      <c r="AK394" s="884"/>
      <c r="AL394" s="884"/>
      <c r="AM394" s="884"/>
      <c r="AN394" s="884"/>
      <c r="AO394" s="884"/>
      <c r="AP394" s="884"/>
      <c r="AQ394" s="851"/>
      <c r="AR394" s="851"/>
      <c r="AS394" s="851"/>
      <c r="AT394" s="851"/>
      <c r="AU394" s="851"/>
      <c r="AV394" s="852"/>
      <c r="AW394" s="862" t="s">
        <v>1064</v>
      </c>
      <c r="AX394" s="934"/>
      <c r="AY394" s="862" t="s">
        <v>839</v>
      </c>
      <c r="AZ394" s="935"/>
      <c r="BA394" s="852" t="s">
        <v>680</v>
      </c>
      <c r="BB394" s="936"/>
      <c r="BC394" s="936"/>
      <c r="BD394" s="936"/>
      <c r="BE394" s="928"/>
      <c r="BF394" s="928"/>
      <c r="BG394" s="928"/>
      <c r="BH394" s="935"/>
      <c r="BI394" s="935"/>
      <c r="BJ394" s="935"/>
    </row>
    <row r="395" spans="1:62" ht="31.5" x14ac:dyDescent="0.25">
      <c r="A395" s="843">
        <v>41</v>
      </c>
      <c r="B395" s="871" t="s">
        <v>1323</v>
      </c>
      <c r="C395" s="843" t="s">
        <v>258</v>
      </c>
      <c r="D395" s="843"/>
      <c r="E395" s="855">
        <f t="shared" si="47"/>
        <v>2</v>
      </c>
      <c r="F395" s="855"/>
      <c r="G395" s="856">
        <v>14</v>
      </c>
      <c r="H395" s="855">
        <f t="shared" si="48"/>
        <v>2</v>
      </c>
      <c r="I395" s="855">
        <v>2</v>
      </c>
      <c r="J395" s="884"/>
      <c r="K395" s="855"/>
      <c r="L395" s="855"/>
      <c r="M395" s="855">
        <f t="shared" si="49"/>
        <v>2</v>
      </c>
      <c r="N395" s="855">
        <v>2</v>
      </c>
      <c r="O395" s="871" t="s">
        <v>603</v>
      </c>
      <c r="P395" s="843" t="s">
        <v>709</v>
      </c>
      <c r="Q395" s="902" t="s">
        <v>710</v>
      </c>
      <c r="R395" s="902">
        <v>323</v>
      </c>
      <c r="S395" s="902">
        <v>323</v>
      </c>
      <c r="T395" s="859"/>
      <c r="U395" s="884"/>
      <c r="V395" s="884"/>
      <c r="W395" s="855">
        <v>2</v>
      </c>
      <c r="X395" s="884"/>
      <c r="Y395" s="884"/>
      <c r="Z395" s="884"/>
      <c r="AA395" s="884"/>
      <c r="AB395" s="884"/>
      <c r="AC395" s="884"/>
      <c r="AD395" s="884"/>
      <c r="AE395" s="884"/>
      <c r="AF395" s="884"/>
      <c r="AG395" s="884"/>
      <c r="AH395" s="884"/>
      <c r="AI395" s="884"/>
      <c r="AJ395" s="884"/>
      <c r="AK395" s="884"/>
      <c r="AL395" s="884"/>
      <c r="AM395" s="884"/>
      <c r="AN395" s="884"/>
      <c r="AO395" s="884"/>
      <c r="AP395" s="884"/>
      <c r="AQ395" s="851"/>
      <c r="AR395" s="851"/>
      <c r="AS395" s="851"/>
      <c r="AT395" s="851"/>
      <c r="AU395" s="851"/>
      <c r="AV395" s="852"/>
      <c r="AW395" s="834" t="s">
        <v>839</v>
      </c>
      <c r="AX395" s="934"/>
      <c r="AY395" s="862" t="s">
        <v>839</v>
      </c>
      <c r="AZ395" s="935"/>
      <c r="BA395" s="852" t="s">
        <v>680</v>
      </c>
      <c r="BB395" s="936"/>
      <c r="BC395" s="936"/>
      <c r="BD395" s="936"/>
      <c r="BE395" s="928"/>
      <c r="BF395" s="928"/>
      <c r="BG395" s="928"/>
      <c r="BH395" s="935"/>
      <c r="BI395" s="935"/>
      <c r="BJ395" s="935"/>
    </row>
    <row r="396" spans="1:62" ht="47.25" x14ac:dyDescent="0.25">
      <c r="A396" s="843">
        <v>42</v>
      </c>
      <c r="B396" s="871" t="s">
        <v>1273</v>
      </c>
      <c r="C396" s="843" t="s">
        <v>258</v>
      </c>
      <c r="D396" s="843"/>
      <c r="E396" s="855">
        <f t="shared" si="47"/>
        <v>1</v>
      </c>
      <c r="F396" s="855"/>
      <c r="G396" s="856">
        <v>14</v>
      </c>
      <c r="H396" s="855">
        <f t="shared" si="48"/>
        <v>1</v>
      </c>
      <c r="I396" s="855">
        <v>1</v>
      </c>
      <c r="J396" s="884"/>
      <c r="K396" s="855"/>
      <c r="L396" s="855"/>
      <c r="M396" s="855">
        <f t="shared" si="49"/>
        <v>1</v>
      </c>
      <c r="N396" s="855">
        <v>1</v>
      </c>
      <c r="O396" s="871" t="s">
        <v>748</v>
      </c>
      <c r="P396" s="883" t="s">
        <v>728</v>
      </c>
      <c r="Q396" s="902" t="s">
        <v>677</v>
      </c>
      <c r="R396" s="902">
        <v>324</v>
      </c>
      <c r="S396" s="902">
        <v>324</v>
      </c>
      <c r="T396" s="859" t="s">
        <v>680</v>
      </c>
      <c r="U396" s="872"/>
      <c r="V396" s="872"/>
      <c r="W396" s="874">
        <v>0.6</v>
      </c>
      <c r="X396" s="872">
        <v>0.4</v>
      </c>
      <c r="Y396" s="872"/>
      <c r="Z396" s="872"/>
      <c r="AA396" s="872"/>
      <c r="AB396" s="872"/>
      <c r="AC396" s="872"/>
      <c r="AD396" s="872"/>
      <c r="AE396" s="872"/>
      <c r="AF396" s="872"/>
      <c r="AG396" s="872"/>
      <c r="AH396" s="872"/>
      <c r="AI396" s="872"/>
      <c r="AJ396" s="872"/>
      <c r="AK396" s="872"/>
      <c r="AL396" s="872"/>
      <c r="AM396" s="872"/>
      <c r="AN396" s="872"/>
      <c r="AO396" s="872"/>
      <c r="AP396" s="872"/>
      <c r="AQ396" s="857"/>
      <c r="AR396" s="857"/>
      <c r="AS396" s="857"/>
      <c r="AT396" s="857"/>
      <c r="AU396" s="857"/>
      <c r="AV396" s="861"/>
      <c r="AW396" s="862"/>
      <c r="AX396" s="862"/>
      <c r="AY396" s="862" t="s">
        <v>680</v>
      </c>
      <c r="AZ396" s="863"/>
      <c r="BA396" s="861" t="s">
        <v>680</v>
      </c>
      <c r="BB396" s="864"/>
      <c r="BC396" s="864"/>
      <c r="BD396" s="864"/>
      <c r="BH396" s="863"/>
      <c r="BI396" s="863"/>
      <c r="BJ396" s="863"/>
    </row>
    <row r="397" spans="1:62" ht="27" customHeight="1" x14ac:dyDescent="0.25">
      <c r="A397" s="843">
        <v>43</v>
      </c>
      <c r="B397" s="854" t="s">
        <v>1324</v>
      </c>
      <c r="C397" s="843" t="s">
        <v>258</v>
      </c>
      <c r="D397" s="843"/>
      <c r="E397" s="855">
        <f t="shared" si="47"/>
        <v>0.59000000000000008</v>
      </c>
      <c r="F397" s="854">
        <v>0.39</v>
      </c>
      <c r="G397" s="856">
        <v>14</v>
      </c>
      <c r="H397" s="855">
        <f t="shared" si="48"/>
        <v>0.2</v>
      </c>
      <c r="I397" s="854">
        <v>0.20800000000000007</v>
      </c>
      <c r="J397" s="854"/>
      <c r="K397" s="854"/>
      <c r="L397" s="854"/>
      <c r="M397" s="855">
        <f t="shared" si="49"/>
        <v>0.2</v>
      </c>
      <c r="N397" s="854"/>
      <c r="O397" s="871" t="s">
        <v>590</v>
      </c>
      <c r="P397" s="854" t="s">
        <v>715</v>
      </c>
      <c r="Q397" s="854"/>
      <c r="R397" s="843">
        <v>718</v>
      </c>
      <c r="S397" s="859"/>
      <c r="T397" s="859"/>
      <c r="U397" s="859"/>
      <c r="V397" s="859"/>
      <c r="W397" s="859"/>
      <c r="X397" s="859"/>
      <c r="Y397" s="859"/>
      <c r="Z397" s="859"/>
      <c r="AA397" s="859"/>
      <c r="AB397" s="859"/>
      <c r="AC397" s="859"/>
      <c r="AD397" s="859"/>
      <c r="AE397" s="859"/>
      <c r="AF397" s="859"/>
      <c r="AG397" s="859">
        <v>0.2</v>
      </c>
      <c r="AH397" s="859"/>
      <c r="AI397" s="859"/>
      <c r="AJ397" s="859"/>
      <c r="AK397" s="859"/>
      <c r="AL397" s="859"/>
      <c r="AM397" s="859"/>
      <c r="AN397" s="859"/>
      <c r="AO397" s="859"/>
      <c r="AP397" s="859"/>
      <c r="AQ397" s="859"/>
      <c r="AR397" s="859"/>
      <c r="AS397" s="859"/>
      <c r="AT397" s="859"/>
      <c r="AU397" s="859"/>
      <c r="AV397" s="834" t="s">
        <v>1325</v>
      </c>
      <c r="AW397" s="834"/>
      <c r="AX397" s="834"/>
      <c r="AY397" s="834" t="s">
        <v>680</v>
      </c>
      <c r="BA397" s="834" t="s">
        <v>680</v>
      </c>
      <c r="BB397" s="868"/>
    </row>
    <row r="398" spans="1:62" ht="27" customHeight="1" x14ac:dyDescent="0.25">
      <c r="A398" s="843">
        <v>44</v>
      </c>
      <c r="B398" s="854" t="s">
        <v>1326</v>
      </c>
      <c r="C398" s="843" t="s">
        <v>258</v>
      </c>
      <c r="D398" s="843"/>
      <c r="E398" s="855">
        <f t="shared" si="47"/>
        <v>2.7</v>
      </c>
      <c r="F398" s="854">
        <v>1.45</v>
      </c>
      <c r="G398" s="856">
        <v>14</v>
      </c>
      <c r="H398" s="855">
        <f t="shared" si="48"/>
        <v>1.25</v>
      </c>
      <c r="I398" s="854">
        <v>1.2490000000000001</v>
      </c>
      <c r="J398" s="854"/>
      <c r="K398" s="854"/>
      <c r="L398" s="854"/>
      <c r="M398" s="855">
        <f t="shared" si="49"/>
        <v>1.25</v>
      </c>
      <c r="N398" s="854"/>
      <c r="O398" s="871" t="s">
        <v>590</v>
      </c>
      <c r="P398" s="854" t="s">
        <v>715</v>
      </c>
      <c r="Q398" s="854"/>
      <c r="R398" s="843">
        <v>719</v>
      </c>
      <c r="S398" s="859"/>
      <c r="T398" s="859"/>
      <c r="U398" s="859"/>
      <c r="V398" s="859"/>
      <c r="W398" s="859"/>
      <c r="X398" s="859"/>
      <c r="Y398" s="859"/>
      <c r="Z398" s="859"/>
      <c r="AA398" s="859"/>
      <c r="AB398" s="859"/>
      <c r="AC398" s="859"/>
      <c r="AD398" s="859"/>
      <c r="AE398" s="859"/>
      <c r="AF398" s="859"/>
      <c r="AG398" s="859"/>
      <c r="AH398" s="859"/>
      <c r="AI398" s="859"/>
      <c r="AJ398" s="859"/>
      <c r="AK398" s="859">
        <v>1.25</v>
      </c>
      <c r="AL398" s="859"/>
      <c r="AM398" s="859"/>
      <c r="AN398" s="859"/>
      <c r="AO398" s="859"/>
      <c r="AP398" s="859"/>
      <c r="AQ398" s="859"/>
      <c r="AR398" s="859"/>
      <c r="AS398" s="859"/>
      <c r="AT398" s="859"/>
      <c r="AU398" s="859"/>
      <c r="AV398" s="834" t="s">
        <v>1325</v>
      </c>
      <c r="AW398" s="834"/>
      <c r="AX398" s="834"/>
      <c r="AY398" s="834" t="s">
        <v>680</v>
      </c>
      <c r="BA398" s="834" t="s">
        <v>680</v>
      </c>
      <c r="BB398" s="868"/>
    </row>
    <row r="399" spans="1:62" ht="27" customHeight="1" x14ac:dyDescent="0.25">
      <c r="A399" s="843">
        <v>45</v>
      </c>
      <c r="B399" s="854" t="s">
        <v>1327</v>
      </c>
      <c r="C399" s="873" t="s">
        <v>258</v>
      </c>
      <c r="D399" s="873"/>
      <c r="E399" s="855">
        <f t="shared" si="47"/>
        <v>4.12</v>
      </c>
      <c r="F399" s="848">
        <v>3.12</v>
      </c>
      <c r="G399" s="856">
        <v>14</v>
      </c>
      <c r="H399" s="855">
        <f t="shared" si="48"/>
        <v>1</v>
      </c>
      <c r="I399" s="843"/>
      <c r="J399" s="854"/>
      <c r="K399" s="854"/>
      <c r="L399" s="854"/>
      <c r="M399" s="855">
        <f t="shared" si="49"/>
        <v>1</v>
      </c>
      <c r="N399" s="854"/>
      <c r="O399" s="871" t="s">
        <v>593</v>
      </c>
      <c r="P399" s="871" t="s">
        <v>815</v>
      </c>
      <c r="Q399" s="854"/>
      <c r="R399" s="843">
        <v>708</v>
      </c>
      <c r="S399" s="859"/>
      <c r="T399" s="859"/>
      <c r="U399" s="859"/>
      <c r="V399" s="859"/>
      <c r="W399" s="859"/>
      <c r="X399" s="859"/>
      <c r="Y399" s="859"/>
      <c r="Z399" s="859"/>
      <c r="AA399" s="859"/>
      <c r="AB399" s="859"/>
      <c r="AC399" s="859"/>
      <c r="AD399" s="859"/>
      <c r="AE399" s="859"/>
      <c r="AF399" s="859"/>
      <c r="AG399" s="859"/>
      <c r="AH399" s="859"/>
      <c r="AI399" s="859"/>
      <c r="AJ399" s="859"/>
      <c r="AK399" s="859">
        <v>1</v>
      </c>
      <c r="AL399" s="859"/>
      <c r="AM399" s="859"/>
      <c r="AN399" s="859"/>
      <c r="AO399" s="859"/>
      <c r="AP399" s="859"/>
      <c r="AQ399" s="859"/>
      <c r="AR399" s="859"/>
      <c r="AS399" s="859"/>
      <c r="AT399" s="859"/>
      <c r="AU399" s="859"/>
      <c r="AV399" s="834" t="s">
        <v>1328</v>
      </c>
      <c r="AW399" s="834"/>
      <c r="AX399" s="834"/>
      <c r="AY399" s="834" t="s">
        <v>680</v>
      </c>
      <c r="BA399" s="834" t="s">
        <v>680</v>
      </c>
      <c r="BB399" s="868"/>
    </row>
    <row r="400" spans="1:62" ht="31.5" x14ac:dyDescent="0.25">
      <c r="A400" s="843">
        <v>46</v>
      </c>
      <c r="B400" s="937" t="s">
        <v>1329</v>
      </c>
      <c r="C400" s="843" t="s">
        <v>258</v>
      </c>
      <c r="D400" s="843"/>
      <c r="E400" s="855">
        <f t="shared" si="47"/>
        <v>10</v>
      </c>
      <c r="F400" s="893"/>
      <c r="G400" s="856">
        <v>14</v>
      </c>
      <c r="H400" s="855">
        <f t="shared" si="48"/>
        <v>10</v>
      </c>
      <c r="I400" s="927">
        <v>10</v>
      </c>
      <c r="J400" s="854"/>
      <c r="K400" s="854"/>
      <c r="L400" s="854"/>
      <c r="M400" s="855">
        <f t="shared" si="49"/>
        <v>10</v>
      </c>
      <c r="N400" s="927">
        <v>10</v>
      </c>
      <c r="O400" s="871" t="s">
        <v>592</v>
      </c>
      <c r="P400" s="854" t="s">
        <v>859</v>
      </c>
      <c r="Q400" s="854"/>
      <c r="R400" s="843">
        <v>748</v>
      </c>
      <c r="S400" s="859"/>
      <c r="T400" s="859"/>
      <c r="U400" s="859"/>
      <c r="V400" s="859"/>
      <c r="W400" s="859"/>
      <c r="X400" s="859"/>
      <c r="Y400" s="938">
        <v>10</v>
      </c>
      <c r="Z400" s="859"/>
      <c r="AA400" s="859"/>
      <c r="AB400" s="859"/>
      <c r="AC400" s="859"/>
      <c r="AD400" s="859"/>
      <c r="AE400" s="859"/>
      <c r="AF400" s="859"/>
      <c r="AG400" s="859"/>
      <c r="AH400" s="859"/>
      <c r="AI400" s="859"/>
      <c r="AJ400" s="859"/>
      <c r="AK400" s="859"/>
      <c r="AL400" s="859"/>
      <c r="AM400" s="859"/>
      <c r="AN400" s="859"/>
      <c r="AO400" s="859"/>
      <c r="AP400" s="859"/>
      <c r="AQ400" s="859"/>
      <c r="AR400" s="859"/>
      <c r="AS400" s="859"/>
      <c r="AT400" s="859"/>
      <c r="AU400" s="859"/>
      <c r="AV400" s="834" t="s">
        <v>684</v>
      </c>
      <c r="AW400" s="834" t="s">
        <v>839</v>
      </c>
      <c r="AX400" s="834"/>
      <c r="AY400" s="834" t="s">
        <v>839</v>
      </c>
      <c r="BA400" s="834" t="s">
        <v>680</v>
      </c>
      <c r="BB400" s="868"/>
    </row>
    <row r="401" spans="1:54" ht="23.25" customHeight="1" x14ac:dyDescent="0.25">
      <c r="A401" s="843">
        <v>47</v>
      </c>
      <c r="B401" s="937" t="s">
        <v>1330</v>
      </c>
      <c r="C401" s="843" t="s">
        <v>258</v>
      </c>
      <c r="D401" s="843"/>
      <c r="E401" s="855">
        <f t="shared" si="47"/>
        <v>16.48</v>
      </c>
      <c r="F401" s="893">
        <v>16.38</v>
      </c>
      <c r="G401" s="856">
        <v>14</v>
      </c>
      <c r="H401" s="855">
        <f t="shared" si="48"/>
        <v>0.1</v>
      </c>
      <c r="I401" s="927">
        <v>0.1</v>
      </c>
      <c r="J401" s="854"/>
      <c r="K401" s="854"/>
      <c r="L401" s="854"/>
      <c r="M401" s="855">
        <f t="shared" si="49"/>
        <v>0.1</v>
      </c>
      <c r="N401" s="927">
        <v>0.1</v>
      </c>
      <c r="O401" s="871" t="s">
        <v>592</v>
      </c>
      <c r="P401" s="854" t="s">
        <v>859</v>
      </c>
      <c r="Q401" s="854"/>
      <c r="R401" s="843">
        <v>749</v>
      </c>
      <c r="S401" s="859"/>
      <c r="T401" s="859"/>
      <c r="U401" s="859"/>
      <c r="V401" s="859"/>
      <c r="W401" s="859"/>
      <c r="X401" s="859"/>
      <c r="Y401" s="859">
        <v>0.1</v>
      </c>
      <c r="Z401" s="859"/>
      <c r="AA401" s="859"/>
      <c r="AB401" s="859"/>
      <c r="AC401" s="859"/>
      <c r="AD401" s="859"/>
      <c r="AE401" s="859"/>
      <c r="AF401" s="859"/>
      <c r="AG401" s="859"/>
      <c r="AH401" s="859"/>
      <c r="AI401" s="859"/>
      <c r="AJ401" s="859"/>
      <c r="AK401" s="859"/>
      <c r="AL401" s="859"/>
      <c r="AM401" s="859"/>
      <c r="AN401" s="859"/>
      <c r="AO401" s="859"/>
      <c r="AP401" s="859"/>
      <c r="AQ401" s="859"/>
      <c r="AR401" s="859"/>
      <c r="AS401" s="859"/>
      <c r="AT401" s="859"/>
      <c r="AU401" s="859"/>
      <c r="AV401" s="834" t="s">
        <v>684</v>
      </c>
      <c r="AW401" s="834" t="s">
        <v>839</v>
      </c>
      <c r="AX401" s="834"/>
      <c r="AY401" s="834" t="s">
        <v>839</v>
      </c>
      <c r="BA401" s="834" t="s">
        <v>680</v>
      </c>
      <c r="BB401" s="868"/>
    </row>
    <row r="402" spans="1:54" ht="35.25" customHeight="1" x14ac:dyDescent="0.25">
      <c r="A402" s="843">
        <v>48</v>
      </c>
      <c r="B402" s="939" t="s">
        <v>1331</v>
      </c>
      <c r="C402" s="843" t="s">
        <v>258</v>
      </c>
      <c r="D402" s="843"/>
      <c r="E402" s="855">
        <f t="shared" si="47"/>
        <v>7.9799999999999995</v>
      </c>
      <c r="F402" s="920">
        <v>7.68</v>
      </c>
      <c r="G402" s="856">
        <v>14</v>
      </c>
      <c r="H402" s="855">
        <f t="shared" si="48"/>
        <v>0.3</v>
      </c>
      <c r="I402" s="906">
        <v>0.3</v>
      </c>
      <c r="J402" s="854"/>
      <c r="K402" s="854"/>
      <c r="L402" s="854"/>
      <c r="M402" s="855">
        <f t="shared" si="49"/>
        <v>0.3</v>
      </c>
      <c r="N402" s="906">
        <v>0.3</v>
      </c>
      <c r="O402" s="871" t="s">
        <v>592</v>
      </c>
      <c r="P402" s="854" t="s">
        <v>859</v>
      </c>
      <c r="Q402" s="854"/>
      <c r="R402" s="843">
        <v>750</v>
      </c>
      <c r="S402" s="859"/>
      <c r="T402" s="859"/>
      <c r="U402" s="859"/>
      <c r="V402" s="859"/>
      <c r="W402" s="859"/>
      <c r="X402" s="859"/>
      <c r="Y402" s="859"/>
      <c r="Z402" s="859"/>
      <c r="AA402" s="859"/>
      <c r="AB402" s="859"/>
      <c r="AC402" s="859"/>
      <c r="AD402" s="859"/>
      <c r="AE402" s="859"/>
      <c r="AF402" s="859"/>
      <c r="AG402" s="859">
        <v>0.3</v>
      </c>
      <c r="AH402" s="859"/>
      <c r="AI402" s="859"/>
      <c r="AJ402" s="859"/>
      <c r="AK402" s="859"/>
      <c r="AL402" s="859"/>
      <c r="AM402" s="859"/>
      <c r="AN402" s="859"/>
      <c r="AO402" s="859"/>
      <c r="AP402" s="859"/>
      <c r="AQ402" s="859"/>
      <c r="AR402" s="859"/>
      <c r="AS402" s="859"/>
      <c r="AT402" s="859"/>
      <c r="AU402" s="859"/>
      <c r="AV402" s="834" t="s">
        <v>1332</v>
      </c>
      <c r="AW402" s="834" t="s">
        <v>1333</v>
      </c>
      <c r="AX402" s="834"/>
      <c r="AY402" s="834" t="s">
        <v>839</v>
      </c>
      <c r="BA402" s="834" t="s">
        <v>680</v>
      </c>
      <c r="BB402" s="868"/>
    </row>
    <row r="403" spans="1:54" ht="25.5" customHeight="1" x14ac:dyDescent="0.25">
      <c r="A403" s="843">
        <v>49</v>
      </c>
      <c r="B403" s="937" t="s">
        <v>1334</v>
      </c>
      <c r="C403" s="873" t="s">
        <v>258</v>
      </c>
      <c r="D403" s="873"/>
      <c r="E403" s="855">
        <f t="shared" si="47"/>
        <v>8</v>
      </c>
      <c r="F403" s="918">
        <v>7</v>
      </c>
      <c r="G403" s="856">
        <v>14</v>
      </c>
      <c r="H403" s="855">
        <f t="shared" si="48"/>
        <v>1</v>
      </c>
      <c r="I403" s="919">
        <v>8</v>
      </c>
      <c r="J403" s="854"/>
      <c r="K403" s="854"/>
      <c r="L403" s="854"/>
      <c r="M403" s="855">
        <f t="shared" si="49"/>
        <v>1</v>
      </c>
      <c r="N403" s="919">
        <v>8</v>
      </c>
      <c r="O403" s="871" t="s">
        <v>592</v>
      </c>
      <c r="P403" s="854" t="s">
        <v>859</v>
      </c>
      <c r="Q403" s="854"/>
      <c r="R403" s="843">
        <v>751</v>
      </c>
      <c r="S403" s="859"/>
      <c r="T403" s="859"/>
      <c r="U403" s="859"/>
      <c r="V403" s="859"/>
      <c r="W403" s="859"/>
      <c r="X403" s="859"/>
      <c r="Y403" s="859"/>
      <c r="Z403" s="859"/>
      <c r="AA403" s="859"/>
      <c r="AB403" s="859"/>
      <c r="AC403" s="859"/>
      <c r="AD403" s="859"/>
      <c r="AE403" s="919"/>
      <c r="AF403" s="859"/>
      <c r="AG403" s="859">
        <v>1</v>
      </c>
      <c r="AH403" s="859"/>
      <c r="AI403" s="859"/>
      <c r="AJ403" s="859"/>
      <c r="AK403" s="859"/>
      <c r="AL403" s="859"/>
      <c r="AM403" s="859"/>
      <c r="AN403" s="859"/>
      <c r="AO403" s="859"/>
      <c r="AP403" s="859"/>
      <c r="AQ403" s="859"/>
      <c r="AR403" s="859"/>
      <c r="AS403" s="859"/>
      <c r="AT403" s="859"/>
      <c r="AU403" s="859"/>
      <c r="AV403" s="834" t="s">
        <v>1332</v>
      </c>
      <c r="AW403" s="834" t="s">
        <v>839</v>
      </c>
      <c r="AX403" s="834"/>
      <c r="AY403" s="834" t="s">
        <v>839</v>
      </c>
      <c r="BA403" s="834" t="s">
        <v>680</v>
      </c>
      <c r="BB403" s="868"/>
    </row>
    <row r="404" spans="1:54" ht="25.5" customHeight="1" x14ac:dyDescent="0.25">
      <c r="A404" s="843">
        <v>50</v>
      </c>
      <c r="B404" s="937" t="s">
        <v>1335</v>
      </c>
      <c r="C404" s="873" t="s">
        <v>258</v>
      </c>
      <c r="D404" s="873"/>
      <c r="E404" s="855">
        <f t="shared" si="47"/>
        <v>0.2</v>
      </c>
      <c r="F404" s="918"/>
      <c r="G404" s="856">
        <v>14</v>
      </c>
      <c r="H404" s="855">
        <f t="shared" si="48"/>
        <v>0.2</v>
      </c>
      <c r="I404" s="919">
        <v>18</v>
      </c>
      <c r="J404" s="854"/>
      <c r="K404" s="854"/>
      <c r="L404" s="854"/>
      <c r="M404" s="855">
        <f t="shared" si="49"/>
        <v>0.2</v>
      </c>
      <c r="N404" s="919">
        <v>18</v>
      </c>
      <c r="O404" s="871" t="s">
        <v>592</v>
      </c>
      <c r="P404" s="854" t="s">
        <v>859</v>
      </c>
      <c r="Q404" s="854"/>
      <c r="R404" s="843">
        <v>752</v>
      </c>
      <c r="S404" s="859"/>
      <c r="T404" s="859"/>
      <c r="U404" s="859"/>
      <c r="V404" s="859"/>
      <c r="W404" s="859"/>
      <c r="X404" s="859"/>
      <c r="Y404" s="859"/>
      <c r="Z404" s="859"/>
      <c r="AA404" s="859"/>
      <c r="AB404" s="859"/>
      <c r="AC404" s="859"/>
      <c r="AD404" s="859"/>
      <c r="AE404" s="919"/>
      <c r="AF404" s="859"/>
      <c r="AG404" s="919">
        <v>0.2</v>
      </c>
      <c r="AH404" s="859"/>
      <c r="AI404" s="859"/>
      <c r="AJ404" s="859"/>
      <c r="AK404" s="859"/>
      <c r="AL404" s="859"/>
      <c r="AM404" s="859"/>
      <c r="AN404" s="859"/>
      <c r="AO404" s="859"/>
      <c r="AP404" s="859"/>
      <c r="AQ404" s="859"/>
      <c r="AR404" s="859"/>
      <c r="AS404" s="859"/>
      <c r="AT404" s="859"/>
      <c r="AU404" s="859"/>
      <c r="AV404" s="834" t="s">
        <v>1332</v>
      </c>
      <c r="AW404" s="834"/>
      <c r="AX404" s="834"/>
      <c r="AY404" s="834" t="s">
        <v>680</v>
      </c>
      <c r="BA404" s="834" t="s">
        <v>680</v>
      </c>
      <c r="BB404" s="868"/>
    </row>
    <row r="405" spans="1:54" ht="25.5" customHeight="1" x14ac:dyDescent="0.25">
      <c r="A405" s="843">
        <v>51</v>
      </c>
      <c r="B405" s="937" t="s">
        <v>1336</v>
      </c>
      <c r="C405" s="843" t="s">
        <v>258</v>
      </c>
      <c r="D405" s="843"/>
      <c r="E405" s="855">
        <f t="shared" si="47"/>
        <v>22.58</v>
      </c>
      <c r="F405" s="888">
        <v>22.31</v>
      </c>
      <c r="G405" s="856">
        <v>14</v>
      </c>
      <c r="H405" s="855">
        <f t="shared" si="48"/>
        <v>0.26999999999999996</v>
      </c>
      <c r="I405" s="889">
        <v>0.21999999999999997</v>
      </c>
      <c r="J405" s="854"/>
      <c r="K405" s="854"/>
      <c r="L405" s="854"/>
      <c r="M405" s="855">
        <f t="shared" si="49"/>
        <v>0.26999999999999996</v>
      </c>
      <c r="N405" s="881">
        <v>0.21999999999999997</v>
      </c>
      <c r="O405" s="871" t="s">
        <v>757</v>
      </c>
      <c r="P405" s="843" t="s">
        <v>758</v>
      </c>
      <c r="Q405" s="854"/>
      <c r="R405" s="843">
        <v>660</v>
      </c>
      <c r="S405" s="859"/>
      <c r="T405" s="859"/>
      <c r="U405" s="859"/>
      <c r="V405" s="859"/>
      <c r="W405" s="859"/>
      <c r="X405" s="859"/>
      <c r="Y405" s="859">
        <v>0.15</v>
      </c>
      <c r="Z405" s="859"/>
      <c r="AA405" s="859">
        <v>0.02</v>
      </c>
      <c r="AB405" s="859"/>
      <c r="AC405" s="859"/>
      <c r="AD405" s="859"/>
      <c r="AE405" s="859"/>
      <c r="AF405" s="859"/>
      <c r="AG405" s="859">
        <f>SUM(AH405:AJ405)</f>
        <v>0.05</v>
      </c>
      <c r="AH405" s="859">
        <v>0.05</v>
      </c>
      <c r="AI405" s="859"/>
      <c r="AJ405" s="859"/>
      <c r="AK405" s="859"/>
      <c r="AL405" s="859"/>
      <c r="AM405" s="859"/>
      <c r="AN405" s="859"/>
      <c r="AO405" s="859"/>
      <c r="AP405" s="859"/>
      <c r="AQ405" s="859"/>
      <c r="AR405" s="859"/>
      <c r="AS405" s="859"/>
      <c r="AT405" s="859"/>
      <c r="AU405" s="859"/>
      <c r="AV405" s="834" t="s">
        <v>1337</v>
      </c>
      <c r="AW405" s="834"/>
      <c r="AX405" s="834"/>
      <c r="AY405" s="834" t="s">
        <v>1338</v>
      </c>
      <c r="BA405" s="834" t="s">
        <v>1339</v>
      </c>
      <c r="BB405" s="868"/>
    </row>
    <row r="406" spans="1:54" ht="31.5" x14ac:dyDescent="0.25">
      <c r="A406" s="843">
        <v>52</v>
      </c>
      <c r="B406" s="939" t="s">
        <v>1340</v>
      </c>
      <c r="C406" s="843" t="s">
        <v>258</v>
      </c>
      <c r="D406" s="843"/>
      <c r="E406" s="855">
        <f t="shared" si="47"/>
        <v>13.2</v>
      </c>
      <c r="F406" s="888">
        <v>12</v>
      </c>
      <c r="G406" s="856">
        <v>14</v>
      </c>
      <c r="H406" s="855">
        <f t="shared" si="48"/>
        <v>1.2000000000000002</v>
      </c>
      <c r="I406" s="888">
        <v>1.2000000000000002</v>
      </c>
      <c r="J406" s="920">
        <v>0.8</v>
      </c>
      <c r="K406" s="854"/>
      <c r="L406" s="854"/>
      <c r="M406" s="855">
        <f t="shared" si="49"/>
        <v>0.4</v>
      </c>
      <c r="N406" s="920">
        <v>0.4</v>
      </c>
      <c r="O406" s="871" t="s">
        <v>757</v>
      </c>
      <c r="P406" s="843" t="s">
        <v>758</v>
      </c>
      <c r="Q406" s="854"/>
      <c r="R406" s="843">
        <v>661</v>
      </c>
      <c r="S406" s="859"/>
      <c r="T406" s="859"/>
      <c r="U406" s="859"/>
      <c r="V406" s="859"/>
      <c r="W406" s="859">
        <v>0.4</v>
      </c>
      <c r="X406" s="859"/>
      <c r="Y406" s="859"/>
      <c r="Z406" s="859"/>
      <c r="AA406" s="859"/>
      <c r="AB406" s="859"/>
      <c r="AC406" s="859"/>
      <c r="AD406" s="859"/>
      <c r="AE406" s="859"/>
      <c r="AF406" s="859"/>
      <c r="AG406" s="859"/>
      <c r="AH406" s="859"/>
      <c r="AI406" s="859"/>
      <c r="AJ406" s="859"/>
      <c r="AK406" s="859"/>
      <c r="AL406" s="859"/>
      <c r="AM406" s="859"/>
      <c r="AN406" s="859"/>
      <c r="AO406" s="859"/>
      <c r="AP406" s="859"/>
      <c r="AQ406" s="859"/>
      <c r="AR406" s="859"/>
      <c r="AS406" s="859"/>
      <c r="AT406" s="859"/>
      <c r="AU406" s="859"/>
      <c r="AV406" s="834" t="s">
        <v>684</v>
      </c>
      <c r="AW406" s="834"/>
      <c r="AX406" s="834"/>
      <c r="AY406" s="834" t="s">
        <v>680</v>
      </c>
      <c r="BA406" s="834" t="s">
        <v>1341</v>
      </c>
      <c r="BB406" s="868"/>
    </row>
    <row r="407" spans="1:54" ht="30.75" customHeight="1" x14ac:dyDescent="0.25">
      <c r="A407" s="843">
        <v>53</v>
      </c>
      <c r="B407" s="854" t="s">
        <v>1342</v>
      </c>
      <c r="C407" s="843" t="s">
        <v>258</v>
      </c>
      <c r="D407" s="843"/>
      <c r="E407" s="855">
        <f t="shared" si="47"/>
        <v>35</v>
      </c>
      <c r="F407" s="891">
        <v>30</v>
      </c>
      <c r="G407" s="856">
        <v>14</v>
      </c>
      <c r="H407" s="855">
        <f t="shared" si="48"/>
        <v>5</v>
      </c>
      <c r="I407" s="888">
        <v>35</v>
      </c>
      <c r="J407" s="854"/>
      <c r="K407" s="854"/>
      <c r="L407" s="854"/>
      <c r="M407" s="855">
        <f t="shared" si="49"/>
        <v>5</v>
      </c>
      <c r="N407" s="920">
        <v>35</v>
      </c>
      <c r="O407" s="871" t="s">
        <v>757</v>
      </c>
      <c r="P407" s="843" t="s">
        <v>758</v>
      </c>
      <c r="Q407" s="854"/>
      <c r="R407" s="843">
        <v>662</v>
      </c>
      <c r="S407" s="859"/>
      <c r="T407" s="859"/>
      <c r="U407" s="859"/>
      <c r="V407" s="859"/>
      <c r="W407" s="859"/>
      <c r="X407" s="859"/>
      <c r="Y407" s="859"/>
      <c r="Z407" s="859"/>
      <c r="AA407" s="859"/>
      <c r="AB407" s="859"/>
      <c r="AC407" s="859"/>
      <c r="AD407" s="859"/>
      <c r="AE407" s="888"/>
      <c r="AF407" s="859"/>
      <c r="AG407" s="859">
        <v>5</v>
      </c>
      <c r="AH407" s="859"/>
      <c r="AI407" s="859"/>
      <c r="AJ407" s="859"/>
      <c r="AK407" s="859"/>
      <c r="AL407" s="859"/>
      <c r="AM407" s="859"/>
      <c r="AN407" s="859"/>
      <c r="AO407" s="859"/>
      <c r="AP407" s="859"/>
      <c r="AQ407" s="859"/>
      <c r="AR407" s="859"/>
      <c r="AS407" s="859"/>
      <c r="AT407" s="859"/>
      <c r="AU407" s="859"/>
      <c r="AV407" s="834" t="s">
        <v>1337</v>
      </c>
      <c r="AW407" s="834"/>
      <c r="AX407" s="834"/>
      <c r="AY407" s="834" t="s">
        <v>680</v>
      </c>
      <c r="BA407" s="834" t="s">
        <v>680</v>
      </c>
      <c r="BB407" s="868"/>
    </row>
    <row r="408" spans="1:54" ht="30.75" customHeight="1" x14ac:dyDescent="0.25">
      <c r="A408" s="843">
        <v>54</v>
      </c>
      <c r="B408" s="854" t="s">
        <v>1343</v>
      </c>
      <c r="C408" s="843" t="s">
        <v>258</v>
      </c>
      <c r="D408" s="843"/>
      <c r="E408" s="855">
        <f t="shared" si="47"/>
        <v>10</v>
      </c>
      <c r="F408" s="891">
        <v>8</v>
      </c>
      <c r="G408" s="856">
        <v>14</v>
      </c>
      <c r="H408" s="855">
        <f t="shared" si="48"/>
        <v>2</v>
      </c>
      <c r="I408" s="888">
        <v>10</v>
      </c>
      <c r="J408" s="854"/>
      <c r="K408" s="854"/>
      <c r="L408" s="854"/>
      <c r="M408" s="855">
        <f t="shared" si="49"/>
        <v>2</v>
      </c>
      <c r="N408" s="920">
        <v>10</v>
      </c>
      <c r="O408" s="871" t="s">
        <v>757</v>
      </c>
      <c r="P408" s="843" t="s">
        <v>758</v>
      </c>
      <c r="Q408" s="854"/>
      <c r="R408" s="843">
        <v>663</v>
      </c>
      <c r="S408" s="859"/>
      <c r="T408" s="859"/>
      <c r="U408" s="859"/>
      <c r="V408" s="859"/>
      <c r="W408" s="859"/>
      <c r="X408" s="859"/>
      <c r="Y408" s="859"/>
      <c r="Z408" s="859"/>
      <c r="AA408" s="859"/>
      <c r="AB408" s="859"/>
      <c r="AC408" s="859"/>
      <c r="AD408" s="859"/>
      <c r="AE408" s="888"/>
      <c r="AF408" s="859"/>
      <c r="AG408" s="859">
        <v>2</v>
      </c>
      <c r="AH408" s="859"/>
      <c r="AI408" s="859"/>
      <c r="AJ408" s="859"/>
      <c r="AK408" s="859"/>
      <c r="AL408" s="859"/>
      <c r="AM408" s="859"/>
      <c r="AN408" s="859"/>
      <c r="AO408" s="859"/>
      <c r="AP408" s="859"/>
      <c r="AQ408" s="859"/>
      <c r="AR408" s="859"/>
      <c r="AS408" s="859"/>
      <c r="AT408" s="859"/>
      <c r="AU408" s="859"/>
      <c r="AV408" s="834" t="s">
        <v>1337</v>
      </c>
      <c r="AW408" s="834"/>
      <c r="AX408" s="834"/>
      <c r="AY408" s="834" t="s">
        <v>680</v>
      </c>
      <c r="BA408" s="834" t="s">
        <v>680</v>
      </c>
      <c r="BB408" s="868"/>
    </row>
    <row r="409" spans="1:54" ht="25.5" customHeight="1" x14ac:dyDescent="0.25">
      <c r="A409" s="843">
        <v>55</v>
      </c>
      <c r="B409" s="854" t="s">
        <v>1344</v>
      </c>
      <c r="C409" s="843" t="s">
        <v>258</v>
      </c>
      <c r="D409" s="843"/>
      <c r="E409" s="855">
        <f t="shared" si="47"/>
        <v>10</v>
      </c>
      <c r="F409" s="891">
        <v>8</v>
      </c>
      <c r="G409" s="856">
        <v>14</v>
      </c>
      <c r="H409" s="855">
        <f t="shared" si="48"/>
        <v>2</v>
      </c>
      <c r="I409" s="888">
        <v>10</v>
      </c>
      <c r="J409" s="854"/>
      <c r="K409" s="854"/>
      <c r="L409" s="854"/>
      <c r="M409" s="855">
        <f t="shared" si="49"/>
        <v>2</v>
      </c>
      <c r="N409" s="920">
        <v>10</v>
      </c>
      <c r="O409" s="871" t="s">
        <v>757</v>
      </c>
      <c r="P409" s="843" t="s">
        <v>758</v>
      </c>
      <c r="Q409" s="854"/>
      <c r="R409" s="843">
        <v>664</v>
      </c>
      <c r="S409" s="859"/>
      <c r="T409" s="859"/>
      <c r="U409" s="859"/>
      <c r="V409" s="859"/>
      <c r="W409" s="859"/>
      <c r="X409" s="859"/>
      <c r="Y409" s="859"/>
      <c r="Z409" s="859"/>
      <c r="AA409" s="859"/>
      <c r="AB409" s="859"/>
      <c r="AC409" s="859"/>
      <c r="AD409" s="859"/>
      <c r="AE409" s="888"/>
      <c r="AF409" s="859"/>
      <c r="AG409" s="859">
        <v>2</v>
      </c>
      <c r="AH409" s="859"/>
      <c r="AI409" s="859"/>
      <c r="AJ409" s="859"/>
      <c r="AK409" s="859"/>
      <c r="AL409" s="859"/>
      <c r="AM409" s="859"/>
      <c r="AN409" s="859"/>
      <c r="AO409" s="859"/>
      <c r="AP409" s="859"/>
      <c r="AQ409" s="859"/>
      <c r="AR409" s="859"/>
      <c r="AS409" s="859"/>
      <c r="AT409" s="859"/>
      <c r="AU409" s="859"/>
      <c r="AV409" s="834" t="s">
        <v>1337</v>
      </c>
      <c r="AW409" s="834"/>
      <c r="AX409" s="834"/>
      <c r="AY409" s="834" t="s">
        <v>680</v>
      </c>
      <c r="BA409" s="834" t="s">
        <v>680</v>
      </c>
      <c r="BB409" s="868"/>
    </row>
    <row r="410" spans="1:54" ht="31.5" x14ac:dyDescent="0.25">
      <c r="A410" s="843">
        <v>56</v>
      </c>
      <c r="B410" s="875" t="s">
        <v>1345</v>
      </c>
      <c r="C410" s="873" t="s">
        <v>258</v>
      </c>
      <c r="D410" s="873"/>
      <c r="E410" s="855">
        <f t="shared" si="47"/>
        <v>5</v>
      </c>
      <c r="F410" s="921">
        <v>3.9</v>
      </c>
      <c r="G410" s="856">
        <v>14</v>
      </c>
      <c r="H410" s="855">
        <f t="shared" si="48"/>
        <v>1.1000000000000001</v>
      </c>
      <c r="I410" s="921">
        <v>15</v>
      </c>
      <c r="J410" s="854"/>
      <c r="K410" s="854"/>
      <c r="L410" s="854"/>
      <c r="M410" s="855">
        <f t="shared" si="49"/>
        <v>1.1000000000000001</v>
      </c>
      <c r="N410" s="921">
        <v>15</v>
      </c>
      <c r="O410" s="871" t="s">
        <v>1346</v>
      </c>
      <c r="P410" s="843" t="s">
        <v>676</v>
      </c>
      <c r="Q410" s="854"/>
      <c r="R410" s="843">
        <v>794</v>
      </c>
      <c r="S410" s="859"/>
      <c r="T410" s="859"/>
      <c r="U410" s="859"/>
      <c r="V410" s="859"/>
      <c r="W410" s="859"/>
      <c r="X410" s="859"/>
      <c r="Y410" s="859"/>
      <c r="Z410" s="859"/>
      <c r="AA410" s="859"/>
      <c r="AB410" s="859"/>
      <c r="AC410" s="859"/>
      <c r="AD410" s="859"/>
      <c r="AE410" s="921"/>
      <c r="AF410" s="859"/>
      <c r="AG410" s="859">
        <v>1.1000000000000001</v>
      </c>
      <c r="AH410" s="859"/>
      <c r="AI410" s="859"/>
      <c r="AJ410" s="859"/>
      <c r="AK410" s="859"/>
      <c r="AL410" s="859"/>
      <c r="AM410" s="859"/>
      <c r="AN410" s="859"/>
      <c r="AO410" s="859"/>
      <c r="AP410" s="859"/>
      <c r="AQ410" s="859"/>
      <c r="AR410" s="859"/>
      <c r="AS410" s="859"/>
      <c r="AT410" s="859"/>
      <c r="AU410" s="859"/>
      <c r="AV410" s="834" t="s">
        <v>684</v>
      </c>
      <c r="AW410" s="834"/>
      <c r="AX410" s="834"/>
      <c r="AY410" s="834" t="s">
        <v>680</v>
      </c>
      <c r="BA410" s="834" t="s">
        <v>680</v>
      </c>
      <c r="BB410" s="868"/>
    </row>
    <row r="411" spans="1:54" ht="31.5" x14ac:dyDescent="0.25">
      <c r="A411" s="843">
        <v>57</v>
      </c>
      <c r="B411" s="875" t="s">
        <v>1347</v>
      </c>
      <c r="C411" s="873" t="s">
        <v>258</v>
      </c>
      <c r="D411" s="873"/>
      <c r="E411" s="855">
        <f t="shared" si="47"/>
        <v>10</v>
      </c>
      <c r="F411" s="921">
        <v>8</v>
      </c>
      <c r="G411" s="856">
        <v>14</v>
      </c>
      <c r="H411" s="855">
        <f t="shared" si="48"/>
        <v>2</v>
      </c>
      <c r="I411" s="921">
        <v>10</v>
      </c>
      <c r="J411" s="854"/>
      <c r="K411" s="854"/>
      <c r="L411" s="854"/>
      <c r="M411" s="855">
        <f t="shared" si="49"/>
        <v>2</v>
      </c>
      <c r="N411" s="921">
        <v>10</v>
      </c>
      <c r="O411" s="871" t="s">
        <v>1348</v>
      </c>
      <c r="P411" s="843" t="s">
        <v>676</v>
      </c>
      <c r="Q411" s="854"/>
      <c r="R411" s="843">
        <v>795</v>
      </c>
      <c r="S411" s="859"/>
      <c r="T411" s="859"/>
      <c r="U411" s="859"/>
      <c r="V411" s="859"/>
      <c r="W411" s="859"/>
      <c r="X411" s="859"/>
      <c r="Y411" s="859"/>
      <c r="Z411" s="859"/>
      <c r="AA411" s="859"/>
      <c r="AB411" s="859"/>
      <c r="AC411" s="859"/>
      <c r="AD411" s="859"/>
      <c r="AE411" s="921"/>
      <c r="AF411" s="859"/>
      <c r="AG411" s="859"/>
      <c r="AH411" s="859">
        <v>2</v>
      </c>
      <c r="AI411" s="859"/>
      <c r="AJ411" s="859"/>
      <c r="AK411" s="859"/>
      <c r="AL411" s="859"/>
      <c r="AM411" s="859"/>
      <c r="AN411" s="859"/>
      <c r="AO411" s="859"/>
      <c r="AP411" s="859"/>
      <c r="AQ411" s="859"/>
      <c r="AR411" s="859"/>
      <c r="AS411" s="859"/>
      <c r="AT411" s="859"/>
      <c r="AU411" s="859"/>
      <c r="AV411" s="834" t="s">
        <v>684</v>
      </c>
      <c r="AW411" s="834" t="s">
        <v>1349</v>
      </c>
      <c r="AX411" s="834"/>
      <c r="AY411" s="834" t="s">
        <v>839</v>
      </c>
      <c r="BA411" s="834" t="s">
        <v>680</v>
      </c>
      <c r="BB411" s="868"/>
    </row>
    <row r="412" spans="1:54" ht="31.5" x14ac:dyDescent="0.25">
      <c r="A412" s="843">
        <v>58</v>
      </c>
      <c r="B412" s="875" t="s">
        <v>1350</v>
      </c>
      <c r="C412" s="873" t="s">
        <v>258</v>
      </c>
      <c r="D412" s="873"/>
      <c r="E412" s="855">
        <f t="shared" si="47"/>
        <v>6.09</v>
      </c>
      <c r="F412" s="921">
        <v>5</v>
      </c>
      <c r="G412" s="856">
        <v>14</v>
      </c>
      <c r="H412" s="855">
        <f t="shared" si="48"/>
        <v>1.0900000000000001</v>
      </c>
      <c r="I412" s="921">
        <v>40</v>
      </c>
      <c r="J412" s="854"/>
      <c r="K412" s="854"/>
      <c r="L412" s="854"/>
      <c r="M412" s="855">
        <f t="shared" si="49"/>
        <v>1.0900000000000001</v>
      </c>
      <c r="N412" s="921">
        <v>40</v>
      </c>
      <c r="O412" s="871" t="s">
        <v>607</v>
      </c>
      <c r="P412" s="843" t="s">
        <v>676</v>
      </c>
      <c r="Q412" s="854"/>
      <c r="R412" s="843">
        <v>796</v>
      </c>
      <c r="S412" s="859"/>
      <c r="T412" s="859"/>
      <c r="U412" s="859"/>
      <c r="V412" s="859"/>
      <c r="W412" s="859"/>
      <c r="X412" s="859"/>
      <c r="Y412" s="859"/>
      <c r="Z412" s="859"/>
      <c r="AA412" s="859"/>
      <c r="AB412" s="859"/>
      <c r="AC412" s="859"/>
      <c r="AD412" s="859"/>
      <c r="AE412" s="921"/>
      <c r="AF412" s="859"/>
      <c r="AG412" s="859">
        <v>1.0900000000000001</v>
      </c>
      <c r="AH412" s="859"/>
      <c r="AI412" s="859"/>
      <c r="AJ412" s="859"/>
      <c r="AK412" s="859"/>
      <c r="AL412" s="859"/>
      <c r="AM412" s="859"/>
      <c r="AN412" s="859"/>
      <c r="AO412" s="859"/>
      <c r="AP412" s="859"/>
      <c r="AQ412" s="859"/>
      <c r="AR412" s="859"/>
      <c r="AS412" s="859"/>
      <c r="AT412" s="859"/>
      <c r="AU412" s="859"/>
      <c r="AV412" s="834" t="s">
        <v>684</v>
      </c>
      <c r="AW412" s="834"/>
      <c r="AX412" s="834"/>
      <c r="AY412" s="834" t="s">
        <v>680</v>
      </c>
      <c r="BA412" s="834" t="s">
        <v>680</v>
      </c>
      <c r="BB412" s="868"/>
    </row>
    <row r="413" spans="1:54" ht="31.5" x14ac:dyDescent="0.25">
      <c r="A413" s="843">
        <v>59</v>
      </c>
      <c r="B413" s="875" t="s">
        <v>1351</v>
      </c>
      <c r="C413" s="873" t="s">
        <v>258</v>
      </c>
      <c r="D413" s="873"/>
      <c r="E413" s="855">
        <f t="shared" si="47"/>
        <v>1.95</v>
      </c>
      <c r="F413" s="843">
        <v>1</v>
      </c>
      <c r="G413" s="856">
        <v>14</v>
      </c>
      <c r="H413" s="855">
        <f t="shared" si="48"/>
        <v>0.95</v>
      </c>
      <c r="I413" s="906">
        <v>50</v>
      </c>
      <c r="J413" s="854"/>
      <c r="K413" s="854"/>
      <c r="L413" s="854"/>
      <c r="M413" s="855">
        <f t="shared" si="49"/>
        <v>0.95</v>
      </c>
      <c r="N413" s="906">
        <v>50</v>
      </c>
      <c r="O413" s="871" t="s">
        <v>1196</v>
      </c>
      <c r="P413" s="843" t="s">
        <v>676</v>
      </c>
      <c r="Q413" s="854"/>
      <c r="R413" s="843">
        <v>797</v>
      </c>
      <c r="S413" s="859"/>
      <c r="T413" s="859"/>
      <c r="U413" s="859"/>
      <c r="V413" s="859"/>
      <c r="W413" s="859"/>
      <c r="X413" s="859"/>
      <c r="Y413" s="859"/>
      <c r="Z413" s="859"/>
      <c r="AA413" s="859"/>
      <c r="AB413" s="859"/>
      <c r="AC413" s="859"/>
      <c r="AD413" s="859"/>
      <c r="AE413" s="906"/>
      <c r="AF413" s="859"/>
      <c r="AG413" s="859">
        <v>0.95</v>
      </c>
      <c r="AH413" s="859"/>
      <c r="AI413" s="859"/>
      <c r="AJ413" s="859"/>
      <c r="AK413" s="859"/>
      <c r="AL413" s="859"/>
      <c r="AM413" s="859"/>
      <c r="AN413" s="859"/>
      <c r="AO413" s="859"/>
      <c r="AP413" s="859"/>
      <c r="AQ413" s="859"/>
      <c r="AR413" s="859"/>
      <c r="AS413" s="859"/>
      <c r="AT413" s="859"/>
      <c r="AU413" s="859"/>
      <c r="AV413" s="834" t="s">
        <v>684</v>
      </c>
      <c r="AW413" s="834"/>
      <c r="AX413" s="834"/>
      <c r="AY413" s="834" t="s">
        <v>680</v>
      </c>
      <c r="BA413" s="834" t="s">
        <v>680</v>
      </c>
      <c r="BB413" s="868"/>
    </row>
    <row r="414" spans="1:54" ht="31.5" x14ac:dyDescent="0.25">
      <c r="A414" s="843">
        <v>60</v>
      </c>
      <c r="B414" s="875" t="s">
        <v>1352</v>
      </c>
      <c r="C414" s="873" t="s">
        <v>258</v>
      </c>
      <c r="D414" s="873"/>
      <c r="E414" s="855">
        <f t="shared" si="47"/>
        <v>1.2</v>
      </c>
      <c r="F414" s="843">
        <v>0.5</v>
      </c>
      <c r="G414" s="856"/>
      <c r="H414" s="855">
        <f t="shared" si="48"/>
        <v>0.7</v>
      </c>
      <c r="I414" s="906"/>
      <c r="J414" s="854"/>
      <c r="K414" s="854"/>
      <c r="L414" s="854"/>
      <c r="M414" s="855">
        <f t="shared" si="49"/>
        <v>0.7</v>
      </c>
      <c r="N414" s="906"/>
      <c r="O414" s="871" t="s">
        <v>607</v>
      </c>
      <c r="P414" s="843" t="s">
        <v>676</v>
      </c>
      <c r="Q414" s="854"/>
      <c r="R414" s="843">
        <v>883</v>
      </c>
      <c r="S414" s="859"/>
      <c r="T414" s="859"/>
      <c r="U414" s="859"/>
      <c r="V414" s="859"/>
      <c r="W414" s="859"/>
      <c r="X414" s="859"/>
      <c r="Y414" s="859"/>
      <c r="Z414" s="859"/>
      <c r="AA414" s="859"/>
      <c r="AB414" s="859"/>
      <c r="AC414" s="859"/>
      <c r="AD414" s="859"/>
      <c r="AE414" s="906"/>
      <c r="AF414" s="859"/>
      <c r="AG414" s="859"/>
      <c r="AH414" s="859"/>
      <c r="AI414" s="859"/>
      <c r="AJ414" s="859"/>
      <c r="AK414" s="859">
        <v>0.7</v>
      </c>
      <c r="AL414" s="859"/>
      <c r="AM414" s="859"/>
      <c r="AN414" s="859"/>
      <c r="AO414" s="859"/>
      <c r="AP414" s="859"/>
      <c r="AQ414" s="859"/>
      <c r="AR414" s="859"/>
      <c r="AS414" s="859"/>
      <c r="AT414" s="859"/>
      <c r="AU414" s="859"/>
      <c r="AW414" s="834"/>
      <c r="AX414" s="834"/>
      <c r="AY414" s="834"/>
      <c r="BA414" s="834" t="s">
        <v>1353</v>
      </c>
      <c r="BB414" s="868"/>
    </row>
    <row r="415" spans="1:54" ht="38.25" customHeight="1" x14ac:dyDescent="0.25">
      <c r="A415" s="843">
        <v>61</v>
      </c>
      <c r="B415" s="854" t="s">
        <v>1354</v>
      </c>
      <c r="C415" s="843" t="s">
        <v>258</v>
      </c>
      <c r="D415" s="843"/>
      <c r="E415" s="855">
        <f t="shared" si="47"/>
        <v>0.18</v>
      </c>
      <c r="F415" s="843"/>
      <c r="G415" s="856">
        <v>14</v>
      </c>
      <c r="H415" s="855">
        <f t="shared" si="48"/>
        <v>0.18</v>
      </c>
      <c r="I415" s="843"/>
      <c r="J415" s="854"/>
      <c r="K415" s="854"/>
      <c r="L415" s="854"/>
      <c r="M415" s="855">
        <f t="shared" si="49"/>
        <v>0.18</v>
      </c>
      <c r="N415" s="854"/>
      <c r="O415" s="871" t="s">
        <v>598</v>
      </c>
      <c r="P415" s="854" t="s">
        <v>813</v>
      </c>
      <c r="Q415" s="854"/>
      <c r="R415" s="843">
        <v>695</v>
      </c>
      <c r="S415" s="859"/>
      <c r="T415" s="859"/>
      <c r="U415" s="859"/>
      <c r="V415" s="859"/>
      <c r="W415" s="859"/>
      <c r="X415" s="859"/>
      <c r="Y415" s="859"/>
      <c r="Z415" s="859"/>
      <c r="AA415" s="859"/>
      <c r="AB415" s="859"/>
      <c r="AC415" s="859"/>
      <c r="AD415" s="859"/>
      <c r="AE415" s="859"/>
      <c r="AF415" s="859"/>
      <c r="AG415" s="859">
        <v>0.18</v>
      </c>
      <c r="AH415" s="859"/>
      <c r="AI415" s="859"/>
      <c r="AJ415" s="859"/>
      <c r="AK415" s="859"/>
      <c r="AL415" s="859"/>
      <c r="AM415" s="859"/>
      <c r="AN415" s="859"/>
      <c r="AO415" s="859"/>
      <c r="AP415" s="859"/>
      <c r="AQ415" s="859"/>
      <c r="AR415" s="859"/>
      <c r="AS415" s="859"/>
      <c r="AT415" s="859"/>
      <c r="AU415" s="859"/>
      <c r="AV415" s="834" t="s">
        <v>1355</v>
      </c>
      <c r="AW415" s="834"/>
      <c r="AX415" s="834"/>
      <c r="AY415" s="834" t="s">
        <v>680</v>
      </c>
      <c r="BA415" s="834" t="s">
        <v>680</v>
      </c>
      <c r="BB415" s="868"/>
    </row>
    <row r="416" spans="1:54" ht="21.75" customHeight="1" x14ac:dyDescent="0.25">
      <c r="A416" s="843">
        <v>62</v>
      </c>
      <c r="B416" s="854" t="s">
        <v>1356</v>
      </c>
      <c r="C416" s="843" t="s">
        <v>258</v>
      </c>
      <c r="D416" s="843"/>
      <c r="E416" s="855">
        <f t="shared" si="47"/>
        <v>0.1</v>
      </c>
      <c r="F416" s="843"/>
      <c r="G416" s="856">
        <v>14</v>
      </c>
      <c r="H416" s="855">
        <f t="shared" si="48"/>
        <v>0.1</v>
      </c>
      <c r="I416" s="843"/>
      <c r="J416" s="854"/>
      <c r="K416" s="854"/>
      <c r="L416" s="854"/>
      <c r="M416" s="855">
        <f t="shared" si="49"/>
        <v>0.1</v>
      </c>
      <c r="N416" s="854"/>
      <c r="O416" s="871" t="s">
        <v>598</v>
      </c>
      <c r="P416" s="854" t="s">
        <v>813</v>
      </c>
      <c r="Q416" s="854"/>
      <c r="R416" s="843">
        <v>696</v>
      </c>
      <c r="S416" s="859"/>
      <c r="T416" s="859"/>
      <c r="U416" s="859"/>
      <c r="V416" s="859"/>
      <c r="W416" s="859"/>
      <c r="X416" s="859"/>
      <c r="Y416" s="859"/>
      <c r="Z416" s="859"/>
      <c r="AA416" s="859"/>
      <c r="AB416" s="859"/>
      <c r="AC416" s="859"/>
      <c r="AD416" s="859"/>
      <c r="AE416" s="859"/>
      <c r="AF416" s="859"/>
      <c r="AG416" s="859">
        <v>0.1</v>
      </c>
      <c r="AH416" s="859"/>
      <c r="AI416" s="859"/>
      <c r="AJ416" s="859"/>
      <c r="AK416" s="859"/>
      <c r="AL416" s="859"/>
      <c r="AM416" s="859"/>
      <c r="AN416" s="859"/>
      <c r="AO416" s="859"/>
      <c r="AP416" s="859"/>
      <c r="AQ416" s="859"/>
      <c r="AR416" s="859"/>
      <c r="AS416" s="859"/>
      <c r="AT416" s="859"/>
      <c r="AU416" s="859"/>
      <c r="AV416" s="834" t="s">
        <v>1355</v>
      </c>
      <c r="AW416" s="834"/>
      <c r="AX416" s="834"/>
      <c r="AY416" s="834" t="s">
        <v>1357</v>
      </c>
      <c r="BA416" s="834" t="s">
        <v>680</v>
      </c>
      <c r="BB416" s="868"/>
    </row>
    <row r="417" spans="1:62" ht="21.75" customHeight="1" x14ac:dyDescent="0.25">
      <c r="A417" s="843">
        <v>63</v>
      </c>
      <c r="B417" s="854" t="s">
        <v>1358</v>
      </c>
      <c r="C417" s="843" t="s">
        <v>258</v>
      </c>
      <c r="D417" s="843"/>
      <c r="E417" s="855">
        <f t="shared" ref="E417:E420" si="50">F417+H417</f>
        <v>0.2</v>
      </c>
      <c r="F417" s="843"/>
      <c r="G417" s="856">
        <v>14</v>
      </c>
      <c r="H417" s="855">
        <f t="shared" ref="H417:H420" si="51">J417+K417+L417+M417</f>
        <v>0.2</v>
      </c>
      <c r="I417" s="843"/>
      <c r="J417" s="854"/>
      <c r="K417" s="854"/>
      <c r="L417" s="854"/>
      <c r="M417" s="855">
        <f t="shared" ref="M417:M420" si="52">SUM(W417:AS417)</f>
        <v>0.2</v>
      </c>
      <c r="N417" s="854"/>
      <c r="O417" s="871" t="s">
        <v>598</v>
      </c>
      <c r="P417" s="854" t="s">
        <v>813</v>
      </c>
      <c r="Q417" s="854"/>
      <c r="R417" s="843">
        <v>697</v>
      </c>
      <c r="S417" s="859"/>
      <c r="T417" s="859"/>
      <c r="U417" s="859"/>
      <c r="V417" s="859"/>
      <c r="W417" s="859"/>
      <c r="X417" s="859"/>
      <c r="Y417" s="859"/>
      <c r="Z417" s="859"/>
      <c r="AA417" s="859"/>
      <c r="AB417" s="859"/>
      <c r="AC417" s="859"/>
      <c r="AD417" s="859"/>
      <c r="AE417" s="859"/>
      <c r="AF417" s="859"/>
      <c r="AG417" s="859">
        <v>0.2</v>
      </c>
      <c r="AH417" s="859"/>
      <c r="AI417" s="859"/>
      <c r="AJ417" s="859"/>
      <c r="AK417" s="859"/>
      <c r="AL417" s="859"/>
      <c r="AM417" s="859"/>
      <c r="AN417" s="859"/>
      <c r="AO417" s="859"/>
      <c r="AP417" s="859"/>
      <c r="AQ417" s="859"/>
      <c r="AR417" s="859"/>
      <c r="AS417" s="859"/>
      <c r="AT417" s="859"/>
      <c r="AU417" s="859"/>
      <c r="AV417" s="834" t="s">
        <v>1355</v>
      </c>
      <c r="AW417" s="834"/>
      <c r="AX417" s="834"/>
      <c r="AY417" s="834" t="s">
        <v>1357</v>
      </c>
      <c r="BA417" s="834" t="s">
        <v>680</v>
      </c>
      <c r="BB417" s="868"/>
    </row>
    <row r="418" spans="1:62" ht="21.75" customHeight="1" x14ac:dyDescent="0.25">
      <c r="A418" s="843">
        <v>64</v>
      </c>
      <c r="B418" s="854" t="s">
        <v>1359</v>
      </c>
      <c r="C418" s="843" t="s">
        <v>258</v>
      </c>
      <c r="D418" s="843"/>
      <c r="E418" s="855">
        <f t="shared" si="50"/>
        <v>0.05</v>
      </c>
      <c r="F418" s="843"/>
      <c r="G418" s="856">
        <v>14</v>
      </c>
      <c r="H418" s="855">
        <f t="shared" si="51"/>
        <v>0.05</v>
      </c>
      <c r="I418" s="843"/>
      <c r="J418" s="854"/>
      <c r="K418" s="854"/>
      <c r="L418" s="854"/>
      <c r="M418" s="855">
        <f t="shared" si="52"/>
        <v>0.05</v>
      </c>
      <c r="N418" s="854"/>
      <c r="O418" s="871" t="s">
        <v>598</v>
      </c>
      <c r="P418" s="854" t="s">
        <v>813</v>
      </c>
      <c r="Q418" s="854"/>
      <c r="R418" s="843">
        <v>698</v>
      </c>
      <c r="S418" s="859"/>
      <c r="T418" s="859"/>
      <c r="U418" s="859"/>
      <c r="V418" s="859"/>
      <c r="W418" s="859"/>
      <c r="X418" s="859"/>
      <c r="Y418" s="859"/>
      <c r="Z418" s="859"/>
      <c r="AA418" s="859"/>
      <c r="AB418" s="859"/>
      <c r="AC418" s="859"/>
      <c r="AD418" s="859"/>
      <c r="AE418" s="859"/>
      <c r="AF418" s="859"/>
      <c r="AG418" s="859">
        <v>0.05</v>
      </c>
      <c r="AH418" s="859"/>
      <c r="AI418" s="859"/>
      <c r="AJ418" s="859"/>
      <c r="AK418" s="859"/>
      <c r="AL418" s="859"/>
      <c r="AM418" s="859"/>
      <c r="AN418" s="859"/>
      <c r="AO418" s="859"/>
      <c r="AP418" s="859"/>
      <c r="AQ418" s="859"/>
      <c r="AR418" s="859"/>
      <c r="AS418" s="859"/>
      <c r="AT418" s="859"/>
      <c r="AU418" s="859"/>
      <c r="AV418" s="834" t="s">
        <v>1355</v>
      </c>
      <c r="AW418" s="834"/>
      <c r="AX418" s="834"/>
      <c r="AY418" s="834" t="s">
        <v>1357</v>
      </c>
      <c r="BA418" s="834" t="s">
        <v>680</v>
      </c>
      <c r="BB418" s="868"/>
    </row>
    <row r="419" spans="1:62" ht="21.75" customHeight="1" x14ac:dyDescent="0.25">
      <c r="A419" s="843">
        <v>65</v>
      </c>
      <c r="B419" s="871" t="s">
        <v>1360</v>
      </c>
      <c r="C419" s="843" t="s">
        <v>258</v>
      </c>
      <c r="D419" s="843"/>
      <c r="E419" s="855">
        <f t="shared" si="50"/>
        <v>18</v>
      </c>
      <c r="F419" s="854">
        <v>16</v>
      </c>
      <c r="G419" s="856">
        <v>14</v>
      </c>
      <c r="H419" s="855">
        <f t="shared" si="51"/>
        <v>2</v>
      </c>
      <c r="I419" s="854"/>
      <c r="J419" s="854"/>
      <c r="K419" s="854"/>
      <c r="L419" s="854"/>
      <c r="M419" s="855">
        <f t="shared" si="52"/>
        <v>2</v>
      </c>
      <c r="N419" s="854"/>
      <c r="O419" s="871" t="s">
        <v>604</v>
      </c>
      <c r="P419" s="843" t="s">
        <v>831</v>
      </c>
      <c r="Q419" s="854"/>
      <c r="R419" s="843">
        <v>635</v>
      </c>
      <c r="S419" s="859"/>
      <c r="T419" s="859"/>
      <c r="U419" s="859"/>
      <c r="V419" s="859"/>
      <c r="W419" s="859"/>
      <c r="X419" s="859"/>
      <c r="Y419" s="859">
        <v>2</v>
      </c>
      <c r="Z419" s="859"/>
      <c r="AA419" s="859"/>
      <c r="AB419" s="859"/>
      <c r="AC419" s="859"/>
      <c r="AD419" s="859"/>
      <c r="AE419" s="859"/>
      <c r="AF419" s="859"/>
      <c r="AG419" s="859"/>
      <c r="AH419" s="859"/>
      <c r="AI419" s="859"/>
      <c r="AJ419" s="859"/>
      <c r="AK419" s="859"/>
      <c r="AL419" s="859"/>
      <c r="AM419" s="859"/>
      <c r="AN419" s="859"/>
      <c r="AO419" s="859"/>
      <c r="AP419" s="859"/>
      <c r="AQ419" s="859"/>
      <c r="AR419" s="859"/>
      <c r="AS419" s="859"/>
      <c r="AT419" s="859"/>
      <c r="AU419" s="859"/>
      <c r="AV419" s="834" t="s">
        <v>684</v>
      </c>
      <c r="AW419" s="834"/>
      <c r="AX419" s="834"/>
      <c r="AY419" s="834" t="s">
        <v>680</v>
      </c>
      <c r="BA419" s="834" t="s">
        <v>680</v>
      </c>
      <c r="BB419" s="868"/>
    </row>
    <row r="420" spans="1:62" ht="21.75" customHeight="1" x14ac:dyDescent="0.25">
      <c r="A420" s="843">
        <v>66</v>
      </c>
      <c r="B420" s="871" t="s">
        <v>1361</v>
      </c>
      <c r="C420" s="843" t="s">
        <v>258</v>
      </c>
      <c r="D420" s="843"/>
      <c r="E420" s="855">
        <f t="shared" si="50"/>
        <v>70</v>
      </c>
      <c r="F420" s="854"/>
      <c r="G420" s="856">
        <v>14</v>
      </c>
      <c r="H420" s="855">
        <f t="shared" si="51"/>
        <v>70</v>
      </c>
      <c r="I420" s="854">
        <v>70</v>
      </c>
      <c r="J420" s="854"/>
      <c r="K420" s="854"/>
      <c r="L420" s="854"/>
      <c r="M420" s="855">
        <f t="shared" si="52"/>
        <v>70</v>
      </c>
      <c r="N420" s="854"/>
      <c r="O420" s="871" t="s">
        <v>604</v>
      </c>
      <c r="P420" s="843" t="s">
        <v>831</v>
      </c>
      <c r="Q420" s="854"/>
      <c r="R420" s="843">
        <v>641</v>
      </c>
      <c r="S420" s="859"/>
      <c r="T420" s="859"/>
      <c r="U420" s="859"/>
      <c r="V420" s="859"/>
      <c r="W420" s="859"/>
      <c r="X420" s="859"/>
      <c r="Y420" s="859">
        <v>70</v>
      </c>
      <c r="Z420" s="859"/>
      <c r="AA420" s="859"/>
      <c r="AB420" s="859"/>
      <c r="AC420" s="859"/>
      <c r="AD420" s="859"/>
      <c r="AE420" s="859"/>
      <c r="AF420" s="859"/>
      <c r="AG420" s="859"/>
      <c r="AH420" s="859"/>
      <c r="AI420" s="859"/>
      <c r="AJ420" s="859"/>
      <c r="AK420" s="859"/>
      <c r="AL420" s="859"/>
      <c r="AM420" s="859"/>
      <c r="AN420" s="859"/>
      <c r="AO420" s="859"/>
      <c r="AP420" s="859"/>
      <c r="AQ420" s="859"/>
      <c r="AR420" s="859"/>
      <c r="AS420" s="859"/>
      <c r="AT420" s="859"/>
      <c r="AU420" s="859"/>
      <c r="AV420" s="834" t="s">
        <v>684</v>
      </c>
      <c r="AW420" s="834"/>
      <c r="AX420" s="834"/>
      <c r="AY420" s="834" t="s">
        <v>680</v>
      </c>
      <c r="BA420" s="834" t="s">
        <v>680</v>
      </c>
      <c r="BB420" s="868"/>
    </row>
    <row r="421" spans="1:62" s="838" customFormat="1" x14ac:dyDescent="0.25">
      <c r="A421" s="952" t="s">
        <v>1362</v>
      </c>
      <c r="B421" s="847" t="s">
        <v>443</v>
      </c>
      <c r="C421" s="952"/>
      <c r="D421" s="843"/>
      <c r="E421" s="869">
        <f t="shared" ref="E421:M421" si="53">E422</f>
        <v>0.05</v>
      </c>
      <c r="F421" s="869">
        <f t="shared" si="53"/>
        <v>0</v>
      </c>
      <c r="G421" s="855">
        <f t="shared" si="53"/>
        <v>15</v>
      </c>
      <c r="H421" s="869">
        <f t="shared" si="53"/>
        <v>0.05</v>
      </c>
      <c r="I421" s="855">
        <f t="shared" si="53"/>
        <v>0.02</v>
      </c>
      <c r="J421" s="869">
        <f t="shared" si="53"/>
        <v>0</v>
      </c>
      <c r="K421" s="869">
        <f t="shared" si="53"/>
        <v>0</v>
      </c>
      <c r="L421" s="869">
        <f t="shared" si="53"/>
        <v>0</v>
      </c>
      <c r="M421" s="869">
        <f t="shared" si="53"/>
        <v>0.05</v>
      </c>
      <c r="N421" s="854"/>
      <c r="O421" s="850"/>
      <c r="P421" s="843"/>
      <c r="Q421" s="854"/>
      <c r="R421" s="952"/>
      <c r="S421" s="859"/>
      <c r="T421" s="859"/>
      <c r="U421" s="859"/>
      <c r="V421" s="859"/>
      <c r="W421" s="859"/>
      <c r="X421" s="859"/>
      <c r="Y421" s="859"/>
      <c r="Z421" s="859"/>
      <c r="AA421" s="859"/>
      <c r="AB421" s="859"/>
      <c r="AC421" s="859"/>
      <c r="AD421" s="859"/>
      <c r="AE421" s="859"/>
      <c r="AF421" s="859"/>
      <c r="AG421" s="859"/>
      <c r="AH421" s="859"/>
      <c r="AI421" s="859"/>
      <c r="AJ421" s="859"/>
      <c r="AK421" s="859"/>
      <c r="AL421" s="859"/>
      <c r="AM421" s="859"/>
      <c r="AN421" s="859"/>
      <c r="AO421" s="859"/>
      <c r="AP421" s="859"/>
      <c r="AQ421" s="859"/>
      <c r="AR421" s="859"/>
      <c r="AS421" s="859"/>
      <c r="AT421" s="859"/>
      <c r="AU421" s="859"/>
      <c r="AV421" s="834"/>
      <c r="AW421" s="834"/>
      <c r="AX421" s="834"/>
      <c r="AY421" s="834"/>
      <c r="AZ421" s="833"/>
      <c r="BA421" s="834"/>
      <c r="BB421" s="870"/>
      <c r="BC421" s="833"/>
      <c r="BD421" s="833"/>
      <c r="BE421" s="833"/>
      <c r="BF421" s="833"/>
      <c r="BG421" s="833"/>
      <c r="BH421" s="833"/>
      <c r="BI421" s="833"/>
      <c r="BJ421" s="833"/>
    </row>
    <row r="422" spans="1:62" x14ac:dyDescent="0.25">
      <c r="A422" s="843">
        <v>1</v>
      </c>
      <c r="B422" s="854" t="s">
        <v>1363</v>
      </c>
      <c r="C422" s="843" t="s">
        <v>245</v>
      </c>
      <c r="D422" s="843">
        <v>1</v>
      </c>
      <c r="E422" s="855">
        <f>F422+H422</f>
        <v>0.05</v>
      </c>
      <c r="F422" s="855"/>
      <c r="G422" s="856">
        <v>15</v>
      </c>
      <c r="H422" s="855">
        <f>J422+K422+L422+M422</f>
        <v>0.05</v>
      </c>
      <c r="I422" s="855">
        <v>0.02</v>
      </c>
      <c r="J422" s="884"/>
      <c r="K422" s="855"/>
      <c r="L422" s="855"/>
      <c r="M422" s="855">
        <f>SUM(W422:AS422)</f>
        <v>0.05</v>
      </c>
      <c r="N422" s="855">
        <v>0.02</v>
      </c>
      <c r="O422" s="871" t="s">
        <v>698</v>
      </c>
      <c r="P422" s="843" t="s">
        <v>699</v>
      </c>
      <c r="Q422" s="902" t="s">
        <v>677</v>
      </c>
      <c r="R422" s="902">
        <v>182</v>
      </c>
      <c r="S422" s="902">
        <v>182</v>
      </c>
      <c r="T422" s="859"/>
      <c r="U422" s="872"/>
      <c r="V422" s="872"/>
      <c r="W422" s="855"/>
      <c r="X422" s="872"/>
      <c r="Y422" s="872"/>
      <c r="Z422" s="872"/>
      <c r="AA422" s="872"/>
      <c r="AB422" s="872"/>
      <c r="AC422" s="872"/>
      <c r="AD422" s="872"/>
      <c r="AE422" s="872"/>
      <c r="AF422" s="872"/>
      <c r="AG422" s="872"/>
      <c r="AH422" s="872"/>
      <c r="AI422" s="872"/>
      <c r="AJ422" s="872">
        <v>0.05</v>
      </c>
      <c r="AK422" s="872"/>
      <c r="AL422" s="872"/>
      <c r="AM422" s="872"/>
      <c r="AN422" s="872"/>
      <c r="AO422" s="872"/>
      <c r="AP422" s="872"/>
      <c r="AQ422" s="857"/>
      <c r="AR422" s="857"/>
      <c r="AS422" s="857"/>
      <c r="AT422" s="857"/>
      <c r="AU422" s="857"/>
      <c r="AV422" s="861"/>
      <c r="AW422" s="862"/>
      <c r="AX422" s="862"/>
      <c r="AY422" s="862" t="s">
        <v>680</v>
      </c>
      <c r="AZ422" s="863"/>
      <c r="BA422" s="861" t="s">
        <v>680</v>
      </c>
      <c r="BB422" s="864"/>
      <c r="BC422" s="864"/>
      <c r="BD422" s="864"/>
      <c r="BH422" s="863"/>
      <c r="BI422" s="863"/>
      <c r="BJ422" s="863"/>
    </row>
    <row r="423" spans="1:62" s="838" customFormat="1" x14ac:dyDescent="0.25">
      <c r="A423" s="952" t="s">
        <v>1364</v>
      </c>
      <c r="B423" s="847" t="s">
        <v>444</v>
      </c>
      <c r="C423" s="952"/>
      <c r="D423" s="843"/>
      <c r="E423" s="869">
        <f t="shared" ref="E423:M423" si="54">SUM(E424:E426)</f>
        <v>0.6</v>
      </c>
      <c r="F423" s="869">
        <f t="shared" si="54"/>
        <v>0.14000000000000001</v>
      </c>
      <c r="G423" s="855">
        <f t="shared" si="54"/>
        <v>48</v>
      </c>
      <c r="H423" s="869">
        <f t="shared" si="54"/>
        <v>0.46</v>
      </c>
      <c r="I423" s="855">
        <f t="shared" si="54"/>
        <v>0.46</v>
      </c>
      <c r="J423" s="869">
        <f t="shared" si="54"/>
        <v>0.14000000000000001</v>
      </c>
      <c r="K423" s="869">
        <f t="shared" si="54"/>
        <v>0</v>
      </c>
      <c r="L423" s="869">
        <f t="shared" si="54"/>
        <v>0</v>
      </c>
      <c r="M423" s="869">
        <f t="shared" si="54"/>
        <v>0.32</v>
      </c>
      <c r="N423" s="855"/>
      <c r="O423" s="850"/>
      <c r="P423" s="843"/>
      <c r="Q423" s="902"/>
      <c r="R423" s="940"/>
      <c r="S423" s="902"/>
      <c r="T423" s="859"/>
      <c r="U423" s="872"/>
      <c r="V423" s="872"/>
      <c r="W423" s="855"/>
      <c r="X423" s="872"/>
      <c r="Y423" s="872"/>
      <c r="Z423" s="872"/>
      <c r="AA423" s="872"/>
      <c r="AB423" s="872"/>
      <c r="AC423" s="872"/>
      <c r="AD423" s="872"/>
      <c r="AE423" s="872"/>
      <c r="AF423" s="872"/>
      <c r="AG423" s="872"/>
      <c r="AH423" s="872"/>
      <c r="AI423" s="872"/>
      <c r="AJ423" s="872"/>
      <c r="AK423" s="872"/>
      <c r="AL423" s="872"/>
      <c r="AM423" s="872"/>
      <c r="AN423" s="872"/>
      <c r="AO423" s="872"/>
      <c r="AP423" s="872"/>
      <c r="AQ423" s="857"/>
      <c r="AR423" s="857"/>
      <c r="AS423" s="857"/>
      <c r="AT423" s="857"/>
      <c r="AU423" s="857"/>
      <c r="AV423" s="861"/>
      <c r="AW423" s="862"/>
      <c r="AX423" s="862"/>
      <c r="AY423" s="862"/>
      <c r="AZ423" s="863"/>
      <c r="BA423" s="861"/>
      <c r="BB423" s="901"/>
      <c r="BC423" s="864"/>
      <c r="BD423" s="864"/>
      <c r="BE423" s="833"/>
      <c r="BF423" s="833"/>
      <c r="BG423" s="833"/>
      <c r="BH423" s="863"/>
      <c r="BI423" s="863"/>
      <c r="BJ423" s="863"/>
    </row>
    <row r="424" spans="1:62" ht="47.25" x14ac:dyDescent="0.25">
      <c r="A424" s="843">
        <v>1</v>
      </c>
      <c r="B424" s="875" t="s">
        <v>1365</v>
      </c>
      <c r="C424" s="873" t="s">
        <v>436</v>
      </c>
      <c r="D424" s="873"/>
      <c r="E424" s="855">
        <f>F424+H424</f>
        <v>0.16</v>
      </c>
      <c r="F424" s="855">
        <v>0.14000000000000001</v>
      </c>
      <c r="G424" s="856">
        <v>16</v>
      </c>
      <c r="H424" s="855">
        <f>J424+K424+L424+M424</f>
        <v>0.02</v>
      </c>
      <c r="I424" s="855">
        <v>0.02</v>
      </c>
      <c r="J424" s="855"/>
      <c r="K424" s="855"/>
      <c r="L424" s="855"/>
      <c r="M424" s="855">
        <f>SUM(W424:AS424)</f>
        <v>0.02</v>
      </c>
      <c r="N424" s="855">
        <v>0.02</v>
      </c>
      <c r="O424" s="871" t="s">
        <v>605</v>
      </c>
      <c r="P424" s="843" t="s">
        <v>751</v>
      </c>
      <c r="Q424" s="902" t="s">
        <v>677</v>
      </c>
      <c r="R424" s="902">
        <v>184</v>
      </c>
      <c r="S424" s="902">
        <v>184</v>
      </c>
      <c r="T424" s="859" t="s">
        <v>718</v>
      </c>
      <c r="U424" s="855"/>
      <c r="V424" s="855"/>
      <c r="W424" s="874">
        <v>0.02</v>
      </c>
      <c r="X424" s="872"/>
      <c r="Y424" s="855"/>
      <c r="Z424" s="855"/>
      <c r="AA424" s="872"/>
      <c r="AB424" s="872"/>
      <c r="AC424" s="874"/>
      <c r="AD424" s="872"/>
      <c r="AE424" s="872"/>
      <c r="AF424" s="872"/>
      <c r="AG424" s="872"/>
      <c r="AH424" s="872"/>
      <c r="AI424" s="872"/>
      <c r="AJ424" s="872"/>
      <c r="AK424" s="872"/>
      <c r="AL424" s="872"/>
      <c r="AM424" s="872"/>
      <c r="AN424" s="872"/>
      <c r="AO424" s="872"/>
      <c r="AP424" s="872"/>
      <c r="AQ424" s="857"/>
      <c r="AR424" s="857"/>
      <c r="AS424" s="857"/>
      <c r="AT424" s="857"/>
      <c r="AU424" s="857"/>
      <c r="AV424" s="861" t="s">
        <v>1366</v>
      </c>
      <c r="AW424" s="862"/>
      <c r="AX424" s="862"/>
      <c r="AY424" s="862" t="s">
        <v>680</v>
      </c>
      <c r="AZ424" s="863"/>
      <c r="BA424" s="861" t="s">
        <v>680</v>
      </c>
      <c r="BB424" s="864"/>
      <c r="BC424" s="864"/>
      <c r="BD424" s="864"/>
      <c r="BH424" s="863"/>
      <c r="BI424" s="863"/>
      <c r="BJ424" s="863"/>
    </row>
    <row r="425" spans="1:62" x14ac:dyDescent="0.25">
      <c r="A425" s="843">
        <v>2</v>
      </c>
      <c r="B425" s="854" t="s">
        <v>1367</v>
      </c>
      <c r="C425" s="843" t="s">
        <v>436</v>
      </c>
      <c r="D425" s="843"/>
      <c r="E425" s="855">
        <f>F425+H425</f>
        <v>0.3</v>
      </c>
      <c r="F425" s="855"/>
      <c r="G425" s="856">
        <v>16</v>
      </c>
      <c r="H425" s="855">
        <f>J425+K425+L425+M425</f>
        <v>0.3</v>
      </c>
      <c r="I425" s="855">
        <v>0.3</v>
      </c>
      <c r="J425" s="884"/>
      <c r="K425" s="855"/>
      <c r="L425" s="855"/>
      <c r="M425" s="855">
        <f>SUM(W425:AS425)</f>
        <v>0.3</v>
      </c>
      <c r="N425" s="855">
        <v>0.3</v>
      </c>
      <c r="O425" s="871" t="s">
        <v>698</v>
      </c>
      <c r="P425" s="843" t="s">
        <v>699</v>
      </c>
      <c r="Q425" s="902" t="s">
        <v>677</v>
      </c>
      <c r="R425" s="902">
        <v>186</v>
      </c>
      <c r="S425" s="902">
        <v>186</v>
      </c>
      <c r="T425" s="859"/>
      <c r="U425" s="872"/>
      <c r="V425" s="872"/>
      <c r="W425" s="855">
        <v>0.3</v>
      </c>
      <c r="X425" s="872"/>
      <c r="Y425" s="872"/>
      <c r="Z425" s="872"/>
      <c r="AA425" s="872"/>
      <c r="AB425" s="872"/>
      <c r="AC425" s="872"/>
      <c r="AD425" s="872"/>
      <c r="AE425" s="872"/>
      <c r="AF425" s="872"/>
      <c r="AG425" s="872"/>
      <c r="AH425" s="872"/>
      <c r="AI425" s="872"/>
      <c r="AJ425" s="872"/>
      <c r="AK425" s="872"/>
      <c r="AL425" s="872"/>
      <c r="AM425" s="872"/>
      <c r="AN425" s="872"/>
      <c r="AO425" s="872"/>
      <c r="AP425" s="872"/>
      <c r="AQ425" s="857"/>
      <c r="AR425" s="857"/>
      <c r="AS425" s="857"/>
      <c r="AT425" s="857"/>
      <c r="AU425" s="857"/>
      <c r="AV425" s="861"/>
      <c r="AW425" s="862" t="s">
        <v>680</v>
      </c>
      <c r="AX425" s="862"/>
      <c r="AY425" s="862" t="s">
        <v>680</v>
      </c>
      <c r="AZ425" s="863"/>
      <c r="BA425" s="861" t="s">
        <v>680</v>
      </c>
      <c r="BB425" s="864"/>
      <c r="BC425" s="864"/>
      <c r="BD425" s="864"/>
      <c r="BH425" s="863"/>
      <c r="BI425" s="863"/>
      <c r="BJ425" s="863"/>
    </row>
    <row r="426" spans="1:62" ht="31.5" x14ac:dyDescent="0.25">
      <c r="A426" s="843">
        <v>3</v>
      </c>
      <c r="B426" s="871" t="s">
        <v>1368</v>
      </c>
      <c r="C426" s="843" t="s">
        <v>436</v>
      </c>
      <c r="D426" s="843">
        <v>5</v>
      </c>
      <c r="E426" s="855">
        <f>F426+H426</f>
        <v>0.14000000000000001</v>
      </c>
      <c r="F426" s="921"/>
      <c r="G426" s="856">
        <v>16</v>
      </c>
      <c r="H426" s="855">
        <f>J426+K426+L426+M426</f>
        <v>0.14000000000000001</v>
      </c>
      <c r="I426" s="921">
        <f>E426-F426</f>
        <v>0.14000000000000001</v>
      </c>
      <c r="J426" s="854">
        <v>0.14000000000000001</v>
      </c>
      <c r="K426" s="854"/>
      <c r="L426" s="854"/>
      <c r="M426" s="855">
        <f>SUM(W426:AS426)</f>
        <v>0</v>
      </c>
      <c r="N426" s="921">
        <v>0.25</v>
      </c>
      <c r="O426" s="871" t="s">
        <v>1022</v>
      </c>
      <c r="P426" s="843" t="s">
        <v>676</v>
      </c>
      <c r="Q426" s="854"/>
      <c r="R426" s="843">
        <v>798</v>
      </c>
      <c r="S426" s="859"/>
      <c r="T426" s="859"/>
      <c r="U426" s="859"/>
      <c r="V426" s="859"/>
      <c r="W426" s="859"/>
      <c r="X426" s="921">
        <f>U426-W426</f>
        <v>0</v>
      </c>
      <c r="Y426" s="859"/>
      <c r="Z426" s="859"/>
      <c r="AA426" s="859"/>
      <c r="AB426" s="859"/>
      <c r="AC426" s="859"/>
      <c r="AD426" s="859"/>
      <c r="AE426" s="859"/>
      <c r="AF426" s="859"/>
      <c r="AG426" s="859"/>
      <c r="AH426" s="859"/>
      <c r="AI426" s="859"/>
      <c r="AJ426" s="859"/>
      <c r="AK426" s="859"/>
      <c r="AL426" s="859"/>
      <c r="AM426" s="859"/>
      <c r="AN426" s="859"/>
      <c r="AO426" s="859"/>
      <c r="AP426" s="859"/>
      <c r="AQ426" s="859"/>
      <c r="AR426" s="859"/>
      <c r="AS426" s="859"/>
      <c r="AT426" s="859"/>
      <c r="AU426" s="859"/>
      <c r="AV426" s="834" t="s">
        <v>684</v>
      </c>
      <c r="AW426" s="834"/>
      <c r="AX426" s="834"/>
      <c r="AY426" s="834" t="s">
        <v>680</v>
      </c>
      <c r="BA426" s="834" t="s">
        <v>680</v>
      </c>
      <c r="BB426" s="868"/>
    </row>
    <row r="427" spans="1:62" s="838" customFormat="1" ht="31.5" customHeight="1" x14ac:dyDescent="0.25">
      <c r="A427" s="952" t="s">
        <v>1369</v>
      </c>
      <c r="B427" s="847" t="s">
        <v>277</v>
      </c>
      <c r="C427" s="952"/>
      <c r="D427" s="843"/>
      <c r="E427" s="869">
        <f t="shared" ref="E427:M427" si="55">SUM(E428:E438)</f>
        <v>10.18</v>
      </c>
      <c r="F427" s="869">
        <f t="shared" si="55"/>
        <v>7.3</v>
      </c>
      <c r="G427" s="855">
        <f t="shared" si="55"/>
        <v>187</v>
      </c>
      <c r="H427" s="869">
        <f t="shared" si="55"/>
        <v>2.8800000000000003</v>
      </c>
      <c r="I427" s="855">
        <f t="shared" si="55"/>
        <v>4.4976000000000003</v>
      </c>
      <c r="J427" s="869">
        <f t="shared" si="55"/>
        <v>0.47000000000000003</v>
      </c>
      <c r="K427" s="869">
        <f t="shared" si="55"/>
        <v>0</v>
      </c>
      <c r="L427" s="869">
        <f t="shared" si="55"/>
        <v>0</v>
      </c>
      <c r="M427" s="869">
        <f t="shared" si="55"/>
        <v>2.4100000000000006</v>
      </c>
      <c r="N427" s="921"/>
      <c r="O427" s="850"/>
      <c r="P427" s="843"/>
      <c r="Q427" s="854"/>
      <c r="R427" s="952"/>
      <c r="S427" s="859"/>
      <c r="T427" s="859"/>
      <c r="U427" s="859"/>
      <c r="V427" s="859"/>
      <c r="W427" s="859"/>
      <c r="X427" s="921"/>
      <c r="Y427" s="859"/>
      <c r="Z427" s="859"/>
      <c r="AA427" s="859"/>
      <c r="AB427" s="859"/>
      <c r="AC427" s="859"/>
      <c r="AD427" s="859"/>
      <c r="AE427" s="859"/>
      <c r="AF427" s="859"/>
      <c r="AG427" s="859"/>
      <c r="AH427" s="859"/>
      <c r="AI427" s="859"/>
      <c r="AJ427" s="859"/>
      <c r="AK427" s="859"/>
      <c r="AL427" s="859"/>
      <c r="AM427" s="859"/>
      <c r="AN427" s="859"/>
      <c r="AO427" s="859"/>
      <c r="AP427" s="859"/>
      <c r="AQ427" s="859"/>
      <c r="AR427" s="859"/>
      <c r="AS427" s="859"/>
      <c r="AT427" s="859"/>
      <c r="AU427" s="859"/>
      <c r="AV427" s="834"/>
      <c r="AW427" s="834"/>
      <c r="AX427" s="834"/>
      <c r="AY427" s="834"/>
      <c r="AZ427" s="833"/>
      <c r="BA427" s="834"/>
      <c r="BB427" s="870"/>
      <c r="BC427" s="833"/>
      <c r="BD427" s="833"/>
      <c r="BE427" s="833"/>
      <c r="BF427" s="833"/>
      <c r="BG427" s="833"/>
      <c r="BH427" s="833"/>
      <c r="BI427" s="833"/>
      <c r="BJ427" s="833"/>
    </row>
    <row r="428" spans="1:62" ht="31.5" x14ac:dyDescent="0.25">
      <c r="A428" s="843">
        <v>1</v>
      </c>
      <c r="B428" s="875" t="s">
        <v>1370</v>
      </c>
      <c r="C428" s="873" t="s">
        <v>246</v>
      </c>
      <c r="D428" s="873"/>
      <c r="E428" s="855">
        <f t="shared" ref="E428:E438" si="56">F428+H428</f>
        <v>0.48</v>
      </c>
      <c r="F428" s="855">
        <v>0.39</v>
      </c>
      <c r="G428" s="856">
        <v>17</v>
      </c>
      <c r="H428" s="855">
        <f t="shared" ref="H428:H438" si="57">J428+K428+L428+M428</f>
        <v>0.09</v>
      </c>
      <c r="I428" s="855">
        <v>0.06</v>
      </c>
      <c r="J428" s="884"/>
      <c r="K428" s="855"/>
      <c r="L428" s="855"/>
      <c r="M428" s="855">
        <f t="shared" ref="M428:M438" si="58">SUM(W428:AS428)</f>
        <v>0.09</v>
      </c>
      <c r="N428" s="855">
        <v>0.06</v>
      </c>
      <c r="O428" s="871" t="s">
        <v>591</v>
      </c>
      <c r="P428" s="843" t="s">
        <v>796</v>
      </c>
      <c r="Q428" s="902" t="s">
        <v>677</v>
      </c>
      <c r="R428" s="902">
        <v>188</v>
      </c>
      <c r="S428" s="902">
        <v>188</v>
      </c>
      <c r="T428" s="859" t="s">
        <v>680</v>
      </c>
      <c r="U428" s="872"/>
      <c r="V428" s="872"/>
      <c r="W428" s="874"/>
      <c r="X428" s="855">
        <v>0.09</v>
      </c>
      <c r="Y428" s="872"/>
      <c r="Z428" s="872"/>
      <c r="AA428" s="872"/>
      <c r="AB428" s="872"/>
      <c r="AC428" s="872"/>
      <c r="AD428" s="872"/>
      <c r="AE428" s="872"/>
      <c r="AF428" s="872"/>
      <c r="AG428" s="872"/>
      <c r="AH428" s="872"/>
      <c r="AI428" s="872"/>
      <c r="AJ428" s="872"/>
      <c r="AK428" s="872"/>
      <c r="AL428" s="872"/>
      <c r="AM428" s="872"/>
      <c r="AN428" s="872"/>
      <c r="AO428" s="872"/>
      <c r="AP428" s="872"/>
      <c r="AQ428" s="857"/>
      <c r="AR428" s="857"/>
      <c r="AS428" s="857"/>
      <c r="AT428" s="857"/>
      <c r="AU428" s="857"/>
      <c r="AV428" s="861"/>
      <c r="AW428" s="862"/>
      <c r="AX428" s="862"/>
      <c r="AY428" s="834" t="s">
        <v>1371</v>
      </c>
      <c r="AZ428" s="863"/>
      <c r="BA428" s="861" t="s">
        <v>680</v>
      </c>
      <c r="BB428" s="864"/>
      <c r="BC428" s="864"/>
      <c r="BD428" s="864"/>
      <c r="BH428" s="863"/>
      <c r="BI428" s="863"/>
      <c r="BJ428" s="863"/>
    </row>
    <row r="429" spans="1:62" ht="21" customHeight="1" x14ac:dyDescent="0.25">
      <c r="A429" s="843">
        <v>2</v>
      </c>
      <c r="B429" s="854" t="s">
        <v>1372</v>
      </c>
      <c r="C429" s="843" t="s">
        <v>246</v>
      </c>
      <c r="D429" s="843"/>
      <c r="E429" s="855">
        <f t="shared" si="56"/>
        <v>0.2</v>
      </c>
      <c r="F429" s="855"/>
      <c r="G429" s="856">
        <v>17</v>
      </c>
      <c r="H429" s="855">
        <f t="shared" si="57"/>
        <v>0.2</v>
      </c>
      <c r="I429" s="855">
        <v>0.48</v>
      </c>
      <c r="J429" s="855">
        <v>0.2</v>
      </c>
      <c r="K429" s="855"/>
      <c r="L429" s="855"/>
      <c r="M429" s="855">
        <f t="shared" si="58"/>
        <v>0</v>
      </c>
      <c r="N429" s="855">
        <v>0</v>
      </c>
      <c r="O429" s="871" t="s">
        <v>603</v>
      </c>
      <c r="P429" s="843" t="s">
        <v>709</v>
      </c>
      <c r="Q429" s="902" t="s">
        <v>710</v>
      </c>
      <c r="R429" s="902">
        <v>189</v>
      </c>
      <c r="S429" s="902">
        <v>189</v>
      </c>
      <c r="T429" s="859" t="s">
        <v>718</v>
      </c>
      <c r="U429" s="874"/>
      <c r="V429" s="872"/>
      <c r="W429" s="874"/>
      <c r="X429" s="874"/>
      <c r="Y429" s="872"/>
      <c r="Z429" s="872"/>
      <c r="AA429" s="874"/>
      <c r="AB429" s="872"/>
      <c r="AC429" s="872"/>
      <c r="AD429" s="874"/>
      <c r="AE429" s="872"/>
      <c r="AF429" s="874"/>
      <c r="AG429" s="872"/>
      <c r="AH429" s="872"/>
      <c r="AI429" s="872"/>
      <c r="AJ429" s="874"/>
      <c r="AK429" s="872"/>
      <c r="AL429" s="872"/>
      <c r="AM429" s="874"/>
      <c r="AN429" s="872"/>
      <c r="AO429" s="872"/>
      <c r="AP429" s="872"/>
      <c r="AQ429" s="857"/>
      <c r="AR429" s="857"/>
      <c r="AS429" s="857"/>
      <c r="AT429" s="857"/>
      <c r="AU429" s="857"/>
      <c r="AV429" s="861"/>
      <c r="AW429" s="834" t="s">
        <v>680</v>
      </c>
      <c r="AX429" s="862"/>
      <c r="AY429" s="834" t="s">
        <v>1371</v>
      </c>
      <c r="AZ429" s="863"/>
      <c r="BA429" s="861" t="s">
        <v>680</v>
      </c>
      <c r="BB429" s="864"/>
      <c r="BC429" s="864"/>
      <c r="BD429" s="864"/>
      <c r="BH429" s="863"/>
      <c r="BI429" s="863"/>
      <c r="BJ429" s="863"/>
    </row>
    <row r="430" spans="1:62" ht="21" customHeight="1" x14ac:dyDescent="0.25">
      <c r="A430" s="843">
        <v>3</v>
      </c>
      <c r="B430" s="851" t="s">
        <v>1373</v>
      </c>
      <c r="C430" s="848" t="s">
        <v>246</v>
      </c>
      <c r="D430" s="848"/>
      <c r="E430" s="855">
        <f t="shared" si="56"/>
        <v>0.63</v>
      </c>
      <c r="F430" s="855">
        <v>0.3</v>
      </c>
      <c r="G430" s="856">
        <v>17</v>
      </c>
      <c r="H430" s="855">
        <f t="shared" si="57"/>
        <v>0.33</v>
      </c>
      <c r="I430" s="855">
        <v>0.24</v>
      </c>
      <c r="J430" s="855">
        <v>0.27</v>
      </c>
      <c r="K430" s="855"/>
      <c r="L430" s="855"/>
      <c r="M430" s="855">
        <f t="shared" si="58"/>
        <v>0.06</v>
      </c>
      <c r="N430" s="855">
        <v>0.06</v>
      </c>
      <c r="O430" s="871" t="s">
        <v>590</v>
      </c>
      <c r="P430" s="843" t="s">
        <v>715</v>
      </c>
      <c r="Q430" s="902" t="s">
        <v>677</v>
      </c>
      <c r="R430" s="902">
        <v>190</v>
      </c>
      <c r="S430" s="902">
        <v>190</v>
      </c>
      <c r="T430" s="859" t="s">
        <v>718</v>
      </c>
      <c r="U430" s="855"/>
      <c r="V430" s="872"/>
      <c r="W430" s="874"/>
      <c r="X430" s="874"/>
      <c r="Y430" s="855"/>
      <c r="Z430" s="855"/>
      <c r="AA430" s="872"/>
      <c r="AB430" s="872"/>
      <c r="AC430" s="872"/>
      <c r="AD430" s="872"/>
      <c r="AE430" s="872"/>
      <c r="AF430" s="872"/>
      <c r="AG430" s="872"/>
      <c r="AH430" s="872"/>
      <c r="AI430" s="872"/>
      <c r="AJ430" s="872"/>
      <c r="AK430" s="872"/>
      <c r="AL430" s="872"/>
      <c r="AM430" s="855">
        <v>0.06</v>
      </c>
      <c r="AN430" s="872"/>
      <c r="AO430" s="872"/>
      <c r="AP430" s="872"/>
      <c r="AQ430" s="857"/>
      <c r="AR430" s="857"/>
      <c r="AS430" s="857"/>
      <c r="AT430" s="857"/>
      <c r="AU430" s="857"/>
      <c r="AV430" s="861"/>
      <c r="AW430" s="862"/>
      <c r="AX430" s="862"/>
      <c r="AY430" s="834" t="s">
        <v>1371</v>
      </c>
      <c r="AZ430" s="863"/>
      <c r="BA430" s="861" t="s">
        <v>680</v>
      </c>
      <c r="BB430" s="864"/>
      <c r="BC430" s="864"/>
      <c r="BD430" s="864"/>
      <c r="BH430" s="863"/>
      <c r="BI430" s="863"/>
      <c r="BJ430" s="863"/>
    </row>
    <row r="431" spans="1:62" ht="31.5" x14ac:dyDescent="0.25">
      <c r="A431" s="843">
        <v>4</v>
      </c>
      <c r="B431" s="851" t="s">
        <v>1374</v>
      </c>
      <c r="C431" s="848" t="s">
        <v>246</v>
      </c>
      <c r="D431" s="848"/>
      <c r="E431" s="855">
        <f t="shared" si="56"/>
        <v>1.43</v>
      </c>
      <c r="F431" s="855">
        <v>1.1499999999999999</v>
      </c>
      <c r="G431" s="856">
        <v>17</v>
      </c>
      <c r="H431" s="855">
        <f t="shared" si="57"/>
        <v>0.28000000000000003</v>
      </c>
      <c r="I431" s="855">
        <v>1.1476</v>
      </c>
      <c r="J431" s="855"/>
      <c r="K431" s="855"/>
      <c r="L431" s="855"/>
      <c r="M431" s="855">
        <f t="shared" si="58"/>
        <v>0.28000000000000003</v>
      </c>
      <c r="N431" s="855">
        <v>1.1476</v>
      </c>
      <c r="O431" s="871" t="s">
        <v>590</v>
      </c>
      <c r="P431" s="843" t="s">
        <v>715</v>
      </c>
      <c r="Q431" s="902" t="s">
        <v>677</v>
      </c>
      <c r="R431" s="902">
        <v>192</v>
      </c>
      <c r="S431" s="902">
        <v>192</v>
      </c>
      <c r="T431" s="859" t="s">
        <v>718</v>
      </c>
      <c r="U431" s="874"/>
      <c r="V431" s="872"/>
      <c r="W431" s="874"/>
      <c r="X431" s="855">
        <v>0.28000000000000003</v>
      </c>
      <c r="Y431" s="855"/>
      <c r="Z431" s="855"/>
      <c r="AA431" s="872"/>
      <c r="AB431" s="872"/>
      <c r="AC431" s="872"/>
      <c r="AD431" s="872"/>
      <c r="AE431" s="872"/>
      <c r="AF431" s="872"/>
      <c r="AG431" s="872"/>
      <c r="AH431" s="872"/>
      <c r="AI431" s="872"/>
      <c r="AJ431" s="872"/>
      <c r="AK431" s="872"/>
      <c r="AL431" s="872"/>
      <c r="AM431" s="855"/>
      <c r="AN431" s="872"/>
      <c r="AO431" s="872"/>
      <c r="AP431" s="872"/>
      <c r="AQ431" s="857"/>
      <c r="AR431" s="857"/>
      <c r="AS431" s="857"/>
      <c r="AT431" s="857"/>
      <c r="AU431" s="857"/>
      <c r="AV431" s="861"/>
      <c r="AW431" s="862"/>
      <c r="AX431" s="862"/>
      <c r="AY431" s="834" t="s">
        <v>1371</v>
      </c>
      <c r="AZ431" s="863"/>
      <c r="BA431" s="861" t="s">
        <v>680</v>
      </c>
      <c r="BB431" s="864"/>
      <c r="BC431" s="864"/>
      <c r="BD431" s="864"/>
      <c r="BH431" s="863"/>
      <c r="BI431" s="863"/>
      <c r="BJ431" s="863"/>
    </row>
    <row r="432" spans="1:62" ht="23.25" customHeight="1" x14ac:dyDescent="0.25">
      <c r="A432" s="843">
        <v>5</v>
      </c>
      <c r="B432" s="854" t="s">
        <v>1375</v>
      </c>
      <c r="C432" s="843" t="s">
        <v>246</v>
      </c>
      <c r="D432" s="843"/>
      <c r="E432" s="855">
        <f t="shared" si="56"/>
        <v>0.71</v>
      </c>
      <c r="F432" s="855"/>
      <c r="G432" s="856">
        <v>17</v>
      </c>
      <c r="H432" s="855">
        <f t="shared" si="57"/>
        <v>0.71</v>
      </c>
      <c r="I432" s="855">
        <v>0.6</v>
      </c>
      <c r="J432" s="884"/>
      <c r="K432" s="855"/>
      <c r="L432" s="855"/>
      <c r="M432" s="855">
        <f t="shared" si="58"/>
        <v>0.71</v>
      </c>
      <c r="N432" s="855">
        <v>0.6</v>
      </c>
      <c r="O432" s="882" t="s">
        <v>823</v>
      </c>
      <c r="P432" s="883" t="s">
        <v>824</v>
      </c>
      <c r="Q432" s="902" t="s">
        <v>677</v>
      </c>
      <c r="R432" s="902">
        <v>193</v>
      </c>
      <c r="S432" s="902">
        <v>193</v>
      </c>
      <c r="T432" s="859" t="s">
        <v>718</v>
      </c>
      <c r="U432" s="872"/>
      <c r="V432" s="872"/>
      <c r="W432" s="874">
        <v>0.71</v>
      </c>
      <c r="X432" s="872"/>
      <c r="Y432" s="872"/>
      <c r="Z432" s="872"/>
      <c r="AA432" s="872"/>
      <c r="AB432" s="872"/>
      <c r="AC432" s="872"/>
      <c r="AD432" s="872"/>
      <c r="AE432" s="872"/>
      <c r="AF432" s="872"/>
      <c r="AG432" s="872"/>
      <c r="AH432" s="872"/>
      <c r="AI432" s="872"/>
      <c r="AJ432" s="872"/>
      <c r="AK432" s="872"/>
      <c r="AL432" s="872"/>
      <c r="AM432" s="872"/>
      <c r="AN432" s="872"/>
      <c r="AO432" s="872"/>
      <c r="AP432" s="872"/>
      <c r="AQ432" s="857"/>
      <c r="AR432" s="857"/>
      <c r="AS432" s="857"/>
      <c r="AT432" s="857"/>
      <c r="AU432" s="857"/>
      <c r="AV432" s="861" t="s">
        <v>1376</v>
      </c>
      <c r="AW432" s="862"/>
      <c r="AX432" s="862"/>
      <c r="AY432" s="834" t="s">
        <v>1371</v>
      </c>
      <c r="AZ432" s="863"/>
      <c r="BA432" s="861" t="s">
        <v>680</v>
      </c>
      <c r="BB432" s="864"/>
      <c r="BC432" s="864"/>
      <c r="BD432" s="864"/>
      <c r="BE432" s="887"/>
      <c r="BF432" s="887"/>
      <c r="BG432" s="886"/>
      <c r="BH432" s="863"/>
      <c r="BI432" s="863"/>
      <c r="BJ432" s="863"/>
    </row>
    <row r="433" spans="1:62" ht="36" customHeight="1" x14ac:dyDescent="0.25">
      <c r="A433" s="843">
        <v>6</v>
      </c>
      <c r="B433" s="871" t="s">
        <v>1377</v>
      </c>
      <c r="C433" s="843" t="s">
        <v>246</v>
      </c>
      <c r="D433" s="843"/>
      <c r="E433" s="855">
        <f t="shared" si="56"/>
        <v>0.2</v>
      </c>
      <c r="F433" s="855"/>
      <c r="G433" s="856">
        <v>17</v>
      </c>
      <c r="H433" s="855">
        <f t="shared" si="57"/>
        <v>0.2</v>
      </c>
      <c r="I433" s="855">
        <v>0.2</v>
      </c>
      <c r="J433" s="884"/>
      <c r="K433" s="855"/>
      <c r="L433" s="855"/>
      <c r="M433" s="855">
        <f t="shared" si="58"/>
        <v>0.2</v>
      </c>
      <c r="N433" s="855">
        <v>0.2</v>
      </c>
      <c r="O433" s="871" t="s">
        <v>748</v>
      </c>
      <c r="P433" s="883" t="s">
        <v>728</v>
      </c>
      <c r="Q433" s="902" t="s">
        <v>677</v>
      </c>
      <c r="R433" s="902">
        <v>194</v>
      </c>
      <c r="S433" s="902">
        <v>194</v>
      </c>
      <c r="T433" s="859" t="s">
        <v>680</v>
      </c>
      <c r="U433" s="872"/>
      <c r="V433" s="872"/>
      <c r="W433" s="874"/>
      <c r="X433" s="872"/>
      <c r="Y433" s="872"/>
      <c r="Z433" s="872"/>
      <c r="AA433" s="872"/>
      <c r="AB433" s="872"/>
      <c r="AC433" s="872"/>
      <c r="AD433" s="872"/>
      <c r="AE433" s="872"/>
      <c r="AF433" s="872"/>
      <c r="AG433" s="872"/>
      <c r="AH433" s="872"/>
      <c r="AI433" s="872"/>
      <c r="AJ433" s="872">
        <v>0.2</v>
      </c>
      <c r="AK433" s="872"/>
      <c r="AL433" s="872"/>
      <c r="AM433" s="872"/>
      <c r="AN433" s="872"/>
      <c r="AO433" s="872"/>
      <c r="AP433" s="872"/>
      <c r="AQ433" s="857"/>
      <c r="AR433" s="857"/>
      <c r="AS433" s="857"/>
      <c r="AT433" s="857"/>
      <c r="AU433" s="857"/>
      <c r="AV433" s="861"/>
      <c r="AW433" s="834" t="s">
        <v>749</v>
      </c>
      <c r="AX433" s="862" t="s">
        <v>624</v>
      </c>
      <c r="AY433" s="834" t="s">
        <v>749</v>
      </c>
      <c r="AZ433" s="863"/>
      <c r="BA433" s="861" t="s">
        <v>1378</v>
      </c>
      <c r="BB433" s="864"/>
      <c r="BC433" s="864"/>
      <c r="BD433" s="864"/>
      <c r="BE433" s="887"/>
      <c r="BF433" s="887"/>
      <c r="BG433" s="886"/>
      <c r="BH433" s="863"/>
      <c r="BI433" s="863"/>
      <c r="BJ433" s="863"/>
    </row>
    <row r="434" spans="1:62" ht="31.5" x14ac:dyDescent="0.25">
      <c r="A434" s="843">
        <v>7</v>
      </c>
      <c r="B434" s="854" t="s">
        <v>1379</v>
      </c>
      <c r="C434" s="843" t="s">
        <v>246</v>
      </c>
      <c r="D434" s="843"/>
      <c r="E434" s="855">
        <f t="shared" si="56"/>
        <v>0.75</v>
      </c>
      <c r="F434" s="855">
        <v>0.72</v>
      </c>
      <c r="G434" s="856">
        <v>17</v>
      </c>
      <c r="H434" s="855">
        <f t="shared" si="57"/>
        <v>0.03</v>
      </c>
      <c r="I434" s="855">
        <v>0.77</v>
      </c>
      <c r="J434" s="851"/>
      <c r="K434" s="855"/>
      <c r="L434" s="855"/>
      <c r="M434" s="855">
        <f t="shared" si="58"/>
        <v>0.03</v>
      </c>
      <c r="N434" s="855">
        <v>0.77</v>
      </c>
      <c r="O434" s="871" t="s">
        <v>1022</v>
      </c>
      <c r="P434" s="843" t="s">
        <v>676</v>
      </c>
      <c r="Q434" s="902" t="s">
        <v>677</v>
      </c>
      <c r="R434" s="902">
        <v>195</v>
      </c>
      <c r="S434" s="902">
        <v>195</v>
      </c>
      <c r="T434" s="859" t="s">
        <v>1380</v>
      </c>
      <c r="U434" s="857"/>
      <c r="V434" s="857"/>
      <c r="W434" s="860">
        <v>0.03</v>
      </c>
      <c r="X434" s="857"/>
      <c r="Y434" s="857"/>
      <c r="Z434" s="857"/>
      <c r="AA434" s="857"/>
      <c r="AB434" s="857"/>
      <c r="AC434" s="857"/>
      <c r="AD434" s="857"/>
      <c r="AE434" s="857"/>
      <c r="AF434" s="857"/>
      <c r="AG434" s="857"/>
      <c r="AH434" s="857"/>
      <c r="AI434" s="857"/>
      <c r="AJ434" s="857"/>
      <c r="AK434" s="857"/>
      <c r="AL434" s="857"/>
      <c r="AM434" s="857"/>
      <c r="AN434" s="857"/>
      <c r="AO434" s="857"/>
      <c r="AP434" s="857"/>
      <c r="AQ434" s="857"/>
      <c r="AR434" s="857"/>
      <c r="AS434" s="857"/>
      <c r="AT434" s="857"/>
      <c r="AU434" s="857"/>
      <c r="AV434" s="861"/>
      <c r="AW434" s="862"/>
      <c r="AX434" s="862"/>
      <c r="AY434" s="834" t="s">
        <v>1371</v>
      </c>
      <c r="AZ434" s="863"/>
      <c r="BA434" s="861" t="s">
        <v>680</v>
      </c>
      <c r="BB434" s="864"/>
      <c r="BC434" s="864"/>
      <c r="BD434" s="864"/>
      <c r="BE434" s="887"/>
      <c r="BF434" s="887"/>
      <c r="BG434" s="886"/>
      <c r="BH434" s="863"/>
      <c r="BI434" s="863"/>
      <c r="BJ434" s="863"/>
    </row>
    <row r="435" spans="1:62" ht="21.75" customHeight="1" x14ac:dyDescent="0.25">
      <c r="A435" s="843">
        <v>8</v>
      </c>
      <c r="B435" s="854" t="s">
        <v>1381</v>
      </c>
      <c r="C435" s="843" t="s">
        <v>246</v>
      </c>
      <c r="D435" s="843"/>
      <c r="E435" s="855">
        <f t="shared" si="56"/>
        <v>0.87</v>
      </c>
      <c r="F435" s="893">
        <v>0.77</v>
      </c>
      <c r="G435" s="856">
        <v>17</v>
      </c>
      <c r="H435" s="855">
        <f t="shared" si="57"/>
        <v>0.1</v>
      </c>
      <c r="I435" s="927">
        <v>0.1</v>
      </c>
      <c r="J435" s="854"/>
      <c r="K435" s="854"/>
      <c r="L435" s="854"/>
      <c r="M435" s="855">
        <f t="shared" si="58"/>
        <v>0.1</v>
      </c>
      <c r="N435" s="927">
        <v>0.1</v>
      </c>
      <c r="O435" s="871" t="s">
        <v>1382</v>
      </c>
      <c r="P435" s="843" t="s">
        <v>859</v>
      </c>
      <c r="Q435" s="854"/>
      <c r="R435" s="843">
        <v>739</v>
      </c>
      <c r="S435" s="859"/>
      <c r="T435" s="859"/>
      <c r="U435" s="859"/>
      <c r="V435" s="859"/>
      <c r="W435" s="859"/>
      <c r="X435" s="927">
        <v>0.1</v>
      </c>
      <c r="Y435" s="859"/>
      <c r="Z435" s="859"/>
      <c r="AA435" s="859"/>
      <c r="AB435" s="859"/>
      <c r="AC435" s="859"/>
      <c r="AD435" s="859"/>
      <c r="AE435" s="859"/>
      <c r="AF435" s="859"/>
      <c r="AG435" s="859"/>
      <c r="AH435" s="859"/>
      <c r="AI435" s="859"/>
      <c r="AJ435" s="859"/>
      <c r="AK435" s="859"/>
      <c r="AL435" s="859"/>
      <c r="AM435" s="859"/>
      <c r="AN435" s="859"/>
      <c r="AO435" s="859"/>
      <c r="AP435" s="859"/>
      <c r="AQ435" s="859"/>
      <c r="AR435" s="859"/>
      <c r="AS435" s="859"/>
      <c r="AT435" s="859"/>
      <c r="AU435" s="859"/>
      <c r="AV435" s="834" t="s">
        <v>684</v>
      </c>
      <c r="AW435" s="834"/>
      <c r="AX435" s="834"/>
      <c r="AY435" s="834" t="s">
        <v>1371</v>
      </c>
      <c r="BA435" s="834" t="s">
        <v>680</v>
      </c>
      <c r="BB435" s="868"/>
      <c r="BE435" s="887"/>
      <c r="BF435" s="887"/>
      <c r="BG435" s="886"/>
    </row>
    <row r="436" spans="1:62" ht="31.5" x14ac:dyDescent="0.25">
      <c r="A436" s="843">
        <v>9</v>
      </c>
      <c r="B436" s="871" t="s">
        <v>1383</v>
      </c>
      <c r="C436" s="843" t="s">
        <v>246</v>
      </c>
      <c r="D436" s="843"/>
      <c r="E436" s="855">
        <f t="shared" si="56"/>
        <v>4.7700000000000005</v>
      </c>
      <c r="F436" s="921">
        <v>3.97</v>
      </c>
      <c r="G436" s="856">
        <v>17</v>
      </c>
      <c r="H436" s="855">
        <f t="shared" si="57"/>
        <v>0.8</v>
      </c>
      <c r="I436" s="921">
        <f>E436-F436</f>
        <v>0.80000000000000027</v>
      </c>
      <c r="J436" s="854"/>
      <c r="K436" s="854"/>
      <c r="L436" s="854"/>
      <c r="M436" s="855">
        <f t="shared" si="58"/>
        <v>0.8</v>
      </c>
      <c r="N436" s="920">
        <v>1</v>
      </c>
      <c r="O436" s="871" t="s">
        <v>1348</v>
      </c>
      <c r="P436" s="843" t="s">
        <v>676</v>
      </c>
      <c r="Q436" s="854"/>
      <c r="R436" s="843">
        <v>787</v>
      </c>
      <c r="S436" s="859"/>
      <c r="T436" s="859"/>
      <c r="U436" s="859"/>
      <c r="V436" s="859"/>
      <c r="W436" s="859">
        <v>0.8</v>
      </c>
      <c r="X436" s="859"/>
      <c r="Y436" s="859"/>
      <c r="Z436" s="859"/>
      <c r="AA436" s="859"/>
      <c r="AB436" s="859"/>
      <c r="AC436" s="859"/>
      <c r="AD436" s="859"/>
      <c r="AE436" s="859"/>
      <c r="AF436" s="859"/>
      <c r="AG436" s="859"/>
      <c r="AH436" s="859"/>
      <c r="AI436" s="859"/>
      <c r="AJ436" s="859"/>
      <c r="AK436" s="859"/>
      <c r="AL436" s="859"/>
      <c r="AM436" s="859"/>
      <c r="AN436" s="859"/>
      <c r="AO436" s="859"/>
      <c r="AP436" s="859"/>
      <c r="AQ436" s="859"/>
      <c r="AR436" s="859"/>
      <c r="AS436" s="859"/>
      <c r="AT436" s="859"/>
      <c r="AU436" s="859"/>
      <c r="AV436" s="834" t="s">
        <v>684</v>
      </c>
      <c r="AW436" s="834"/>
      <c r="AX436" s="834"/>
      <c r="AY436" s="834" t="s">
        <v>1371</v>
      </c>
      <c r="BA436" s="834" t="s">
        <v>680</v>
      </c>
      <c r="BB436" s="868"/>
      <c r="BE436" s="887"/>
      <c r="BF436" s="887"/>
      <c r="BG436" s="886"/>
    </row>
    <row r="437" spans="1:62" ht="31.5" x14ac:dyDescent="0.25">
      <c r="A437" s="843">
        <v>10</v>
      </c>
      <c r="B437" s="871" t="s">
        <v>1384</v>
      </c>
      <c r="C437" s="843" t="s">
        <v>246</v>
      </c>
      <c r="D437" s="843"/>
      <c r="E437" s="855">
        <f t="shared" si="56"/>
        <v>0.1</v>
      </c>
      <c r="F437" s="921"/>
      <c r="G437" s="856">
        <v>17</v>
      </c>
      <c r="H437" s="855">
        <f t="shared" si="57"/>
        <v>0.1</v>
      </c>
      <c r="I437" s="921">
        <f>E437-F437</f>
        <v>0.1</v>
      </c>
      <c r="J437" s="854"/>
      <c r="K437" s="854"/>
      <c r="L437" s="854"/>
      <c r="M437" s="855">
        <f t="shared" si="58"/>
        <v>0.1</v>
      </c>
      <c r="N437" s="920">
        <v>1</v>
      </c>
      <c r="O437" s="871" t="s">
        <v>1022</v>
      </c>
      <c r="P437" s="843" t="s">
        <v>676</v>
      </c>
      <c r="Q437" s="854"/>
      <c r="R437" s="843">
        <v>925</v>
      </c>
      <c r="S437" s="859"/>
      <c r="T437" s="859"/>
      <c r="U437" s="859"/>
      <c r="V437" s="859"/>
      <c r="W437" s="859"/>
      <c r="X437" s="859">
        <v>0.1</v>
      </c>
      <c r="Y437" s="859"/>
      <c r="Z437" s="859"/>
      <c r="AA437" s="859"/>
      <c r="AB437" s="859"/>
      <c r="AC437" s="859"/>
      <c r="AD437" s="859"/>
      <c r="AE437" s="859"/>
      <c r="AF437" s="859"/>
      <c r="AG437" s="859"/>
      <c r="AH437" s="859"/>
      <c r="AI437" s="859"/>
      <c r="AJ437" s="859"/>
      <c r="AK437" s="859"/>
      <c r="AL437" s="859"/>
      <c r="AM437" s="859"/>
      <c r="AN437" s="859"/>
      <c r="AO437" s="859"/>
      <c r="AP437" s="859"/>
      <c r="AQ437" s="859"/>
      <c r="AR437" s="859"/>
      <c r="AS437" s="859"/>
      <c r="AT437" s="859"/>
      <c r="AU437" s="859"/>
      <c r="AV437" s="834" t="s">
        <v>684</v>
      </c>
      <c r="AW437" s="834"/>
      <c r="AX437" s="834"/>
      <c r="AY437" s="834" t="s">
        <v>1371</v>
      </c>
      <c r="BA437" s="834" t="s">
        <v>1385</v>
      </c>
      <c r="BB437" s="868"/>
      <c r="BE437" s="887"/>
      <c r="BF437" s="887"/>
      <c r="BG437" s="886"/>
    </row>
    <row r="438" spans="1:62" ht="34.5" customHeight="1" x14ac:dyDescent="0.25">
      <c r="A438" s="843">
        <v>11</v>
      </c>
      <c r="B438" s="854" t="s">
        <v>1386</v>
      </c>
      <c r="C438" s="843" t="s">
        <v>246</v>
      </c>
      <c r="D438" s="843">
        <v>11</v>
      </c>
      <c r="E438" s="855">
        <f t="shared" si="56"/>
        <v>0.04</v>
      </c>
      <c r="F438" s="843"/>
      <c r="G438" s="856">
        <v>17</v>
      </c>
      <c r="H438" s="855">
        <f t="shared" si="57"/>
        <v>0.04</v>
      </c>
      <c r="I438" s="843"/>
      <c r="J438" s="854"/>
      <c r="K438" s="854"/>
      <c r="L438" s="854"/>
      <c r="M438" s="855">
        <f t="shared" si="58"/>
        <v>0.04</v>
      </c>
      <c r="N438" s="854"/>
      <c r="O438" s="871" t="s">
        <v>1387</v>
      </c>
      <c r="P438" s="854" t="s">
        <v>864</v>
      </c>
      <c r="Q438" s="854"/>
      <c r="R438" s="843">
        <v>727</v>
      </c>
      <c r="S438" s="859"/>
      <c r="T438" s="859"/>
      <c r="U438" s="859"/>
      <c r="V438" s="859"/>
      <c r="W438" s="853"/>
      <c r="X438" s="859">
        <v>0.04</v>
      </c>
      <c r="Y438" s="859"/>
      <c r="Z438" s="859"/>
      <c r="AA438" s="859"/>
      <c r="AB438" s="859"/>
      <c r="AC438" s="859"/>
      <c r="AD438" s="859"/>
      <c r="AE438" s="859"/>
      <c r="AF438" s="859"/>
      <c r="AG438" s="859"/>
      <c r="AH438" s="859"/>
      <c r="AI438" s="859"/>
      <c r="AJ438" s="859"/>
      <c r="AK438" s="859"/>
      <c r="AL438" s="859"/>
      <c r="AM438" s="859"/>
      <c r="AN438" s="859"/>
      <c r="AO438" s="859"/>
      <c r="AP438" s="859"/>
      <c r="AQ438" s="859"/>
      <c r="AR438" s="859"/>
      <c r="AS438" s="859"/>
      <c r="AT438" s="859"/>
      <c r="AU438" s="859"/>
      <c r="AW438" s="834" t="s">
        <v>684</v>
      </c>
      <c r="AX438" s="834"/>
      <c r="AY438" s="834" t="s">
        <v>1371</v>
      </c>
      <c r="BA438" s="835" t="s">
        <v>680</v>
      </c>
      <c r="BE438" s="887"/>
      <c r="BF438" s="887"/>
      <c r="BG438" s="886"/>
    </row>
    <row r="439" spans="1:62" s="838" customFormat="1" ht="28.5" customHeight="1" x14ac:dyDescent="0.25">
      <c r="A439" s="952" t="s">
        <v>1388</v>
      </c>
      <c r="B439" s="847" t="s">
        <v>445</v>
      </c>
      <c r="C439" s="952"/>
      <c r="D439" s="843"/>
      <c r="E439" s="869">
        <f>SUM(E440:E457)</f>
        <v>10.670000000000002</v>
      </c>
      <c r="F439" s="869">
        <f t="shared" ref="F439:M439" si="59">SUM(F440:F457)</f>
        <v>2.71</v>
      </c>
      <c r="G439" s="855">
        <f t="shared" si="59"/>
        <v>288</v>
      </c>
      <c r="H439" s="869">
        <f t="shared" si="59"/>
        <v>7.9600000000000026</v>
      </c>
      <c r="I439" s="855">
        <f t="shared" si="59"/>
        <v>8.1300000000000008</v>
      </c>
      <c r="J439" s="869">
        <f t="shared" si="59"/>
        <v>2.54</v>
      </c>
      <c r="K439" s="869">
        <f t="shared" si="59"/>
        <v>0</v>
      </c>
      <c r="L439" s="869">
        <f t="shared" si="59"/>
        <v>0</v>
      </c>
      <c r="M439" s="869">
        <f t="shared" si="59"/>
        <v>5.4200000000000017</v>
      </c>
      <c r="N439" s="854"/>
      <c r="O439" s="850"/>
      <c r="P439" s="854"/>
      <c r="Q439" s="854"/>
      <c r="R439" s="952"/>
      <c r="S439" s="859"/>
      <c r="T439" s="859"/>
      <c r="U439" s="859"/>
      <c r="V439" s="859"/>
      <c r="W439" s="853"/>
      <c r="X439" s="859"/>
      <c r="Y439" s="859"/>
      <c r="Z439" s="859"/>
      <c r="AA439" s="859"/>
      <c r="AB439" s="859"/>
      <c r="AC439" s="859"/>
      <c r="AD439" s="859"/>
      <c r="AE439" s="859"/>
      <c r="AF439" s="859"/>
      <c r="AG439" s="859"/>
      <c r="AH439" s="859"/>
      <c r="AI439" s="859"/>
      <c r="AJ439" s="859"/>
      <c r="AK439" s="859"/>
      <c r="AL439" s="859"/>
      <c r="AM439" s="859"/>
      <c r="AN439" s="859"/>
      <c r="AO439" s="859"/>
      <c r="AP439" s="859"/>
      <c r="AQ439" s="859"/>
      <c r="AR439" s="859"/>
      <c r="AS439" s="859"/>
      <c r="AT439" s="859"/>
      <c r="AU439" s="859"/>
      <c r="AV439" s="834"/>
      <c r="AW439" s="834"/>
      <c r="AX439" s="834"/>
      <c r="AY439" s="834"/>
      <c r="AZ439" s="833"/>
      <c r="BA439" s="835"/>
      <c r="BC439" s="833"/>
      <c r="BD439" s="833"/>
      <c r="BE439" s="887"/>
      <c r="BF439" s="887"/>
      <c r="BG439" s="886"/>
      <c r="BH439" s="833"/>
      <c r="BI439" s="833"/>
      <c r="BJ439" s="833"/>
    </row>
    <row r="440" spans="1:62" ht="31.5" x14ac:dyDescent="0.25">
      <c r="A440" s="843">
        <v>1</v>
      </c>
      <c r="B440" s="875" t="s">
        <v>1389</v>
      </c>
      <c r="C440" s="873" t="s">
        <v>437</v>
      </c>
      <c r="D440" s="873"/>
      <c r="E440" s="855">
        <f t="shared" ref="E440:E457" si="60">F440+H440</f>
        <v>0.09</v>
      </c>
      <c r="F440" s="855"/>
      <c r="G440" s="856">
        <v>18</v>
      </c>
      <c r="H440" s="855">
        <f t="shared" ref="H440:H457" si="61">J440+K440+L440+M440</f>
        <v>0.09</v>
      </c>
      <c r="I440" s="855">
        <v>0.3</v>
      </c>
      <c r="J440" s="884"/>
      <c r="K440" s="855"/>
      <c r="L440" s="855"/>
      <c r="M440" s="855">
        <f t="shared" ref="M440:M457" si="62">SUM(W440:AS440)</f>
        <v>0.09</v>
      </c>
      <c r="N440" s="855">
        <v>0.3</v>
      </c>
      <c r="O440" s="871" t="s">
        <v>1390</v>
      </c>
      <c r="P440" s="843" t="s">
        <v>699</v>
      </c>
      <c r="Q440" s="902" t="s">
        <v>677</v>
      </c>
      <c r="R440" s="902">
        <v>197</v>
      </c>
      <c r="S440" s="902">
        <v>197</v>
      </c>
      <c r="T440" s="859" t="s">
        <v>718</v>
      </c>
      <c r="U440" s="872"/>
      <c r="V440" s="872"/>
      <c r="W440" s="855"/>
      <c r="X440" s="872">
        <v>0.09</v>
      </c>
      <c r="Y440" s="872"/>
      <c r="Z440" s="872"/>
      <c r="AA440" s="872"/>
      <c r="AB440" s="872"/>
      <c r="AC440" s="872"/>
      <c r="AD440" s="872"/>
      <c r="AE440" s="872"/>
      <c r="AF440" s="872"/>
      <c r="AG440" s="872"/>
      <c r="AH440" s="872"/>
      <c r="AI440" s="872"/>
      <c r="AJ440" s="872"/>
      <c r="AK440" s="872"/>
      <c r="AL440" s="872"/>
      <c r="AM440" s="872"/>
      <c r="AN440" s="872"/>
      <c r="AO440" s="872"/>
      <c r="AP440" s="872"/>
      <c r="AQ440" s="857"/>
      <c r="AR440" s="857"/>
      <c r="AS440" s="857"/>
      <c r="AT440" s="857"/>
      <c r="AU440" s="857"/>
      <c r="AV440" s="861"/>
      <c r="AW440" s="862"/>
      <c r="AX440" s="862"/>
      <c r="AY440" s="862" t="s">
        <v>680</v>
      </c>
      <c r="AZ440" s="863"/>
      <c r="BA440" s="861" t="s">
        <v>680</v>
      </c>
      <c r="BB440" s="864"/>
      <c r="BC440" s="864"/>
      <c r="BD440" s="864"/>
      <c r="BE440" s="887"/>
      <c r="BF440" s="887"/>
      <c r="BG440" s="886"/>
      <c r="BH440" s="863"/>
      <c r="BI440" s="863"/>
      <c r="BJ440" s="863"/>
    </row>
    <row r="441" spans="1:62" ht="31.5" x14ac:dyDescent="0.25">
      <c r="A441" s="843">
        <v>2</v>
      </c>
      <c r="B441" s="875" t="s">
        <v>1391</v>
      </c>
      <c r="C441" s="873" t="s">
        <v>437</v>
      </c>
      <c r="D441" s="873"/>
      <c r="E441" s="855">
        <f t="shared" si="60"/>
        <v>0.3</v>
      </c>
      <c r="F441" s="855"/>
      <c r="G441" s="856">
        <v>18</v>
      </c>
      <c r="H441" s="855">
        <f t="shared" si="61"/>
        <v>0.3</v>
      </c>
      <c r="I441" s="855">
        <v>0.4</v>
      </c>
      <c r="J441" s="884"/>
      <c r="K441" s="855"/>
      <c r="L441" s="855"/>
      <c r="M441" s="855">
        <f t="shared" si="62"/>
        <v>0.3</v>
      </c>
      <c r="N441" s="855">
        <v>0.4</v>
      </c>
      <c r="O441" s="871" t="s">
        <v>1392</v>
      </c>
      <c r="P441" s="843" t="s">
        <v>699</v>
      </c>
      <c r="Q441" s="902" t="s">
        <v>677</v>
      </c>
      <c r="R441" s="902">
        <v>198</v>
      </c>
      <c r="S441" s="902">
        <v>198</v>
      </c>
      <c r="T441" s="859"/>
      <c r="U441" s="872"/>
      <c r="V441" s="872"/>
      <c r="W441" s="855">
        <v>0.3</v>
      </c>
      <c r="X441" s="872"/>
      <c r="Y441" s="872"/>
      <c r="Z441" s="872"/>
      <c r="AA441" s="872"/>
      <c r="AB441" s="872"/>
      <c r="AC441" s="872"/>
      <c r="AD441" s="872"/>
      <c r="AE441" s="872"/>
      <c r="AF441" s="872"/>
      <c r="AG441" s="872"/>
      <c r="AH441" s="872"/>
      <c r="AI441" s="872"/>
      <c r="AJ441" s="872"/>
      <c r="AK441" s="872"/>
      <c r="AL441" s="872"/>
      <c r="AM441" s="872"/>
      <c r="AN441" s="872"/>
      <c r="AO441" s="872"/>
      <c r="AP441" s="872"/>
      <c r="AQ441" s="857"/>
      <c r="AR441" s="857"/>
      <c r="AS441" s="857"/>
      <c r="AT441" s="857"/>
      <c r="AU441" s="857"/>
      <c r="AV441" s="861"/>
      <c r="AW441" s="862"/>
      <c r="AX441" s="862"/>
      <c r="AY441" s="862" t="s">
        <v>680</v>
      </c>
      <c r="AZ441" s="863"/>
      <c r="BA441" s="861" t="s">
        <v>680</v>
      </c>
      <c r="BB441" s="864"/>
      <c r="BC441" s="864"/>
      <c r="BD441" s="864"/>
      <c r="BE441" s="887"/>
      <c r="BF441" s="887"/>
      <c r="BG441" s="886"/>
      <c r="BH441" s="863"/>
      <c r="BI441" s="863"/>
      <c r="BJ441" s="863"/>
    </row>
    <row r="442" spans="1:62" x14ac:dyDescent="0.25">
      <c r="A442" s="843">
        <v>3</v>
      </c>
      <c r="B442" s="875" t="s">
        <v>1393</v>
      </c>
      <c r="C442" s="873" t="s">
        <v>437</v>
      </c>
      <c r="D442" s="873"/>
      <c r="E442" s="855">
        <f t="shared" si="60"/>
        <v>1.08</v>
      </c>
      <c r="F442" s="855">
        <v>0.5</v>
      </c>
      <c r="G442" s="856">
        <v>18</v>
      </c>
      <c r="H442" s="855">
        <f t="shared" si="61"/>
        <v>0.57999999999999996</v>
      </c>
      <c r="I442" s="855">
        <v>1.1000000000000001</v>
      </c>
      <c r="J442" s="884"/>
      <c r="K442" s="855"/>
      <c r="L442" s="855"/>
      <c r="M442" s="855">
        <f t="shared" si="62"/>
        <v>0.57999999999999996</v>
      </c>
      <c r="N442" s="855">
        <v>1.1000000000000001</v>
      </c>
      <c r="O442" s="871" t="s">
        <v>591</v>
      </c>
      <c r="P442" s="843" t="s">
        <v>796</v>
      </c>
      <c r="Q442" s="902" t="s">
        <v>677</v>
      </c>
      <c r="R442" s="902">
        <v>199</v>
      </c>
      <c r="S442" s="902">
        <v>199</v>
      </c>
      <c r="T442" s="859" t="s">
        <v>680</v>
      </c>
      <c r="U442" s="872"/>
      <c r="V442" s="872"/>
      <c r="W442" s="855">
        <v>0.57999999999999996</v>
      </c>
      <c r="X442" s="872"/>
      <c r="Y442" s="872"/>
      <c r="Z442" s="872"/>
      <c r="AA442" s="872"/>
      <c r="AB442" s="872"/>
      <c r="AC442" s="872"/>
      <c r="AD442" s="872"/>
      <c r="AE442" s="872"/>
      <c r="AF442" s="872"/>
      <c r="AG442" s="872"/>
      <c r="AH442" s="872"/>
      <c r="AI442" s="872"/>
      <c r="AJ442" s="872"/>
      <c r="AK442" s="872"/>
      <c r="AL442" s="872"/>
      <c r="AM442" s="872"/>
      <c r="AN442" s="872"/>
      <c r="AO442" s="872"/>
      <c r="AP442" s="872"/>
      <c r="AQ442" s="857"/>
      <c r="AR442" s="857"/>
      <c r="AS442" s="857"/>
      <c r="AT442" s="857"/>
      <c r="AU442" s="857"/>
      <c r="AV442" s="861"/>
      <c r="AW442" s="862"/>
      <c r="AX442" s="862"/>
      <c r="AY442" s="862" t="s">
        <v>680</v>
      </c>
      <c r="AZ442" s="863"/>
      <c r="BA442" s="861" t="s">
        <v>680</v>
      </c>
      <c r="BB442" s="864"/>
      <c r="BC442" s="864"/>
      <c r="BD442" s="864"/>
      <c r="BH442" s="863"/>
      <c r="BI442" s="863"/>
      <c r="BJ442" s="863"/>
    </row>
    <row r="443" spans="1:62" ht="31.5" x14ac:dyDescent="0.25">
      <c r="A443" s="843">
        <v>4</v>
      </c>
      <c r="B443" s="875" t="s">
        <v>1394</v>
      </c>
      <c r="C443" s="873" t="s">
        <v>437</v>
      </c>
      <c r="D443" s="873"/>
      <c r="E443" s="855">
        <f t="shared" si="60"/>
        <v>0.06</v>
      </c>
      <c r="F443" s="855"/>
      <c r="G443" s="856">
        <v>18</v>
      </c>
      <c r="H443" s="855">
        <f t="shared" si="61"/>
        <v>0.06</v>
      </c>
      <c r="I443" s="855">
        <v>0.06</v>
      </c>
      <c r="J443" s="855"/>
      <c r="K443" s="855"/>
      <c r="L443" s="855"/>
      <c r="M443" s="855">
        <f t="shared" si="62"/>
        <v>0.06</v>
      </c>
      <c r="N443" s="855">
        <v>0.06</v>
      </c>
      <c r="O443" s="882" t="s">
        <v>1395</v>
      </c>
      <c r="P443" s="883" t="s">
        <v>722</v>
      </c>
      <c r="Q443" s="902" t="s">
        <v>677</v>
      </c>
      <c r="R443" s="902">
        <v>200</v>
      </c>
      <c r="S443" s="902">
        <v>200</v>
      </c>
      <c r="T443" s="859" t="s">
        <v>680</v>
      </c>
      <c r="U443" s="855"/>
      <c r="V443" s="872"/>
      <c r="W443" s="855">
        <v>0</v>
      </c>
      <c r="X443" s="872">
        <v>0</v>
      </c>
      <c r="Y443" s="855"/>
      <c r="Z443" s="855"/>
      <c r="AA443" s="872"/>
      <c r="AB443" s="872"/>
      <c r="AC443" s="872"/>
      <c r="AD443" s="872"/>
      <c r="AE443" s="872"/>
      <c r="AF443" s="872"/>
      <c r="AG443" s="855">
        <v>0.06</v>
      </c>
      <c r="AH443" s="855"/>
      <c r="AI443" s="855"/>
      <c r="AJ443" s="855"/>
      <c r="AK443" s="872"/>
      <c r="AL443" s="872"/>
      <c r="AM443" s="872"/>
      <c r="AN443" s="872"/>
      <c r="AO443" s="872"/>
      <c r="AP443" s="872"/>
      <c r="AQ443" s="857"/>
      <c r="AR443" s="857"/>
      <c r="AS443" s="857"/>
      <c r="AT443" s="857"/>
      <c r="AU443" s="857"/>
      <c r="AV443" s="861"/>
      <c r="AW443" s="862"/>
      <c r="AX443" s="862"/>
      <c r="AY443" s="862" t="s">
        <v>680</v>
      </c>
      <c r="AZ443" s="863"/>
      <c r="BA443" s="861" t="s">
        <v>680</v>
      </c>
      <c r="BB443" s="864"/>
      <c r="BC443" s="864"/>
      <c r="BD443" s="864"/>
      <c r="BH443" s="863"/>
      <c r="BI443" s="863"/>
      <c r="BJ443" s="863"/>
    </row>
    <row r="444" spans="1:62" ht="31.5" x14ac:dyDescent="0.25">
      <c r="A444" s="843">
        <v>5</v>
      </c>
      <c r="B444" s="875" t="s">
        <v>1396</v>
      </c>
      <c r="C444" s="873" t="s">
        <v>437</v>
      </c>
      <c r="D444" s="873"/>
      <c r="E444" s="855">
        <f t="shared" si="60"/>
        <v>0.08</v>
      </c>
      <c r="F444" s="855"/>
      <c r="G444" s="856">
        <v>18</v>
      </c>
      <c r="H444" s="855">
        <f t="shared" si="61"/>
        <v>0.08</v>
      </c>
      <c r="I444" s="855">
        <v>0.08</v>
      </c>
      <c r="J444" s="855">
        <v>0.08</v>
      </c>
      <c r="K444" s="855"/>
      <c r="L444" s="855"/>
      <c r="M444" s="855">
        <f t="shared" si="62"/>
        <v>0</v>
      </c>
      <c r="N444" s="855">
        <v>0</v>
      </c>
      <c r="O444" s="882" t="s">
        <v>1397</v>
      </c>
      <c r="P444" s="883" t="s">
        <v>722</v>
      </c>
      <c r="Q444" s="902" t="s">
        <v>677</v>
      </c>
      <c r="R444" s="902">
        <v>201</v>
      </c>
      <c r="S444" s="902">
        <v>201</v>
      </c>
      <c r="T444" s="859" t="s">
        <v>680</v>
      </c>
      <c r="U444" s="855"/>
      <c r="V444" s="872"/>
      <c r="W444" s="855">
        <v>0</v>
      </c>
      <c r="X444" s="872">
        <v>0</v>
      </c>
      <c r="Y444" s="855"/>
      <c r="Z444" s="855"/>
      <c r="AA444" s="872"/>
      <c r="AB444" s="872"/>
      <c r="AC444" s="872"/>
      <c r="AD444" s="872"/>
      <c r="AE444" s="872"/>
      <c r="AF444" s="872"/>
      <c r="AG444" s="855"/>
      <c r="AH444" s="855"/>
      <c r="AI444" s="855"/>
      <c r="AJ444" s="855"/>
      <c r="AK444" s="872"/>
      <c r="AL444" s="872"/>
      <c r="AM444" s="872"/>
      <c r="AN444" s="872"/>
      <c r="AO444" s="872"/>
      <c r="AP444" s="872"/>
      <c r="AQ444" s="857"/>
      <c r="AR444" s="857"/>
      <c r="AS444" s="857"/>
      <c r="AT444" s="857"/>
      <c r="AU444" s="857"/>
      <c r="AV444" s="861"/>
      <c r="AW444" s="862"/>
      <c r="AX444" s="862"/>
      <c r="AY444" s="862" t="s">
        <v>680</v>
      </c>
      <c r="AZ444" s="863"/>
      <c r="BA444" s="861" t="s">
        <v>680</v>
      </c>
      <c r="BB444" s="864"/>
      <c r="BC444" s="864"/>
      <c r="BD444" s="864"/>
      <c r="BH444" s="863"/>
      <c r="BI444" s="863"/>
      <c r="BJ444" s="863"/>
    </row>
    <row r="445" spans="1:62" ht="31.5" x14ac:dyDescent="0.25">
      <c r="A445" s="843">
        <v>6</v>
      </c>
      <c r="B445" s="854" t="s">
        <v>1398</v>
      </c>
      <c r="C445" s="843" t="s">
        <v>437</v>
      </c>
      <c r="D445" s="843"/>
      <c r="E445" s="855">
        <f t="shared" si="60"/>
        <v>0.17</v>
      </c>
      <c r="F445" s="855"/>
      <c r="G445" s="856">
        <v>18</v>
      </c>
      <c r="H445" s="855">
        <f t="shared" si="61"/>
        <v>0.17</v>
      </c>
      <c r="I445" s="855">
        <v>7.0000000000000007E-2</v>
      </c>
      <c r="J445" s="855"/>
      <c r="K445" s="855"/>
      <c r="L445" s="855"/>
      <c r="M445" s="855">
        <f t="shared" si="62"/>
        <v>0.17</v>
      </c>
      <c r="N445" s="855">
        <v>7.0000000000000007E-2</v>
      </c>
      <c r="O445" s="882" t="s">
        <v>1399</v>
      </c>
      <c r="P445" s="883" t="s">
        <v>722</v>
      </c>
      <c r="Q445" s="902" t="s">
        <v>677</v>
      </c>
      <c r="R445" s="902">
        <v>202</v>
      </c>
      <c r="S445" s="902">
        <v>202</v>
      </c>
      <c r="T445" s="859" t="s">
        <v>680</v>
      </c>
      <c r="U445" s="855"/>
      <c r="V445" s="872"/>
      <c r="W445" s="855">
        <v>0.17</v>
      </c>
      <c r="X445" s="872">
        <v>0</v>
      </c>
      <c r="Y445" s="855"/>
      <c r="Z445" s="855"/>
      <c r="AA445" s="872"/>
      <c r="AB445" s="872"/>
      <c r="AC445" s="872"/>
      <c r="AD445" s="872"/>
      <c r="AE445" s="872"/>
      <c r="AF445" s="872"/>
      <c r="AG445" s="855"/>
      <c r="AH445" s="855"/>
      <c r="AI445" s="855"/>
      <c r="AJ445" s="855"/>
      <c r="AK445" s="872"/>
      <c r="AL445" s="872"/>
      <c r="AM445" s="872"/>
      <c r="AN445" s="872"/>
      <c r="AO445" s="872"/>
      <c r="AP445" s="872"/>
      <c r="AQ445" s="857"/>
      <c r="AR445" s="857"/>
      <c r="AS445" s="857"/>
      <c r="AT445" s="857"/>
      <c r="AU445" s="857"/>
      <c r="AV445" s="861"/>
      <c r="AW445" s="862"/>
      <c r="AX445" s="862"/>
      <c r="AY445" s="862" t="s">
        <v>680</v>
      </c>
      <c r="AZ445" s="863"/>
      <c r="BA445" s="861" t="s">
        <v>680</v>
      </c>
      <c r="BB445" s="864"/>
      <c r="BC445" s="864"/>
      <c r="BD445" s="864"/>
      <c r="BH445" s="863"/>
      <c r="BI445" s="863"/>
      <c r="BJ445" s="863"/>
    </row>
    <row r="446" spans="1:62" ht="31.5" x14ac:dyDescent="0.25">
      <c r="A446" s="843">
        <v>7</v>
      </c>
      <c r="B446" s="875" t="s">
        <v>1400</v>
      </c>
      <c r="C446" s="873" t="s">
        <v>437</v>
      </c>
      <c r="D446" s="873"/>
      <c r="E446" s="855">
        <f t="shared" si="60"/>
        <v>0.06</v>
      </c>
      <c r="F446" s="855"/>
      <c r="G446" s="856">
        <v>18</v>
      </c>
      <c r="H446" s="855">
        <f t="shared" si="61"/>
        <v>0.06</v>
      </c>
      <c r="I446" s="855">
        <v>0.05</v>
      </c>
      <c r="J446" s="855"/>
      <c r="K446" s="855"/>
      <c r="L446" s="855"/>
      <c r="M446" s="855">
        <f t="shared" si="62"/>
        <v>0.06</v>
      </c>
      <c r="N446" s="855">
        <v>0.05</v>
      </c>
      <c r="O446" s="882" t="s">
        <v>945</v>
      </c>
      <c r="P446" s="883" t="s">
        <v>728</v>
      </c>
      <c r="Q446" s="902" t="s">
        <v>677</v>
      </c>
      <c r="R446" s="902">
        <v>203</v>
      </c>
      <c r="S446" s="902">
        <v>203</v>
      </c>
      <c r="T446" s="859" t="s">
        <v>680</v>
      </c>
      <c r="U446" s="855"/>
      <c r="V446" s="872"/>
      <c r="W446" s="855">
        <v>0</v>
      </c>
      <c r="X446" s="872">
        <v>0</v>
      </c>
      <c r="Y446" s="855"/>
      <c r="Z446" s="855"/>
      <c r="AA446" s="872"/>
      <c r="AB446" s="872"/>
      <c r="AC446" s="872"/>
      <c r="AD446" s="872"/>
      <c r="AE446" s="872"/>
      <c r="AF446" s="872"/>
      <c r="AG446" s="855"/>
      <c r="AH446" s="855"/>
      <c r="AI446" s="855"/>
      <c r="AJ446" s="855">
        <v>0.06</v>
      </c>
      <c r="AK446" s="872"/>
      <c r="AL446" s="872"/>
      <c r="AM446" s="872"/>
      <c r="AN446" s="872"/>
      <c r="AO446" s="872"/>
      <c r="AP446" s="872"/>
      <c r="AQ446" s="857"/>
      <c r="AR446" s="857"/>
      <c r="AS446" s="857"/>
      <c r="AT446" s="857"/>
      <c r="AU446" s="857"/>
      <c r="AV446" s="861"/>
      <c r="AW446" s="862"/>
      <c r="AX446" s="862"/>
      <c r="AY446" s="862" t="s">
        <v>680</v>
      </c>
      <c r="AZ446" s="863"/>
      <c r="BA446" s="861" t="s">
        <v>680</v>
      </c>
      <c r="BB446" s="864"/>
      <c r="BC446" s="864"/>
      <c r="BD446" s="864"/>
      <c r="BH446" s="863"/>
      <c r="BI446" s="863"/>
      <c r="BJ446" s="863"/>
    </row>
    <row r="447" spans="1:62" ht="47.25" x14ac:dyDescent="0.25">
      <c r="A447" s="843">
        <v>8</v>
      </c>
      <c r="B447" s="854" t="s">
        <v>1401</v>
      </c>
      <c r="C447" s="843" t="s">
        <v>437</v>
      </c>
      <c r="D447" s="843"/>
      <c r="E447" s="855">
        <f t="shared" si="60"/>
        <v>1</v>
      </c>
      <c r="F447" s="855"/>
      <c r="G447" s="856">
        <v>18</v>
      </c>
      <c r="H447" s="855">
        <f t="shared" si="61"/>
        <v>1</v>
      </c>
      <c r="I447" s="855">
        <v>1</v>
      </c>
      <c r="J447" s="884">
        <v>1</v>
      </c>
      <c r="K447" s="855"/>
      <c r="L447" s="855"/>
      <c r="M447" s="855">
        <f t="shared" si="62"/>
        <v>0</v>
      </c>
      <c r="N447" s="855">
        <v>0</v>
      </c>
      <c r="O447" s="917" t="s">
        <v>1402</v>
      </c>
      <c r="P447" s="843" t="s">
        <v>751</v>
      </c>
      <c r="Q447" s="902" t="s">
        <v>677</v>
      </c>
      <c r="R447" s="902">
        <v>578</v>
      </c>
      <c r="S447" s="902">
        <v>578</v>
      </c>
      <c r="T447" s="859" t="s">
        <v>1403</v>
      </c>
      <c r="U447" s="872"/>
      <c r="V447" s="872"/>
      <c r="W447" s="855"/>
      <c r="X447" s="884"/>
      <c r="Y447" s="872"/>
      <c r="Z447" s="872"/>
      <c r="AA447" s="872"/>
      <c r="AB447" s="872"/>
      <c r="AC447" s="872"/>
      <c r="AD447" s="872"/>
      <c r="AE447" s="872"/>
      <c r="AF447" s="872"/>
      <c r="AG447" s="884"/>
      <c r="AH447" s="884"/>
      <c r="AI447" s="884"/>
      <c r="AJ447" s="884"/>
      <c r="AK447" s="872"/>
      <c r="AL447" s="872"/>
      <c r="AM447" s="872"/>
      <c r="AN447" s="872"/>
      <c r="AO447" s="872"/>
      <c r="AP447" s="872"/>
      <c r="AQ447" s="857"/>
      <c r="AR447" s="857"/>
      <c r="AS447" s="857"/>
      <c r="AT447" s="857"/>
      <c r="AU447" s="857"/>
      <c r="AV447" s="861"/>
      <c r="AW447" s="862"/>
      <c r="AX447" s="862"/>
      <c r="AY447" s="862" t="s">
        <v>680</v>
      </c>
      <c r="AZ447" s="863"/>
      <c r="BA447" s="861" t="s">
        <v>680</v>
      </c>
      <c r="BB447" s="864"/>
      <c r="BC447" s="864"/>
      <c r="BD447" s="864"/>
      <c r="BH447" s="863"/>
      <c r="BI447" s="863"/>
      <c r="BJ447" s="863"/>
    </row>
    <row r="448" spans="1:62" ht="31.5" x14ac:dyDescent="0.25">
      <c r="A448" s="843">
        <v>9</v>
      </c>
      <c r="B448" s="854" t="s">
        <v>1404</v>
      </c>
      <c r="C448" s="843" t="s">
        <v>437</v>
      </c>
      <c r="D448" s="843"/>
      <c r="E448" s="855">
        <f t="shared" si="60"/>
        <v>0.32</v>
      </c>
      <c r="F448" s="893"/>
      <c r="G448" s="856">
        <v>18</v>
      </c>
      <c r="H448" s="855">
        <f t="shared" si="61"/>
        <v>0.32</v>
      </c>
      <c r="I448" s="888">
        <v>0.32</v>
      </c>
      <c r="J448" s="854"/>
      <c r="K448" s="854"/>
      <c r="L448" s="854"/>
      <c r="M448" s="855">
        <f t="shared" si="62"/>
        <v>0.32</v>
      </c>
      <c r="N448" s="854"/>
      <c r="O448" s="871" t="s">
        <v>1405</v>
      </c>
      <c r="P448" s="854" t="s">
        <v>715</v>
      </c>
      <c r="Q448" s="854"/>
      <c r="R448" s="843">
        <v>722</v>
      </c>
      <c r="S448" s="859"/>
      <c r="T448" s="859"/>
      <c r="U448" s="859"/>
      <c r="V448" s="859"/>
      <c r="W448" s="888">
        <v>0.3</v>
      </c>
      <c r="X448" s="859"/>
      <c r="Y448" s="859"/>
      <c r="Z448" s="859"/>
      <c r="AA448" s="859"/>
      <c r="AB448" s="859"/>
      <c r="AC448" s="859"/>
      <c r="AD448" s="927">
        <v>0.02</v>
      </c>
      <c r="AE448" s="859"/>
      <c r="AF448" s="859"/>
      <c r="AG448" s="859"/>
      <c r="AH448" s="859"/>
      <c r="AI448" s="859"/>
      <c r="AJ448" s="859"/>
      <c r="AK448" s="859"/>
      <c r="AL448" s="859"/>
      <c r="AM448" s="859"/>
      <c r="AN448" s="859"/>
      <c r="AO448" s="859"/>
      <c r="AP448" s="859"/>
      <c r="AQ448" s="859"/>
      <c r="AR448" s="859"/>
      <c r="AS448" s="859"/>
      <c r="AT448" s="859"/>
      <c r="AU448" s="859"/>
      <c r="AV448" s="834" t="s">
        <v>1030</v>
      </c>
      <c r="AW448" s="834"/>
      <c r="AX448" s="834"/>
      <c r="AY448" s="834" t="s">
        <v>680</v>
      </c>
      <c r="BA448" s="834" t="s">
        <v>680</v>
      </c>
      <c r="BB448" s="868"/>
    </row>
    <row r="449" spans="1:62" ht="31.5" x14ac:dyDescent="0.25">
      <c r="A449" s="843">
        <v>10</v>
      </c>
      <c r="B449" s="854" t="s">
        <v>1406</v>
      </c>
      <c r="C449" s="873" t="s">
        <v>437</v>
      </c>
      <c r="D449" s="873"/>
      <c r="E449" s="855">
        <f t="shared" si="60"/>
        <v>1.3</v>
      </c>
      <c r="F449" s="843"/>
      <c r="G449" s="856">
        <v>18</v>
      </c>
      <c r="H449" s="855">
        <f t="shared" si="61"/>
        <v>1.3</v>
      </c>
      <c r="I449" s="919">
        <v>1.32</v>
      </c>
      <c r="J449" s="893">
        <v>0.42</v>
      </c>
      <c r="K449" s="854"/>
      <c r="L449" s="854"/>
      <c r="M449" s="855">
        <f t="shared" si="62"/>
        <v>0.88</v>
      </c>
      <c r="N449" s="919">
        <v>0</v>
      </c>
      <c r="O449" s="871" t="s">
        <v>1407</v>
      </c>
      <c r="P449" s="843" t="s">
        <v>859</v>
      </c>
      <c r="Q449" s="854"/>
      <c r="R449" s="843">
        <v>755</v>
      </c>
      <c r="S449" s="859"/>
      <c r="T449" s="859"/>
      <c r="U449" s="859"/>
      <c r="V449" s="859"/>
      <c r="W449" s="859"/>
      <c r="X449" s="859"/>
      <c r="Y449" s="859"/>
      <c r="Z449" s="859"/>
      <c r="AA449" s="859"/>
      <c r="AB449" s="859"/>
      <c r="AC449" s="859"/>
      <c r="AD449" s="859"/>
      <c r="AE449" s="859"/>
      <c r="AF449" s="859"/>
      <c r="AG449" s="859">
        <v>0.88</v>
      </c>
      <c r="AH449" s="859"/>
      <c r="AI449" s="859"/>
      <c r="AJ449" s="859"/>
      <c r="AK449" s="859"/>
      <c r="AL449" s="859"/>
      <c r="AM449" s="859"/>
      <c r="AN449" s="859"/>
      <c r="AO449" s="859"/>
      <c r="AP449" s="859"/>
      <c r="AQ449" s="859"/>
      <c r="AR449" s="859"/>
      <c r="AS449" s="859"/>
      <c r="AT449" s="859"/>
      <c r="AU449" s="859"/>
      <c r="AV449" s="834" t="s">
        <v>684</v>
      </c>
      <c r="AW449" s="834"/>
      <c r="AX449" s="834"/>
      <c r="AY449" s="834" t="s">
        <v>680</v>
      </c>
      <c r="BA449" s="834" t="s">
        <v>680</v>
      </c>
      <c r="BB449" s="868"/>
    </row>
    <row r="450" spans="1:62" ht="31.5" x14ac:dyDescent="0.25">
      <c r="A450" s="843">
        <v>11</v>
      </c>
      <c r="B450" s="854" t="s">
        <v>1408</v>
      </c>
      <c r="C450" s="873" t="s">
        <v>437</v>
      </c>
      <c r="D450" s="873"/>
      <c r="E450" s="855">
        <f t="shared" si="60"/>
        <v>1.72</v>
      </c>
      <c r="F450" s="848">
        <v>0.52</v>
      </c>
      <c r="G450" s="856">
        <v>18</v>
      </c>
      <c r="H450" s="855">
        <f t="shared" si="61"/>
        <v>1.2</v>
      </c>
      <c r="I450" s="906">
        <f>E450-F450</f>
        <v>1.2</v>
      </c>
      <c r="J450" s="843"/>
      <c r="K450" s="854"/>
      <c r="L450" s="854"/>
      <c r="M450" s="855">
        <f t="shared" si="62"/>
        <v>1.2</v>
      </c>
      <c r="N450" s="906">
        <v>0.67999999999999994</v>
      </c>
      <c r="O450" s="871" t="s">
        <v>1409</v>
      </c>
      <c r="P450" s="843" t="s">
        <v>859</v>
      </c>
      <c r="Q450" s="854"/>
      <c r="R450" s="843">
        <v>756</v>
      </c>
      <c r="S450" s="859"/>
      <c r="T450" s="859"/>
      <c r="U450" s="859"/>
      <c r="V450" s="859"/>
      <c r="W450" s="906">
        <v>1.2</v>
      </c>
      <c r="X450" s="859"/>
      <c r="Y450" s="859"/>
      <c r="Z450" s="859"/>
      <c r="AA450" s="859"/>
      <c r="AB450" s="859"/>
      <c r="AC450" s="859"/>
      <c r="AD450" s="859"/>
      <c r="AE450" s="859"/>
      <c r="AF450" s="859"/>
      <c r="AG450" s="859"/>
      <c r="AH450" s="859"/>
      <c r="AI450" s="859"/>
      <c r="AJ450" s="859"/>
      <c r="AK450" s="859"/>
      <c r="AL450" s="859"/>
      <c r="AM450" s="859"/>
      <c r="AN450" s="859"/>
      <c r="AO450" s="859"/>
      <c r="AP450" s="859"/>
      <c r="AQ450" s="859"/>
      <c r="AR450" s="859"/>
      <c r="AS450" s="859"/>
      <c r="AT450" s="859"/>
      <c r="AU450" s="859"/>
      <c r="AV450" s="834" t="s">
        <v>684</v>
      </c>
      <c r="AW450" s="834"/>
      <c r="AX450" s="834"/>
      <c r="AY450" s="834" t="s">
        <v>680</v>
      </c>
      <c r="BA450" s="834" t="s">
        <v>680</v>
      </c>
      <c r="BB450" s="868"/>
    </row>
    <row r="451" spans="1:62" ht="31.5" x14ac:dyDescent="0.25">
      <c r="A451" s="843">
        <v>12</v>
      </c>
      <c r="B451" s="854" t="s">
        <v>1410</v>
      </c>
      <c r="C451" s="873" t="s">
        <v>437</v>
      </c>
      <c r="D451" s="873"/>
      <c r="E451" s="855">
        <f t="shared" si="60"/>
        <v>0.45</v>
      </c>
      <c r="F451" s="848"/>
      <c r="G451" s="856">
        <v>18</v>
      </c>
      <c r="H451" s="855">
        <f t="shared" si="61"/>
        <v>0.45</v>
      </c>
      <c r="I451" s="906">
        <v>0.45</v>
      </c>
      <c r="J451" s="843"/>
      <c r="K451" s="906"/>
      <c r="L451" s="854"/>
      <c r="M451" s="855">
        <f t="shared" si="62"/>
        <v>0.45</v>
      </c>
      <c r="N451" s="906"/>
      <c r="O451" s="871" t="s">
        <v>1411</v>
      </c>
      <c r="P451" s="843" t="s">
        <v>859</v>
      </c>
      <c r="Q451" s="854"/>
      <c r="R451" s="843">
        <v>757</v>
      </c>
      <c r="S451" s="859"/>
      <c r="T451" s="859"/>
      <c r="U451" s="906"/>
      <c r="V451" s="859"/>
      <c r="W451" s="859"/>
      <c r="X451" s="859"/>
      <c r="Y451" s="859">
        <v>0.45</v>
      </c>
      <c r="Z451" s="859"/>
      <c r="AA451" s="859"/>
      <c r="AB451" s="859"/>
      <c r="AC451" s="859"/>
      <c r="AD451" s="859"/>
      <c r="AE451" s="859"/>
      <c r="AF451" s="859"/>
      <c r="AG451" s="859"/>
      <c r="AH451" s="859"/>
      <c r="AI451" s="859"/>
      <c r="AJ451" s="859"/>
      <c r="AK451" s="859"/>
      <c r="AL451" s="859"/>
      <c r="AM451" s="859"/>
      <c r="AN451" s="859"/>
      <c r="AO451" s="859"/>
      <c r="AP451" s="859"/>
      <c r="AQ451" s="859"/>
      <c r="AR451" s="859"/>
      <c r="AS451" s="859"/>
      <c r="AT451" s="859"/>
      <c r="AU451" s="859"/>
      <c r="AV451" s="834" t="s">
        <v>684</v>
      </c>
      <c r="AW451" s="834"/>
      <c r="AX451" s="834"/>
      <c r="AY451" s="834" t="s">
        <v>680</v>
      </c>
      <c r="BA451" s="834" t="s">
        <v>680</v>
      </c>
      <c r="BB451" s="868"/>
    </row>
    <row r="452" spans="1:62" x14ac:dyDescent="0.25">
      <c r="A452" s="843">
        <v>13</v>
      </c>
      <c r="B452" s="854" t="s">
        <v>1412</v>
      </c>
      <c r="C452" s="873" t="s">
        <v>437</v>
      </c>
      <c r="D452" s="873"/>
      <c r="E452" s="855">
        <f t="shared" si="60"/>
        <v>0.23</v>
      </c>
      <c r="F452" s="843"/>
      <c r="G452" s="856">
        <v>18</v>
      </c>
      <c r="H452" s="855">
        <f t="shared" si="61"/>
        <v>0.23</v>
      </c>
      <c r="I452" s="893">
        <v>0.23</v>
      </c>
      <c r="J452" s="893">
        <v>0.23</v>
      </c>
      <c r="K452" s="854"/>
      <c r="L452" s="854"/>
      <c r="M452" s="855">
        <f t="shared" si="62"/>
        <v>0</v>
      </c>
      <c r="N452" s="893"/>
      <c r="O452" s="871" t="s">
        <v>1084</v>
      </c>
      <c r="P452" s="843" t="s">
        <v>859</v>
      </c>
      <c r="Q452" s="854"/>
      <c r="R452" s="843">
        <v>758</v>
      </c>
      <c r="S452" s="859"/>
      <c r="T452" s="859"/>
      <c r="U452" s="893"/>
      <c r="V452" s="859"/>
      <c r="W452" s="859"/>
      <c r="X452" s="859"/>
      <c r="Y452" s="859"/>
      <c r="Z452" s="859"/>
      <c r="AA452" s="859"/>
      <c r="AB452" s="859"/>
      <c r="AC452" s="859"/>
      <c r="AD452" s="859"/>
      <c r="AE452" s="859"/>
      <c r="AF452" s="859"/>
      <c r="AG452" s="859"/>
      <c r="AH452" s="859"/>
      <c r="AI452" s="859"/>
      <c r="AJ452" s="859"/>
      <c r="AK452" s="859"/>
      <c r="AL452" s="859"/>
      <c r="AM452" s="859"/>
      <c r="AN452" s="859"/>
      <c r="AO452" s="859"/>
      <c r="AP452" s="859"/>
      <c r="AQ452" s="859"/>
      <c r="AR452" s="859"/>
      <c r="AS452" s="859"/>
      <c r="AT452" s="859"/>
      <c r="AU452" s="859"/>
      <c r="AV452" s="834" t="s">
        <v>684</v>
      </c>
      <c r="AW452" s="834"/>
      <c r="AX452" s="834"/>
      <c r="AY452" s="834" t="s">
        <v>680</v>
      </c>
      <c r="BA452" s="834" t="s">
        <v>680</v>
      </c>
      <c r="BB452" s="868"/>
    </row>
    <row r="453" spans="1:62" ht="31.5" x14ac:dyDescent="0.25">
      <c r="A453" s="843">
        <v>14</v>
      </c>
      <c r="B453" s="854" t="s">
        <v>1413</v>
      </c>
      <c r="C453" s="873" t="s">
        <v>437</v>
      </c>
      <c r="D453" s="873"/>
      <c r="E453" s="855">
        <f t="shared" si="60"/>
        <v>0.52</v>
      </c>
      <c r="F453" s="843"/>
      <c r="G453" s="856">
        <v>18</v>
      </c>
      <c r="H453" s="855">
        <f t="shared" si="61"/>
        <v>0.52</v>
      </c>
      <c r="I453" s="893">
        <v>0.52</v>
      </c>
      <c r="J453" s="843"/>
      <c r="K453" s="854"/>
      <c r="L453" s="854"/>
      <c r="M453" s="855">
        <f t="shared" si="62"/>
        <v>0.52</v>
      </c>
      <c r="N453" s="893">
        <v>0.52</v>
      </c>
      <c r="O453" s="871" t="s">
        <v>1414</v>
      </c>
      <c r="P453" s="843" t="s">
        <v>859</v>
      </c>
      <c r="Q453" s="854"/>
      <c r="R453" s="843">
        <v>759</v>
      </c>
      <c r="S453" s="859"/>
      <c r="T453" s="859"/>
      <c r="U453" s="859"/>
      <c r="V453" s="859"/>
      <c r="W453" s="859"/>
      <c r="X453" s="859"/>
      <c r="Y453" s="859"/>
      <c r="Z453" s="859"/>
      <c r="AA453" s="859"/>
      <c r="AB453" s="859"/>
      <c r="AC453" s="859"/>
      <c r="AD453" s="859"/>
      <c r="AE453" s="859"/>
      <c r="AF453" s="859"/>
      <c r="AG453" s="893">
        <v>0.52</v>
      </c>
      <c r="AH453" s="859"/>
      <c r="AI453" s="859"/>
      <c r="AJ453" s="859"/>
      <c r="AK453" s="859"/>
      <c r="AL453" s="859"/>
      <c r="AM453" s="859"/>
      <c r="AN453" s="859"/>
      <c r="AO453" s="859"/>
      <c r="AP453" s="859"/>
      <c r="AQ453" s="859"/>
      <c r="AR453" s="859"/>
      <c r="AS453" s="859"/>
      <c r="AT453" s="859"/>
      <c r="AU453" s="859"/>
      <c r="AV453" s="834" t="s">
        <v>684</v>
      </c>
      <c r="AW453" s="834"/>
      <c r="AX453" s="834"/>
      <c r="AY453" s="834" t="s">
        <v>680</v>
      </c>
      <c r="BA453" s="834" t="s">
        <v>680</v>
      </c>
      <c r="BB453" s="868"/>
    </row>
    <row r="454" spans="1:62" ht="31.5" x14ac:dyDescent="0.25">
      <c r="A454" s="843">
        <v>15</v>
      </c>
      <c r="B454" s="854" t="s">
        <v>1415</v>
      </c>
      <c r="C454" s="873" t="s">
        <v>437</v>
      </c>
      <c r="D454" s="873"/>
      <c r="E454" s="855">
        <f t="shared" si="60"/>
        <v>0.23</v>
      </c>
      <c r="F454" s="843"/>
      <c r="G454" s="856">
        <v>18</v>
      </c>
      <c r="H454" s="855">
        <f t="shared" si="61"/>
        <v>0.23</v>
      </c>
      <c r="I454" s="893">
        <v>0.22</v>
      </c>
      <c r="J454" s="843"/>
      <c r="K454" s="854"/>
      <c r="L454" s="854"/>
      <c r="M454" s="855">
        <f t="shared" si="62"/>
        <v>0.23</v>
      </c>
      <c r="N454" s="893">
        <v>0.22</v>
      </c>
      <c r="O454" s="871" t="s">
        <v>1416</v>
      </c>
      <c r="P454" s="843" t="s">
        <v>859</v>
      </c>
      <c r="Q454" s="854"/>
      <c r="R454" s="843">
        <v>760</v>
      </c>
      <c r="S454" s="859"/>
      <c r="T454" s="859"/>
      <c r="U454" s="859"/>
      <c r="V454" s="859"/>
      <c r="W454" s="859"/>
      <c r="X454" s="859"/>
      <c r="Y454" s="859"/>
      <c r="Z454" s="859"/>
      <c r="AA454" s="859"/>
      <c r="AB454" s="859"/>
      <c r="AC454" s="859"/>
      <c r="AD454" s="859"/>
      <c r="AE454" s="859"/>
      <c r="AF454" s="859"/>
      <c r="AG454" s="893">
        <v>0.23</v>
      </c>
      <c r="AH454" s="859"/>
      <c r="AI454" s="859"/>
      <c r="AJ454" s="859"/>
      <c r="AK454" s="859"/>
      <c r="AL454" s="859"/>
      <c r="AM454" s="859"/>
      <c r="AN454" s="859"/>
      <c r="AO454" s="859"/>
      <c r="AP454" s="859"/>
      <c r="AQ454" s="859"/>
      <c r="AR454" s="859"/>
      <c r="AS454" s="859"/>
      <c r="AT454" s="859"/>
      <c r="AU454" s="859"/>
      <c r="AV454" s="834" t="s">
        <v>684</v>
      </c>
      <c r="AW454" s="834"/>
      <c r="AX454" s="834"/>
      <c r="AY454" s="834" t="s">
        <v>680</v>
      </c>
      <c r="BA454" s="834" t="s">
        <v>680</v>
      </c>
      <c r="BB454" s="868"/>
    </row>
    <row r="455" spans="1:62" ht="31.5" x14ac:dyDescent="0.25">
      <c r="A455" s="843">
        <v>16</v>
      </c>
      <c r="B455" s="876" t="s">
        <v>1417</v>
      </c>
      <c r="C455" s="843" t="s">
        <v>437</v>
      </c>
      <c r="D455" s="843">
        <v>17</v>
      </c>
      <c r="E455" s="855">
        <f t="shared" si="60"/>
        <v>1.0999999999999999</v>
      </c>
      <c r="F455" s="893">
        <v>0.69</v>
      </c>
      <c r="G455" s="856">
        <v>18</v>
      </c>
      <c r="H455" s="855">
        <f t="shared" si="61"/>
        <v>0.41</v>
      </c>
      <c r="I455" s="894">
        <v>0.81</v>
      </c>
      <c r="J455" s="894">
        <v>0.41</v>
      </c>
      <c r="K455" s="854"/>
      <c r="L455" s="854"/>
      <c r="M455" s="855">
        <f t="shared" si="62"/>
        <v>0</v>
      </c>
      <c r="N455" s="854"/>
      <c r="O455" s="882" t="s">
        <v>1418</v>
      </c>
      <c r="P455" s="843" t="s">
        <v>831</v>
      </c>
      <c r="Q455" s="854"/>
      <c r="R455" s="843">
        <v>608</v>
      </c>
      <c r="S455" s="859"/>
      <c r="T455" s="859"/>
      <c r="U455" s="894"/>
      <c r="V455" s="859"/>
      <c r="W455" s="894"/>
      <c r="X455" s="859"/>
      <c r="Y455" s="859"/>
      <c r="Z455" s="859"/>
      <c r="AA455" s="859"/>
      <c r="AB455" s="859"/>
      <c r="AC455" s="859"/>
      <c r="AD455" s="859"/>
      <c r="AE455" s="859"/>
      <c r="AF455" s="859"/>
      <c r="AG455" s="859"/>
      <c r="AH455" s="859"/>
      <c r="AI455" s="859"/>
      <c r="AJ455" s="859"/>
      <c r="AK455" s="859"/>
      <c r="AL455" s="859"/>
      <c r="AM455" s="859"/>
      <c r="AN455" s="859"/>
      <c r="AO455" s="859"/>
      <c r="AP455" s="859"/>
      <c r="AQ455" s="859"/>
      <c r="AR455" s="859"/>
      <c r="AS455" s="859"/>
      <c r="AT455" s="859"/>
      <c r="AU455" s="859"/>
      <c r="AV455" s="834" t="s">
        <v>684</v>
      </c>
      <c r="AW455" s="834"/>
      <c r="AX455" s="834"/>
      <c r="AY455" s="834" t="s">
        <v>680</v>
      </c>
      <c r="BA455" s="834" t="s">
        <v>680</v>
      </c>
      <c r="BB455" s="868"/>
    </row>
    <row r="456" spans="1:62" ht="31.5" x14ac:dyDescent="0.25">
      <c r="A456" s="843">
        <v>17</v>
      </c>
      <c r="B456" s="876" t="s">
        <v>1419</v>
      </c>
      <c r="C456" s="843" t="s">
        <v>437</v>
      </c>
      <c r="D456" s="843"/>
      <c r="E456" s="855">
        <f t="shared" si="60"/>
        <v>1.4</v>
      </c>
      <c r="F456" s="893">
        <v>1</v>
      </c>
      <c r="G456" s="856"/>
      <c r="H456" s="855">
        <f t="shared" si="61"/>
        <v>0.4</v>
      </c>
      <c r="I456" s="894"/>
      <c r="J456" s="894">
        <v>0.4</v>
      </c>
      <c r="K456" s="854"/>
      <c r="L456" s="854"/>
      <c r="M456" s="855">
        <f t="shared" si="62"/>
        <v>0</v>
      </c>
      <c r="N456" s="854"/>
      <c r="O456" s="882" t="s">
        <v>1420</v>
      </c>
      <c r="P456" s="843" t="s">
        <v>676</v>
      </c>
      <c r="Q456" s="854"/>
      <c r="R456" s="843">
        <v>886</v>
      </c>
      <c r="S456" s="859"/>
      <c r="T456" s="859"/>
      <c r="U456" s="894"/>
      <c r="V456" s="859"/>
      <c r="W456" s="894"/>
      <c r="X456" s="859"/>
      <c r="Y456" s="859"/>
      <c r="Z456" s="859"/>
      <c r="AA456" s="859"/>
      <c r="AB456" s="859"/>
      <c r="AC456" s="859"/>
      <c r="AD456" s="859"/>
      <c r="AE456" s="859"/>
      <c r="AF456" s="859"/>
      <c r="AG456" s="859"/>
      <c r="AH456" s="859"/>
      <c r="AI456" s="859"/>
      <c r="AJ456" s="859"/>
      <c r="AK456" s="859"/>
      <c r="AL456" s="859"/>
      <c r="AM456" s="859"/>
      <c r="AN456" s="859"/>
      <c r="AO456" s="859"/>
      <c r="AP456" s="859"/>
      <c r="AQ456" s="859"/>
      <c r="AR456" s="859"/>
      <c r="AS456" s="859"/>
      <c r="AT456" s="859"/>
      <c r="AU456" s="859"/>
      <c r="AW456" s="834"/>
      <c r="AX456" s="834"/>
      <c r="AY456" s="834"/>
      <c r="BA456" s="834" t="s">
        <v>684</v>
      </c>
      <c r="BB456" s="868"/>
    </row>
    <row r="457" spans="1:62" ht="31.5" x14ac:dyDescent="0.25">
      <c r="A457" s="843">
        <v>18</v>
      </c>
      <c r="B457" s="876" t="s">
        <v>1421</v>
      </c>
      <c r="C457" s="843" t="s">
        <v>437</v>
      </c>
      <c r="D457" s="843"/>
      <c r="E457" s="855">
        <f t="shared" si="60"/>
        <v>0.56000000000000005</v>
      </c>
      <c r="F457" s="893"/>
      <c r="G457" s="856"/>
      <c r="H457" s="855">
        <f t="shared" si="61"/>
        <v>0.56000000000000005</v>
      </c>
      <c r="I457" s="894"/>
      <c r="J457" s="894"/>
      <c r="K457" s="854"/>
      <c r="L457" s="854"/>
      <c r="M457" s="855">
        <f t="shared" si="62"/>
        <v>0.56000000000000005</v>
      </c>
      <c r="N457" s="854"/>
      <c r="O457" s="882" t="s">
        <v>1422</v>
      </c>
      <c r="P457" s="843" t="s">
        <v>824</v>
      </c>
      <c r="Q457" s="854"/>
      <c r="R457" s="843">
        <v>921</v>
      </c>
      <c r="S457" s="859"/>
      <c r="T457" s="859"/>
      <c r="U457" s="894"/>
      <c r="V457" s="859"/>
      <c r="W457" s="894">
        <v>0.56000000000000005</v>
      </c>
      <c r="X457" s="859"/>
      <c r="Y457" s="859"/>
      <c r="Z457" s="859"/>
      <c r="AA457" s="859"/>
      <c r="AB457" s="859"/>
      <c r="AC457" s="859"/>
      <c r="AD457" s="859"/>
      <c r="AE457" s="859"/>
      <c r="AF457" s="859"/>
      <c r="AG457" s="859"/>
      <c r="AH457" s="859"/>
      <c r="AI457" s="859"/>
      <c r="AJ457" s="859"/>
      <c r="AK457" s="859"/>
      <c r="AL457" s="859"/>
      <c r="AM457" s="859"/>
      <c r="AN457" s="859"/>
      <c r="AO457" s="859"/>
      <c r="AP457" s="859"/>
      <c r="AQ457" s="859"/>
      <c r="AR457" s="859"/>
      <c r="AS457" s="859"/>
      <c r="AT457" s="859"/>
      <c r="AU457" s="859"/>
      <c r="AW457" s="834"/>
      <c r="AX457" s="834"/>
      <c r="AY457" s="834"/>
      <c r="BA457" s="834" t="s">
        <v>684</v>
      </c>
      <c r="BB457" s="868"/>
    </row>
    <row r="458" spans="1:62" s="838" customFormat="1" x14ac:dyDescent="0.25">
      <c r="A458" s="952" t="s">
        <v>1423</v>
      </c>
      <c r="B458" s="847" t="s">
        <v>449</v>
      </c>
      <c r="C458" s="952"/>
      <c r="D458" s="843"/>
      <c r="E458" s="869">
        <f t="shared" ref="E458:M458" si="63">SUM(E459:E466)</f>
        <v>19.47</v>
      </c>
      <c r="F458" s="869">
        <f t="shared" si="63"/>
        <v>0</v>
      </c>
      <c r="G458" s="855">
        <f t="shared" si="63"/>
        <v>133</v>
      </c>
      <c r="H458" s="869">
        <f t="shared" si="63"/>
        <v>19.47</v>
      </c>
      <c r="I458" s="855">
        <f t="shared" si="63"/>
        <v>14.87</v>
      </c>
      <c r="J458" s="869">
        <f t="shared" si="63"/>
        <v>5.5</v>
      </c>
      <c r="K458" s="869">
        <f t="shared" si="63"/>
        <v>0</v>
      </c>
      <c r="L458" s="869">
        <f t="shared" si="63"/>
        <v>0</v>
      </c>
      <c r="M458" s="869">
        <f t="shared" si="63"/>
        <v>13.969999999999999</v>
      </c>
      <c r="N458" s="854"/>
      <c r="O458" s="903"/>
      <c r="P458" s="843"/>
      <c r="Q458" s="854"/>
      <c r="R458" s="952"/>
      <c r="S458" s="859"/>
      <c r="T458" s="859"/>
      <c r="U458" s="894"/>
      <c r="V458" s="859"/>
      <c r="W458" s="894"/>
      <c r="X458" s="859"/>
      <c r="Y458" s="859"/>
      <c r="Z458" s="859"/>
      <c r="AA458" s="859"/>
      <c r="AB458" s="859"/>
      <c r="AC458" s="859"/>
      <c r="AD458" s="859"/>
      <c r="AE458" s="859"/>
      <c r="AF458" s="859"/>
      <c r="AG458" s="859"/>
      <c r="AH458" s="859"/>
      <c r="AI458" s="859"/>
      <c r="AJ458" s="859"/>
      <c r="AK458" s="859"/>
      <c r="AL458" s="859"/>
      <c r="AM458" s="859"/>
      <c r="AN458" s="859"/>
      <c r="AO458" s="859"/>
      <c r="AP458" s="859"/>
      <c r="AQ458" s="859"/>
      <c r="AR458" s="859"/>
      <c r="AS458" s="859"/>
      <c r="AT458" s="859"/>
      <c r="AU458" s="859"/>
      <c r="AV458" s="834"/>
      <c r="AW458" s="834"/>
      <c r="AX458" s="834"/>
      <c r="AY458" s="834"/>
      <c r="AZ458" s="833"/>
      <c r="BA458" s="834"/>
      <c r="BB458" s="870"/>
      <c r="BC458" s="833"/>
      <c r="BD458" s="833"/>
      <c r="BE458" s="833"/>
      <c r="BF458" s="833"/>
      <c r="BG458" s="833"/>
      <c r="BH458" s="833"/>
      <c r="BI458" s="833"/>
      <c r="BJ458" s="833"/>
    </row>
    <row r="459" spans="1:62" x14ac:dyDescent="0.25">
      <c r="A459" s="843">
        <v>1</v>
      </c>
      <c r="B459" s="871" t="s">
        <v>1424</v>
      </c>
      <c r="C459" s="843" t="s">
        <v>438</v>
      </c>
      <c r="D459" s="843"/>
      <c r="E459" s="855">
        <f t="shared" ref="E459:E466" si="64">F459+H459</f>
        <v>0.02</v>
      </c>
      <c r="F459" s="921"/>
      <c r="G459" s="941">
        <v>19</v>
      </c>
      <c r="H459" s="855">
        <f t="shared" ref="H459:H466" si="65">J459+K459+L459+M459</f>
        <v>0.02</v>
      </c>
      <c r="I459" s="921">
        <f>E459-F459</f>
        <v>0.02</v>
      </c>
      <c r="J459" s="854"/>
      <c r="K459" s="854"/>
      <c r="L459" s="854"/>
      <c r="M459" s="855">
        <f t="shared" ref="M459:M466" si="66">SUM(W459:AS459)</f>
        <v>0.02</v>
      </c>
      <c r="N459" s="920">
        <v>0.05</v>
      </c>
      <c r="O459" s="871" t="s">
        <v>607</v>
      </c>
      <c r="P459" s="843" t="s">
        <v>676</v>
      </c>
      <c r="Q459" s="854"/>
      <c r="R459" s="843">
        <v>790</v>
      </c>
      <c r="S459" s="859"/>
      <c r="T459" s="859"/>
      <c r="U459" s="859"/>
      <c r="V459" s="859"/>
      <c r="W459" s="859">
        <v>0.02</v>
      </c>
      <c r="X459" s="859"/>
      <c r="Y459" s="859"/>
      <c r="Z459" s="859"/>
      <c r="AA459" s="859"/>
      <c r="AB459" s="859"/>
      <c r="AC459" s="859"/>
      <c r="AD459" s="859"/>
      <c r="AE459" s="859"/>
      <c r="AF459" s="859"/>
      <c r="AG459" s="859"/>
      <c r="AH459" s="859"/>
      <c r="AI459" s="859"/>
      <c r="AJ459" s="859"/>
      <c r="AK459" s="859"/>
      <c r="AL459" s="859"/>
      <c r="AM459" s="859"/>
      <c r="AN459" s="859"/>
      <c r="AO459" s="859"/>
      <c r="AP459" s="859"/>
      <c r="AQ459" s="859"/>
      <c r="AR459" s="859"/>
      <c r="AS459" s="859"/>
      <c r="AT459" s="859"/>
      <c r="AU459" s="859"/>
      <c r="AV459" s="834" t="s">
        <v>684</v>
      </c>
      <c r="AW459" s="834"/>
      <c r="AX459" s="834"/>
      <c r="AY459" s="834" t="s">
        <v>680</v>
      </c>
      <c r="BA459" s="834" t="s">
        <v>680</v>
      </c>
      <c r="BB459" s="868"/>
    </row>
    <row r="460" spans="1:62" ht="47.25" x14ac:dyDescent="0.25">
      <c r="A460" s="843">
        <v>2</v>
      </c>
      <c r="B460" s="871" t="s">
        <v>1425</v>
      </c>
      <c r="C460" s="843" t="s">
        <v>438</v>
      </c>
      <c r="D460" s="843"/>
      <c r="E460" s="855">
        <f t="shared" si="64"/>
        <v>10</v>
      </c>
      <c r="F460" s="854"/>
      <c r="G460" s="941">
        <v>19</v>
      </c>
      <c r="H460" s="855">
        <f t="shared" si="65"/>
        <v>10</v>
      </c>
      <c r="I460" s="888">
        <v>10</v>
      </c>
      <c r="J460" s="854"/>
      <c r="K460" s="854"/>
      <c r="L460" s="854"/>
      <c r="M460" s="855">
        <f t="shared" si="66"/>
        <v>10</v>
      </c>
      <c r="N460" s="854"/>
      <c r="O460" s="871" t="s">
        <v>1426</v>
      </c>
      <c r="P460" s="843" t="s">
        <v>831</v>
      </c>
      <c r="Q460" s="854"/>
      <c r="R460" s="843">
        <v>633</v>
      </c>
      <c r="S460" s="859"/>
      <c r="T460" s="859"/>
      <c r="U460" s="859"/>
      <c r="V460" s="859"/>
      <c r="W460" s="859"/>
      <c r="X460" s="859"/>
      <c r="Y460" s="859">
        <v>10</v>
      </c>
      <c r="Z460" s="859"/>
      <c r="AA460" s="859"/>
      <c r="AB460" s="859"/>
      <c r="AC460" s="859"/>
      <c r="AD460" s="859"/>
      <c r="AE460" s="859"/>
      <c r="AF460" s="859"/>
      <c r="AG460" s="859"/>
      <c r="AH460" s="859"/>
      <c r="AI460" s="859"/>
      <c r="AJ460" s="859"/>
      <c r="AK460" s="859"/>
      <c r="AL460" s="859"/>
      <c r="AM460" s="859"/>
      <c r="AN460" s="859"/>
      <c r="AO460" s="859"/>
      <c r="AP460" s="859"/>
      <c r="AQ460" s="859"/>
      <c r="AR460" s="859"/>
      <c r="AS460" s="859"/>
      <c r="AT460" s="859"/>
      <c r="AU460" s="859"/>
      <c r="AV460" s="834" t="s">
        <v>1427</v>
      </c>
      <c r="AW460" s="834"/>
      <c r="AX460" s="834"/>
      <c r="AY460" s="834" t="s">
        <v>680</v>
      </c>
      <c r="BA460" s="834"/>
      <c r="BB460" s="868"/>
    </row>
    <row r="461" spans="1:62" ht="31.5" x14ac:dyDescent="0.25">
      <c r="A461" s="843">
        <v>3</v>
      </c>
      <c r="B461" s="854" t="s">
        <v>1428</v>
      </c>
      <c r="C461" s="843" t="s">
        <v>438</v>
      </c>
      <c r="D461" s="843"/>
      <c r="E461" s="855">
        <f t="shared" si="64"/>
        <v>0.01</v>
      </c>
      <c r="F461" s="855"/>
      <c r="G461" s="856">
        <v>19</v>
      </c>
      <c r="H461" s="855">
        <f t="shared" si="65"/>
        <v>0.01</v>
      </c>
      <c r="I461" s="855">
        <v>0.01</v>
      </c>
      <c r="J461" s="884"/>
      <c r="K461" s="855"/>
      <c r="L461" s="855"/>
      <c r="M461" s="855">
        <f t="shared" si="66"/>
        <v>0.01</v>
      </c>
      <c r="N461" s="855">
        <v>0.01</v>
      </c>
      <c r="O461" s="871" t="s">
        <v>1429</v>
      </c>
      <c r="P461" s="843" t="s">
        <v>751</v>
      </c>
      <c r="Q461" s="902" t="s">
        <v>677</v>
      </c>
      <c r="R461" s="902">
        <v>325</v>
      </c>
      <c r="S461" s="902">
        <v>325</v>
      </c>
      <c r="T461" s="859" t="s">
        <v>680</v>
      </c>
      <c r="U461" s="872"/>
      <c r="V461" s="872"/>
      <c r="W461" s="874"/>
      <c r="X461" s="872"/>
      <c r="Y461" s="872"/>
      <c r="Z461" s="872"/>
      <c r="AA461" s="872"/>
      <c r="AB461" s="872"/>
      <c r="AC461" s="872"/>
      <c r="AD461" s="872"/>
      <c r="AE461" s="872"/>
      <c r="AF461" s="872"/>
      <c r="AG461" s="872">
        <v>0.01</v>
      </c>
      <c r="AH461" s="872"/>
      <c r="AI461" s="872"/>
      <c r="AJ461" s="872"/>
      <c r="AK461" s="872"/>
      <c r="AL461" s="872"/>
      <c r="AM461" s="872"/>
      <c r="AN461" s="872"/>
      <c r="AO461" s="872"/>
      <c r="AP461" s="872"/>
      <c r="AQ461" s="857"/>
      <c r="AR461" s="857"/>
      <c r="AS461" s="857"/>
      <c r="AT461" s="857"/>
      <c r="AU461" s="857"/>
      <c r="AV461" s="861"/>
      <c r="AW461" s="862"/>
      <c r="AX461" s="862"/>
      <c r="AY461" s="862" t="s">
        <v>680</v>
      </c>
      <c r="AZ461" s="863"/>
      <c r="BA461" s="861" t="s">
        <v>680</v>
      </c>
      <c r="BB461" s="864"/>
      <c r="BC461" s="864"/>
      <c r="BD461" s="864"/>
      <c r="BH461" s="863"/>
      <c r="BI461" s="863"/>
      <c r="BJ461" s="863"/>
    </row>
    <row r="462" spans="1:62" ht="31.5" x14ac:dyDescent="0.25">
      <c r="A462" s="843">
        <v>4</v>
      </c>
      <c r="B462" s="854" t="s">
        <v>1430</v>
      </c>
      <c r="C462" s="843" t="s">
        <v>438</v>
      </c>
      <c r="D462" s="843"/>
      <c r="E462" s="855">
        <f t="shared" si="64"/>
        <v>0.01</v>
      </c>
      <c r="F462" s="855"/>
      <c r="G462" s="856">
        <v>19</v>
      </c>
      <c r="H462" s="855">
        <f t="shared" si="65"/>
        <v>0.01</v>
      </c>
      <c r="I462" s="855">
        <v>0.01</v>
      </c>
      <c r="J462" s="855"/>
      <c r="K462" s="855"/>
      <c r="L462" s="855"/>
      <c r="M462" s="855">
        <f t="shared" si="66"/>
        <v>0.01</v>
      </c>
      <c r="N462" s="855">
        <v>0.01</v>
      </c>
      <c r="O462" s="871" t="s">
        <v>610</v>
      </c>
      <c r="P462" s="843" t="s">
        <v>890</v>
      </c>
      <c r="Q462" s="902" t="s">
        <v>677</v>
      </c>
      <c r="R462" s="902">
        <v>326</v>
      </c>
      <c r="S462" s="902">
        <v>326</v>
      </c>
      <c r="T462" s="859" t="s">
        <v>680</v>
      </c>
      <c r="U462" s="874"/>
      <c r="V462" s="872"/>
      <c r="W462" s="874"/>
      <c r="X462" s="874"/>
      <c r="Y462" s="874"/>
      <c r="Z462" s="874"/>
      <c r="AA462" s="874"/>
      <c r="AB462" s="872"/>
      <c r="AC462" s="872"/>
      <c r="AD462" s="874">
        <v>0.01</v>
      </c>
      <c r="AE462" s="874"/>
      <c r="AF462" s="874"/>
      <c r="AG462" s="874"/>
      <c r="AH462" s="874"/>
      <c r="AI462" s="874"/>
      <c r="AJ462" s="874"/>
      <c r="AK462" s="872"/>
      <c r="AL462" s="872"/>
      <c r="AM462" s="874"/>
      <c r="AN462" s="874"/>
      <c r="AO462" s="872"/>
      <c r="AP462" s="872"/>
      <c r="AQ462" s="857"/>
      <c r="AR462" s="857"/>
      <c r="AS462" s="857"/>
      <c r="AT462" s="857"/>
      <c r="AU462" s="857"/>
      <c r="AV462" s="861"/>
      <c r="AW462" s="862"/>
      <c r="AX462" s="862"/>
      <c r="AY462" s="862" t="s">
        <v>680</v>
      </c>
      <c r="AZ462" s="863"/>
      <c r="BA462" s="861" t="s">
        <v>680</v>
      </c>
      <c r="BB462" s="864"/>
      <c r="BC462" s="864"/>
      <c r="BD462" s="864"/>
      <c r="BH462" s="863"/>
      <c r="BI462" s="863"/>
      <c r="BJ462" s="863"/>
    </row>
    <row r="463" spans="1:62" ht="31.5" x14ac:dyDescent="0.25">
      <c r="A463" s="843">
        <v>5</v>
      </c>
      <c r="B463" s="854" t="s">
        <v>1430</v>
      </c>
      <c r="C463" s="843" t="s">
        <v>438</v>
      </c>
      <c r="D463" s="843"/>
      <c r="E463" s="855">
        <f t="shared" si="64"/>
        <v>0.01</v>
      </c>
      <c r="F463" s="855"/>
      <c r="G463" s="856">
        <v>19</v>
      </c>
      <c r="H463" s="855">
        <f t="shared" si="65"/>
        <v>0.01</v>
      </c>
      <c r="I463" s="855">
        <v>0.01</v>
      </c>
      <c r="J463" s="855"/>
      <c r="K463" s="855"/>
      <c r="L463" s="855"/>
      <c r="M463" s="855">
        <f t="shared" si="66"/>
        <v>0.01</v>
      </c>
      <c r="N463" s="855">
        <v>0.01</v>
      </c>
      <c r="O463" s="871" t="s">
        <v>610</v>
      </c>
      <c r="P463" s="843" t="s">
        <v>890</v>
      </c>
      <c r="Q463" s="902" t="s">
        <v>677</v>
      </c>
      <c r="R463" s="902">
        <v>327</v>
      </c>
      <c r="S463" s="902">
        <v>327</v>
      </c>
      <c r="T463" s="859" t="s">
        <v>680</v>
      </c>
      <c r="U463" s="874"/>
      <c r="V463" s="872"/>
      <c r="W463" s="874"/>
      <c r="X463" s="874"/>
      <c r="Y463" s="874"/>
      <c r="Z463" s="874"/>
      <c r="AA463" s="874"/>
      <c r="AB463" s="872"/>
      <c r="AC463" s="872"/>
      <c r="AD463" s="874">
        <v>0.01</v>
      </c>
      <c r="AE463" s="874"/>
      <c r="AF463" s="874"/>
      <c r="AG463" s="874"/>
      <c r="AH463" s="874"/>
      <c r="AI463" s="874"/>
      <c r="AJ463" s="874"/>
      <c r="AK463" s="872"/>
      <c r="AL463" s="872"/>
      <c r="AM463" s="874"/>
      <c r="AN463" s="874"/>
      <c r="AO463" s="872"/>
      <c r="AP463" s="872"/>
      <c r="AQ463" s="857"/>
      <c r="AR463" s="857"/>
      <c r="AS463" s="857"/>
      <c r="AT463" s="857"/>
      <c r="AU463" s="857"/>
      <c r="AV463" s="861"/>
      <c r="AW463" s="862"/>
      <c r="AX463" s="862"/>
      <c r="AY463" s="862" t="s">
        <v>680</v>
      </c>
      <c r="AZ463" s="863"/>
      <c r="BA463" s="861" t="s">
        <v>680</v>
      </c>
      <c r="BB463" s="864"/>
      <c r="BC463" s="864"/>
      <c r="BD463" s="864"/>
      <c r="BH463" s="863"/>
      <c r="BI463" s="863"/>
      <c r="BJ463" s="863"/>
    </row>
    <row r="464" spans="1:62" ht="33.75" customHeight="1" x14ac:dyDescent="0.25">
      <c r="A464" s="843">
        <v>6</v>
      </c>
      <c r="B464" s="854" t="s">
        <v>1431</v>
      </c>
      <c r="C464" s="843" t="s">
        <v>438</v>
      </c>
      <c r="D464" s="843"/>
      <c r="E464" s="855">
        <f t="shared" si="64"/>
        <v>5.5</v>
      </c>
      <c r="F464" s="855"/>
      <c r="G464" s="856">
        <v>19</v>
      </c>
      <c r="H464" s="855">
        <f t="shared" si="65"/>
        <v>5.5</v>
      </c>
      <c r="I464" s="855">
        <v>3</v>
      </c>
      <c r="J464" s="884">
        <v>5.5</v>
      </c>
      <c r="K464" s="855"/>
      <c r="L464" s="855"/>
      <c r="M464" s="855">
        <f t="shared" si="66"/>
        <v>0</v>
      </c>
      <c r="N464" s="855">
        <v>3</v>
      </c>
      <c r="O464" s="871" t="s">
        <v>1432</v>
      </c>
      <c r="P464" s="883" t="s">
        <v>728</v>
      </c>
      <c r="Q464" s="902" t="s">
        <v>677</v>
      </c>
      <c r="R464" s="902">
        <v>328</v>
      </c>
      <c r="S464" s="902">
        <v>328</v>
      </c>
      <c r="T464" s="859" t="s">
        <v>1433</v>
      </c>
      <c r="U464" s="872"/>
      <c r="V464" s="872"/>
      <c r="W464" s="855"/>
      <c r="X464" s="884"/>
      <c r="Y464" s="872"/>
      <c r="Z464" s="872"/>
      <c r="AA464" s="872"/>
      <c r="AB464" s="872"/>
      <c r="AC464" s="872"/>
      <c r="AD464" s="872"/>
      <c r="AE464" s="872"/>
      <c r="AF464" s="872"/>
      <c r="AG464" s="884"/>
      <c r="AH464" s="884"/>
      <c r="AI464" s="884"/>
      <c r="AJ464" s="884"/>
      <c r="AK464" s="872"/>
      <c r="AL464" s="872"/>
      <c r="AM464" s="872"/>
      <c r="AN464" s="872"/>
      <c r="AO464" s="872"/>
      <c r="AP464" s="872"/>
      <c r="AQ464" s="857"/>
      <c r="AR464" s="857"/>
      <c r="AS464" s="857"/>
      <c r="AT464" s="857"/>
      <c r="AU464" s="857"/>
      <c r="AV464" s="861"/>
      <c r="AW464" s="859" t="s">
        <v>1433</v>
      </c>
      <c r="AX464" s="862"/>
      <c r="AY464" s="859" t="s">
        <v>1433</v>
      </c>
      <c r="AZ464" s="863"/>
      <c r="BA464" s="861" t="s">
        <v>680</v>
      </c>
      <c r="BB464" s="864"/>
      <c r="BC464" s="864"/>
      <c r="BD464" s="864"/>
      <c r="BH464" s="863"/>
      <c r="BI464" s="863"/>
      <c r="BJ464" s="863"/>
    </row>
    <row r="465" spans="1:62" ht="31.5" x14ac:dyDescent="0.25">
      <c r="A465" s="843">
        <v>7</v>
      </c>
      <c r="B465" s="854" t="s">
        <v>1434</v>
      </c>
      <c r="C465" s="843" t="s">
        <v>438</v>
      </c>
      <c r="D465" s="843"/>
      <c r="E465" s="855">
        <f t="shared" si="64"/>
        <v>1.82</v>
      </c>
      <c r="F465" s="893"/>
      <c r="G465" s="856">
        <v>19</v>
      </c>
      <c r="H465" s="855">
        <f t="shared" si="65"/>
        <v>1.82</v>
      </c>
      <c r="I465" s="888">
        <v>1.82</v>
      </c>
      <c r="J465" s="854"/>
      <c r="K465" s="854"/>
      <c r="L465" s="854"/>
      <c r="M465" s="855">
        <f t="shared" si="66"/>
        <v>1.82</v>
      </c>
      <c r="N465" s="854"/>
      <c r="O465" s="871" t="s">
        <v>590</v>
      </c>
      <c r="P465" s="843" t="s">
        <v>715</v>
      </c>
      <c r="Q465" s="854"/>
      <c r="R465" s="843">
        <v>887</v>
      </c>
      <c r="S465" s="859"/>
      <c r="T465" s="859"/>
      <c r="U465" s="859"/>
      <c r="V465" s="859"/>
      <c r="W465" s="859"/>
      <c r="X465" s="927">
        <v>0.5</v>
      </c>
      <c r="Y465" s="927">
        <v>1.23</v>
      </c>
      <c r="Z465" s="859"/>
      <c r="AA465" s="859"/>
      <c r="AB465" s="859"/>
      <c r="AC465" s="859"/>
      <c r="AD465" s="859"/>
      <c r="AE465" s="891">
        <v>0.05</v>
      </c>
      <c r="AF465" s="859"/>
      <c r="AG465" s="891">
        <v>0.04</v>
      </c>
      <c r="AH465" s="859"/>
      <c r="AI465" s="859"/>
      <c r="AJ465" s="859"/>
      <c r="AK465" s="859"/>
      <c r="AL465" s="859"/>
      <c r="AM465" s="859"/>
      <c r="AN465" s="859"/>
      <c r="AO465" s="859"/>
      <c r="AP465" s="859"/>
      <c r="AQ465" s="859"/>
      <c r="AR465" s="859"/>
      <c r="AS465" s="859"/>
      <c r="AT465" s="859"/>
      <c r="AU465" s="859"/>
      <c r="AV465" s="834" t="s">
        <v>684</v>
      </c>
      <c r="AW465" s="834" t="s">
        <v>1435</v>
      </c>
      <c r="AX465" s="834"/>
      <c r="AY465" s="834" t="s">
        <v>1435</v>
      </c>
      <c r="BA465" s="834" t="s">
        <v>1436</v>
      </c>
      <c r="BB465" s="868"/>
    </row>
    <row r="466" spans="1:62" x14ac:dyDescent="0.25">
      <c r="A466" s="843">
        <v>8</v>
      </c>
      <c r="B466" s="854" t="s">
        <v>1437</v>
      </c>
      <c r="C466" s="843" t="s">
        <v>438</v>
      </c>
      <c r="D466" s="843"/>
      <c r="E466" s="855">
        <f t="shared" si="64"/>
        <v>2.1</v>
      </c>
      <c r="F466" s="843"/>
      <c r="G466" s="843"/>
      <c r="H466" s="855">
        <f t="shared" si="65"/>
        <v>2.1</v>
      </c>
      <c r="I466" s="843"/>
      <c r="J466" s="854"/>
      <c r="K466" s="854"/>
      <c r="L466" s="854"/>
      <c r="M466" s="855">
        <f t="shared" si="66"/>
        <v>2.1</v>
      </c>
      <c r="N466" s="854"/>
      <c r="O466" s="871" t="s">
        <v>592</v>
      </c>
      <c r="P466" s="854" t="s">
        <v>859</v>
      </c>
      <c r="Q466" s="854"/>
      <c r="R466" s="843">
        <v>815</v>
      </c>
      <c r="S466" s="859"/>
      <c r="T466" s="859"/>
      <c r="U466" s="859"/>
      <c r="V466" s="859"/>
      <c r="W466" s="853"/>
      <c r="X466" s="859"/>
      <c r="Y466" s="859"/>
      <c r="Z466" s="859"/>
      <c r="AA466" s="859"/>
      <c r="AB466" s="859"/>
      <c r="AC466" s="859"/>
      <c r="AD466" s="859"/>
      <c r="AE466" s="859">
        <v>2.1</v>
      </c>
      <c r="AF466" s="859"/>
      <c r="AG466" s="859"/>
      <c r="AH466" s="859"/>
      <c r="AI466" s="859"/>
      <c r="AJ466" s="859"/>
      <c r="AK466" s="859"/>
      <c r="AL466" s="859"/>
      <c r="AM466" s="859"/>
      <c r="AN466" s="859"/>
      <c r="AO466" s="859"/>
      <c r="AP466" s="859"/>
      <c r="AQ466" s="859"/>
      <c r="AR466" s="859"/>
      <c r="AS466" s="859"/>
      <c r="AT466" s="859"/>
      <c r="AU466" s="859"/>
      <c r="AW466" s="834"/>
      <c r="AX466" s="834"/>
      <c r="AY466" s="834" t="s">
        <v>680</v>
      </c>
      <c r="BA466" s="835" t="s">
        <v>680</v>
      </c>
    </row>
    <row r="467" spans="1:62" s="838" customFormat="1" ht="28.5" customHeight="1" x14ac:dyDescent="0.25">
      <c r="A467" s="952" t="s">
        <v>1438</v>
      </c>
      <c r="B467" s="847" t="s">
        <v>363</v>
      </c>
      <c r="C467" s="952"/>
      <c r="D467" s="843"/>
      <c r="E467" s="869">
        <f t="shared" ref="E467:M467" si="67">SUM(E468:E470)</f>
        <v>3.3899999999999992</v>
      </c>
      <c r="F467" s="869">
        <f t="shared" si="67"/>
        <v>0</v>
      </c>
      <c r="G467" s="855">
        <f t="shared" si="67"/>
        <v>60</v>
      </c>
      <c r="H467" s="869">
        <f t="shared" si="67"/>
        <v>3.3899999999999992</v>
      </c>
      <c r="I467" s="855">
        <f t="shared" si="67"/>
        <v>0.11</v>
      </c>
      <c r="J467" s="869">
        <f t="shared" si="67"/>
        <v>0.54</v>
      </c>
      <c r="K467" s="869">
        <f t="shared" si="67"/>
        <v>0</v>
      </c>
      <c r="L467" s="869">
        <f t="shared" si="67"/>
        <v>0</v>
      </c>
      <c r="M467" s="869">
        <f t="shared" si="67"/>
        <v>2.8499999999999992</v>
      </c>
      <c r="N467" s="854"/>
      <c r="O467" s="850"/>
      <c r="P467" s="843"/>
      <c r="Q467" s="854"/>
      <c r="R467" s="952"/>
      <c r="S467" s="859"/>
      <c r="T467" s="859"/>
      <c r="U467" s="859"/>
      <c r="V467" s="859"/>
      <c r="W467" s="859"/>
      <c r="X467" s="859"/>
      <c r="Y467" s="859"/>
      <c r="Z467" s="859"/>
      <c r="AA467" s="859"/>
      <c r="AB467" s="859"/>
      <c r="AC467" s="859"/>
      <c r="AD467" s="859"/>
      <c r="AE467" s="859"/>
      <c r="AF467" s="859"/>
      <c r="AG467" s="859"/>
      <c r="AH467" s="859"/>
      <c r="AI467" s="859"/>
      <c r="AJ467" s="859"/>
      <c r="AK467" s="859"/>
      <c r="AL467" s="859"/>
      <c r="AM467" s="859"/>
      <c r="AN467" s="859"/>
      <c r="AO467" s="859"/>
      <c r="AP467" s="859"/>
      <c r="AQ467" s="859"/>
      <c r="AR467" s="859"/>
      <c r="AS467" s="859"/>
      <c r="AT467" s="859"/>
      <c r="AU467" s="859"/>
      <c r="AV467" s="834"/>
      <c r="AW467" s="834"/>
      <c r="AX467" s="834"/>
      <c r="AY467" s="834"/>
      <c r="AZ467" s="833"/>
      <c r="BA467" s="834"/>
      <c r="BB467" s="870"/>
      <c r="BC467" s="833"/>
      <c r="BD467" s="833"/>
      <c r="BE467" s="833"/>
      <c r="BF467" s="833"/>
      <c r="BG467" s="833"/>
      <c r="BH467" s="833"/>
      <c r="BI467" s="833"/>
      <c r="BJ467" s="833"/>
    </row>
    <row r="468" spans="1:62" ht="47.25" x14ac:dyDescent="0.25">
      <c r="A468" s="843">
        <v>1</v>
      </c>
      <c r="B468" s="871" t="s">
        <v>1439</v>
      </c>
      <c r="C468" s="843" t="s">
        <v>364</v>
      </c>
      <c r="D468" s="843"/>
      <c r="E468" s="855">
        <f t="shared" ref="E468:E470" si="68">F468+H468</f>
        <v>3.2099999999999991</v>
      </c>
      <c r="F468" s="855"/>
      <c r="G468" s="856">
        <v>20</v>
      </c>
      <c r="H468" s="855">
        <f t="shared" ref="H468:H472" si="69">J468+K468+L468+M468</f>
        <v>3.2099999999999991</v>
      </c>
      <c r="I468" s="855">
        <v>0.03</v>
      </c>
      <c r="J468" s="855">
        <v>0.36</v>
      </c>
      <c r="K468" s="855"/>
      <c r="L468" s="855"/>
      <c r="M468" s="855">
        <f t="shared" ref="M468:M470" si="70">SUM(W468:AS468)</f>
        <v>2.8499999999999992</v>
      </c>
      <c r="N468" s="855">
        <v>0.03</v>
      </c>
      <c r="O468" s="871" t="s">
        <v>1440</v>
      </c>
      <c r="P468" s="871" t="s">
        <v>1441</v>
      </c>
      <c r="Q468" s="902" t="s">
        <v>677</v>
      </c>
      <c r="R468" s="902">
        <v>329</v>
      </c>
      <c r="S468" s="902">
        <v>329</v>
      </c>
      <c r="T468" s="859" t="s">
        <v>680</v>
      </c>
      <c r="U468" s="874"/>
      <c r="V468" s="872"/>
      <c r="W468" s="874">
        <v>0.76</v>
      </c>
      <c r="X468" s="874">
        <v>0.5</v>
      </c>
      <c r="Y468" s="874">
        <v>0.45</v>
      </c>
      <c r="Z468" s="874"/>
      <c r="AA468" s="874"/>
      <c r="AB468" s="872"/>
      <c r="AC468" s="872"/>
      <c r="AD468" s="874"/>
      <c r="AE468" s="874"/>
      <c r="AF468" s="874">
        <v>0.38</v>
      </c>
      <c r="AG468" s="874">
        <v>0.35</v>
      </c>
      <c r="AH468" s="874"/>
      <c r="AI468" s="874">
        <v>0.03</v>
      </c>
      <c r="AJ468" s="874">
        <v>0.1</v>
      </c>
      <c r="AK468" s="872">
        <v>0.04</v>
      </c>
      <c r="AL468" s="872">
        <v>0.02</v>
      </c>
      <c r="AM468" s="874">
        <v>0.03</v>
      </c>
      <c r="AN468" s="874">
        <v>0.05</v>
      </c>
      <c r="AO468" s="872"/>
      <c r="AP468" s="872"/>
      <c r="AQ468" s="857"/>
      <c r="AR468" s="857">
        <v>7.0000000000000007E-2</v>
      </c>
      <c r="AS468" s="857">
        <v>7.0000000000000007E-2</v>
      </c>
      <c r="AT468" s="857"/>
      <c r="AU468" s="857"/>
      <c r="AV468" s="861"/>
      <c r="AW468" s="862"/>
      <c r="AX468" s="862"/>
      <c r="AY468" s="862" t="s">
        <v>680</v>
      </c>
      <c r="AZ468" s="863"/>
      <c r="BA468" s="861" t="s">
        <v>680</v>
      </c>
      <c r="BB468" s="864"/>
      <c r="BC468" s="864"/>
      <c r="BD468" s="864"/>
      <c r="BH468" s="863"/>
      <c r="BI468" s="863"/>
      <c r="BJ468" s="863"/>
    </row>
    <row r="469" spans="1:62" x14ac:dyDescent="0.25">
      <c r="A469" s="843">
        <v>2</v>
      </c>
      <c r="B469" s="854" t="s">
        <v>1442</v>
      </c>
      <c r="C469" s="843" t="s">
        <v>364</v>
      </c>
      <c r="D469" s="843"/>
      <c r="E469" s="855">
        <f t="shared" si="68"/>
        <v>0.06</v>
      </c>
      <c r="F469" s="855"/>
      <c r="G469" s="856">
        <v>20</v>
      </c>
      <c r="H469" s="855">
        <f t="shared" si="69"/>
        <v>0.06</v>
      </c>
      <c r="I469" s="855">
        <v>0.02</v>
      </c>
      <c r="J469" s="855">
        <v>0.06</v>
      </c>
      <c r="K469" s="855"/>
      <c r="L469" s="855"/>
      <c r="M469" s="855">
        <f t="shared" si="70"/>
        <v>0</v>
      </c>
      <c r="N469" s="855">
        <v>0</v>
      </c>
      <c r="O469" s="871" t="s">
        <v>598</v>
      </c>
      <c r="P469" s="843" t="s">
        <v>813</v>
      </c>
      <c r="Q469" s="902" t="s">
        <v>677</v>
      </c>
      <c r="R469" s="902">
        <v>339</v>
      </c>
      <c r="S469" s="902">
        <v>339</v>
      </c>
      <c r="T469" s="859" t="s">
        <v>680</v>
      </c>
      <c r="U469" s="874"/>
      <c r="V469" s="872"/>
      <c r="W469" s="874"/>
      <c r="X469" s="874"/>
      <c r="Y469" s="872"/>
      <c r="Z469" s="872"/>
      <c r="AA469" s="874"/>
      <c r="AB469" s="872"/>
      <c r="AC469" s="872"/>
      <c r="AD469" s="872"/>
      <c r="AE469" s="872"/>
      <c r="AF469" s="874"/>
      <c r="AG469" s="872"/>
      <c r="AH469" s="872"/>
      <c r="AI469" s="872"/>
      <c r="AJ469" s="872"/>
      <c r="AK469" s="872"/>
      <c r="AL469" s="872"/>
      <c r="AM469" s="872"/>
      <c r="AN469" s="872"/>
      <c r="AO469" s="874"/>
      <c r="AP469" s="872"/>
      <c r="AQ469" s="857"/>
      <c r="AR469" s="857"/>
      <c r="AS469" s="857"/>
      <c r="AT469" s="857"/>
      <c r="AU469" s="857"/>
      <c r="AV469" s="861"/>
      <c r="AW469" s="862"/>
      <c r="AX469" s="862"/>
      <c r="AY469" s="862" t="s">
        <v>680</v>
      </c>
      <c r="AZ469" s="863"/>
      <c r="BA469" s="861" t="s">
        <v>1443</v>
      </c>
      <c r="BB469" s="864"/>
      <c r="BC469" s="864"/>
      <c r="BD469" s="864"/>
      <c r="BH469" s="863"/>
      <c r="BI469" s="863"/>
      <c r="BJ469" s="863"/>
    </row>
    <row r="470" spans="1:62" ht="31.5" x14ac:dyDescent="0.25">
      <c r="A470" s="843">
        <v>3</v>
      </c>
      <c r="B470" s="854" t="s">
        <v>1444</v>
      </c>
      <c r="C470" s="843" t="s">
        <v>364</v>
      </c>
      <c r="D470" s="843"/>
      <c r="E470" s="855">
        <f t="shared" si="68"/>
        <v>0.12</v>
      </c>
      <c r="F470" s="848"/>
      <c r="G470" s="856">
        <v>20</v>
      </c>
      <c r="H470" s="855">
        <f t="shared" si="69"/>
        <v>0.12</v>
      </c>
      <c r="I470" s="848">
        <v>0.06</v>
      </c>
      <c r="J470" s="848">
        <v>0.12</v>
      </c>
      <c r="K470" s="848"/>
      <c r="L470" s="848"/>
      <c r="M470" s="855">
        <f t="shared" si="70"/>
        <v>0</v>
      </c>
      <c r="N470" s="848"/>
      <c r="O470" s="871" t="s">
        <v>590</v>
      </c>
      <c r="P470" s="843" t="s">
        <v>715</v>
      </c>
      <c r="Q470" s="854"/>
      <c r="R470" s="843">
        <v>715</v>
      </c>
      <c r="S470" s="859"/>
      <c r="T470" s="859"/>
      <c r="U470" s="859"/>
      <c r="V470" s="859"/>
      <c r="W470" s="859"/>
      <c r="X470" s="859"/>
      <c r="Y470" s="859"/>
      <c r="Z470" s="859"/>
      <c r="AA470" s="859"/>
      <c r="AB470" s="859"/>
      <c r="AC470" s="859"/>
      <c r="AD470" s="859"/>
      <c r="AE470" s="859"/>
      <c r="AF470" s="859"/>
      <c r="AG470" s="859"/>
      <c r="AH470" s="859"/>
      <c r="AI470" s="859"/>
      <c r="AJ470" s="859"/>
      <c r="AK470" s="859"/>
      <c r="AL470" s="859"/>
      <c r="AM470" s="859"/>
      <c r="AN470" s="859"/>
      <c r="AO470" s="859"/>
      <c r="AP470" s="859"/>
      <c r="AQ470" s="859"/>
      <c r="AR470" s="859"/>
      <c r="AS470" s="859"/>
      <c r="AT470" s="859"/>
      <c r="AU470" s="859"/>
      <c r="AV470" s="834" t="s">
        <v>1325</v>
      </c>
      <c r="AW470" s="834"/>
      <c r="AX470" s="834"/>
      <c r="AY470" s="834" t="s">
        <v>680</v>
      </c>
      <c r="BA470" s="834" t="s">
        <v>680</v>
      </c>
      <c r="BB470" s="868"/>
    </row>
    <row r="471" spans="1:62" s="838" customFormat="1" x14ac:dyDescent="0.25">
      <c r="A471" s="952" t="s">
        <v>1445</v>
      </c>
      <c r="B471" s="847" t="s">
        <v>112</v>
      </c>
      <c r="C471" s="952"/>
      <c r="D471" s="843"/>
      <c r="E471" s="869">
        <f>SUM(E472:E477)</f>
        <v>31.220000000000002</v>
      </c>
      <c r="F471" s="869">
        <f t="shared" ref="F471:M471" si="71">SUM(F472:F477)</f>
        <v>5.4500000000000011</v>
      </c>
      <c r="G471" s="855">
        <f t="shared" si="71"/>
        <v>32</v>
      </c>
      <c r="H471" s="869">
        <f t="shared" si="71"/>
        <v>25.770000000000003</v>
      </c>
      <c r="I471" s="855">
        <f t="shared" si="71"/>
        <v>12.65</v>
      </c>
      <c r="J471" s="869">
        <f t="shared" si="71"/>
        <v>3</v>
      </c>
      <c r="K471" s="869">
        <f t="shared" si="71"/>
        <v>0</v>
      </c>
      <c r="L471" s="869">
        <f t="shared" si="71"/>
        <v>0</v>
      </c>
      <c r="M471" s="869">
        <f t="shared" si="71"/>
        <v>22.77</v>
      </c>
      <c r="N471" s="888"/>
      <c r="O471" s="850"/>
      <c r="P471" s="843"/>
      <c r="Q471" s="854"/>
      <c r="R471" s="952"/>
      <c r="S471" s="859"/>
      <c r="T471" s="859"/>
      <c r="U471" s="859"/>
      <c r="V471" s="859"/>
      <c r="W471" s="859"/>
      <c r="X471" s="859"/>
      <c r="Y471" s="859"/>
      <c r="Z471" s="859"/>
      <c r="AA471" s="859"/>
      <c r="AB471" s="859"/>
      <c r="AC471" s="859"/>
      <c r="AD471" s="859"/>
      <c r="AE471" s="859"/>
      <c r="AF471" s="859"/>
      <c r="AG471" s="859"/>
      <c r="AH471" s="859"/>
      <c r="AI471" s="859"/>
      <c r="AJ471" s="859"/>
      <c r="AK471" s="859"/>
      <c r="AL471" s="859"/>
      <c r="AM471" s="859"/>
      <c r="AN471" s="859"/>
      <c r="AO471" s="859"/>
      <c r="AP471" s="859"/>
      <c r="AQ471" s="859"/>
      <c r="AR471" s="859"/>
      <c r="AS471" s="859"/>
      <c r="AT471" s="859"/>
      <c r="AU471" s="859"/>
      <c r="AV471" s="834"/>
      <c r="AW471" s="834"/>
      <c r="AX471" s="834"/>
      <c r="AY471" s="834"/>
      <c r="AZ471" s="833"/>
      <c r="BA471" s="834"/>
      <c r="BB471" s="870"/>
      <c r="BC471" s="833"/>
      <c r="BD471" s="833"/>
      <c r="BE471" s="833"/>
      <c r="BF471" s="833"/>
      <c r="BG471" s="833"/>
      <c r="BH471" s="833"/>
      <c r="BI471" s="833"/>
      <c r="BJ471" s="833"/>
    </row>
    <row r="472" spans="1:62" ht="31.5" x14ac:dyDescent="0.25">
      <c r="A472" s="843">
        <v>1</v>
      </c>
      <c r="B472" s="854" t="s">
        <v>1446</v>
      </c>
      <c r="C472" s="873" t="s">
        <v>156</v>
      </c>
      <c r="D472" s="873"/>
      <c r="E472" s="855">
        <f>F472+H472</f>
        <v>11.5</v>
      </c>
      <c r="F472" s="855">
        <v>4</v>
      </c>
      <c r="G472" s="856"/>
      <c r="H472" s="855">
        <f t="shared" si="69"/>
        <v>7.5</v>
      </c>
      <c r="I472" s="855"/>
      <c r="J472" s="855"/>
      <c r="K472" s="855"/>
      <c r="L472" s="855"/>
      <c r="M472" s="855">
        <f>SUM(W472:AS472)</f>
        <v>7.5</v>
      </c>
      <c r="N472" s="855"/>
      <c r="O472" s="876" t="s">
        <v>771</v>
      </c>
      <c r="P472" s="883" t="s">
        <v>728</v>
      </c>
      <c r="Q472" s="858"/>
      <c r="R472" s="858">
        <v>890</v>
      </c>
      <c r="S472" s="858"/>
      <c r="T472" s="859"/>
      <c r="U472" s="855"/>
      <c r="V472" s="872"/>
      <c r="W472" s="855"/>
      <c r="X472" s="872"/>
      <c r="Y472" s="872"/>
      <c r="Z472" s="872"/>
      <c r="AA472" s="872"/>
      <c r="AB472" s="872"/>
      <c r="AC472" s="872"/>
      <c r="AD472" s="872"/>
      <c r="AE472" s="872"/>
      <c r="AF472" s="872"/>
      <c r="AG472" s="872">
        <v>7.5</v>
      </c>
      <c r="AH472" s="872"/>
      <c r="AI472" s="872"/>
      <c r="AJ472" s="872"/>
      <c r="AK472" s="872"/>
      <c r="AL472" s="872"/>
      <c r="AM472" s="872"/>
      <c r="AN472" s="872"/>
      <c r="AO472" s="872"/>
      <c r="AP472" s="872"/>
      <c r="AQ472" s="857"/>
      <c r="AR472" s="857"/>
      <c r="AS472" s="857"/>
      <c r="AT472" s="857"/>
      <c r="AU472" s="857"/>
      <c r="AV472" s="861"/>
      <c r="AW472" s="834"/>
      <c r="AX472" s="862"/>
      <c r="AY472" s="834" t="s">
        <v>839</v>
      </c>
      <c r="AZ472" s="863"/>
      <c r="BA472" s="861" t="s">
        <v>1447</v>
      </c>
      <c r="BB472" s="864"/>
      <c r="BC472" s="864"/>
      <c r="BD472" s="864"/>
      <c r="BH472" s="863"/>
      <c r="BI472" s="863"/>
      <c r="BJ472" s="863"/>
    </row>
    <row r="473" spans="1:62" ht="31.5" x14ac:dyDescent="0.25">
      <c r="A473" s="843">
        <v>2</v>
      </c>
      <c r="B473" s="854" t="s">
        <v>1448</v>
      </c>
      <c r="C473" s="873" t="s">
        <v>156</v>
      </c>
      <c r="D473" s="873"/>
      <c r="E473" s="855">
        <f>F473+H473</f>
        <v>0.05</v>
      </c>
      <c r="F473" s="855"/>
      <c r="G473" s="856"/>
      <c r="H473" s="855">
        <v>0.05</v>
      </c>
      <c r="I473" s="855"/>
      <c r="J473" s="855"/>
      <c r="K473" s="855"/>
      <c r="L473" s="855"/>
      <c r="M473" s="855">
        <f>SUM(W473:AS473)</f>
        <v>0.05</v>
      </c>
      <c r="N473" s="855"/>
      <c r="O473" s="876" t="s">
        <v>1449</v>
      </c>
      <c r="P473" s="883" t="s">
        <v>728</v>
      </c>
      <c r="Q473" s="858"/>
      <c r="R473" s="858">
        <v>891</v>
      </c>
      <c r="S473" s="858"/>
      <c r="T473" s="859"/>
      <c r="U473" s="855"/>
      <c r="V473" s="872"/>
      <c r="W473" s="855"/>
      <c r="X473" s="872">
        <v>0.05</v>
      </c>
      <c r="Y473" s="872"/>
      <c r="Z473" s="872"/>
      <c r="AA473" s="872"/>
      <c r="AB473" s="872"/>
      <c r="AC473" s="872"/>
      <c r="AD473" s="872"/>
      <c r="AE473" s="872"/>
      <c r="AF473" s="872"/>
      <c r="AG473" s="872"/>
      <c r="AH473" s="872"/>
      <c r="AI473" s="872"/>
      <c r="AJ473" s="872"/>
      <c r="AK473" s="872"/>
      <c r="AL473" s="872"/>
      <c r="AM473" s="872"/>
      <c r="AN473" s="872"/>
      <c r="AO473" s="872"/>
      <c r="AP473" s="872"/>
      <c r="AQ473" s="857"/>
      <c r="AR473" s="857"/>
      <c r="AS473" s="857"/>
      <c r="AT473" s="857"/>
      <c r="AU473" s="857"/>
      <c r="AV473" s="861"/>
      <c r="AW473" s="834"/>
      <c r="AX473" s="862"/>
      <c r="AY473" s="834"/>
      <c r="AZ473" s="863"/>
      <c r="BA473" s="861" t="s">
        <v>1450</v>
      </c>
      <c r="BB473" s="864"/>
      <c r="BC473" s="864"/>
      <c r="BD473" s="864"/>
      <c r="BH473" s="863"/>
      <c r="BI473" s="863"/>
      <c r="BJ473" s="863"/>
    </row>
    <row r="474" spans="1:62" ht="31.5" x14ac:dyDescent="0.25">
      <c r="A474" s="843">
        <v>3</v>
      </c>
      <c r="B474" s="942" t="s">
        <v>1451</v>
      </c>
      <c r="C474" s="873" t="s">
        <v>156</v>
      </c>
      <c r="D474" s="843"/>
      <c r="E474" s="855">
        <f t="shared" ref="E474:E477" si="72">F474+H474</f>
        <v>18.220000000000002</v>
      </c>
      <c r="F474" s="888">
        <v>0.73</v>
      </c>
      <c r="G474" s="856">
        <v>32</v>
      </c>
      <c r="H474" s="855">
        <f t="shared" ref="H474:H477" si="73">J474+K474+L474+M474</f>
        <v>17.490000000000002</v>
      </c>
      <c r="I474" s="889">
        <v>12.65</v>
      </c>
      <c r="J474" s="854">
        <v>3</v>
      </c>
      <c r="K474" s="854"/>
      <c r="L474" s="854"/>
      <c r="M474" s="855">
        <f t="shared" ref="M474:M477" si="74">SUM(W474:AS474)</f>
        <v>14.49</v>
      </c>
      <c r="N474" s="927">
        <v>0</v>
      </c>
      <c r="O474" s="882" t="s">
        <v>1452</v>
      </c>
      <c r="P474" s="843" t="s">
        <v>1453</v>
      </c>
      <c r="Q474" s="854"/>
      <c r="R474" s="843">
        <v>646</v>
      </c>
      <c r="S474" s="859"/>
      <c r="T474" s="859"/>
      <c r="U474" s="859"/>
      <c r="V474" s="859"/>
      <c r="W474" s="859"/>
      <c r="X474" s="859">
        <v>13.72</v>
      </c>
      <c r="Y474" s="859">
        <v>0.77</v>
      </c>
      <c r="Z474" s="859"/>
      <c r="AA474" s="859"/>
      <c r="AB474" s="859"/>
      <c r="AC474" s="859"/>
      <c r="AD474" s="859"/>
      <c r="AE474" s="859"/>
      <c r="AF474" s="859"/>
      <c r="AG474" s="859"/>
      <c r="AH474" s="859"/>
      <c r="AI474" s="859"/>
      <c r="AJ474" s="859"/>
      <c r="AK474" s="859"/>
      <c r="AL474" s="859"/>
      <c r="AM474" s="859"/>
      <c r="AN474" s="859"/>
      <c r="AO474" s="859"/>
      <c r="AP474" s="859"/>
      <c r="AQ474" s="859"/>
      <c r="AR474" s="859"/>
      <c r="AS474" s="859"/>
      <c r="AT474" s="859"/>
      <c r="AU474" s="859"/>
      <c r="AV474" s="834" t="s">
        <v>684</v>
      </c>
      <c r="AW474" s="834"/>
      <c r="AX474" s="834"/>
      <c r="AY474" s="834" t="s">
        <v>1454</v>
      </c>
      <c r="BA474" s="834" t="s">
        <v>1455</v>
      </c>
      <c r="BB474" s="868"/>
    </row>
    <row r="475" spans="1:62" ht="31.5" x14ac:dyDescent="0.25">
      <c r="A475" s="843">
        <v>4</v>
      </c>
      <c r="B475" s="871" t="s">
        <v>1456</v>
      </c>
      <c r="C475" s="843" t="s">
        <v>156</v>
      </c>
      <c r="D475" s="843"/>
      <c r="E475" s="855">
        <f t="shared" si="72"/>
        <v>0.7</v>
      </c>
      <c r="F475" s="921">
        <v>0.4</v>
      </c>
      <c r="G475" s="856"/>
      <c r="H475" s="855">
        <f t="shared" si="73"/>
        <v>0.3</v>
      </c>
      <c r="I475" s="921"/>
      <c r="J475" s="920"/>
      <c r="K475" s="854"/>
      <c r="L475" s="854"/>
      <c r="M475" s="855">
        <f t="shared" si="74"/>
        <v>0.3</v>
      </c>
      <c r="N475" s="920"/>
      <c r="O475" s="871" t="s">
        <v>1225</v>
      </c>
      <c r="P475" s="843" t="s">
        <v>824</v>
      </c>
      <c r="Q475" s="854"/>
      <c r="R475" s="843">
        <v>912</v>
      </c>
      <c r="S475" s="859"/>
      <c r="T475" s="859"/>
      <c r="U475" s="859"/>
      <c r="V475" s="859"/>
      <c r="W475" s="859"/>
      <c r="X475" s="859">
        <v>0.3</v>
      </c>
      <c r="Y475" s="859"/>
      <c r="Z475" s="859"/>
      <c r="AA475" s="859"/>
      <c r="AB475" s="859"/>
      <c r="AC475" s="859"/>
      <c r="AD475" s="859"/>
      <c r="AE475" s="859"/>
      <c r="AF475" s="859"/>
      <c r="AG475" s="859"/>
      <c r="AH475" s="859"/>
      <c r="AI475" s="859"/>
      <c r="AJ475" s="859"/>
      <c r="AK475" s="859"/>
      <c r="AL475" s="859"/>
      <c r="AM475" s="859"/>
      <c r="AN475" s="859"/>
      <c r="AO475" s="859"/>
      <c r="AP475" s="859"/>
      <c r="AQ475" s="859"/>
      <c r="AR475" s="859"/>
      <c r="AS475" s="859"/>
      <c r="AT475" s="859"/>
      <c r="AU475" s="859"/>
      <c r="AW475" s="834"/>
      <c r="AX475" s="834"/>
      <c r="AY475" s="834"/>
      <c r="BA475" s="834" t="s">
        <v>1457</v>
      </c>
      <c r="BB475" s="868"/>
    </row>
    <row r="476" spans="1:62" ht="31.5" x14ac:dyDescent="0.25">
      <c r="A476" s="843">
        <v>5</v>
      </c>
      <c r="B476" s="871" t="s">
        <v>1458</v>
      </c>
      <c r="C476" s="843" t="s">
        <v>156</v>
      </c>
      <c r="D476" s="843"/>
      <c r="E476" s="855">
        <f t="shared" si="72"/>
        <v>0.13</v>
      </c>
      <c r="F476" s="921"/>
      <c r="G476" s="856"/>
      <c r="H476" s="855">
        <f t="shared" si="73"/>
        <v>0.13</v>
      </c>
      <c r="I476" s="921"/>
      <c r="J476" s="920"/>
      <c r="K476" s="854"/>
      <c r="L476" s="854"/>
      <c r="M476" s="855">
        <f t="shared" si="74"/>
        <v>0.13</v>
      </c>
      <c r="N476" s="920"/>
      <c r="O476" s="871" t="s">
        <v>598</v>
      </c>
      <c r="P476" s="843" t="s">
        <v>813</v>
      </c>
      <c r="Q476" s="854"/>
      <c r="R476" s="843">
        <v>915</v>
      </c>
      <c r="S476" s="859"/>
      <c r="T476" s="859"/>
      <c r="U476" s="859"/>
      <c r="V476" s="859"/>
      <c r="W476" s="859"/>
      <c r="X476" s="859">
        <v>0.13</v>
      </c>
      <c r="Y476" s="859"/>
      <c r="Z476" s="859"/>
      <c r="AA476" s="859"/>
      <c r="AB476" s="859"/>
      <c r="AC476" s="859"/>
      <c r="AD476" s="859"/>
      <c r="AE476" s="859"/>
      <c r="AF476" s="859"/>
      <c r="AG476" s="859"/>
      <c r="AH476" s="859"/>
      <c r="AI476" s="859"/>
      <c r="AJ476" s="859"/>
      <c r="AK476" s="859"/>
      <c r="AL476" s="859"/>
      <c r="AM476" s="859"/>
      <c r="AN476" s="859"/>
      <c r="AO476" s="859"/>
      <c r="AP476" s="859"/>
      <c r="AQ476" s="859"/>
      <c r="AR476" s="859"/>
      <c r="AS476" s="859"/>
      <c r="AT476" s="859"/>
      <c r="AU476" s="859"/>
      <c r="AW476" s="834"/>
      <c r="AX476" s="834"/>
      <c r="AY476" s="834"/>
      <c r="BA476" s="834" t="s">
        <v>1459</v>
      </c>
      <c r="BB476" s="868"/>
    </row>
    <row r="477" spans="1:62" ht="31.5" x14ac:dyDescent="0.25">
      <c r="A477" s="843">
        <v>6</v>
      </c>
      <c r="B477" s="871" t="s">
        <v>1460</v>
      </c>
      <c r="C477" s="843" t="s">
        <v>156</v>
      </c>
      <c r="D477" s="843"/>
      <c r="E477" s="855">
        <f t="shared" si="72"/>
        <v>0.62</v>
      </c>
      <c r="F477" s="921">
        <v>0.32</v>
      </c>
      <c r="G477" s="856"/>
      <c r="H477" s="855">
        <f t="shared" si="73"/>
        <v>0.3</v>
      </c>
      <c r="I477" s="921"/>
      <c r="J477" s="920"/>
      <c r="K477" s="854"/>
      <c r="L477" s="854"/>
      <c r="M477" s="855">
        <f t="shared" si="74"/>
        <v>0.3</v>
      </c>
      <c r="N477" s="920"/>
      <c r="O477" s="871" t="s">
        <v>1461</v>
      </c>
      <c r="P477" s="843" t="s">
        <v>813</v>
      </c>
      <c r="Q477" s="854"/>
      <c r="R477" s="843">
        <v>919</v>
      </c>
      <c r="S477" s="859"/>
      <c r="T477" s="859"/>
      <c r="U477" s="859"/>
      <c r="V477" s="859"/>
      <c r="W477" s="859"/>
      <c r="X477" s="859">
        <v>0.3</v>
      </c>
      <c r="Y477" s="859"/>
      <c r="Z477" s="859"/>
      <c r="AA477" s="859"/>
      <c r="AB477" s="859"/>
      <c r="AC477" s="859"/>
      <c r="AD477" s="859"/>
      <c r="AE477" s="859"/>
      <c r="AF477" s="859"/>
      <c r="AG477" s="859"/>
      <c r="AH477" s="859"/>
      <c r="AI477" s="859"/>
      <c r="AJ477" s="859"/>
      <c r="AK477" s="859"/>
      <c r="AL477" s="859"/>
      <c r="AM477" s="859"/>
      <c r="AN477" s="859"/>
      <c r="AO477" s="859"/>
      <c r="AP477" s="859"/>
      <c r="AQ477" s="859"/>
      <c r="AR477" s="859"/>
      <c r="AS477" s="859"/>
      <c r="AT477" s="859"/>
      <c r="AU477" s="859"/>
      <c r="AW477" s="834"/>
      <c r="AX477" s="834"/>
      <c r="AY477" s="834"/>
      <c r="BA477" s="834" t="s">
        <v>1462</v>
      </c>
      <c r="BB477" s="868"/>
    </row>
    <row r="478" spans="1:62" s="838" customFormat="1" x14ac:dyDescent="0.25">
      <c r="A478" s="952" t="s">
        <v>1463</v>
      </c>
      <c r="B478" s="847" t="s">
        <v>88</v>
      </c>
      <c r="C478" s="898"/>
      <c r="D478" s="873"/>
      <c r="E478" s="869">
        <f>SUM(E479:E490)</f>
        <v>12.079999999999998</v>
      </c>
      <c r="F478" s="869">
        <f t="shared" ref="F478:M478" si="75">SUM(F479:F490)</f>
        <v>0</v>
      </c>
      <c r="G478" s="855">
        <f t="shared" si="75"/>
        <v>264</v>
      </c>
      <c r="H478" s="869">
        <f t="shared" si="75"/>
        <v>12.079999999999998</v>
      </c>
      <c r="I478" s="855">
        <f t="shared" si="75"/>
        <v>7.7799999999999994</v>
      </c>
      <c r="J478" s="869">
        <f t="shared" si="75"/>
        <v>0</v>
      </c>
      <c r="K478" s="869">
        <f t="shared" si="75"/>
        <v>0</v>
      </c>
      <c r="L478" s="869">
        <f t="shared" si="75"/>
        <v>0</v>
      </c>
      <c r="M478" s="869">
        <f t="shared" si="75"/>
        <v>12.079999999999998</v>
      </c>
      <c r="N478" s="855"/>
      <c r="O478" s="899"/>
      <c r="P478" s="848"/>
      <c r="Q478" s="858"/>
      <c r="R478" s="900"/>
      <c r="S478" s="858"/>
      <c r="T478" s="859"/>
      <c r="U478" s="855"/>
      <c r="V478" s="872"/>
      <c r="W478" s="855"/>
      <c r="X478" s="872"/>
      <c r="Y478" s="872"/>
      <c r="Z478" s="872"/>
      <c r="AA478" s="872"/>
      <c r="AB478" s="872"/>
      <c r="AC478" s="872"/>
      <c r="AD478" s="872"/>
      <c r="AE478" s="872"/>
      <c r="AF478" s="872"/>
      <c r="AG478" s="872"/>
      <c r="AH478" s="872"/>
      <c r="AI478" s="872"/>
      <c r="AJ478" s="872"/>
      <c r="AK478" s="872"/>
      <c r="AL478" s="872"/>
      <c r="AM478" s="872"/>
      <c r="AN478" s="872"/>
      <c r="AO478" s="872"/>
      <c r="AP478" s="872"/>
      <c r="AQ478" s="857"/>
      <c r="AR478" s="857"/>
      <c r="AS478" s="857"/>
      <c r="AT478" s="857"/>
      <c r="AU478" s="857"/>
      <c r="AV478" s="861"/>
      <c r="AW478" s="834"/>
      <c r="AX478" s="862"/>
      <c r="AY478" s="862"/>
      <c r="AZ478" s="863"/>
      <c r="BA478" s="861"/>
      <c r="BB478" s="901"/>
      <c r="BC478" s="864"/>
      <c r="BD478" s="864"/>
      <c r="BE478" s="833"/>
      <c r="BF478" s="833"/>
      <c r="BG478" s="833"/>
      <c r="BH478" s="863"/>
      <c r="BI478" s="863"/>
      <c r="BJ478" s="863"/>
    </row>
    <row r="479" spans="1:62" x14ac:dyDescent="0.25">
      <c r="A479" s="843">
        <v>1</v>
      </c>
      <c r="B479" s="875" t="s">
        <v>1464</v>
      </c>
      <c r="C479" s="873" t="s">
        <v>77</v>
      </c>
      <c r="D479" s="873"/>
      <c r="E479" s="855">
        <f t="shared" ref="E479:E490" si="76">F479+H479</f>
        <v>0.12</v>
      </c>
      <c r="F479" s="855"/>
      <c r="G479" s="856">
        <v>22</v>
      </c>
      <c r="H479" s="855">
        <f t="shared" ref="H479:H490" si="77">J479+K479+L479+M479</f>
        <v>0.12</v>
      </c>
      <c r="I479" s="855">
        <v>0.12</v>
      </c>
      <c r="J479" s="855"/>
      <c r="K479" s="855"/>
      <c r="L479" s="855"/>
      <c r="M479" s="855">
        <f t="shared" ref="M479:M490" si="78">SUM(W479:AS479)</f>
        <v>0.12</v>
      </c>
      <c r="N479" s="855">
        <v>0.12</v>
      </c>
      <c r="O479" s="871" t="s">
        <v>608</v>
      </c>
      <c r="P479" s="843" t="s">
        <v>686</v>
      </c>
      <c r="Q479" s="858" t="s">
        <v>677</v>
      </c>
      <c r="R479" s="858">
        <v>367</v>
      </c>
      <c r="S479" s="858">
        <v>367</v>
      </c>
      <c r="T479" s="859" t="s">
        <v>680</v>
      </c>
      <c r="U479" s="855"/>
      <c r="V479" s="855"/>
      <c r="W479" s="874"/>
      <c r="X479" s="855"/>
      <c r="Y479" s="855">
        <v>0.12</v>
      </c>
      <c r="Z479" s="855"/>
      <c r="AA479" s="855"/>
      <c r="AB479" s="855"/>
      <c r="AC479" s="855"/>
      <c r="AD479" s="855"/>
      <c r="AE479" s="855"/>
      <c r="AF479" s="855"/>
      <c r="AG479" s="855"/>
      <c r="AH479" s="855"/>
      <c r="AI479" s="855"/>
      <c r="AJ479" s="872"/>
      <c r="AK479" s="872"/>
      <c r="AL479" s="872"/>
      <c r="AM479" s="872"/>
      <c r="AN479" s="872"/>
      <c r="AO479" s="872"/>
      <c r="AP479" s="872"/>
      <c r="AQ479" s="857"/>
      <c r="AR479" s="857"/>
      <c r="AS479" s="857"/>
      <c r="AT479" s="857"/>
      <c r="AU479" s="857"/>
      <c r="AV479" s="861"/>
      <c r="AW479" s="834"/>
      <c r="AX479" s="862"/>
      <c r="AY479" s="862" t="s">
        <v>680</v>
      </c>
      <c r="AZ479" s="863"/>
      <c r="BA479" s="861" t="s">
        <v>680</v>
      </c>
      <c r="BB479" s="864"/>
      <c r="BC479" s="864"/>
      <c r="BD479" s="864"/>
      <c r="BH479" s="863"/>
      <c r="BI479" s="863"/>
      <c r="BJ479" s="863"/>
    </row>
    <row r="480" spans="1:62" ht="31.5" x14ac:dyDescent="0.25">
      <c r="A480" s="843">
        <v>2</v>
      </c>
      <c r="B480" s="854" t="s">
        <v>1465</v>
      </c>
      <c r="C480" s="843" t="s">
        <v>77</v>
      </c>
      <c r="D480" s="843"/>
      <c r="E480" s="855">
        <f t="shared" si="76"/>
        <v>0.23</v>
      </c>
      <c r="F480" s="855"/>
      <c r="G480" s="856">
        <v>22</v>
      </c>
      <c r="H480" s="855">
        <f t="shared" si="77"/>
        <v>0.23</v>
      </c>
      <c r="I480" s="855">
        <v>0.2</v>
      </c>
      <c r="J480" s="884"/>
      <c r="K480" s="855"/>
      <c r="L480" s="855"/>
      <c r="M480" s="855">
        <f t="shared" si="78"/>
        <v>0.23</v>
      </c>
      <c r="N480" s="855">
        <v>0.2</v>
      </c>
      <c r="O480" s="871" t="s">
        <v>1466</v>
      </c>
      <c r="P480" s="843" t="s">
        <v>699</v>
      </c>
      <c r="Q480" s="858" t="s">
        <v>677</v>
      </c>
      <c r="R480" s="858">
        <v>368</v>
      </c>
      <c r="S480" s="858">
        <v>368</v>
      </c>
      <c r="T480" s="859" t="s">
        <v>680</v>
      </c>
      <c r="U480" s="872"/>
      <c r="V480" s="872"/>
      <c r="W480" s="874"/>
      <c r="X480" s="872"/>
      <c r="Y480" s="855">
        <v>0.23</v>
      </c>
      <c r="Z480" s="855"/>
      <c r="AA480" s="872"/>
      <c r="AB480" s="872"/>
      <c r="AC480" s="872"/>
      <c r="AD480" s="872"/>
      <c r="AE480" s="872"/>
      <c r="AF480" s="872"/>
      <c r="AG480" s="872"/>
      <c r="AH480" s="872"/>
      <c r="AI480" s="872"/>
      <c r="AJ480" s="872"/>
      <c r="AK480" s="872"/>
      <c r="AL480" s="872"/>
      <c r="AM480" s="872"/>
      <c r="AN480" s="872"/>
      <c r="AO480" s="872"/>
      <c r="AP480" s="872"/>
      <c r="AQ480" s="857"/>
      <c r="AR480" s="857"/>
      <c r="AS480" s="857"/>
      <c r="AT480" s="857"/>
      <c r="AU480" s="857"/>
      <c r="AV480" s="861"/>
      <c r="AW480" s="834"/>
      <c r="AX480" s="862"/>
      <c r="AY480" s="862" t="s">
        <v>680</v>
      </c>
      <c r="AZ480" s="863"/>
      <c r="BA480" s="861" t="s">
        <v>680</v>
      </c>
      <c r="BB480" s="864"/>
      <c r="BC480" s="864"/>
      <c r="BD480" s="864"/>
      <c r="BH480" s="863"/>
      <c r="BI480" s="863"/>
      <c r="BJ480" s="863"/>
    </row>
    <row r="481" spans="1:62" ht="31.5" x14ac:dyDescent="0.25">
      <c r="A481" s="843">
        <v>3</v>
      </c>
      <c r="B481" s="875" t="s">
        <v>1467</v>
      </c>
      <c r="C481" s="873" t="s">
        <v>77</v>
      </c>
      <c r="D481" s="873"/>
      <c r="E481" s="855">
        <f t="shared" si="76"/>
        <v>0.2</v>
      </c>
      <c r="F481" s="855"/>
      <c r="G481" s="856">
        <v>22</v>
      </c>
      <c r="H481" s="855">
        <f t="shared" si="77"/>
        <v>0.2</v>
      </c>
      <c r="I481" s="855">
        <v>2</v>
      </c>
      <c r="J481" s="884"/>
      <c r="K481" s="855"/>
      <c r="L481" s="855"/>
      <c r="M481" s="855">
        <f t="shared" si="78"/>
        <v>0.2</v>
      </c>
      <c r="N481" s="855">
        <v>2</v>
      </c>
      <c r="O481" s="871" t="s">
        <v>800</v>
      </c>
      <c r="P481" s="843" t="s">
        <v>796</v>
      </c>
      <c r="Q481" s="858" t="s">
        <v>677</v>
      </c>
      <c r="R481" s="858">
        <v>369</v>
      </c>
      <c r="S481" s="858">
        <v>369</v>
      </c>
      <c r="T481" s="859" t="s">
        <v>680</v>
      </c>
      <c r="U481" s="872"/>
      <c r="V481" s="872"/>
      <c r="W481" s="874"/>
      <c r="X481" s="872"/>
      <c r="Y481" s="884">
        <v>0.2</v>
      </c>
      <c r="Z481" s="884"/>
      <c r="AA481" s="872"/>
      <c r="AB481" s="872"/>
      <c r="AC481" s="872"/>
      <c r="AD481" s="872"/>
      <c r="AE481" s="872"/>
      <c r="AF481" s="872"/>
      <c r="AG481" s="872"/>
      <c r="AH481" s="872"/>
      <c r="AI481" s="872"/>
      <c r="AJ481" s="872"/>
      <c r="AK481" s="872"/>
      <c r="AL481" s="872"/>
      <c r="AM481" s="872"/>
      <c r="AN481" s="872"/>
      <c r="AO481" s="872"/>
      <c r="AP481" s="872"/>
      <c r="AQ481" s="857"/>
      <c r="AR481" s="857"/>
      <c r="AS481" s="857"/>
      <c r="AT481" s="857"/>
      <c r="AU481" s="857"/>
      <c r="AV481" s="861"/>
      <c r="AW481" s="834"/>
      <c r="AX481" s="862"/>
      <c r="AY481" s="862" t="s">
        <v>680</v>
      </c>
      <c r="AZ481" s="863"/>
      <c r="BA481" s="861" t="s">
        <v>680</v>
      </c>
      <c r="BB481" s="864"/>
      <c r="BC481" s="864"/>
      <c r="BD481" s="864"/>
      <c r="BH481" s="863"/>
      <c r="BI481" s="863"/>
      <c r="BJ481" s="863"/>
    </row>
    <row r="482" spans="1:62" x14ac:dyDescent="0.25">
      <c r="A482" s="843">
        <v>4</v>
      </c>
      <c r="B482" s="875" t="s">
        <v>1468</v>
      </c>
      <c r="C482" s="873" t="s">
        <v>77</v>
      </c>
      <c r="D482" s="873"/>
      <c r="E482" s="855">
        <f t="shared" si="76"/>
        <v>0.5</v>
      </c>
      <c r="F482" s="855"/>
      <c r="G482" s="856">
        <v>22</v>
      </c>
      <c r="H482" s="855">
        <f t="shared" si="77"/>
        <v>0.5</v>
      </c>
      <c r="I482" s="855">
        <v>0.05</v>
      </c>
      <c r="J482" s="884"/>
      <c r="K482" s="855"/>
      <c r="L482" s="855"/>
      <c r="M482" s="855">
        <f t="shared" si="78"/>
        <v>0.5</v>
      </c>
      <c r="N482" s="855">
        <v>0.05</v>
      </c>
      <c r="O482" s="871" t="s">
        <v>1469</v>
      </c>
      <c r="P482" s="843" t="s">
        <v>796</v>
      </c>
      <c r="Q482" s="858" t="s">
        <v>677</v>
      </c>
      <c r="R482" s="858">
        <v>370</v>
      </c>
      <c r="S482" s="858">
        <v>370</v>
      </c>
      <c r="T482" s="859" t="s">
        <v>680</v>
      </c>
      <c r="U482" s="872"/>
      <c r="V482" s="872"/>
      <c r="W482" s="874"/>
      <c r="X482" s="855">
        <v>0.5</v>
      </c>
      <c r="Y482" s="872"/>
      <c r="Z482" s="872"/>
      <c r="AA482" s="872"/>
      <c r="AB482" s="872"/>
      <c r="AC482" s="872"/>
      <c r="AD482" s="872"/>
      <c r="AE482" s="872"/>
      <c r="AF482" s="872"/>
      <c r="AG482" s="872"/>
      <c r="AH482" s="872"/>
      <c r="AI482" s="872"/>
      <c r="AJ482" s="872"/>
      <c r="AK482" s="872"/>
      <c r="AL482" s="872"/>
      <c r="AM482" s="872"/>
      <c r="AN482" s="872"/>
      <c r="AO482" s="872"/>
      <c r="AP482" s="872"/>
      <c r="AQ482" s="857"/>
      <c r="AR482" s="857"/>
      <c r="AS482" s="857"/>
      <c r="AT482" s="857"/>
      <c r="AU482" s="857"/>
      <c r="AV482" s="861"/>
      <c r="AW482" s="834"/>
      <c r="AX482" s="862"/>
      <c r="AY482" s="862" t="s">
        <v>680</v>
      </c>
      <c r="AZ482" s="863"/>
      <c r="BA482" s="861" t="s">
        <v>680</v>
      </c>
      <c r="BB482" s="864"/>
      <c r="BC482" s="864"/>
      <c r="BD482" s="864"/>
      <c r="BH482" s="863"/>
      <c r="BI482" s="863"/>
      <c r="BJ482" s="863"/>
    </row>
    <row r="483" spans="1:62" ht="47.25" x14ac:dyDescent="0.25">
      <c r="A483" s="843">
        <v>5</v>
      </c>
      <c r="B483" s="854" t="s">
        <v>1470</v>
      </c>
      <c r="C483" s="843" t="s">
        <v>77</v>
      </c>
      <c r="D483" s="843"/>
      <c r="E483" s="855">
        <f t="shared" si="76"/>
        <v>0.5</v>
      </c>
      <c r="F483" s="855"/>
      <c r="G483" s="856">
        <v>22</v>
      </c>
      <c r="H483" s="855">
        <f t="shared" si="77"/>
        <v>0.5</v>
      </c>
      <c r="I483" s="855">
        <v>0.5</v>
      </c>
      <c r="J483" s="855"/>
      <c r="K483" s="855"/>
      <c r="L483" s="855"/>
      <c r="M483" s="855">
        <f t="shared" si="78"/>
        <v>0.5</v>
      </c>
      <c r="N483" s="855">
        <v>0.5</v>
      </c>
      <c r="O483" s="871" t="s">
        <v>596</v>
      </c>
      <c r="P483" s="883" t="s">
        <v>864</v>
      </c>
      <c r="Q483" s="858" t="s">
        <v>677</v>
      </c>
      <c r="R483" s="858">
        <v>371</v>
      </c>
      <c r="S483" s="858">
        <v>371</v>
      </c>
      <c r="T483" s="859"/>
      <c r="U483" s="874"/>
      <c r="V483" s="872"/>
      <c r="W483" s="874"/>
      <c r="X483" s="874"/>
      <c r="Y483" s="874">
        <v>0.5</v>
      </c>
      <c r="Z483" s="874"/>
      <c r="AA483" s="874"/>
      <c r="AB483" s="872"/>
      <c r="AC483" s="872"/>
      <c r="AD483" s="874"/>
      <c r="AE483" s="874"/>
      <c r="AF483" s="874"/>
      <c r="AG483" s="874"/>
      <c r="AH483" s="874"/>
      <c r="AI483" s="874"/>
      <c r="AJ483" s="874"/>
      <c r="AK483" s="872"/>
      <c r="AL483" s="872"/>
      <c r="AM483" s="874"/>
      <c r="AN483" s="874"/>
      <c r="AO483" s="872"/>
      <c r="AP483" s="872"/>
      <c r="AQ483" s="857"/>
      <c r="AR483" s="857"/>
      <c r="AS483" s="857"/>
      <c r="AT483" s="857"/>
      <c r="AU483" s="857"/>
      <c r="AV483" s="861"/>
      <c r="AW483" s="834" t="s">
        <v>1471</v>
      </c>
      <c r="AX483" s="862"/>
      <c r="AY483" s="834" t="s">
        <v>1471</v>
      </c>
      <c r="AZ483" s="863"/>
      <c r="BA483" s="861" t="s">
        <v>680</v>
      </c>
      <c r="BB483" s="864"/>
      <c r="BC483" s="864"/>
      <c r="BD483" s="864"/>
      <c r="BH483" s="863"/>
      <c r="BI483" s="863"/>
      <c r="BJ483" s="863"/>
    </row>
    <row r="484" spans="1:62" ht="31.5" x14ac:dyDescent="0.25">
      <c r="A484" s="843">
        <v>6</v>
      </c>
      <c r="B484" s="854" t="s">
        <v>1472</v>
      </c>
      <c r="C484" s="843" t="s">
        <v>77</v>
      </c>
      <c r="D484" s="843"/>
      <c r="E484" s="855">
        <f t="shared" si="76"/>
        <v>0.17</v>
      </c>
      <c r="F484" s="906"/>
      <c r="G484" s="856">
        <v>22</v>
      </c>
      <c r="H484" s="855">
        <f t="shared" si="77"/>
        <v>0.17</v>
      </c>
      <c r="I484" s="893">
        <v>0.1</v>
      </c>
      <c r="J484" s="854"/>
      <c r="K484" s="854"/>
      <c r="L484" s="854"/>
      <c r="M484" s="855">
        <f t="shared" si="78"/>
        <v>0.17</v>
      </c>
      <c r="N484" s="854"/>
      <c r="O484" s="871" t="s">
        <v>1473</v>
      </c>
      <c r="P484" s="843" t="s">
        <v>815</v>
      </c>
      <c r="Q484" s="854"/>
      <c r="R484" s="843">
        <v>710</v>
      </c>
      <c r="S484" s="859"/>
      <c r="T484" s="859"/>
      <c r="U484" s="859"/>
      <c r="V484" s="859"/>
      <c r="W484" s="843">
        <v>0.17</v>
      </c>
      <c r="X484" s="859"/>
      <c r="Y484" s="859"/>
      <c r="Z484" s="859"/>
      <c r="AA484" s="859"/>
      <c r="AB484" s="859"/>
      <c r="AC484" s="859"/>
      <c r="AD484" s="859"/>
      <c r="AE484" s="859"/>
      <c r="AF484" s="859"/>
      <c r="AG484" s="859"/>
      <c r="AH484" s="859"/>
      <c r="AI484" s="859"/>
      <c r="AJ484" s="859"/>
      <c r="AK484" s="859"/>
      <c r="AL484" s="859"/>
      <c r="AM484" s="859"/>
      <c r="AN484" s="859"/>
      <c r="AO484" s="859"/>
      <c r="AP484" s="859"/>
      <c r="AQ484" s="859"/>
      <c r="AR484" s="859"/>
      <c r="AS484" s="859"/>
      <c r="AT484" s="859"/>
      <c r="AU484" s="859"/>
      <c r="AV484" s="834" t="s">
        <v>684</v>
      </c>
      <c r="AW484" s="834"/>
      <c r="AX484" s="834"/>
      <c r="AY484" s="834" t="s">
        <v>680</v>
      </c>
      <c r="BA484" s="834" t="s">
        <v>680</v>
      </c>
      <c r="BB484" s="868"/>
    </row>
    <row r="485" spans="1:62" x14ac:dyDescent="0.25">
      <c r="A485" s="843">
        <v>7</v>
      </c>
      <c r="B485" s="854" t="s">
        <v>1474</v>
      </c>
      <c r="C485" s="843" t="s">
        <v>77</v>
      </c>
      <c r="D485" s="843"/>
      <c r="E485" s="855">
        <f t="shared" si="76"/>
        <v>2</v>
      </c>
      <c r="F485" s="893"/>
      <c r="G485" s="856">
        <v>22</v>
      </c>
      <c r="H485" s="855">
        <f t="shared" si="77"/>
        <v>2</v>
      </c>
      <c r="I485" s="927">
        <v>2</v>
      </c>
      <c r="J485" s="854"/>
      <c r="K485" s="854"/>
      <c r="L485" s="854"/>
      <c r="M485" s="855">
        <f t="shared" si="78"/>
        <v>2</v>
      </c>
      <c r="N485" s="854"/>
      <c r="O485" s="871" t="s">
        <v>592</v>
      </c>
      <c r="P485" s="843" t="s">
        <v>859</v>
      </c>
      <c r="Q485" s="854"/>
      <c r="R485" s="843">
        <v>742</v>
      </c>
      <c r="S485" s="859"/>
      <c r="T485" s="859"/>
      <c r="U485" s="859"/>
      <c r="V485" s="859"/>
      <c r="W485" s="859"/>
      <c r="X485" s="859"/>
      <c r="Y485" s="859"/>
      <c r="Z485" s="859"/>
      <c r="AA485" s="859"/>
      <c r="AB485" s="859"/>
      <c r="AC485" s="859"/>
      <c r="AD485" s="859"/>
      <c r="AE485" s="859"/>
      <c r="AF485" s="859"/>
      <c r="AG485" s="859"/>
      <c r="AH485" s="859">
        <v>2</v>
      </c>
      <c r="AI485" s="859"/>
      <c r="AJ485" s="859"/>
      <c r="AK485" s="859"/>
      <c r="AL485" s="859"/>
      <c r="AM485" s="859"/>
      <c r="AN485" s="859"/>
      <c r="AO485" s="859"/>
      <c r="AP485" s="859"/>
      <c r="AQ485" s="859"/>
      <c r="AR485" s="859"/>
      <c r="AS485" s="859"/>
      <c r="AT485" s="859"/>
      <c r="AU485" s="859"/>
      <c r="AV485" s="834" t="s">
        <v>684</v>
      </c>
      <c r="AW485" s="834"/>
      <c r="AX485" s="834"/>
      <c r="AY485" s="834" t="s">
        <v>680</v>
      </c>
      <c r="BA485" s="834" t="s">
        <v>680</v>
      </c>
      <c r="BB485" s="868"/>
    </row>
    <row r="486" spans="1:62" ht="31.5" x14ac:dyDescent="0.25">
      <c r="A486" s="843">
        <v>8</v>
      </c>
      <c r="B486" s="854" t="s">
        <v>1475</v>
      </c>
      <c r="C486" s="843" t="s">
        <v>77</v>
      </c>
      <c r="D486" s="843"/>
      <c r="E486" s="855">
        <f t="shared" si="76"/>
        <v>0.26</v>
      </c>
      <c r="F486" s="888"/>
      <c r="G486" s="943">
        <v>22</v>
      </c>
      <c r="H486" s="855">
        <f t="shared" si="77"/>
        <v>0.26</v>
      </c>
      <c r="I486" s="889">
        <v>0.1</v>
      </c>
      <c r="J486" s="854"/>
      <c r="K486" s="854"/>
      <c r="L486" s="854"/>
      <c r="M486" s="855">
        <f t="shared" si="78"/>
        <v>0.26</v>
      </c>
      <c r="N486" s="927">
        <v>0.1</v>
      </c>
      <c r="O486" s="871" t="s">
        <v>1476</v>
      </c>
      <c r="P486" s="843" t="s">
        <v>758</v>
      </c>
      <c r="Q486" s="854"/>
      <c r="R486" s="843">
        <v>657</v>
      </c>
      <c r="S486" s="859"/>
      <c r="T486" s="859"/>
      <c r="U486" s="859"/>
      <c r="V486" s="859"/>
      <c r="W486" s="859">
        <v>0.26</v>
      </c>
      <c r="X486" s="859"/>
      <c r="Y486" s="859"/>
      <c r="Z486" s="859"/>
      <c r="AA486" s="859"/>
      <c r="AB486" s="859"/>
      <c r="AC486" s="859"/>
      <c r="AD486" s="859"/>
      <c r="AE486" s="859"/>
      <c r="AF486" s="859"/>
      <c r="AG486" s="859"/>
      <c r="AH486" s="859"/>
      <c r="AI486" s="859"/>
      <c r="AJ486" s="859"/>
      <c r="AK486" s="859"/>
      <c r="AL486" s="859"/>
      <c r="AM486" s="859"/>
      <c r="AN486" s="859"/>
      <c r="AO486" s="859"/>
      <c r="AP486" s="859"/>
      <c r="AQ486" s="859"/>
      <c r="AR486" s="859"/>
      <c r="AS486" s="859"/>
      <c r="AT486" s="859"/>
      <c r="AU486" s="859"/>
      <c r="AV486" s="834" t="s">
        <v>684</v>
      </c>
      <c r="AW486" s="834"/>
      <c r="AX486" s="834"/>
      <c r="AY486" s="834" t="s">
        <v>935</v>
      </c>
      <c r="BA486" s="834" t="s">
        <v>680</v>
      </c>
      <c r="BB486" s="868"/>
    </row>
    <row r="487" spans="1:62" ht="31.5" x14ac:dyDescent="0.25">
      <c r="A487" s="843">
        <v>9</v>
      </c>
      <c r="B487" s="871" t="s">
        <v>1477</v>
      </c>
      <c r="C487" s="843" t="s">
        <v>77</v>
      </c>
      <c r="D487" s="843"/>
      <c r="E487" s="855">
        <f t="shared" si="76"/>
        <v>1.54</v>
      </c>
      <c r="F487" s="888"/>
      <c r="G487" s="943">
        <v>22</v>
      </c>
      <c r="H487" s="855">
        <f t="shared" si="77"/>
        <v>1.54</v>
      </c>
      <c r="I487" s="888">
        <v>1.41</v>
      </c>
      <c r="J487" s="854"/>
      <c r="K487" s="854"/>
      <c r="L487" s="854"/>
      <c r="M487" s="855">
        <f t="shared" si="78"/>
        <v>1.54</v>
      </c>
      <c r="N487" s="920">
        <v>1.41</v>
      </c>
      <c r="O487" s="871" t="s">
        <v>1478</v>
      </c>
      <c r="P487" s="843" t="s">
        <v>1479</v>
      </c>
      <c r="Q487" s="854"/>
      <c r="R487" s="843">
        <v>658</v>
      </c>
      <c r="S487" s="859"/>
      <c r="T487" s="859"/>
      <c r="U487" s="859"/>
      <c r="V487" s="859"/>
      <c r="W487" s="859"/>
      <c r="X487" s="859">
        <v>1.54</v>
      </c>
      <c r="Y487" s="859"/>
      <c r="Z487" s="859"/>
      <c r="AA487" s="859"/>
      <c r="AB487" s="859"/>
      <c r="AC487" s="859"/>
      <c r="AD487" s="859"/>
      <c r="AE487" s="859"/>
      <c r="AF487" s="859"/>
      <c r="AG487" s="859"/>
      <c r="AH487" s="859"/>
      <c r="AI487" s="859"/>
      <c r="AJ487" s="859"/>
      <c r="AK487" s="859"/>
      <c r="AL487" s="859"/>
      <c r="AM487" s="859"/>
      <c r="AN487" s="859"/>
      <c r="AO487" s="859"/>
      <c r="AP487" s="859"/>
      <c r="AQ487" s="859"/>
      <c r="AR487" s="859"/>
      <c r="AS487" s="859"/>
      <c r="AT487" s="859"/>
      <c r="AU487" s="859"/>
      <c r="AV487" s="834" t="s">
        <v>684</v>
      </c>
      <c r="AW487" s="834"/>
      <c r="AX487" s="834"/>
      <c r="AY487" s="834" t="s">
        <v>680</v>
      </c>
      <c r="BA487" s="834" t="s">
        <v>1480</v>
      </c>
      <c r="BB487" s="868"/>
    </row>
    <row r="488" spans="1:62" ht="31.5" x14ac:dyDescent="0.25">
      <c r="A488" s="843">
        <v>10</v>
      </c>
      <c r="B488" s="871" t="s">
        <v>1474</v>
      </c>
      <c r="C488" s="843" t="s">
        <v>77</v>
      </c>
      <c r="D488" s="843"/>
      <c r="E488" s="855">
        <f t="shared" si="76"/>
        <v>1.2</v>
      </c>
      <c r="F488" s="921"/>
      <c r="G488" s="943">
        <v>22</v>
      </c>
      <c r="H488" s="855">
        <f t="shared" si="77"/>
        <v>1.2</v>
      </c>
      <c r="I488" s="921">
        <f>E488-F488</f>
        <v>1.2</v>
      </c>
      <c r="J488" s="854"/>
      <c r="K488" s="854"/>
      <c r="L488" s="854"/>
      <c r="M488" s="855">
        <f t="shared" si="78"/>
        <v>1.2</v>
      </c>
      <c r="N488" s="920">
        <v>1.2</v>
      </c>
      <c r="O488" s="871" t="s">
        <v>1346</v>
      </c>
      <c r="P488" s="843" t="s">
        <v>676</v>
      </c>
      <c r="Q488" s="854"/>
      <c r="R488" s="843">
        <v>791</v>
      </c>
      <c r="S488" s="859"/>
      <c r="T488" s="859"/>
      <c r="U488" s="859"/>
      <c r="V488" s="859"/>
      <c r="W488" s="859"/>
      <c r="X488" s="859">
        <v>1.2</v>
      </c>
      <c r="Y488" s="859"/>
      <c r="Z488" s="859"/>
      <c r="AA488" s="859"/>
      <c r="AB488" s="859"/>
      <c r="AC488" s="859"/>
      <c r="AD488" s="859"/>
      <c r="AE488" s="859"/>
      <c r="AF488" s="859"/>
      <c r="AG488" s="859"/>
      <c r="AH488" s="859"/>
      <c r="AI488" s="859"/>
      <c r="AJ488" s="859"/>
      <c r="AK488" s="859"/>
      <c r="AL488" s="859"/>
      <c r="AM488" s="859"/>
      <c r="AN488" s="859"/>
      <c r="AO488" s="859"/>
      <c r="AP488" s="859"/>
      <c r="AQ488" s="859"/>
      <c r="AR488" s="859"/>
      <c r="AS488" s="859"/>
      <c r="AT488" s="859"/>
      <c r="AU488" s="859"/>
      <c r="AV488" s="834" t="s">
        <v>684</v>
      </c>
      <c r="AW488" s="834" t="s">
        <v>1349</v>
      </c>
      <c r="AX488" s="834"/>
      <c r="AY488" s="834" t="s">
        <v>839</v>
      </c>
      <c r="BA488" s="834" t="s">
        <v>680</v>
      </c>
      <c r="BB488" s="868"/>
    </row>
    <row r="489" spans="1:62" x14ac:dyDescent="0.25">
      <c r="A489" s="843">
        <v>11</v>
      </c>
      <c r="B489" s="871" t="s">
        <v>1474</v>
      </c>
      <c r="C489" s="843" t="s">
        <v>77</v>
      </c>
      <c r="D489" s="843"/>
      <c r="E489" s="855">
        <f t="shared" si="76"/>
        <v>0.5</v>
      </c>
      <c r="F489" s="893"/>
      <c r="G489" s="943">
        <v>22</v>
      </c>
      <c r="H489" s="855">
        <f t="shared" si="77"/>
        <v>0.5</v>
      </c>
      <c r="I489" s="888">
        <v>0.1</v>
      </c>
      <c r="J489" s="854"/>
      <c r="K489" s="854"/>
      <c r="L489" s="854"/>
      <c r="M489" s="855">
        <f t="shared" si="78"/>
        <v>0.5</v>
      </c>
      <c r="N489" s="854"/>
      <c r="O489" s="871" t="s">
        <v>604</v>
      </c>
      <c r="P489" s="843" t="s">
        <v>831</v>
      </c>
      <c r="Q489" s="854"/>
      <c r="R489" s="843">
        <v>606</v>
      </c>
      <c r="S489" s="859"/>
      <c r="T489" s="859"/>
      <c r="U489" s="859"/>
      <c r="V489" s="859"/>
      <c r="W489" s="859"/>
      <c r="X489" s="859"/>
      <c r="Y489" s="859"/>
      <c r="Z489" s="859"/>
      <c r="AA489" s="859"/>
      <c r="AB489" s="859"/>
      <c r="AC489" s="859"/>
      <c r="AD489" s="859"/>
      <c r="AE489" s="859"/>
      <c r="AF489" s="859"/>
      <c r="AG489" s="859"/>
      <c r="AH489" s="894">
        <v>0.5</v>
      </c>
      <c r="AI489" s="859"/>
      <c r="AJ489" s="859"/>
      <c r="AK489" s="859"/>
      <c r="AL489" s="859"/>
      <c r="AM489" s="859"/>
      <c r="AN489" s="859"/>
      <c r="AO489" s="859"/>
      <c r="AP489" s="859"/>
      <c r="AQ489" s="859"/>
      <c r="AR489" s="859"/>
      <c r="AS489" s="859"/>
      <c r="AT489" s="859"/>
      <c r="AU489" s="859"/>
      <c r="AV489" s="834" t="s">
        <v>684</v>
      </c>
      <c r="AW489" s="834"/>
      <c r="AX489" s="834"/>
      <c r="AY489" s="834" t="s">
        <v>680</v>
      </c>
      <c r="BA489" s="834" t="s">
        <v>680</v>
      </c>
      <c r="BB489" s="868"/>
    </row>
    <row r="490" spans="1:62" ht="94.5" x14ac:dyDescent="0.25">
      <c r="A490" s="843">
        <v>12</v>
      </c>
      <c r="B490" s="854" t="s">
        <v>1481</v>
      </c>
      <c r="C490" s="843" t="s">
        <v>77</v>
      </c>
      <c r="D490" s="843">
        <v>13</v>
      </c>
      <c r="E490" s="855">
        <f t="shared" si="76"/>
        <v>4.8599999999999994</v>
      </c>
      <c r="F490" s="843"/>
      <c r="G490" s="943">
        <v>22</v>
      </c>
      <c r="H490" s="855">
        <f t="shared" si="77"/>
        <v>4.8599999999999994</v>
      </c>
      <c r="I490" s="843"/>
      <c r="J490" s="854"/>
      <c r="K490" s="854"/>
      <c r="L490" s="854"/>
      <c r="M490" s="855">
        <f t="shared" si="78"/>
        <v>4.8599999999999994</v>
      </c>
      <c r="N490" s="854"/>
      <c r="O490" s="871" t="s">
        <v>1230</v>
      </c>
      <c r="P490" s="843" t="s">
        <v>715</v>
      </c>
      <c r="Q490" s="854"/>
      <c r="R490" s="843">
        <v>262</v>
      </c>
      <c r="S490" s="859"/>
      <c r="T490" s="859"/>
      <c r="U490" s="859"/>
      <c r="V490" s="859"/>
      <c r="W490" s="854">
        <v>4.29</v>
      </c>
      <c r="X490" s="854"/>
      <c r="Y490" s="859"/>
      <c r="Z490" s="854"/>
      <c r="AA490" s="854"/>
      <c r="AB490" s="854"/>
      <c r="AC490" s="854"/>
      <c r="AD490" s="854">
        <v>0.54</v>
      </c>
      <c r="AE490" s="854">
        <v>0.01</v>
      </c>
      <c r="AF490" s="854"/>
      <c r="AG490" s="854">
        <v>0.01</v>
      </c>
      <c r="AH490" s="859"/>
      <c r="AI490" s="854"/>
      <c r="AJ490" s="854"/>
      <c r="AK490" s="854"/>
      <c r="AL490" s="854"/>
      <c r="AM490" s="854"/>
      <c r="AN490" s="854">
        <v>0.01</v>
      </c>
      <c r="AO490" s="859"/>
      <c r="AP490" s="859"/>
      <c r="AQ490" s="854"/>
      <c r="AR490" s="859"/>
      <c r="AS490" s="854"/>
      <c r="AT490" s="854"/>
      <c r="AU490" s="854"/>
      <c r="AW490" s="834" t="s">
        <v>1231</v>
      </c>
      <c r="AX490" s="834"/>
      <c r="AY490" s="834" t="s">
        <v>1482</v>
      </c>
      <c r="BA490" s="835" t="s">
        <v>1233</v>
      </c>
    </row>
    <row r="491" spans="1:62" s="838" customFormat="1" x14ac:dyDescent="0.25">
      <c r="A491" s="952" t="s">
        <v>1483</v>
      </c>
      <c r="B491" s="847" t="s">
        <v>98</v>
      </c>
      <c r="C491" s="952"/>
      <c r="D491" s="843"/>
      <c r="E491" s="869">
        <f>SUM(E492:E497)</f>
        <v>14.52</v>
      </c>
      <c r="F491" s="869">
        <f t="shared" ref="F491:M491" si="79">SUM(F492:F497)</f>
        <v>0.39</v>
      </c>
      <c r="G491" s="855">
        <f t="shared" si="79"/>
        <v>115</v>
      </c>
      <c r="H491" s="869">
        <f t="shared" si="79"/>
        <v>14.129999999999999</v>
      </c>
      <c r="I491" s="855">
        <f t="shared" si="79"/>
        <v>2.37</v>
      </c>
      <c r="J491" s="869">
        <f t="shared" si="79"/>
        <v>0</v>
      </c>
      <c r="K491" s="869">
        <f t="shared" si="79"/>
        <v>0</v>
      </c>
      <c r="L491" s="869">
        <f t="shared" si="79"/>
        <v>0</v>
      </c>
      <c r="M491" s="869">
        <f t="shared" si="79"/>
        <v>14.129999999999999</v>
      </c>
      <c r="N491" s="854"/>
      <c r="O491" s="850"/>
      <c r="P491" s="854"/>
      <c r="Q491" s="854"/>
      <c r="R491" s="952"/>
      <c r="S491" s="859"/>
      <c r="T491" s="859"/>
      <c r="U491" s="859"/>
      <c r="V491" s="859"/>
      <c r="W491" s="854"/>
      <c r="X491" s="854"/>
      <c r="Y491" s="859"/>
      <c r="Z491" s="854"/>
      <c r="AA491" s="854"/>
      <c r="AB491" s="854"/>
      <c r="AC491" s="854"/>
      <c r="AD491" s="854"/>
      <c r="AE491" s="854"/>
      <c r="AF491" s="854"/>
      <c r="AG491" s="854"/>
      <c r="AH491" s="859"/>
      <c r="AI491" s="854"/>
      <c r="AJ491" s="854"/>
      <c r="AK491" s="854"/>
      <c r="AL491" s="854"/>
      <c r="AM491" s="854"/>
      <c r="AN491" s="854"/>
      <c r="AO491" s="859"/>
      <c r="AP491" s="859"/>
      <c r="AQ491" s="854"/>
      <c r="AR491" s="859"/>
      <c r="AS491" s="854"/>
      <c r="AT491" s="854"/>
      <c r="AU491" s="854"/>
      <c r="AV491" s="834"/>
      <c r="AW491" s="834"/>
      <c r="AX491" s="834"/>
      <c r="AY491" s="834"/>
      <c r="AZ491" s="833"/>
      <c r="BA491" s="835"/>
      <c r="BC491" s="833"/>
      <c r="BD491" s="833"/>
      <c r="BE491" s="833"/>
      <c r="BF491" s="833"/>
      <c r="BG491" s="833"/>
      <c r="BH491" s="833"/>
      <c r="BI491" s="833"/>
      <c r="BJ491" s="833"/>
    </row>
    <row r="492" spans="1:62" x14ac:dyDescent="0.25">
      <c r="A492" s="843">
        <v>1</v>
      </c>
      <c r="B492" s="875" t="s">
        <v>1484</v>
      </c>
      <c r="C492" s="873" t="s">
        <v>103</v>
      </c>
      <c r="D492" s="873"/>
      <c r="E492" s="855">
        <f>F492+H492</f>
        <v>0.15</v>
      </c>
      <c r="F492" s="855">
        <v>0.09</v>
      </c>
      <c r="G492" s="856">
        <v>23</v>
      </c>
      <c r="H492" s="855">
        <f>J492+K492+L492+M492</f>
        <v>0.06</v>
      </c>
      <c r="I492" s="855">
        <v>0.5</v>
      </c>
      <c r="J492" s="884"/>
      <c r="K492" s="855"/>
      <c r="L492" s="855"/>
      <c r="M492" s="855">
        <f t="shared" ref="M492:M497" si="80">SUM(W492:AS492)</f>
        <v>0.06</v>
      </c>
      <c r="N492" s="855">
        <v>0.5</v>
      </c>
      <c r="O492" s="871" t="s">
        <v>591</v>
      </c>
      <c r="P492" s="843" t="s">
        <v>796</v>
      </c>
      <c r="Q492" s="858" t="s">
        <v>677</v>
      </c>
      <c r="R492" s="858">
        <v>513</v>
      </c>
      <c r="S492" s="858">
        <v>513</v>
      </c>
      <c r="T492" s="859" t="s">
        <v>680</v>
      </c>
      <c r="U492" s="872"/>
      <c r="V492" s="872"/>
      <c r="W492" s="874"/>
      <c r="X492" s="884">
        <v>0.06</v>
      </c>
      <c r="Y492" s="872"/>
      <c r="Z492" s="872"/>
      <c r="AA492" s="872"/>
      <c r="AB492" s="872"/>
      <c r="AC492" s="872"/>
      <c r="AD492" s="872"/>
      <c r="AE492" s="872"/>
      <c r="AF492" s="872"/>
      <c r="AG492" s="872"/>
      <c r="AH492" s="872"/>
      <c r="AI492" s="872"/>
      <c r="AJ492" s="872"/>
      <c r="AK492" s="872"/>
      <c r="AL492" s="872"/>
      <c r="AM492" s="872"/>
      <c r="AN492" s="872"/>
      <c r="AO492" s="872"/>
      <c r="AP492" s="872"/>
      <c r="AQ492" s="857"/>
      <c r="AR492" s="857"/>
      <c r="AS492" s="857"/>
      <c r="AT492" s="857"/>
      <c r="AU492" s="857"/>
      <c r="AV492" s="861"/>
      <c r="AW492" s="834" t="s">
        <v>718</v>
      </c>
      <c r="AX492" s="862"/>
      <c r="AY492" s="862" t="s">
        <v>680</v>
      </c>
      <c r="AZ492" s="863"/>
      <c r="BA492" s="861" t="s">
        <v>680</v>
      </c>
      <c r="BB492" s="864"/>
      <c r="BC492" s="864"/>
      <c r="BD492" s="864"/>
      <c r="BH492" s="863"/>
      <c r="BI492" s="863"/>
      <c r="BJ492" s="863"/>
    </row>
    <row r="493" spans="1:62" ht="31.5" x14ac:dyDescent="0.25">
      <c r="A493" s="843">
        <v>2</v>
      </c>
      <c r="B493" s="871" t="s">
        <v>1485</v>
      </c>
      <c r="C493" s="843" t="s">
        <v>103</v>
      </c>
      <c r="D493" s="843"/>
      <c r="E493" s="855">
        <f>F493+H493</f>
        <v>0.56000000000000005</v>
      </c>
      <c r="F493" s="855"/>
      <c r="G493" s="856">
        <v>23</v>
      </c>
      <c r="H493" s="855">
        <f>J493+K493+L493+M493</f>
        <v>0.56000000000000005</v>
      </c>
      <c r="I493" s="855">
        <v>0.56000000000000005</v>
      </c>
      <c r="J493" s="855"/>
      <c r="K493" s="855"/>
      <c r="L493" s="855"/>
      <c r="M493" s="855">
        <f t="shared" si="80"/>
        <v>0.56000000000000005</v>
      </c>
      <c r="N493" s="855">
        <v>0.56000000000000005</v>
      </c>
      <c r="O493" s="871" t="s">
        <v>596</v>
      </c>
      <c r="P493" s="883" t="s">
        <v>864</v>
      </c>
      <c r="Q493" s="858" t="s">
        <v>677</v>
      </c>
      <c r="R493" s="858">
        <v>514</v>
      </c>
      <c r="S493" s="858">
        <v>514</v>
      </c>
      <c r="T493" s="859" t="s">
        <v>718</v>
      </c>
      <c r="U493" s="874"/>
      <c r="V493" s="872"/>
      <c r="W493" s="874"/>
      <c r="X493" s="874"/>
      <c r="Y493" s="855">
        <v>0.56000000000000005</v>
      </c>
      <c r="Z493" s="855"/>
      <c r="AA493" s="874"/>
      <c r="AB493" s="872"/>
      <c r="AC493" s="872"/>
      <c r="AD493" s="874"/>
      <c r="AE493" s="874"/>
      <c r="AF493" s="874"/>
      <c r="AG493" s="874"/>
      <c r="AH493" s="874"/>
      <c r="AI493" s="874"/>
      <c r="AJ493" s="874"/>
      <c r="AK493" s="872"/>
      <c r="AL493" s="872"/>
      <c r="AM493" s="874"/>
      <c r="AN493" s="874"/>
      <c r="AO493" s="872"/>
      <c r="AP493" s="872"/>
      <c r="AQ493" s="857"/>
      <c r="AR493" s="857"/>
      <c r="AS493" s="857"/>
      <c r="AT493" s="857"/>
      <c r="AU493" s="857"/>
      <c r="AV493" s="861"/>
      <c r="AW493" s="834"/>
      <c r="AX493" s="862"/>
      <c r="AY493" s="862" t="s">
        <v>680</v>
      </c>
      <c r="AZ493" s="863"/>
      <c r="BA493" s="861" t="s">
        <v>680</v>
      </c>
      <c r="BB493" s="864"/>
      <c r="BC493" s="864"/>
      <c r="BD493" s="864"/>
      <c r="BH493" s="863"/>
      <c r="BI493" s="863"/>
      <c r="BJ493" s="863"/>
    </row>
    <row r="494" spans="1:62" x14ac:dyDescent="0.25">
      <c r="A494" s="843">
        <v>3</v>
      </c>
      <c r="B494" s="854" t="s">
        <v>1486</v>
      </c>
      <c r="C494" s="843" t="s">
        <v>103</v>
      </c>
      <c r="D494" s="843"/>
      <c r="E494" s="855">
        <f>F494+H494</f>
        <v>0.86</v>
      </c>
      <c r="F494" s="855"/>
      <c r="G494" s="856">
        <v>23</v>
      </c>
      <c r="H494" s="855">
        <f>J494+K494+L494+M494</f>
        <v>0.86</v>
      </c>
      <c r="I494" s="855">
        <v>0.61</v>
      </c>
      <c r="J494" s="884"/>
      <c r="K494" s="855"/>
      <c r="L494" s="855"/>
      <c r="M494" s="855">
        <f t="shared" si="80"/>
        <v>0.86</v>
      </c>
      <c r="N494" s="855">
        <v>0.6100000000000001</v>
      </c>
      <c r="O494" s="882" t="s">
        <v>602</v>
      </c>
      <c r="P494" s="883" t="s">
        <v>722</v>
      </c>
      <c r="Q494" s="858" t="s">
        <v>677</v>
      </c>
      <c r="R494" s="858">
        <v>515</v>
      </c>
      <c r="S494" s="858">
        <v>515</v>
      </c>
      <c r="T494" s="859"/>
      <c r="U494" s="872"/>
      <c r="V494" s="872"/>
      <c r="W494" s="855"/>
      <c r="X494" s="884">
        <f>0.57+0.25</f>
        <v>0.82</v>
      </c>
      <c r="Y494" s="872"/>
      <c r="Z494" s="872"/>
      <c r="AA494" s="884">
        <v>0.04</v>
      </c>
      <c r="AB494" s="872"/>
      <c r="AC494" s="872"/>
      <c r="AD494" s="872"/>
      <c r="AE494" s="872"/>
      <c r="AF494" s="872"/>
      <c r="AG494" s="884"/>
      <c r="AH494" s="884"/>
      <c r="AI494" s="884"/>
      <c r="AJ494" s="884"/>
      <c r="AK494" s="872"/>
      <c r="AL494" s="872"/>
      <c r="AM494" s="872"/>
      <c r="AN494" s="872"/>
      <c r="AO494" s="872"/>
      <c r="AP494" s="872"/>
      <c r="AQ494" s="857"/>
      <c r="AR494" s="857"/>
      <c r="AS494" s="857"/>
      <c r="AT494" s="857"/>
      <c r="AU494" s="857"/>
      <c r="AV494" s="861"/>
      <c r="AW494" s="834" t="s">
        <v>718</v>
      </c>
      <c r="AX494" s="862"/>
      <c r="AY494" s="862" t="s">
        <v>680</v>
      </c>
      <c r="AZ494" s="863"/>
      <c r="BA494" s="861" t="s">
        <v>680</v>
      </c>
      <c r="BB494" s="864"/>
      <c r="BC494" s="864"/>
      <c r="BD494" s="864"/>
      <c r="BH494" s="863"/>
      <c r="BI494" s="863"/>
      <c r="BJ494" s="863"/>
    </row>
    <row r="495" spans="1:62" ht="47.25" x14ac:dyDescent="0.25">
      <c r="A495" s="843">
        <v>4</v>
      </c>
      <c r="B495" s="854" t="s">
        <v>1487</v>
      </c>
      <c r="C495" s="843" t="s">
        <v>103</v>
      </c>
      <c r="D495" s="843"/>
      <c r="E495" s="855">
        <f>F495+H495</f>
        <v>0.6</v>
      </c>
      <c r="F495" s="855">
        <v>0.3</v>
      </c>
      <c r="G495" s="856">
        <v>23</v>
      </c>
      <c r="H495" s="855">
        <f>J495+K495+L495+M495</f>
        <v>0.3</v>
      </c>
      <c r="I495" s="855">
        <v>0.3</v>
      </c>
      <c r="J495" s="884"/>
      <c r="K495" s="855"/>
      <c r="L495" s="855"/>
      <c r="M495" s="855">
        <f t="shared" si="80"/>
        <v>0.3</v>
      </c>
      <c r="N495" s="855">
        <v>0.3</v>
      </c>
      <c r="O495" s="871" t="s">
        <v>597</v>
      </c>
      <c r="P495" s="843" t="s">
        <v>713</v>
      </c>
      <c r="Q495" s="858" t="s">
        <v>677</v>
      </c>
      <c r="R495" s="858">
        <v>516</v>
      </c>
      <c r="S495" s="858">
        <v>516</v>
      </c>
      <c r="T495" s="859"/>
      <c r="U495" s="872"/>
      <c r="V495" s="872"/>
      <c r="W495" s="855"/>
      <c r="X495" s="884">
        <v>0.3</v>
      </c>
      <c r="Y495" s="872"/>
      <c r="Z495" s="872"/>
      <c r="AA495" s="884"/>
      <c r="AB495" s="872"/>
      <c r="AC495" s="872"/>
      <c r="AD495" s="872"/>
      <c r="AE495" s="872"/>
      <c r="AF495" s="872"/>
      <c r="AG495" s="884"/>
      <c r="AH495" s="884"/>
      <c r="AI495" s="884"/>
      <c r="AJ495" s="884"/>
      <c r="AK495" s="872"/>
      <c r="AL495" s="872"/>
      <c r="AM495" s="872"/>
      <c r="AN495" s="872"/>
      <c r="AO495" s="872"/>
      <c r="AP495" s="872"/>
      <c r="AQ495" s="857"/>
      <c r="AR495" s="857"/>
      <c r="AS495" s="857"/>
      <c r="AT495" s="857"/>
      <c r="AU495" s="857"/>
      <c r="AV495" s="861"/>
      <c r="AW495" s="834"/>
      <c r="AX495" s="862"/>
      <c r="AY495" s="862" t="s">
        <v>1488</v>
      </c>
      <c r="AZ495" s="863"/>
      <c r="BA495" s="861" t="s">
        <v>680</v>
      </c>
      <c r="BB495" s="864"/>
      <c r="BC495" s="864"/>
      <c r="BD495" s="864"/>
      <c r="BH495" s="863"/>
      <c r="BI495" s="863"/>
      <c r="BJ495" s="863"/>
    </row>
    <row r="496" spans="1:62" x14ac:dyDescent="0.25">
      <c r="A496" s="843">
        <v>5</v>
      </c>
      <c r="B496" s="854" t="s">
        <v>1489</v>
      </c>
      <c r="C496" s="843" t="s">
        <v>103</v>
      </c>
      <c r="D496" s="843">
        <v>5</v>
      </c>
      <c r="E496" s="855">
        <f>F496+H496</f>
        <v>0.35</v>
      </c>
      <c r="F496" s="891"/>
      <c r="G496" s="856">
        <v>23</v>
      </c>
      <c r="H496" s="855">
        <f>J496+K496+L496+M496</f>
        <v>0.35</v>
      </c>
      <c r="I496" s="888">
        <v>0.4</v>
      </c>
      <c r="J496" s="854"/>
      <c r="K496" s="854"/>
      <c r="L496" s="854"/>
      <c r="M496" s="855">
        <f t="shared" si="80"/>
        <v>0.35</v>
      </c>
      <c r="N496" s="888">
        <v>0.4</v>
      </c>
      <c r="O496" s="882" t="s">
        <v>757</v>
      </c>
      <c r="P496" s="843" t="s">
        <v>758</v>
      </c>
      <c r="Q496" s="854"/>
      <c r="R496" s="843">
        <v>681</v>
      </c>
      <c r="S496" s="859"/>
      <c r="T496" s="859"/>
      <c r="U496" s="859"/>
      <c r="V496" s="859"/>
      <c r="W496" s="888">
        <v>0.35</v>
      </c>
      <c r="X496" s="859"/>
      <c r="Y496" s="859"/>
      <c r="Z496" s="859"/>
      <c r="AA496" s="859"/>
      <c r="AB496" s="859"/>
      <c r="AC496" s="859"/>
      <c r="AD496" s="859"/>
      <c r="AE496" s="859"/>
      <c r="AF496" s="859"/>
      <c r="AG496" s="859"/>
      <c r="AH496" s="859"/>
      <c r="AI496" s="859"/>
      <c r="AJ496" s="859"/>
      <c r="AK496" s="859"/>
      <c r="AL496" s="859"/>
      <c r="AM496" s="859"/>
      <c r="AN496" s="859"/>
      <c r="AO496" s="859"/>
      <c r="AP496" s="859"/>
      <c r="AQ496" s="859"/>
      <c r="AR496" s="859"/>
      <c r="AS496" s="859"/>
      <c r="AT496" s="859"/>
      <c r="AU496" s="859"/>
      <c r="AV496" s="834" t="s">
        <v>684</v>
      </c>
      <c r="AW496" s="834"/>
      <c r="AX496" s="834"/>
      <c r="AY496" s="834" t="s">
        <v>680</v>
      </c>
      <c r="BA496" s="834" t="s">
        <v>1490</v>
      </c>
      <c r="BB496" s="868"/>
    </row>
    <row r="497" spans="1:62" x14ac:dyDescent="0.25">
      <c r="A497" s="843">
        <v>6</v>
      </c>
      <c r="B497" s="854" t="s">
        <v>1491</v>
      </c>
      <c r="C497" s="843" t="s">
        <v>103</v>
      </c>
      <c r="D497" s="843"/>
      <c r="E497" s="855">
        <v>12</v>
      </c>
      <c r="F497" s="891"/>
      <c r="G497" s="856"/>
      <c r="H497" s="855">
        <v>12</v>
      </c>
      <c r="I497" s="888"/>
      <c r="J497" s="854"/>
      <c r="K497" s="854"/>
      <c r="L497" s="854"/>
      <c r="M497" s="855">
        <f t="shared" si="80"/>
        <v>12</v>
      </c>
      <c r="N497" s="888"/>
      <c r="O497" s="882" t="s">
        <v>590</v>
      </c>
      <c r="P497" s="843" t="s">
        <v>715</v>
      </c>
      <c r="Q497" s="854"/>
      <c r="R497" s="843">
        <v>892</v>
      </c>
      <c r="S497" s="859"/>
      <c r="T497" s="859"/>
      <c r="U497" s="859"/>
      <c r="V497" s="859"/>
      <c r="W497" s="888"/>
      <c r="X497" s="859"/>
      <c r="Y497" s="859"/>
      <c r="Z497" s="859"/>
      <c r="AA497" s="859"/>
      <c r="AB497" s="859"/>
      <c r="AC497" s="859"/>
      <c r="AD497" s="859"/>
      <c r="AE497" s="859"/>
      <c r="AF497" s="859"/>
      <c r="AG497" s="859"/>
      <c r="AH497" s="859"/>
      <c r="AI497" s="859"/>
      <c r="AJ497" s="859"/>
      <c r="AK497" s="859">
        <v>12</v>
      </c>
      <c r="AL497" s="859"/>
      <c r="AM497" s="859"/>
      <c r="AN497" s="859"/>
      <c r="AO497" s="859"/>
      <c r="AP497" s="859"/>
      <c r="AQ497" s="859"/>
      <c r="AR497" s="859"/>
      <c r="AS497" s="859"/>
      <c r="AT497" s="859"/>
      <c r="AU497" s="859"/>
      <c r="AW497" s="834"/>
      <c r="AX497" s="834"/>
      <c r="AY497" s="834"/>
      <c r="BA497" s="834" t="s">
        <v>1492</v>
      </c>
      <c r="BB497" s="868"/>
    </row>
    <row r="498" spans="1:62" s="838" customFormat="1" ht="28.5" x14ac:dyDescent="0.25">
      <c r="A498" s="952" t="s">
        <v>1493</v>
      </c>
      <c r="B498" s="847" t="s">
        <v>457</v>
      </c>
      <c r="C498" s="952"/>
      <c r="D498" s="843"/>
      <c r="E498" s="869">
        <f>SUM(E499:E509)</f>
        <v>77.11</v>
      </c>
      <c r="F498" s="869">
        <f t="shared" ref="F498:M498" si="81">SUM(F499:F509)</f>
        <v>2.76</v>
      </c>
      <c r="G498" s="855">
        <f t="shared" si="81"/>
        <v>264</v>
      </c>
      <c r="H498" s="869">
        <f t="shared" si="81"/>
        <v>74.350000000000009</v>
      </c>
      <c r="I498" s="855">
        <f t="shared" si="81"/>
        <v>73.300000000000011</v>
      </c>
      <c r="J498" s="869">
        <f t="shared" si="81"/>
        <v>0</v>
      </c>
      <c r="K498" s="869">
        <f t="shared" si="81"/>
        <v>0</v>
      </c>
      <c r="L498" s="869">
        <f t="shared" si="81"/>
        <v>0</v>
      </c>
      <c r="M498" s="869">
        <f t="shared" si="81"/>
        <v>74.350000000000009</v>
      </c>
      <c r="N498" s="888"/>
      <c r="O498" s="903"/>
      <c r="P498" s="843"/>
      <c r="Q498" s="854"/>
      <c r="R498" s="952"/>
      <c r="S498" s="859"/>
      <c r="T498" s="859"/>
      <c r="U498" s="859"/>
      <c r="V498" s="859"/>
      <c r="W498" s="888"/>
      <c r="X498" s="859"/>
      <c r="Y498" s="859"/>
      <c r="Z498" s="859"/>
      <c r="AA498" s="859"/>
      <c r="AB498" s="859"/>
      <c r="AC498" s="859"/>
      <c r="AD498" s="859"/>
      <c r="AE498" s="859"/>
      <c r="AF498" s="859"/>
      <c r="AG498" s="859"/>
      <c r="AH498" s="859"/>
      <c r="AI498" s="859"/>
      <c r="AJ498" s="859"/>
      <c r="AK498" s="859"/>
      <c r="AL498" s="859"/>
      <c r="AM498" s="859"/>
      <c r="AN498" s="859"/>
      <c r="AO498" s="859"/>
      <c r="AP498" s="859"/>
      <c r="AQ498" s="859"/>
      <c r="AR498" s="859"/>
      <c r="AS498" s="859"/>
      <c r="AT498" s="859"/>
      <c r="AU498" s="859"/>
      <c r="AV498" s="834"/>
      <c r="AW498" s="834"/>
      <c r="AX498" s="834"/>
      <c r="AY498" s="834"/>
      <c r="AZ498" s="833"/>
      <c r="BA498" s="834"/>
      <c r="BB498" s="870"/>
      <c r="BC498" s="833"/>
      <c r="BD498" s="833"/>
      <c r="BE498" s="833"/>
      <c r="BF498" s="833"/>
      <c r="BG498" s="833"/>
      <c r="BH498" s="833"/>
      <c r="BI498" s="833"/>
      <c r="BJ498" s="833"/>
    </row>
    <row r="499" spans="1:62" x14ac:dyDescent="0.25">
      <c r="A499" s="843">
        <v>1</v>
      </c>
      <c r="B499" s="875" t="s">
        <v>1494</v>
      </c>
      <c r="C499" s="873" t="s">
        <v>48</v>
      </c>
      <c r="D499" s="873"/>
      <c r="E499" s="855">
        <f t="shared" ref="E499:E509" si="82">F499+H499</f>
        <v>5.27</v>
      </c>
      <c r="F499" s="855"/>
      <c r="G499" s="856">
        <v>24</v>
      </c>
      <c r="H499" s="855">
        <f t="shared" ref="H499:H509" si="83">J499+K499+L499+M499</f>
        <v>5.27</v>
      </c>
      <c r="I499" s="855">
        <v>5.27</v>
      </c>
      <c r="J499" s="855"/>
      <c r="K499" s="855"/>
      <c r="L499" s="855"/>
      <c r="M499" s="855">
        <f t="shared" ref="M499:M509" si="84">SUM(W499:AS499)</f>
        <v>5.27</v>
      </c>
      <c r="N499" s="855">
        <v>5.27</v>
      </c>
      <c r="O499" s="871" t="s">
        <v>608</v>
      </c>
      <c r="P499" s="843" t="s">
        <v>686</v>
      </c>
      <c r="Q499" s="858" t="s">
        <v>677</v>
      </c>
      <c r="R499" s="858">
        <v>517</v>
      </c>
      <c r="S499" s="858">
        <v>517</v>
      </c>
      <c r="T499" s="859" t="s">
        <v>680</v>
      </c>
      <c r="U499" s="855"/>
      <c r="V499" s="855"/>
      <c r="W499" s="874"/>
      <c r="X499" s="855"/>
      <c r="Y499" s="855">
        <v>5.27</v>
      </c>
      <c r="Z499" s="855"/>
      <c r="AA499" s="855"/>
      <c r="AB499" s="855"/>
      <c r="AC499" s="855"/>
      <c r="AD499" s="855"/>
      <c r="AE499" s="855"/>
      <c r="AF499" s="855"/>
      <c r="AG499" s="855"/>
      <c r="AH499" s="855"/>
      <c r="AI499" s="855"/>
      <c r="AJ499" s="872"/>
      <c r="AK499" s="872"/>
      <c r="AL499" s="872"/>
      <c r="AM499" s="872"/>
      <c r="AN499" s="872"/>
      <c r="AO499" s="872"/>
      <c r="AP499" s="872"/>
      <c r="AQ499" s="857"/>
      <c r="AR499" s="857"/>
      <c r="AS499" s="857"/>
      <c r="AT499" s="857"/>
      <c r="AU499" s="857"/>
      <c r="AV499" s="861"/>
      <c r="AW499" s="834"/>
      <c r="AX499" s="862"/>
      <c r="AY499" s="862" t="s">
        <v>680</v>
      </c>
      <c r="AZ499" s="863"/>
      <c r="BA499" s="861" t="s">
        <v>680</v>
      </c>
      <c r="BB499" s="864"/>
      <c r="BC499" s="864"/>
      <c r="BD499" s="864"/>
      <c r="BH499" s="863"/>
      <c r="BI499" s="863"/>
      <c r="BJ499" s="863"/>
    </row>
    <row r="500" spans="1:62" x14ac:dyDescent="0.25">
      <c r="A500" s="843">
        <v>2</v>
      </c>
      <c r="B500" s="854" t="s">
        <v>1495</v>
      </c>
      <c r="C500" s="843" t="s">
        <v>48</v>
      </c>
      <c r="D500" s="843"/>
      <c r="E500" s="855">
        <f t="shared" si="82"/>
        <v>3.36</v>
      </c>
      <c r="F500" s="855"/>
      <c r="G500" s="856">
        <v>24</v>
      </c>
      <c r="H500" s="855">
        <f t="shared" si="83"/>
        <v>3.36</v>
      </c>
      <c r="I500" s="855">
        <v>3.36</v>
      </c>
      <c r="J500" s="855"/>
      <c r="K500" s="855"/>
      <c r="L500" s="855"/>
      <c r="M500" s="855">
        <f t="shared" si="84"/>
        <v>3.36</v>
      </c>
      <c r="N500" s="855">
        <v>3.36</v>
      </c>
      <c r="O500" s="871" t="s">
        <v>605</v>
      </c>
      <c r="P500" s="843" t="s">
        <v>751</v>
      </c>
      <c r="Q500" s="858" t="s">
        <v>677</v>
      </c>
      <c r="R500" s="858">
        <v>518</v>
      </c>
      <c r="S500" s="858">
        <v>518</v>
      </c>
      <c r="T500" s="859" t="s">
        <v>680</v>
      </c>
      <c r="U500" s="855"/>
      <c r="V500" s="855"/>
      <c r="W500" s="855"/>
      <c r="X500" s="872"/>
      <c r="Y500" s="855">
        <v>3.36</v>
      </c>
      <c r="Z500" s="855"/>
      <c r="AA500" s="872"/>
      <c r="AB500" s="872"/>
      <c r="AC500" s="855"/>
      <c r="AD500" s="855"/>
      <c r="AE500" s="855"/>
      <c r="AF500" s="872"/>
      <c r="AG500" s="855"/>
      <c r="AH500" s="855"/>
      <c r="AI500" s="855"/>
      <c r="AJ500" s="872"/>
      <c r="AK500" s="855"/>
      <c r="AL500" s="872"/>
      <c r="AM500" s="872"/>
      <c r="AN500" s="872"/>
      <c r="AO500" s="872"/>
      <c r="AP500" s="872"/>
      <c r="AQ500" s="857"/>
      <c r="AR500" s="857"/>
      <c r="AS500" s="857"/>
      <c r="AT500" s="857"/>
      <c r="AU500" s="857"/>
      <c r="AV500" s="861"/>
      <c r="AW500" s="834"/>
      <c r="AX500" s="862"/>
      <c r="AY500" s="862" t="s">
        <v>680</v>
      </c>
      <c r="AZ500" s="863"/>
      <c r="BA500" s="861" t="s">
        <v>680</v>
      </c>
      <c r="BB500" s="864"/>
      <c r="BC500" s="864"/>
      <c r="BD500" s="864"/>
      <c r="BH500" s="863"/>
      <c r="BI500" s="863"/>
      <c r="BJ500" s="863"/>
    </row>
    <row r="501" spans="1:62" ht="31.5" x14ac:dyDescent="0.25">
      <c r="A501" s="843">
        <v>3</v>
      </c>
      <c r="B501" s="875" t="s">
        <v>1496</v>
      </c>
      <c r="C501" s="873" t="s">
        <v>48</v>
      </c>
      <c r="D501" s="873"/>
      <c r="E501" s="855">
        <f t="shared" si="82"/>
        <v>4.92</v>
      </c>
      <c r="F501" s="855">
        <v>2.76</v>
      </c>
      <c r="G501" s="856">
        <v>24</v>
      </c>
      <c r="H501" s="855">
        <f t="shared" si="83"/>
        <v>2.16</v>
      </c>
      <c r="I501" s="855">
        <v>2.16</v>
      </c>
      <c r="J501" s="884"/>
      <c r="K501" s="855"/>
      <c r="L501" s="855"/>
      <c r="M501" s="855">
        <f t="shared" si="84"/>
        <v>2.16</v>
      </c>
      <c r="N501" s="855">
        <v>2.16</v>
      </c>
      <c r="O501" s="871" t="s">
        <v>1497</v>
      </c>
      <c r="P501" s="843" t="s">
        <v>699</v>
      </c>
      <c r="Q501" s="858" t="s">
        <v>677</v>
      </c>
      <c r="R501" s="858">
        <v>519</v>
      </c>
      <c r="S501" s="858">
        <v>519</v>
      </c>
      <c r="T501" s="859" t="s">
        <v>680</v>
      </c>
      <c r="U501" s="872"/>
      <c r="V501" s="872"/>
      <c r="W501" s="874"/>
      <c r="X501" s="872"/>
      <c r="Y501" s="884">
        <v>2.16</v>
      </c>
      <c r="Z501" s="884"/>
      <c r="AA501" s="872"/>
      <c r="AB501" s="872"/>
      <c r="AC501" s="872"/>
      <c r="AD501" s="872"/>
      <c r="AE501" s="872"/>
      <c r="AF501" s="872"/>
      <c r="AG501" s="872"/>
      <c r="AH501" s="872"/>
      <c r="AI501" s="872"/>
      <c r="AJ501" s="872"/>
      <c r="AK501" s="872"/>
      <c r="AL501" s="872"/>
      <c r="AM501" s="872"/>
      <c r="AN501" s="872"/>
      <c r="AO501" s="872"/>
      <c r="AP501" s="872"/>
      <c r="AQ501" s="857"/>
      <c r="AR501" s="857"/>
      <c r="AS501" s="857"/>
      <c r="AT501" s="857"/>
      <c r="AU501" s="857"/>
      <c r="AV501" s="861"/>
      <c r="AW501" s="834"/>
      <c r="AX501" s="862"/>
      <c r="AY501" s="862" t="s">
        <v>680</v>
      </c>
      <c r="AZ501" s="863"/>
      <c r="BA501" s="861" t="s">
        <v>680</v>
      </c>
      <c r="BB501" s="864"/>
      <c r="BC501" s="864"/>
      <c r="BD501" s="864"/>
      <c r="BH501" s="863"/>
      <c r="BI501" s="863"/>
      <c r="BJ501" s="863"/>
    </row>
    <row r="502" spans="1:62" x14ac:dyDescent="0.25">
      <c r="A502" s="843">
        <v>4</v>
      </c>
      <c r="B502" s="854" t="s">
        <v>1498</v>
      </c>
      <c r="C502" s="843" t="s">
        <v>48</v>
      </c>
      <c r="D502" s="843"/>
      <c r="E502" s="855">
        <f t="shared" si="82"/>
        <v>3</v>
      </c>
      <c r="F502" s="855"/>
      <c r="G502" s="856">
        <v>24</v>
      </c>
      <c r="H502" s="855">
        <f t="shared" si="83"/>
        <v>3</v>
      </c>
      <c r="I502" s="855">
        <v>4.5</v>
      </c>
      <c r="J502" s="884"/>
      <c r="K502" s="855"/>
      <c r="L502" s="855"/>
      <c r="M502" s="855">
        <f t="shared" si="84"/>
        <v>3</v>
      </c>
      <c r="N502" s="855">
        <v>4.5</v>
      </c>
      <c r="O502" s="871" t="s">
        <v>884</v>
      </c>
      <c r="P502" s="843" t="s">
        <v>796</v>
      </c>
      <c r="Q502" s="858" t="s">
        <v>677</v>
      </c>
      <c r="R502" s="858">
        <v>520</v>
      </c>
      <c r="S502" s="858">
        <v>520</v>
      </c>
      <c r="T502" s="859" t="s">
        <v>680</v>
      </c>
      <c r="U502" s="872"/>
      <c r="V502" s="872"/>
      <c r="W502" s="874"/>
      <c r="X502" s="872"/>
      <c r="Y502" s="855">
        <v>3</v>
      </c>
      <c r="Z502" s="855"/>
      <c r="AA502" s="872"/>
      <c r="AB502" s="872"/>
      <c r="AC502" s="872"/>
      <c r="AD502" s="872"/>
      <c r="AE502" s="872"/>
      <c r="AF502" s="872"/>
      <c r="AG502" s="872"/>
      <c r="AH502" s="872"/>
      <c r="AI502" s="872"/>
      <c r="AJ502" s="872"/>
      <c r="AK502" s="872"/>
      <c r="AL502" s="872"/>
      <c r="AM502" s="872"/>
      <c r="AN502" s="872"/>
      <c r="AO502" s="872"/>
      <c r="AP502" s="872"/>
      <c r="AQ502" s="857"/>
      <c r="AR502" s="857"/>
      <c r="AS502" s="857"/>
      <c r="AT502" s="857"/>
      <c r="AU502" s="857"/>
      <c r="AV502" s="861"/>
      <c r="AW502" s="834"/>
      <c r="AX502" s="862"/>
      <c r="AY502" s="862" t="s">
        <v>680</v>
      </c>
      <c r="AZ502" s="863"/>
      <c r="BA502" s="861" t="s">
        <v>680</v>
      </c>
      <c r="BB502" s="864"/>
      <c r="BC502" s="864"/>
      <c r="BD502" s="864"/>
      <c r="BH502" s="863"/>
      <c r="BI502" s="863"/>
      <c r="BJ502" s="863"/>
    </row>
    <row r="503" spans="1:62" ht="18" customHeight="1" x14ac:dyDescent="0.25">
      <c r="A503" s="843">
        <v>5</v>
      </c>
      <c r="B503" s="875" t="s">
        <v>1499</v>
      </c>
      <c r="C503" s="873" t="s">
        <v>48</v>
      </c>
      <c r="D503" s="873"/>
      <c r="E503" s="855">
        <f t="shared" si="82"/>
        <v>35</v>
      </c>
      <c r="F503" s="855"/>
      <c r="G503" s="856">
        <v>24</v>
      </c>
      <c r="H503" s="855">
        <f t="shared" si="83"/>
        <v>35</v>
      </c>
      <c r="I503" s="855">
        <v>30</v>
      </c>
      <c r="J503" s="884"/>
      <c r="K503" s="855"/>
      <c r="L503" s="855"/>
      <c r="M503" s="855">
        <f t="shared" si="84"/>
        <v>35</v>
      </c>
      <c r="N503" s="855">
        <v>30</v>
      </c>
      <c r="O503" s="882" t="s">
        <v>757</v>
      </c>
      <c r="P503" s="843" t="s">
        <v>758</v>
      </c>
      <c r="Q503" s="858" t="s">
        <v>677</v>
      </c>
      <c r="R503" s="858">
        <v>521</v>
      </c>
      <c r="S503" s="858">
        <v>521</v>
      </c>
      <c r="T503" s="859" t="s">
        <v>1500</v>
      </c>
      <c r="U503" s="872"/>
      <c r="V503" s="872"/>
      <c r="W503" s="874"/>
      <c r="X503" s="872"/>
      <c r="Y503" s="872">
        <v>35</v>
      </c>
      <c r="Z503" s="872"/>
      <c r="AA503" s="872"/>
      <c r="AB503" s="872"/>
      <c r="AC503" s="872"/>
      <c r="AD503" s="872"/>
      <c r="AE503" s="872"/>
      <c r="AF503" s="872"/>
      <c r="AG503" s="872"/>
      <c r="AH503" s="872"/>
      <c r="AI503" s="872"/>
      <c r="AJ503" s="872"/>
      <c r="AK503" s="872"/>
      <c r="AL503" s="872"/>
      <c r="AM503" s="872"/>
      <c r="AN503" s="872"/>
      <c r="AO503" s="872"/>
      <c r="AP503" s="872"/>
      <c r="AQ503" s="857"/>
      <c r="AR503" s="857"/>
      <c r="AS503" s="857"/>
      <c r="AT503" s="857"/>
      <c r="AU503" s="857"/>
      <c r="AV503" s="861"/>
      <c r="AW503" s="834"/>
      <c r="AX503" s="862"/>
      <c r="AY503" s="862" t="s">
        <v>680</v>
      </c>
      <c r="AZ503" s="863"/>
      <c r="BA503" s="861" t="s">
        <v>680</v>
      </c>
      <c r="BB503" s="864"/>
      <c r="BC503" s="864"/>
      <c r="BD503" s="864"/>
      <c r="BH503" s="863"/>
      <c r="BI503" s="863"/>
      <c r="BJ503" s="863"/>
    </row>
    <row r="504" spans="1:62" x14ac:dyDescent="0.25">
      <c r="A504" s="843">
        <v>6</v>
      </c>
      <c r="B504" s="871" t="s">
        <v>1501</v>
      </c>
      <c r="C504" s="843" t="s">
        <v>48</v>
      </c>
      <c r="D504" s="843"/>
      <c r="E504" s="855">
        <f t="shared" si="82"/>
        <v>3</v>
      </c>
      <c r="F504" s="893"/>
      <c r="G504" s="856">
        <v>24</v>
      </c>
      <c r="H504" s="855">
        <f t="shared" si="83"/>
        <v>3</v>
      </c>
      <c r="I504" s="894">
        <v>3</v>
      </c>
      <c r="J504" s="854"/>
      <c r="K504" s="854"/>
      <c r="L504" s="854"/>
      <c r="M504" s="855">
        <f t="shared" si="84"/>
        <v>3</v>
      </c>
      <c r="N504" s="894">
        <v>3</v>
      </c>
      <c r="O504" s="882" t="s">
        <v>604</v>
      </c>
      <c r="P504" s="843" t="s">
        <v>831</v>
      </c>
      <c r="Q504" s="854"/>
      <c r="R504" s="843">
        <v>613</v>
      </c>
      <c r="S504" s="859"/>
      <c r="T504" s="859"/>
      <c r="U504" s="859"/>
      <c r="V504" s="859"/>
      <c r="W504" s="859"/>
      <c r="X504" s="859"/>
      <c r="Y504" s="894">
        <v>3</v>
      </c>
      <c r="Z504" s="859"/>
      <c r="AA504" s="859"/>
      <c r="AB504" s="859"/>
      <c r="AC504" s="859"/>
      <c r="AD504" s="859"/>
      <c r="AE504" s="859"/>
      <c r="AF504" s="859"/>
      <c r="AG504" s="894">
        <v>0</v>
      </c>
      <c r="AH504" s="894"/>
      <c r="AI504" s="859"/>
      <c r="AJ504" s="859"/>
      <c r="AK504" s="859"/>
      <c r="AL504" s="859"/>
      <c r="AM504" s="859"/>
      <c r="AN504" s="859"/>
      <c r="AO504" s="859"/>
      <c r="AP504" s="859"/>
      <c r="AQ504" s="859"/>
      <c r="AR504" s="859"/>
      <c r="AS504" s="859"/>
      <c r="AT504" s="859"/>
      <c r="AU504" s="859"/>
      <c r="AV504" s="834" t="s">
        <v>684</v>
      </c>
      <c r="AW504" s="834"/>
      <c r="AX504" s="834"/>
      <c r="AY504" s="834" t="s">
        <v>680</v>
      </c>
      <c r="BA504" s="834" t="s">
        <v>680</v>
      </c>
      <c r="BB504" s="868"/>
    </row>
    <row r="505" spans="1:62" x14ac:dyDescent="0.25">
      <c r="A505" s="843">
        <v>7</v>
      </c>
      <c r="B505" s="871" t="s">
        <v>1502</v>
      </c>
      <c r="C505" s="843" t="s">
        <v>48</v>
      </c>
      <c r="D505" s="843"/>
      <c r="E505" s="855">
        <f t="shared" si="82"/>
        <v>4.05</v>
      </c>
      <c r="F505" s="893"/>
      <c r="G505" s="856">
        <v>24</v>
      </c>
      <c r="H505" s="855">
        <f t="shared" si="83"/>
        <v>4.05</v>
      </c>
      <c r="I505" s="894">
        <v>4.1100000000000003</v>
      </c>
      <c r="J505" s="854"/>
      <c r="K505" s="854"/>
      <c r="L505" s="854"/>
      <c r="M505" s="855">
        <f t="shared" si="84"/>
        <v>4.05</v>
      </c>
      <c r="N505" s="894">
        <v>4.1100000000000003</v>
      </c>
      <c r="O505" s="882" t="s">
        <v>604</v>
      </c>
      <c r="P505" s="843" t="s">
        <v>831</v>
      </c>
      <c r="Q505" s="854"/>
      <c r="R505" s="843">
        <v>614</v>
      </c>
      <c r="S505" s="859"/>
      <c r="T505" s="859"/>
      <c r="U505" s="859"/>
      <c r="V505" s="859"/>
      <c r="W505" s="859"/>
      <c r="X505" s="859"/>
      <c r="Y505" s="894"/>
      <c r="Z505" s="859"/>
      <c r="AA505" s="859"/>
      <c r="AB505" s="859"/>
      <c r="AC505" s="859"/>
      <c r="AD505" s="859"/>
      <c r="AE505" s="859"/>
      <c r="AF505" s="859"/>
      <c r="AG505" s="894">
        <v>4.05</v>
      </c>
      <c r="AH505" s="894"/>
      <c r="AI505" s="859"/>
      <c r="AJ505" s="859"/>
      <c r="AK505" s="859"/>
      <c r="AL505" s="859"/>
      <c r="AM505" s="859"/>
      <c r="AN505" s="859"/>
      <c r="AO505" s="859"/>
      <c r="AP505" s="859"/>
      <c r="AQ505" s="859"/>
      <c r="AR505" s="859"/>
      <c r="AS505" s="859"/>
      <c r="AT505" s="859"/>
      <c r="AU505" s="859"/>
      <c r="AV505" s="834" t="s">
        <v>684</v>
      </c>
      <c r="AW505" s="834"/>
      <c r="AX505" s="834"/>
      <c r="AY505" s="834" t="s">
        <v>680</v>
      </c>
      <c r="BA505" s="834" t="s">
        <v>680</v>
      </c>
      <c r="BB505" s="868"/>
    </row>
    <row r="506" spans="1:62" x14ac:dyDescent="0.25">
      <c r="A506" s="843">
        <v>8</v>
      </c>
      <c r="B506" s="871" t="s">
        <v>1503</v>
      </c>
      <c r="C506" s="843" t="s">
        <v>48</v>
      </c>
      <c r="D506" s="843"/>
      <c r="E506" s="855">
        <f t="shared" si="82"/>
        <v>10.35</v>
      </c>
      <c r="F506" s="893"/>
      <c r="G506" s="856">
        <v>24</v>
      </c>
      <c r="H506" s="855">
        <f t="shared" si="83"/>
        <v>10.35</v>
      </c>
      <c r="I506" s="888">
        <v>10</v>
      </c>
      <c r="J506" s="854"/>
      <c r="K506" s="854"/>
      <c r="L506" s="854"/>
      <c r="M506" s="855">
        <f t="shared" si="84"/>
        <v>10.35</v>
      </c>
      <c r="N506" s="888">
        <v>10</v>
      </c>
      <c r="O506" s="882" t="s">
        <v>604</v>
      </c>
      <c r="P506" s="843" t="s">
        <v>831</v>
      </c>
      <c r="Q506" s="854"/>
      <c r="R506" s="843">
        <v>615</v>
      </c>
      <c r="S506" s="859"/>
      <c r="T506" s="859"/>
      <c r="U506" s="859"/>
      <c r="V506" s="859"/>
      <c r="W506" s="859"/>
      <c r="X506" s="859"/>
      <c r="Y506" s="894"/>
      <c r="Z506" s="859"/>
      <c r="AA506" s="859"/>
      <c r="AB506" s="859"/>
      <c r="AC506" s="859"/>
      <c r="AD506" s="859"/>
      <c r="AE506" s="859"/>
      <c r="AF506" s="859"/>
      <c r="AG506" s="894">
        <v>10.35</v>
      </c>
      <c r="AH506" s="894"/>
      <c r="AI506" s="859"/>
      <c r="AJ506" s="859"/>
      <c r="AK506" s="859"/>
      <c r="AL506" s="859"/>
      <c r="AM506" s="859"/>
      <c r="AN506" s="859"/>
      <c r="AO506" s="859"/>
      <c r="AP506" s="859"/>
      <c r="AQ506" s="859"/>
      <c r="AR506" s="859"/>
      <c r="AS506" s="859"/>
      <c r="AT506" s="859"/>
      <c r="AU506" s="859"/>
      <c r="AV506" s="834" t="s">
        <v>684</v>
      </c>
      <c r="AW506" s="834"/>
      <c r="AX506" s="834"/>
      <c r="AY506" s="834" t="s">
        <v>680</v>
      </c>
      <c r="BA506" s="834" t="s">
        <v>680</v>
      </c>
      <c r="BB506" s="868"/>
    </row>
    <row r="507" spans="1:62" ht="19.5" customHeight="1" x14ac:dyDescent="0.25">
      <c r="A507" s="843">
        <v>9</v>
      </c>
      <c r="B507" s="871" t="s">
        <v>1504</v>
      </c>
      <c r="C507" s="843" t="s">
        <v>48</v>
      </c>
      <c r="D507" s="843"/>
      <c r="E507" s="855">
        <f t="shared" si="82"/>
        <v>0.26</v>
      </c>
      <c r="F507" s="854"/>
      <c r="G507" s="856">
        <v>24</v>
      </c>
      <c r="H507" s="855">
        <f t="shared" si="83"/>
        <v>0.26</v>
      </c>
      <c r="I507" s="888">
        <v>3</v>
      </c>
      <c r="J507" s="854"/>
      <c r="K507" s="854"/>
      <c r="L507" s="854"/>
      <c r="M507" s="855">
        <f t="shared" si="84"/>
        <v>0.26</v>
      </c>
      <c r="N507" s="888">
        <v>3</v>
      </c>
      <c r="O507" s="882" t="s">
        <v>604</v>
      </c>
      <c r="P507" s="843" t="s">
        <v>831</v>
      </c>
      <c r="Q507" s="854"/>
      <c r="R507" s="843">
        <v>636</v>
      </c>
      <c r="S507" s="859"/>
      <c r="T507" s="859"/>
      <c r="U507" s="859"/>
      <c r="V507" s="859"/>
      <c r="W507" s="859"/>
      <c r="X507" s="859"/>
      <c r="Y507" s="859"/>
      <c r="Z507" s="859"/>
      <c r="AA507" s="859"/>
      <c r="AB507" s="859"/>
      <c r="AC507" s="859"/>
      <c r="AD507" s="859"/>
      <c r="AE507" s="859"/>
      <c r="AF507" s="859"/>
      <c r="AG507" s="859">
        <v>0.26</v>
      </c>
      <c r="AH507" s="859"/>
      <c r="AI507" s="859"/>
      <c r="AJ507" s="859"/>
      <c r="AK507" s="859"/>
      <c r="AL507" s="859"/>
      <c r="AM507" s="859"/>
      <c r="AN507" s="859"/>
      <c r="AO507" s="859"/>
      <c r="AP507" s="859"/>
      <c r="AQ507" s="859"/>
      <c r="AR507" s="859"/>
      <c r="AS507" s="859"/>
      <c r="AT507" s="859"/>
      <c r="AU507" s="859"/>
      <c r="AV507" s="834" t="s">
        <v>684</v>
      </c>
      <c r="AW507" s="834" t="s">
        <v>1505</v>
      </c>
      <c r="AX507" s="834"/>
      <c r="AY507" s="834" t="s">
        <v>680</v>
      </c>
      <c r="BA507" s="834" t="s">
        <v>680</v>
      </c>
      <c r="BB507" s="868"/>
    </row>
    <row r="508" spans="1:62" x14ac:dyDescent="0.25">
      <c r="A508" s="843">
        <v>10</v>
      </c>
      <c r="B508" s="871" t="s">
        <v>1506</v>
      </c>
      <c r="C508" s="843" t="s">
        <v>48</v>
      </c>
      <c r="D508" s="843"/>
      <c r="E508" s="855">
        <f t="shared" si="82"/>
        <v>5.9</v>
      </c>
      <c r="F508" s="854"/>
      <c r="G508" s="856">
        <v>24</v>
      </c>
      <c r="H508" s="855">
        <f t="shared" si="83"/>
        <v>5.9</v>
      </c>
      <c r="I508" s="888">
        <v>5.9</v>
      </c>
      <c r="J508" s="854"/>
      <c r="K508" s="854"/>
      <c r="L508" s="854"/>
      <c r="M508" s="855">
        <f t="shared" si="84"/>
        <v>5.9</v>
      </c>
      <c r="N508" s="888">
        <v>5.9</v>
      </c>
      <c r="O508" s="882" t="s">
        <v>604</v>
      </c>
      <c r="P508" s="843" t="s">
        <v>831</v>
      </c>
      <c r="Q508" s="854"/>
      <c r="R508" s="843">
        <v>637</v>
      </c>
      <c r="S508" s="859"/>
      <c r="T508" s="859"/>
      <c r="U508" s="859"/>
      <c r="V508" s="859"/>
      <c r="W508" s="859"/>
      <c r="X508" s="859"/>
      <c r="Y508" s="859"/>
      <c r="Z508" s="859"/>
      <c r="AA508" s="859"/>
      <c r="AB508" s="859"/>
      <c r="AC508" s="859"/>
      <c r="AD508" s="859"/>
      <c r="AE508" s="859"/>
      <c r="AF508" s="859"/>
      <c r="AG508" s="859"/>
      <c r="AH508" s="859">
        <v>5.9</v>
      </c>
      <c r="AI508" s="859"/>
      <c r="AJ508" s="859"/>
      <c r="AK508" s="859"/>
      <c r="AL508" s="859"/>
      <c r="AM508" s="859"/>
      <c r="AN508" s="859"/>
      <c r="AO508" s="859"/>
      <c r="AP508" s="859"/>
      <c r="AQ508" s="859"/>
      <c r="AR508" s="859"/>
      <c r="AS508" s="859"/>
      <c r="AT508" s="859"/>
      <c r="AU508" s="859"/>
      <c r="AV508" s="834" t="s">
        <v>684</v>
      </c>
      <c r="AW508" s="834"/>
      <c r="AX508" s="834"/>
      <c r="AY508" s="834" t="s">
        <v>680</v>
      </c>
      <c r="BA508" s="834" t="s">
        <v>680</v>
      </c>
      <c r="BB508" s="868"/>
    </row>
    <row r="509" spans="1:62" x14ac:dyDescent="0.25">
      <c r="A509" s="843">
        <v>11</v>
      </c>
      <c r="B509" s="871" t="s">
        <v>1507</v>
      </c>
      <c r="C509" s="843" t="s">
        <v>48</v>
      </c>
      <c r="D509" s="843">
        <v>11</v>
      </c>
      <c r="E509" s="855">
        <f t="shared" si="82"/>
        <v>2</v>
      </c>
      <c r="F509" s="854"/>
      <c r="G509" s="856">
        <v>24</v>
      </c>
      <c r="H509" s="855">
        <f t="shared" si="83"/>
        <v>2</v>
      </c>
      <c r="I509" s="888">
        <v>2</v>
      </c>
      <c r="J509" s="854"/>
      <c r="K509" s="854"/>
      <c r="L509" s="854"/>
      <c r="M509" s="855">
        <f t="shared" si="84"/>
        <v>2</v>
      </c>
      <c r="N509" s="888">
        <v>2</v>
      </c>
      <c r="O509" s="882" t="s">
        <v>604</v>
      </c>
      <c r="P509" s="843" t="s">
        <v>831</v>
      </c>
      <c r="Q509" s="854"/>
      <c r="R509" s="843">
        <v>638</v>
      </c>
      <c r="S509" s="859"/>
      <c r="T509" s="859"/>
      <c r="U509" s="859"/>
      <c r="V509" s="859"/>
      <c r="W509" s="859"/>
      <c r="X509" s="859"/>
      <c r="Y509" s="859">
        <v>2</v>
      </c>
      <c r="Z509" s="859"/>
      <c r="AA509" s="859"/>
      <c r="AB509" s="859"/>
      <c r="AC509" s="859"/>
      <c r="AD509" s="859"/>
      <c r="AE509" s="859"/>
      <c r="AF509" s="859"/>
      <c r="AG509" s="859"/>
      <c r="AH509" s="859"/>
      <c r="AI509" s="859"/>
      <c r="AJ509" s="859"/>
      <c r="AK509" s="859"/>
      <c r="AL509" s="859"/>
      <c r="AM509" s="859"/>
      <c r="AN509" s="859"/>
      <c r="AO509" s="859"/>
      <c r="AP509" s="859"/>
      <c r="AQ509" s="859"/>
      <c r="AR509" s="859"/>
      <c r="AS509" s="859"/>
      <c r="AT509" s="859"/>
      <c r="AU509" s="859"/>
      <c r="AV509" s="834" t="s">
        <v>684</v>
      </c>
      <c r="AW509" s="834"/>
      <c r="AX509" s="834"/>
      <c r="AY509" s="834" t="s">
        <v>680</v>
      </c>
      <c r="BA509" s="834" t="s">
        <v>680</v>
      </c>
      <c r="BB509" s="868"/>
    </row>
    <row r="510" spans="1:62" s="838" customFormat="1" x14ac:dyDescent="0.25">
      <c r="A510" s="952" t="s">
        <v>1508</v>
      </c>
      <c r="B510" s="847" t="s">
        <v>561</v>
      </c>
      <c r="C510" s="952"/>
      <c r="D510" s="843"/>
      <c r="E510" s="869">
        <f t="shared" ref="E510:M510" si="85">E511</f>
        <v>0.09</v>
      </c>
      <c r="F510" s="869">
        <f t="shared" si="85"/>
        <v>0</v>
      </c>
      <c r="G510" s="855">
        <f t="shared" si="85"/>
        <v>25</v>
      </c>
      <c r="H510" s="869">
        <f t="shared" si="85"/>
        <v>0.09</v>
      </c>
      <c r="I510" s="855">
        <f t="shared" si="85"/>
        <v>0.05</v>
      </c>
      <c r="J510" s="869">
        <f t="shared" si="85"/>
        <v>0</v>
      </c>
      <c r="K510" s="869">
        <f t="shared" si="85"/>
        <v>0</v>
      </c>
      <c r="L510" s="869">
        <f t="shared" si="85"/>
        <v>0</v>
      </c>
      <c r="M510" s="869">
        <f t="shared" si="85"/>
        <v>0.09</v>
      </c>
      <c r="N510" s="888"/>
      <c r="O510" s="903"/>
      <c r="P510" s="843"/>
      <c r="Q510" s="854"/>
      <c r="R510" s="952"/>
      <c r="S510" s="859"/>
      <c r="T510" s="859"/>
      <c r="U510" s="859"/>
      <c r="V510" s="859"/>
      <c r="W510" s="859"/>
      <c r="X510" s="859"/>
      <c r="Y510" s="859"/>
      <c r="Z510" s="859"/>
      <c r="AA510" s="859"/>
      <c r="AB510" s="859"/>
      <c r="AC510" s="859"/>
      <c r="AD510" s="859"/>
      <c r="AE510" s="859"/>
      <c r="AF510" s="859"/>
      <c r="AG510" s="859"/>
      <c r="AH510" s="859"/>
      <c r="AI510" s="859"/>
      <c r="AJ510" s="859"/>
      <c r="AK510" s="859"/>
      <c r="AL510" s="859"/>
      <c r="AM510" s="859"/>
      <c r="AN510" s="859"/>
      <c r="AO510" s="859"/>
      <c r="AP510" s="859"/>
      <c r="AQ510" s="859"/>
      <c r="AR510" s="859"/>
      <c r="AS510" s="859"/>
      <c r="AT510" s="859"/>
      <c r="AU510" s="859"/>
      <c r="AV510" s="834"/>
      <c r="AW510" s="834"/>
      <c r="AX510" s="834"/>
      <c r="AY510" s="834"/>
      <c r="AZ510" s="833"/>
      <c r="BA510" s="834"/>
      <c r="BB510" s="870"/>
      <c r="BC510" s="833"/>
      <c r="BD510" s="833"/>
      <c r="BE510" s="833"/>
      <c r="BF510" s="833"/>
      <c r="BG510" s="833"/>
      <c r="BH510" s="833"/>
      <c r="BI510" s="833"/>
      <c r="BJ510" s="833"/>
    </row>
    <row r="511" spans="1:62" x14ac:dyDescent="0.25">
      <c r="A511" s="843">
        <v>1</v>
      </c>
      <c r="B511" s="854" t="s">
        <v>1509</v>
      </c>
      <c r="C511" s="843" t="s">
        <v>441</v>
      </c>
      <c r="D511" s="843">
        <v>1</v>
      </c>
      <c r="E511" s="855">
        <f>F511+H511</f>
        <v>0.09</v>
      </c>
      <c r="F511" s="893"/>
      <c r="G511" s="943">
        <v>25</v>
      </c>
      <c r="H511" s="855">
        <f>J511+K511+L511+M511</f>
        <v>0.09</v>
      </c>
      <c r="I511" s="888">
        <v>0.05</v>
      </c>
      <c r="J511" s="854"/>
      <c r="K511" s="854"/>
      <c r="L511" s="854"/>
      <c r="M511" s="855">
        <f>SUM(W511:AS511)</f>
        <v>0.09</v>
      </c>
      <c r="N511" s="854"/>
      <c r="O511" s="871" t="s">
        <v>590</v>
      </c>
      <c r="P511" s="854" t="s">
        <v>715</v>
      </c>
      <c r="Q511" s="854"/>
      <c r="R511" s="843">
        <v>723</v>
      </c>
      <c r="S511" s="859"/>
      <c r="T511" s="859"/>
      <c r="U511" s="859"/>
      <c r="V511" s="859"/>
      <c r="W511" s="859"/>
      <c r="X511" s="859"/>
      <c r="Y511" s="859"/>
      <c r="Z511" s="859"/>
      <c r="AA511" s="859"/>
      <c r="AB511" s="859"/>
      <c r="AC511" s="859"/>
      <c r="AD511" s="859"/>
      <c r="AE511" s="859"/>
      <c r="AF511" s="859">
        <v>0.09</v>
      </c>
      <c r="AG511" s="859"/>
      <c r="AH511" s="859"/>
      <c r="AI511" s="859"/>
      <c r="AJ511" s="859"/>
      <c r="AK511" s="859"/>
      <c r="AL511" s="859"/>
      <c r="AM511" s="859"/>
      <c r="AN511" s="859"/>
      <c r="AO511" s="859"/>
      <c r="AP511" s="859"/>
      <c r="AQ511" s="859"/>
      <c r="AR511" s="859"/>
      <c r="AS511" s="859"/>
      <c r="AT511" s="859"/>
      <c r="AU511" s="859"/>
      <c r="AV511" s="834" t="s">
        <v>1030</v>
      </c>
      <c r="AW511" s="834"/>
      <c r="AX511" s="834"/>
      <c r="AY511" s="834" t="s">
        <v>680</v>
      </c>
      <c r="BA511" s="834" t="s">
        <v>680</v>
      </c>
      <c r="BB511" s="868"/>
    </row>
    <row r="512" spans="1:62" s="838" customFormat="1" x14ac:dyDescent="0.25">
      <c r="A512" s="952" t="s">
        <v>1510</v>
      </c>
      <c r="B512" s="847" t="s">
        <v>345</v>
      </c>
      <c r="C512" s="952"/>
      <c r="D512" s="843"/>
      <c r="E512" s="869">
        <f>SUM(E513:E517)</f>
        <v>1.43</v>
      </c>
      <c r="F512" s="869">
        <f t="shared" ref="F512:M512" si="86">SUM(F513:F517)</f>
        <v>0.71</v>
      </c>
      <c r="G512" s="855">
        <f t="shared" si="86"/>
        <v>133</v>
      </c>
      <c r="H512" s="869">
        <f t="shared" si="86"/>
        <v>0.72</v>
      </c>
      <c r="I512" s="855">
        <f t="shared" si="86"/>
        <v>0.73</v>
      </c>
      <c r="J512" s="869">
        <f t="shared" si="86"/>
        <v>0.25</v>
      </c>
      <c r="K512" s="869">
        <f t="shared" si="86"/>
        <v>0</v>
      </c>
      <c r="L512" s="869">
        <f t="shared" si="86"/>
        <v>0</v>
      </c>
      <c r="M512" s="869">
        <f t="shared" si="86"/>
        <v>0.47000000000000003</v>
      </c>
      <c r="N512" s="854"/>
      <c r="O512" s="850"/>
      <c r="P512" s="854"/>
      <c r="Q512" s="854"/>
      <c r="R512" s="952"/>
      <c r="S512" s="859"/>
      <c r="T512" s="859"/>
      <c r="U512" s="859"/>
      <c r="V512" s="859"/>
      <c r="W512" s="859"/>
      <c r="X512" s="859"/>
      <c r="Y512" s="859"/>
      <c r="Z512" s="859"/>
      <c r="AA512" s="859"/>
      <c r="AB512" s="859"/>
      <c r="AC512" s="859"/>
      <c r="AD512" s="859"/>
      <c r="AE512" s="859"/>
      <c r="AF512" s="859"/>
      <c r="AG512" s="859"/>
      <c r="AH512" s="859"/>
      <c r="AI512" s="859"/>
      <c r="AJ512" s="859"/>
      <c r="AK512" s="859"/>
      <c r="AL512" s="859"/>
      <c r="AM512" s="859"/>
      <c r="AN512" s="859"/>
      <c r="AO512" s="859"/>
      <c r="AP512" s="859"/>
      <c r="AQ512" s="859"/>
      <c r="AR512" s="859"/>
      <c r="AS512" s="859"/>
      <c r="AT512" s="859"/>
      <c r="AU512" s="859"/>
      <c r="AV512" s="834"/>
      <c r="AW512" s="834"/>
      <c r="AX512" s="834"/>
      <c r="AY512" s="834"/>
      <c r="AZ512" s="833"/>
      <c r="BA512" s="834"/>
      <c r="BB512" s="870"/>
      <c r="BC512" s="833"/>
      <c r="BD512" s="833"/>
      <c r="BE512" s="833"/>
      <c r="BF512" s="833"/>
      <c r="BG512" s="833"/>
      <c r="BH512" s="833"/>
      <c r="BI512" s="833"/>
      <c r="BJ512" s="833"/>
    </row>
    <row r="513" spans="1:62" x14ac:dyDescent="0.25">
      <c r="A513" s="843">
        <v>1</v>
      </c>
      <c r="B513" s="937" t="s">
        <v>1511</v>
      </c>
      <c r="C513" s="848" t="s">
        <v>346</v>
      </c>
      <c r="D513" s="848"/>
      <c r="E513" s="855">
        <f t="shared" ref="E513:E516" si="87">F513+H513</f>
        <v>0.23</v>
      </c>
      <c r="F513" s="855">
        <v>7.0000000000000007E-2</v>
      </c>
      <c r="G513" s="856">
        <v>26</v>
      </c>
      <c r="H513" s="855">
        <f t="shared" ref="H513:H516" si="88">J513+K513+L513+M513</f>
        <v>0.16</v>
      </c>
      <c r="I513" s="855">
        <v>0.13</v>
      </c>
      <c r="J513" s="855"/>
      <c r="K513" s="855"/>
      <c r="L513" s="855"/>
      <c r="M513" s="855">
        <f t="shared" ref="M513:M516" si="89">SUM(W513:AS513)</f>
        <v>0.16</v>
      </c>
      <c r="N513" s="855">
        <v>0.13</v>
      </c>
      <c r="O513" s="882" t="s">
        <v>601</v>
      </c>
      <c r="P513" s="883" t="s">
        <v>728</v>
      </c>
      <c r="Q513" s="902" t="s">
        <v>677</v>
      </c>
      <c r="R513" s="902">
        <v>362</v>
      </c>
      <c r="S513" s="902">
        <v>362</v>
      </c>
      <c r="T513" s="859"/>
      <c r="U513" s="855"/>
      <c r="V513" s="872"/>
      <c r="W513" s="855">
        <v>0</v>
      </c>
      <c r="X513" s="872">
        <v>0</v>
      </c>
      <c r="Y513" s="855"/>
      <c r="Z513" s="855"/>
      <c r="AA513" s="872"/>
      <c r="AB513" s="872"/>
      <c r="AC513" s="872"/>
      <c r="AD513" s="872"/>
      <c r="AE513" s="872"/>
      <c r="AF513" s="872"/>
      <c r="AG513" s="855">
        <v>0.16</v>
      </c>
      <c r="AH513" s="855"/>
      <c r="AI513" s="855"/>
      <c r="AJ513" s="855"/>
      <c r="AK513" s="872"/>
      <c r="AL513" s="872"/>
      <c r="AM513" s="872"/>
      <c r="AN513" s="872"/>
      <c r="AO513" s="872"/>
      <c r="AP513" s="872"/>
      <c r="AQ513" s="857"/>
      <c r="AR513" s="857"/>
      <c r="AS513" s="857"/>
      <c r="AT513" s="857"/>
      <c r="AU513" s="857"/>
      <c r="AV513" s="861"/>
      <c r="AW513" s="862"/>
      <c r="AX513" s="862"/>
      <c r="AY513" s="862" t="s">
        <v>680</v>
      </c>
      <c r="AZ513" s="863"/>
      <c r="BA513" s="861"/>
      <c r="BB513" s="864"/>
      <c r="BC513" s="864"/>
      <c r="BD513" s="864"/>
      <c r="BH513" s="863"/>
      <c r="BI513" s="863"/>
      <c r="BJ513" s="863"/>
    </row>
    <row r="514" spans="1:62" ht="20.25" customHeight="1" x14ac:dyDescent="0.25">
      <c r="A514" s="843">
        <v>2</v>
      </c>
      <c r="B514" s="937" t="s">
        <v>1512</v>
      </c>
      <c r="C514" s="848" t="s">
        <v>346</v>
      </c>
      <c r="D514" s="848"/>
      <c r="E514" s="855">
        <f t="shared" si="87"/>
        <v>0.35</v>
      </c>
      <c r="F514" s="854">
        <v>0.24</v>
      </c>
      <c r="G514" s="856">
        <v>26</v>
      </c>
      <c r="H514" s="855">
        <f t="shared" si="88"/>
        <v>0.11</v>
      </c>
      <c r="I514" s="855">
        <v>0.2</v>
      </c>
      <c r="J514" s="855"/>
      <c r="K514" s="855"/>
      <c r="L514" s="854"/>
      <c r="M514" s="855">
        <f t="shared" si="89"/>
        <v>0.11</v>
      </c>
      <c r="N514" s="855">
        <v>0.2</v>
      </c>
      <c r="O514" s="882" t="s">
        <v>757</v>
      </c>
      <c r="P514" s="843" t="s">
        <v>758</v>
      </c>
      <c r="Q514" s="902" t="s">
        <v>677</v>
      </c>
      <c r="R514" s="902">
        <v>363</v>
      </c>
      <c r="S514" s="902">
        <v>363</v>
      </c>
      <c r="T514" s="859"/>
      <c r="U514" s="855"/>
      <c r="V514" s="872"/>
      <c r="W514" s="855">
        <v>0.11</v>
      </c>
      <c r="X514" s="872"/>
      <c r="Y514" s="855"/>
      <c r="Z514" s="855"/>
      <c r="AA514" s="872"/>
      <c r="AB514" s="872"/>
      <c r="AC514" s="872"/>
      <c r="AD514" s="872"/>
      <c r="AE514" s="872"/>
      <c r="AF514" s="872"/>
      <c r="AG514" s="855"/>
      <c r="AH514" s="855"/>
      <c r="AI514" s="855"/>
      <c r="AJ514" s="855"/>
      <c r="AK514" s="872"/>
      <c r="AL514" s="872"/>
      <c r="AM514" s="872"/>
      <c r="AN514" s="872"/>
      <c r="AO514" s="872"/>
      <c r="AP514" s="872"/>
      <c r="AQ514" s="857"/>
      <c r="AR514" s="857"/>
      <c r="AS514" s="857"/>
      <c r="AT514" s="857"/>
      <c r="AU514" s="857"/>
      <c r="AV514" s="861"/>
      <c r="AW514" s="834"/>
      <c r="AX514" s="862"/>
      <c r="AY514" s="862" t="s">
        <v>839</v>
      </c>
      <c r="AZ514" s="863"/>
      <c r="BA514" s="861" t="s">
        <v>1513</v>
      </c>
      <c r="BB514" s="864"/>
      <c r="BC514" s="864"/>
      <c r="BD514" s="864"/>
      <c r="BH514" s="863"/>
      <c r="BI514" s="863"/>
      <c r="BJ514" s="863"/>
    </row>
    <row r="515" spans="1:62" ht="20.25" customHeight="1" x14ac:dyDescent="0.25">
      <c r="A515" s="843">
        <v>3</v>
      </c>
      <c r="B515" s="937" t="s">
        <v>1514</v>
      </c>
      <c r="C515" s="848" t="s">
        <v>346</v>
      </c>
      <c r="D515" s="848"/>
      <c r="E515" s="855">
        <f t="shared" si="87"/>
        <v>0.3</v>
      </c>
      <c r="F515" s="854">
        <v>0.22</v>
      </c>
      <c r="G515" s="856">
        <v>26</v>
      </c>
      <c r="H515" s="855">
        <f t="shared" si="88"/>
        <v>0.08</v>
      </c>
      <c r="I515" s="855">
        <v>0.1</v>
      </c>
      <c r="J515" s="855"/>
      <c r="K515" s="855"/>
      <c r="L515" s="854"/>
      <c r="M515" s="855">
        <f t="shared" si="89"/>
        <v>0.08</v>
      </c>
      <c r="N515" s="855">
        <v>0.1</v>
      </c>
      <c r="O515" s="871" t="s">
        <v>592</v>
      </c>
      <c r="P515" s="843" t="s">
        <v>859</v>
      </c>
      <c r="Q515" s="902" t="s">
        <v>677</v>
      </c>
      <c r="R515" s="902">
        <v>364</v>
      </c>
      <c r="S515" s="902">
        <v>364</v>
      </c>
      <c r="T515" s="859" t="s">
        <v>680</v>
      </c>
      <c r="U515" s="855"/>
      <c r="V515" s="872"/>
      <c r="W515" s="855"/>
      <c r="X515" s="872">
        <v>0.08</v>
      </c>
      <c r="Y515" s="855"/>
      <c r="Z515" s="855"/>
      <c r="AA515" s="872"/>
      <c r="AB515" s="872"/>
      <c r="AC515" s="872"/>
      <c r="AD515" s="872"/>
      <c r="AE515" s="872"/>
      <c r="AF515" s="872"/>
      <c r="AG515" s="855"/>
      <c r="AH515" s="855"/>
      <c r="AI515" s="855"/>
      <c r="AJ515" s="855"/>
      <c r="AK515" s="872"/>
      <c r="AL515" s="872"/>
      <c r="AM515" s="872"/>
      <c r="AN515" s="872"/>
      <c r="AO515" s="872"/>
      <c r="AP515" s="872"/>
      <c r="AQ515" s="857"/>
      <c r="AR515" s="857"/>
      <c r="AS515" s="857"/>
      <c r="AT515" s="857"/>
      <c r="AU515" s="857"/>
      <c r="AV515" s="861" t="s">
        <v>1515</v>
      </c>
      <c r="AW515" s="862"/>
      <c r="AX515" s="862"/>
      <c r="AY515" s="862" t="s">
        <v>1516</v>
      </c>
      <c r="AZ515" s="863"/>
      <c r="BA515" s="861" t="s">
        <v>680</v>
      </c>
      <c r="BB515" s="864"/>
      <c r="BC515" s="864"/>
      <c r="BD515" s="864"/>
      <c r="BH515" s="863"/>
      <c r="BI515" s="863"/>
      <c r="BJ515" s="863"/>
    </row>
    <row r="516" spans="1:62" ht="20.25" customHeight="1" x14ac:dyDescent="0.25">
      <c r="A516" s="843">
        <v>4</v>
      </c>
      <c r="B516" s="937" t="s">
        <v>1517</v>
      </c>
      <c r="C516" s="848" t="s">
        <v>346</v>
      </c>
      <c r="D516" s="848"/>
      <c r="E516" s="855">
        <f t="shared" si="87"/>
        <v>0.3</v>
      </c>
      <c r="F516" s="854">
        <v>0.18</v>
      </c>
      <c r="G516" s="856">
        <v>26</v>
      </c>
      <c r="H516" s="855">
        <f t="shared" si="88"/>
        <v>0.12</v>
      </c>
      <c r="I516" s="855">
        <v>0.1</v>
      </c>
      <c r="J516" s="855"/>
      <c r="K516" s="855"/>
      <c r="L516" s="854"/>
      <c r="M516" s="855">
        <f t="shared" si="89"/>
        <v>0.12</v>
      </c>
      <c r="N516" s="855">
        <v>0.1</v>
      </c>
      <c r="O516" s="871" t="s">
        <v>698</v>
      </c>
      <c r="P516" s="843" t="s">
        <v>699</v>
      </c>
      <c r="Q516" s="902" t="s">
        <v>677</v>
      </c>
      <c r="R516" s="902">
        <v>365</v>
      </c>
      <c r="S516" s="902">
        <v>365</v>
      </c>
      <c r="T516" s="859"/>
      <c r="U516" s="855"/>
      <c r="V516" s="872"/>
      <c r="W516" s="855">
        <v>0.12</v>
      </c>
      <c r="X516" s="872"/>
      <c r="Y516" s="855"/>
      <c r="Z516" s="855"/>
      <c r="AA516" s="872"/>
      <c r="AB516" s="872"/>
      <c r="AC516" s="872"/>
      <c r="AD516" s="872"/>
      <c r="AE516" s="872"/>
      <c r="AF516" s="872"/>
      <c r="AG516" s="855"/>
      <c r="AH516" s="855"/>
      <c r="AI516" s="855"/>
      <c r="AJ516" s="855"/>
      <c r="AK516" s="872"/>
      <c r="AL516" s="872"/>
      <c r="AM516" s="872"/>
      <c r="AN516" s="872"/>
      <c r="AO516" s="872"/>
      <c r="AP516" s="872"/>
      <c r="AQ516" s="857"/>
      <c r="AR516" s="857"/>
      <c r="AS516" s="857"/>
      <c r="AT516" s="857"/>
      <c r="AU516" s="857"/>
      <c r="AV516" s="861"/>
      <c r="AW516" s="862" t="s">
        <v>1089</v>
      </c>
      <c r="AX516" s="862"/>
      <c r="AY516" s="862" t="s">
        <v>839</v>
      </c>
      <c r="AZ516" s="863"/>
      <c r="BA516" s="861" t="s">
        <v>680</v>
      </c>
      <c r="BB516" s="864"/>
      <c r="BC516" s="864"/>
      <c r="BD516" s="864"/>
      <c r="BH516" s="863"/>
      <c r="BI516" s="863"/>
      <c r="BJ516" s="863"/>
    </row>
    <row r="517" spans="1:62" ht="20.25" customHeight="1" x14ac:dyDescent="0.25">
      <c r="A517" s="843">
        <v>5</v>
      </c>
      <c r="B517" s="904" t="s">
        <v>1518</v>
      </c>
      <c r="C517" s="907" t="s">
        <v>346</v>
      </c>
      <c r="D517" s="907"/>
      <c r="E517" s="855">
        <f>F517+H517</f>
        <v>0.25</v>
      </c>
      <c r="F517" s="855"/>
      <c r="G517" s="856">
        <v>29</v>
      </c>
      <c r="H517" s="855">
        <f>J517+K517+L517+M517</f>
        <v>0.25</v>
      </c>
      <c r="I517" s="855">
        <v>0.2</v>
      </c>
      <c r="J517" s="855">
        <v>0.25</v>
      </c>
      <c r="K517" s="855"/>
      <c r="L517" s="855"/>
      <c r="M517" s="855">
        <f>SUM(W517:AS517)</f>
        <v>0</v>
      </c>
      <c r="N517" s="855">
        <v>0</v>
      </c>
      <c r="O517" s="871" t="s">
        <v>598</v>
      </c>
      <c r="P517" s="843" t="s">
        <v>813</v>
      </c>
      <c r="Q517" s="858" t="s">
        <v>677</v>
      </c>
      <c r="R517" s="858">
        <v>448</v>
      </c>
      <c r="S517" s="858">
        <v>448</v>
      </c>
      <c r="T517" s="859" t="s">
        <v>680</v>
      </c>
      <c r="U517" s="874"/>
      <c r="V517" s="872"/>
      <c r="W517" s="874"/>
      <c r="X517" s="874"/>
      <c r="Y517" s="872"/>
      <c r="Z517" s="872"/>
      <c r="AA517" s="874"/>
      <c r="AB517" s="872"/>
      <c r="AC517" s="872"/>
      <c r="AD517" s="872"/>
      <c r="AE517" s="872"/>
      <c r="AF517" s="874"/>
      <c r="AG517" s="872"/>
      <c r="AH517" s="872"/>
      <c r="AI517" s="872"/>
      <c r="AJ517" s="872"/>
      <c r="AK517" s="872"/>
      <c r="AL517" s="872"/>
      <c r="AM517" s="872"/>
      <c r="AN517" s="872"/>
      <c r="AO517" s="874"/>
      <c r="AP517" s="872"/>
      <c r="AQ517" s="857"/>
      <c r="AR517" s="857"/>
      <c r="AS517" s="857"/>
      <c r="AT517" s="857"/>
      <c r="AU517" s="857"/>
      <c r="AV517" s="861"/>
      <c r="AW517" s="834"/>
      <c r="AX517" s="862"/>
      <c r="AY517" s="862" t="s">
        <v>680</v>
      </c>
      <c r="AZ517" s="863"/>
      <c r="BA517" s="861" t="s">
        <v>680</v>
      </c>
      <c r="BB517" s="864"/>
      <c r="BC517" s="864"/>
      <c r="BD517" s="864"/>
      <c r="BH517" s="863"/>
      <c r="BI517" s="863"/>
      <c r="BJ517" s="863"/>
    </row>
    <row r="518" spans="1:62" s="838" customFormat="1" x14ac:dyDescent="0.25">
      <c r="A518" s="952" t="s">
        <v>1519</v>
      </c>
      <c r="B518" s="847" t="s">
        <v>161</v>
      </c>
      <c r="C518" s="952"/>
      <c r="D518" s="843"/>
      <c r="E518" s="869">
        <f>SUM(E519:E552)</f>
        <v>9.519999999999996</v>
      </c>
      <c r="F518" s="869">
        <f t="shared" ref="F518:M518" si="90">SUM(F519:F552)</f>
        <v>0.5</v>
      </c>
      <c r="G518" s="855">
        <f t="shared" si="90"/>
        <v>783</v>
      </c>
      <c r="H518" s="869">
        <f t="shared" si="90"/>
        <v>9.019999999999996</v>
      </c>
      <c r="I518" s="855">
        <f t="shared" si="90"/>
        <v>6.6430999999999978</v>
      </c>
      <c r="J518" s="869">
        <f t="shared" si="90"/>
        <v>1.0899999999999999</v>
      </c>
      <c r="K518" s="869">
        <f t="shared" si="90"/>
        <v>0</v>
      </c>
      <c r="L518" s="869">
        <f t="shared" si="90"/>
        <v>0</v>
      </c>
      <c r="M518" s="869">
        <f t="shared" si="90"/>
        <v>7.9299999999999988</v>
      </c>
      <c r="N518" s="854"/>
      <c r="O518" s="850"/>
      <c r="P518" s="843"/>
      <c r="Q518" s="854"/>
      <c r="R518" s="952"/>
      <c r="S518" s="859"/>
      <c r="T518" s="859"/>
      <c r="U518" s="859"/>
      <c r="V518" s="859"/>
      <c r="W518" s="859"/>
      <c r="X518" s="859"/>
      <c r="Y518" s="859"/>
      <c r="Z518" s="859"/>
      <c r="AA518" s="859"/>
      <c r="AB518" s="859"/>
      <c r="AC518" s="859"/>
      <c r="AD518" s="859"/>
      <c r="AE518" s="859"/>
      <c r="AF518" s="859"/>
      <c r="AG518" s="853"/>
      <c r="AH518" s="859"/>
      <c r="AI518" s="859"/>
      <c r="AJ518" s="859"/>
      <c r="AK518" s="859"/>
      <c r="AL518" s="859"/>
      <c r="AM518" s="859"/>
      <c r="AN518" s="859"/>
      <c r="AO518" s="859"/>
      <c r="AP518" s="859"/>
      <c r="AQ518" s="859"/>
      <c r="AR518" s="859"/>
      <c r="AS518" s="859"/>
      <c r="AT518" s="859"/>
      <c r="AU518" s="859"/>
      <c r="AV518" s="834"/>
      <c r="AW518" s="834"/>
      <c r="AX518" s="834"/>
      <c r="AY518" s="834"/>
      <c r="AZ518" s="833"/>
      <c r="BA518" s="834"/>
      <c r="BB518" s="870"/>
      <c r="BC518" s="833"/>
      <c r="BD518" s="833"/>
      <c r="BE518" s="833"/>
      <c r="BF518" s="833"/>
      <c r="BG518" s="833"/>
      <c r="BH518" s="833"/>
      <c r="BI518" s="833"/>
      <c r="BJ518" s="833"/>
    </row>
    <row r="519" spans="1:62" ht="31.5" x14ac:dyDescent="0.25">
      <c r="A519" s="843">
        <v>1</v>
      </c>
      <c r="B519" s="854" t="s">
        <v>1520</v>
      </c>
      <c r="C519" s="843" t="s">
        <v>159</v>
      </c>
      <c r="D519" s="843"/>
      <c r="E519" s="855">
        <f t="shared" ref="E519:E550" si="91">F519+H519</f>
        <v>0.55000000000000004</v>
      </c>
      <c r="F519" s="888"/>
      <c r="G519" s="943">
        <v>27</v>
      </c>
      <c r="H519" s="855">
        <f t="shared" ref="H519:H550" si="92">J519+K519+L519+M519</f>
        <v>0.55000000000000004</v>
      </c>
      <c r="I519" s="888">
        <v>0.2</v>
      </c>
      <c r="J519" s="854"/>
      <c r="K519" s="854"/>
      <c r="L519" s="854"/>
      <c r="M519" s="855">
        <f>SUM(W519:AS519)</f>
        <v>0.55000000000000004</v>
      </c>
      <c r="N519" s="920">
        <v>0.2</v>
      </c>
      <c r="O519" s="871" t="s">
        <v>1521</v>
      </c>
      <c r="P519" s="843" t="s">
        <v>758</v>
      </c>
      <c r="Q519" s="854"/>
      <c r="R519" s="843">
        <v>659</v>
      </c>
      <c r="S519" s="859"/>
      <c r="T519" s="859"/>
      <c r="U519" s="859"/>
      <c r="V519" s="859"/>
      <c r="W519" s="859"/>
      <c r="X519" s="859"/>
      <c r="Y519" s="859"/>
      <c r="Z519" s="859"/>
      <c r="AA519" s="859"/>
      <c r="AB519" s="859">
        <v>0.55000000000000004</v>
      </c>
      <c r="AC519" s="859"/>
      <c r="AD519" s="859"/>
      <c r="AE519" s="859"/>
      <c r="AF519" s="859"/>
      <c r="AG519" s="859"/>
      <c r="AH519" s="859"/>
      <c r="AI519" s="859"/>
      <c r="AJ519" s="859"/>
      <c r="AK519" s="859"/>
      <c r="AL519" s="859"/>
      <c r="AM519" s="859"/>
      <c r="AN519" s="859"/>
      <c r="AO519" s="859"/>
      <c r="AP519" s="859"/>
      <c r="AQ519" s="859"/>
      <c r="AR519" s="859"/>
      <c r="AS519" s="859"/>
      <c r="AT519" s="859"/>
      <c r="AU519" s="859"/>
      <c r="AV519" s="834" t="s">
        <v>684</v>
      </c>
      <c r="AW519" s="834"/>
      <c r="AX519" s="834"/>
      <c r="AY519" s="834" t="s">
        <v>680</v>
      </c>
      <c r="BA519" s="834" t="s">
        <v>1522</v>
      </c>
      <c r="BB519" s="868"/>
    </row>
    <row r="520" spans="1:62" ht="31.5" x14ac:dyDescent="0.25">
      <c r="A520" s="843">
        <v>2</v>
      </c>
      <c r="B520" s="871" t="s">
        <v>1523</v>
      </c>
      <c r="C520" s="873" t="s">
        <v>159</v>
      </c>
      <c r="D520" s="873"/>
      <c r="E520" s="855">
        <f t="shared" si="91"/>
        <v>0.12</v>
      </c>
      <c r="F520" s="921"/>
      <c r="G520" s="943">
        <v>27</v>
      </c>
      <c r="H520" s="855">
        <f t="shared" si="92"/>
        <v>0.12</v>
      </c>
      <c r="I520" s="921">
        <v>0.12</v>
      </c>
      <c r="J520" s="854"/>
      <c r="K520" s="854"/>
      <c r="L520" s="854"/>
      <c r="M520" s="855">
        <f>SUM(W520:AS520)</f>
        <v>0.12</v>
      </c>
      <c r="N520" s="921">
        <v>0.12</v>
      </c>
      <c r="O520" s="871" t="s">
        <v>968</v>
      </c>
      <c r="P520" s="843" t="s">
        <v>676</v>
      </c>
      <c r="Q520" s="854"/>
      <c r="R520" s="843">
        <v>793</v>
      </c>
      <c r="S520" s="859"/>
      <c r="T520" s="859"/>
      <c r="U520" s="859"/>
      <c r="V520" s="859"/>
      <c r="W520" s="859"/>
      <c r="X520" s="859"/>
      <c r="Y520" s="859"/>
      <c r="Z520" s="859"/>
      <c r="AA520" s="859"/>
      <c r="AB520" s="859"/>
      <c r="AC520" s="859"/>
      <c r="AD520" s="859"/>
      <c r="AE520" s="859"/>
      <c r="AF520" s="859"/>
      <c r="AG520" s="859"/>
      <c r="AH520" s="859"/>
      <c r="AI520" s="859"/>
      <c r="AJ520" s="921">
        <v>0.12</v>
      </c>
      <c r="AK520" s="859"/>
      <c r="AL520" s="859"/>
      <c r="AM520" s="859"/>
      <c r="AN520" s="859"/>
      <c r="AO520" s="859"/>
      <c r="AP520" s="859"/>
      <c r="AQ520" s="859"/>
      <c r="AR520" s="859"/>
      <c r="AS520" s="859"/>
      <c r="AT520" s="859"/>
      <c r="AU520" s="859"/>
      <c r="AV520" s="834" t="s">
        <v>684</v>
      </c>
      <c r="AW520" s="834"/>
      <c r="AX520" s="834"/>
      <c r="AY520" s="834" t="s">
        <v>680</v>
      </c>
      <c r="BA520" s="834" t="s">
        <v>680</v>
      </c>
      <c r="BB520" s="868"/>
    </row>
    <row r="521" spans="1:62" ht="31.5" x14ac:dyDescent="0.25">
      <c r="A521" s="843">
        <v>3</v>
      </c>
      <c r="B521" s="854" t="s">
        <v>1524</v>
      </c>
      <c r="C521" s="843" t="s">
        <v>159</v>
      </c>
      <c r="D521" s="843"/>
      <c r="E521" s="855">
        <f t="shared" si="91"/>
        <v>0.02</v>
      </c>
      <c r="F521" s="843"/>
      <c r="G521" s="943">
        <v>27</v>
      </c>
      <c r="H521" s="855">
        <f t="shared" si="92"/>
        <v>0.02</v>
      </c>
      <c r="I521" s="843"/>
      <c r="J521" s="854"/>
      <c r="K521" s="854"/>
      <c r="L521" s="854"/>
      <c r="M521" s="855">
        <f>SUM(W521:AS521)</f>
        <v>0.02</v>
      </c>
      <c r="N521" s="854"/>
      <c r="O521" s="871" t="s">
        <v>1469</v>
      </c>
      <c r="P521" s="843" t="s">
        <v>796</v>
      </c>
      <c r="Q521" s="854"/>
      <c r="R521" s="843">
        <v>812</v>
      </c>
      <c r="S521" s="859"/>
      <c r="T521" s="859"/>
      <c r="U521" s="859"/>
      <c r="V521" s="859"/>
      <c r="W521" s="853"/>
      <c r="X521" s="859"/>
      <c r="Y521" s="859"/>
      <c r="Z521" s="859"/>
      <c r="AA521" s="859">
        <v>0.02</v>
      </c>
      <c r="AB521" s="859"/>
      <c r="AC521" s="859"/>
      <c r="AD521" s="859"/>
      <c r="AE521" s="859"/>
      <c r="AF521" s="859"/>
      <c r="AG521" s="859"/>
      <c r="AH521" s="859"/>
      <c r="AI521" s="859"/>
      <c r="AJ521" s="859"/>
      <c r="AK521" s="859"/>
      <c r="AL521" s="859"/>
      <c r="AM521" s="859"/>
      <c r="AN521" s="859"/>
      <c r="AO521" s="859"/>
      <c r="AP521" s="859"/>
      <c r="AQ521" s="859"/>
      <c r="AR521" s="859"/>
      <c r="AS521" s="859"/>
      <c r="AT521" s="859"/>
      <c r="AU521" s="859"/>
      <c r="AW521" s="834" t="s">
        <v>684</v>
      </c>
      <c r="AX521" s="834"/>
      <c r="AY521" s="834" t="s">
        <v>1525</v>
      </c>
      <c r="BA521" s="835" t="s">
        <v>680</v>
      </c>
    </row>
    <row r="522" spans="1:62" ht="31.5" x14ac:dyDescent="0.25">
      <c r="A522" s="843">
        <v>4</v>
      </c>
      <c r="B522" s="854" t="s">
        <v>1526</v>
      </c>
      <c r="C522" s="843" t="s">
        <v>159</v>
      </c>
      <c r="D522" s="843"/>
      <c r="E522" s="855">
        <f t="shared" si="91"/>
        <v>0.5</v>
      </c>
      <c r="F522" s="843"/>
      <c r="G522" s="943">
        <v>27</v>
      </c>
      <c r="H522" s="855">
        <f t="shared" si="92"/>
        <v>0.5</v>
      </c>
      <c r="I522" s="843">
        <v>0.5</v>
      </c>
      <c r="J522" s="854"/>
      <c r="K522" s="854"/>
      <c r="L522" s="854"/>
      <c r="M522" s="855">
        <f>SUM(W522:AS522)</f>
        <v>0.5</v>
      </c>
      <c r="N522" s="854"/>
      <c r="O522" s="882" t="s">
        <v>1527</v>
      </c>
      <c r="P522" s="883" t="s">
        <v>824</v>
      </c>
      <c r="Q522" s="854"/>
      <c r="R522" s="843">
        <v>685</v>
      </c>
      <c r="S522" s="859"/>
      <c r="T522" s="859"/>
      <c r="U522" s="859"/>
      <c r="V522" s="859"/>
      <c r="W522" s="853">
        <v>0.1</v>
      </c>
      <c r="X522" s="859"/>
      <c r="Y522" s="859"/>
      <c r="Z522" s="859"/>
      <c r="AA522" s="859"/>
      <c r="AB522" s="859"/>
      <c r="AC522" s="859"/>
      <c r="AD522" s="859"/>
      <c r="AE522" s="859"/>
      <c r="AF522" s="859"/>
      <c r="AG522" s="859"/>
      <c r="AH522" s="859"/>
      <c r="AI522" s="859"/>
      <c r="AJ522" s="859"/>
      <c r="AK522" s="859"/>
      <c r="AL522" s="859"/>
      <c r="AM522" s="859"/>
      <c r="AN522" s="859"/>
      <c r="AO522" s="859"/>
      <c r="AP522" s="859"/>
      <c r="AQ522" s="859"/>
      <c r="AR522" s="859"/>
      <c r="AS522" s="859">
        <v>0.4</v>
      </c>
      <c r="AT522" s="859"/>
      <c r="AU522" s="859"/>
      <c r="AW522" s="834" t="s">
        <v>684</v>
      </c>
      <c r="AX522" s="834"/>
      <c r="AY522" s="834" t="s">
        <v>680</v>
      </c>
      <c r="BA522" s="835" t="s">
        <v>680</v>
      </c>
    </row>
    <row r="523" spans="1:62" ht="31.5" x14ac:dyDescent="0.25">
      <c r="A523" s="843">
        <v>5</v>
      </c>
      <c r="B523" s="854" t="s">
        <v>1528</v>
      </c>
      <c r="C523" s="843" t="s">
        <v>159</v>
      </c>
      <c r="D523" s="843"/>
      <c r="E523" s="855">
        <f t="shared" si="91"/>
        <v>0.30000000000000004</v>
      </c>
      <c r="F523" s="843">
        <v>0.23</v>
      </c>
      <c r="G523" s="943">
        <v>27</v>
      </c>
      <c r="H523" s="855">
        <f t="shared" si="92"/>
        <v>7.0000000000000007E-2</v>
      </c>
      <c r="I523" s="843"/>
      <c r="J523" s="854">
        <v>7.0000000000000007E-2</v>
      </c>
      <c r="K523" s="854"/>
      <c r="L523" s="854"/>
      <c r="M523" s="854"/>
      <c r="N523" s="854"/>
      <c r="O523" s="871" t="s">
        <v>964</v>
      </c>
      <c r="P523" s="843" t="s">
        <v>859</v>
      </c>
      <c r="Q523" s="854"/>
      <c r="R523" s="843">
        <v>786</v>
      </c>
      <c r="S523" s="859"/>
      <c r="T523" s="859"/>
      <c r="U523" s="859"/>
      <c r="V523" s="859"/>
      <c r="W523" s="853"/>
      <c r="X523" s="859"/>
      <c r="Y523" s="859"/>
      <c r="Z523" s="859"/>
      <c r="AA523" s="859"/>
      <c r="AB523" s="859"/>
      <c r="AC523" s="859"/>
      <c r="AD523" s="859"/>
      <c r="AE523" s="859"/>
      <c r="AF523" s="859"/>
      <c r="AG523" s="859"/>
      <c r="AH523" s="859"/>
      <c r="AI523" s="859"/>
      <c r="AJ523" s="859"/>
      <c r="AK523" s="859"/>
      <c r="AL523" s="859"/>
      <c r="AM523" s="859"/>
      <c r="AN523" s="859"/>
      <c r="AO523" s="859"/>
      <c r="AP523" s="859"/>
      <c r="AQ523" s="859"/>
      <c r="AR523" s="859"/>
      <c r="AS523" s="859"/>
      <c r="AT523" s="859"/>
      <c r="AU523" s="859"/>
      <c r="AW523" s="834"/>
      <c r="AX523" s="834"/>
      <c r="AY523" s="834" t="s">
        <v>1525</v>
      </c>
      <c r="BA523" s="835" t="s">
        <v>680</v>
      </c>
    </row>
    <row r="524" spans="1:62" ht="32.25" customHeight="1" x14ac:dyDescent="0.25">
      <c r="A524" s="843">
        <v>6</v>
      </c>
      <c r="B524" s="854" t="s">
        <v>1529</v>
      </c>
      <c r="C524" s="843" t="s">
        <v>159</v>
      </c>
      <c r="D524" s="843"/>
      <c r="E524" s="855">
        <f t="shared" si="91"/>
        <v>0.5</v>
      </c>
      <c r="F524" s="855"/>
      <c r="G524" s="856">
        <v>27</v>
      </c>
      <c r="H524" s="855">
        <f t="shared" si="92"/>
        <v>0.5</v>
      </c>
      <c r="I524" s="855">
        <v>0.6</v>
      </c>
      <c r="J524" s="884"/>
      <c r="K524" s="855"/>
      <c r="L524" s="855"/>
      <c r="M524" s="855">
        <f t="shared" ref="M524:M550" si="93">SUM(W524:AS524)</f>
        <v>0.5</v>
      </c>
      <c r="N524" s="855">
        <v>0.24</v>
      </c>
      <c r="O524" s="882" t="s">
        <v>1530</v>
      </c>
      <c r="P524" s="883" t="s">
        <v>824</v>
      </c>
      <c r="Q524" s="902" t="s">
        <v>677</v>
      </c>
      <c r="R524" s="902">
        <v>204</v>
      </c>
      <c r="S524" s="902">
        <v>204</v>
      </c>
      <c r="T524" s="859" t="s">
        <v>718</v>
      </c>
      <c r="U524" s="872"/>
      <c r="V524" s="872"/>
      <c r="W524" s="874">
        <v>0.5</v>
      </c>
      <c r="X524" s="872"/>
      <c r="Y524" s="872"/>
      <c r="Z524" s="872"/>
      <c r="AA524" s="872"/>
      <c r="AB524" s="872"/>
      <c r="AC524" s="872"/>
      <c r="AD524" s="872"/>
      <c r="AE524" s="872"/>
      <c r="AF524" s="872"/>
      <c r="AG524" s="872"/>
      <c r="AH524" s="872"/>
      <c r="AI524" s="872"/>
      <c r="AJ524" s="872"/>
      <c r="AK524" s="872"/>
      <c r="AL524" s="872"/>
      <c r="AM524" s="872"/>
      <c r="AN524" s="872"/>
      <c r="AO524" s="872"/>
      <c r="AP524" s="872"/>
      <c r="AQ524" s="857"/>
      <c r="AR524" s="857"/>
      <c r="AS524" s="857"/>
      <c r="AT524" s="857"/>
      <c r="AU524" s="857"/>
      <c r="AV524" s="861" t="s">
        <v>1531</v>
      </c>
      <c r="AW524" s="862"/>
      <c r="AX524" s="862"/>
      <c r="AY524" s="862" t="s">
        <v>680</v>
      </c>
      <c r="AZ524" s="863"/>
      <c r="BA524" s="861" t="s">
        <v>680</v>
      </c>
      <c r="BB524" s="864"/>
      <c r="BC524" s="864"/>
      <c r="BD524" s="864"/>
      <c r="BH524" s="863"/>
      <c r="BI524" s="863"/>
      <c r="BJ524" s="863"/>
    </row>
    <row r="525" spans="1:62" ht="32.25" customHeight="1" x14ac:dyDescent="0.25">
      <c r="A525" s="843">
        <v>7</v>
      </c>
      <c r="B525" s="937" t="s">
        <v>1532</v>
      </c>
      <c r="C525" s="843" t="s">
        <v>159</v>
      </c>
      <c r="D525" s="843"/>
      <c r="E525" s="855">
        <f t="shared" si="91"/>
        <v>0.9</v>
      </c>
      <c r="F525" s="855"/>
      <c r="G525" s="856">
        <v>27</v>
      </c>
      <c r="H525" s="855">
        <f t="shared" si="92"/>
        <v>0.9</v>
      </c>
      <c r="I525" s="855">
        <v>0.5</v>
      </c>
      <c r="J525" s="884"/>
      <c r="K525" s="855"/>
      <c r="L525" s="855"/>
      <c r="M525" s="855">
        <f t="shared" si="93"/>
        <v>0.9</v>
      </c>
      <c r="N525" s="855">
        <v>0.5</v>
      </c>
      <c r="O525" s="882" t="s">
        <v>1533</v>
      </c>
      <c r="P525" s="883" t="s">
        <v>824</v>
      </c>
      <c r="Q525" s="902" t="s">
        <v>677</v>
      </c>
      <c r="R525" s="902">
        <v>205</v>
      </c>
      <c r="S525" s="902">
        <v>205</v>
      </c>
      <c r="T525" s="859" t="s">
        <v>718</v>
      </c>
      <c r="U525" s="872"/>
      <c r="V525" s="872"/>
      <c r="W525" s="874">
        <v>0.9</v>
      </c>
      <c r="X525" s="872"/>
      <c r="Y525" s="872"/>
      <c r="Z525" s="872"/>
      <c r="AA525" s="872"/>
      <c r="AB525" s="872"/>
      <c r="AC525" s="872"/>
      <c r="AD525" s="872"/>
      <c r="AE525" s="872"/>
      <c r="AF525" s="872"/>
      <c r="AG525" s="872"/>
      <c r="AH525" s="872"/>
      <c r="AI525" s="872"/>
      <c r="AJ525" s="872"/>
      <c r="AK525" s="872"/>
      <c r="AL525" s="872"/>
      <c r="AM525" s="872"/>
      <c r="AN525" s="872"/>
      <c r="AO525" s="872"/>
      <c r="AP525" s="872"/>
      <c r="AQ525" s="857"/>
      <c r="AR525" s="857"/>
      <c r="AS525" s="857"/>
      <c r="AT525" s="857"/>
      <c r="AU525" s="857"/>
      <c r="AV525" s="861" t="s">
        <v>1531</v>
      </c>
      <c r="AW525" s="862"/>
      <c r="AX525" s="862"/>
      <c r="AY525" s="862" t="s">
        <v>680</v>
      </c>
      <c r="AZ525" s="863"/>
      <c r="BA525" s="861" t="s">
        <v>680</v>
      </c>
      <c r="BB525" s="864"/>
      <c r="BC525" s="864"/>
      <c r="BD525" s="864"/>
      <c r="BH525" s="863"/>
      <c r="BI525" s="863"/>
      <c r="BJ525" s="863"/>
    </row>
    <row r="526" spans="1:62" ht="32.25" customHeight="1" x14ac:dyDescent="0.25">
      <c r="A526" s="843">
        <v>8</v>
      </c>
      <c r="B526" s="854" t="s">
        <v>1534</v>
      </c>
      <c r="C526" s="843" t="s">
        <v>159</v>
      </c>
      <c r="D526" s="843"/>
      <c r="E526" s="855">
        <f t="shared" si="91"/>
        <v>0.18</v>
      </c>
      <c r="F526" s="855"/>
      <c r="G526" s="856">
        <v>27</v>
      </c>
      <c r="H526" s="855">
        <f t="shared" si="92"/>
        <v>0.18</v>
      </c>
      <c r="I526" s="855">
        <v>0.18</v>
      </c>
      <c r="J526" s="855"/>
      <c r="K526" s="855"/>
      <c r="L526" s="855"/>
      <c r="M526" s="855">
        <f t="shared" si="93"/>
        <v>0.18</v>
      </c>
      <c r="N526" s="855">
        <v>0.18</v>
      </c>
      <c r="O526" s="871" t="s">
        <v>608</v>
      </c>
      <c r="P526" s="843" t="s">
        <v>686</v>
      </c>
      <c r="Q526" s="858" t="s">
        <v>986</v>
      </c>
      <c r="R526" s="858">
        <v>376</v>
      </c>
      <c r="S526" s="858">
        <v>376</v>
      </c>
      <c r="T526" s="859" t="s">
        <v>680</v>
      </c>
      <c r="U526" s="855"/>
      <c r="V526" s="855"/>
      <c r="W526" s="874"/>
      <c r="X526" s="855"/>
      <c r="Y526" s="855"/>
      <c r="Z526" s="855"/>
      <c r="AA526" s="855"/>
      <c r="AB526" s="855">
        <v>0.18</v>
      </c>
      <c r="AC526" s="872"/>
      <c r="AD526" s="872"/>
      <c r="AE526" s="872"/>
      <c r="AF526" s="872"/>
      <c r="AG526" s="872"/>
      <c r="AH526" s="872"/>
      <c r="AI526" s="872"/>
      <c r="AJ526" s="872"/>
      <c r="AK526" s="872"/>
      <c r="AL526" s="872"/>
      <c r="AM526" s="872"/>
      <c r="AN526" s="872"/>
      <c r="AO526" s="872"/>
      <c r="AP526" s="872"/>
      <c r="AQ526" s="857"/>
      <c r="AR526" s="857"/>
      <c r="AS526" s="857"/>
      <c r="AT526" s="857"/>
      <c r="AU526" s="857"/>
      <c r="AV526" s="861"/>
      <c r="AW526" s="834"/>
      <c r="AX526" s="862"/>
      <c r="AY526" s="862" t="s">
        <v>680</v>
      </c>
      <c r="AZ526" s="863"/>
      <c r="BA526" s="861" t="s">
        <v>680</v>
      </c>
      <c r="BB526" s="864"/>
      <c r="BC526" s="864"/>
      <c r="BD526" s="864"/>
      <c r="BH526" s="863"/>
      <c r="BI526" s="863"/>
      <c r="BJ526" s="863"/>
    </row>
    <row r="527" spans="1:62" ht="31.5" x14ac:dyDescent="0.25">
      <c r="A527" s="843">
        <v>9</v>
      </c>
      <c r="B527" s="854" t="s">
        <v>1535</v>
      </c>
      <c r="C527" s="843" t="s">
        <v>159</v>
      </c>
      <c r="D527" s="843"/>
      <c r="E527" s="855">
        <f t="shared" si="91"/>
        <v>0.06</v>
      </c>
      <c r="F527" s="855"/>
      <c r="G527" s="856">
        <v>27</v>
      </c>
      <c r="H527" s="855">
        <f t="shared" si="92"/>
        <v>0.06</v>
      </c>
      <c r="I527" s="855">
        <v>0.06</v>
      </c>
      <c r="J527" s="855"/>
      <c r="K527" s="855"/>
      <c r="L527" s="855"/>
      <c r="M527" s="855">
        <f t="shared" si="93"/>
        <v>0.06</v>
      </c>
      <c r="N527" s="855">
        <v>0.06</v>
      </c>
      <c r="O527" s="871" t="s">
        <v>1536</v>
      </c>
      <c r="P527" s="843" t="s">
        <v>686</v>
      </c>
      <c r="Q527" s="858" t="s">
        <v>677</v>
      </c>
      <c r="R527" s="858">
        <v>551</v>
      </c>
      <c r="S527" s="858">
        <v>551</v>
      </c>
      <c r="T527" s="859" t="s">
        <v>680</v>
      </c>
      <c r="U527" s="855"/>
      <c r="V527" s="855"/>
      <c r="W527" s="855"/>
      <c r="X527" s="855"/>
      <c r="Y527" s="855"/>
      <c r="Z527" s="855"/>
      <c r="AA527" s="855"/>
      <c r="AB527" s="855"/>
      <c r="AC527" s="855"/>
      <c r="AD527" s="855"/>
      <c r="AE527" s="855"/>
      <c r="AF527" s="855"/>
      <c r="AG527" s="855"/>
      <c r="AH527" s="855"/>
      <c r="AI527" s="855"/>
      <c r="AJ527" s="872">
        <v>0.06</v>
      </c>
      <c r="AK527" s="872"/>
      <c r="AL527" s="872"/>
      <c r="AM527" s="872"/>
      <c r="AN527" s="872"/>
      <c r="AO527" s="872"/>
      <c r="AP527" s="872"/>
      <c r="AQ527" s="857"/>
      <c r="AR527" s="857"/>
      <c r="AS527" s="857"/>
      <c r="AT527" s="857"/>
      <c r="AU527" s="857"/>
      <c r="AV527" s="861"/>
      <c r="AW527" s="834"/>
      <c r="AX527" s="862"/>
      <c r="AY527" s="862" t="s">
        <v>680</v>
      </c>
      <c r="AZ527" s="863"/>
      <c r="BA527" s="861" t="s">
        <v>680</v>
      </c>
      <c r="BB527" s="864"/>
      <c r="BC527" s="864"/>
      <c r="BD527" s="864"/>
      <c r="BH527" s="863"/>
      <c r="BI527" s="863"/>
      <c r="BJ527" s="863"/>
    </row>
    <row r="528" spans="1:62" ht="31.5" x14ac:dyDescent="0.25">
      <c r="A528" s="843">
        <v>10</v>
      </c>
      <c r="B528" s="854" t="s">
        <v>1537</v>
      </c>
      <c r="C528" s="843" t="s">
        <v>159</v>
      </c>
      <c r="D528" s="843"/>
      <c r="E528" s="855">
        <f t="shared" si="91"/>
        <v>0.3</v>
      </c>
      <c r="F528" s="855"/>
      <c r="G528" s="856">
        <v>27</v>
      </c>
      <c r="H528" s="855">
        <f t="shared" si="92"/>
        <v>0.3</v>
      </c>
      <c r="I528" s="855">
        <v>0.3</v>
      </c>
      <c r="J528" s="884">
        <v>0.3</v>
      </c>
      <c r="K528" s="855"/>
      <c r="L528" s="855"/>
      <c r="M528" s="855">
        <f t="shared" si="93"/>
        <v>0</v>
      </c>
      <c r="N528" s="855">
        <v>0</v>
      </c>
      <c r="O528" s="871" t="s">
        <v>1538</v>
      </c>
      <c r="P528" s="843" t="s">
        <v>699</v>
      </c>
      <c r="Q528" s="858" t="s">
        <v>677</v>
      </c>
      <c r="R528" s="858">
        <v>554</v>
      </c>
      <c r="S528" s="858">
        <v>552</v>
      </c>
      <c r="T528" s="859"/>
      <c r="U528" s="872"/>
      <c r="V528" s="872"/>
      <c r="W528" s="874"/>
      <c r="X528" s="872"/>
      <c r="Y528" s="872"/>
      <c r="Z528" s="872"/>
      <c r="AA528" s="872"/>
      <c r="AB528" s="872"/>
      <c r="AC528" s="872"/>
      <c r="AD528" s="872"/>
      <c r="AE528" s="872"/>
      <c r="AF528" s="855"/>
      <c r="AG528" s="872"/>
      <c r="AH528" s="872"/>
      <c r="AI528" s="872"/>
      <c r="AJ528" s="872"/>
      <c r="AK528" s="872"/>
      <c r="AL528" s="872"/>
      <c r="AM528" s="872"/>
      <c r="AN528" s="872"/>
      <c r="AO528" s="872"/>
      <c r="AP528" s="872"/>
      <c r="AQ528" s="857"/>
      <c r="AR528" s="857"/>
      <c r="AS528" s="857"/>
      <c r="AT528" s="857"/>
      <c r="AU528" s="857"/>
      <c r="AV528" s="861"/>
      <c r="AW528" s="862" t="s">
        <v>1089</v>
      </c>
      <c r="AX528" s="862"/>
      <c r="AY528" s="862" t="s">
        <v>839</v>
      </c>
      <c r="AZ528" s="863"/>
      <c r="BA528" s="861"/>
      <c r="BB528" s="864"/>
      <c r="BC528" s="864"/>
      <c r="BD528" s="864"/>
      <c r="BH528" s="863"/>
      <c r="BI528" s="863"/>
      <c r="BJ528" s="863"/>
    </row>
    <row r="529" spans="1:62" ht="31.5" x14ac:dyDescent="0.25">
      <c r="A529" s="843">
        <v>11</v>
      </c>
      <c r="B529" s="854" t="s">
        <v>1539</v>
      </c>
      <c r="C529" s="843" t="s">
        <v>159</v>
      </c>
      <c r="D529" s="843"/>
      <c r="E529" s="855">
        <f t="shared" si="91"/>
        <v>1.36</v>
      </c>
      <c r="F529" s="855"/>
      <c r="G529" s="856">
        <v>27</v>
      </c>
      <c r="H529" s="855">
        <f t="shared" si="92"/>
        <v>1.36</v>
      </c>
      <c r="I529" s="855">
        <v>1.3</v>
      </c>
      <c r="J529" s="884"/>
      <c r="K529" s="855"/>
      <c r="L529" s="855"/>
      <c r="M529" s="855">
        <f t="shared" si="93"/>
        <v>1.36</v>
      </c>
      <c r="N529" s="855">
        <v>1.3</v>
      </c>
      <c r="O529" s="871" t="s">
        <v>1540</v>
      </c>
      <c r="P529" s="843" t="s">
        <v>699</v>
      </c>
      <c r="Q529" s="858" t="s">
        <v>677</v>
      </c>
      <c r="R529" s="858">
        <v>553</v>
      </c>
      <c r="S529" s="858">
        <v>553</v>
      </c>
      <c r="T529" s="859" t="s">
        <v>680</v>
      </c>
      <c r="U529" s="872"/>
      <c r="V529" s="872"/>
      <c r="W529" s="855">
        <v>1.36</v>
      </c>
      <c r="X529" s="872"/>
      <c r="Y529" s="872"/>
      <c r="Z529" s="872"/>
      <c r="AA529" s="872"/>
      <c r="AB529" s="872"/>
      <c r="AC529" s="872"/>
      <c r="AD529" s="872"/>
      <c r="AE529" s="872"/>
      <c r="AF529" s="872"/>
      <c r="AG529" s="872"/>
      <c r="AH529" s="872"/>
      <c r="AI529" s="872"/>
      <c r="AJ529" s="872"/>
      <c r="AK529" s="872"/>
      <c r="AL529" s="872"/>
      <c r="AM529" s="872"/>
      <c r="AN529" s="872"/>
      <c r="AO529" s="872"/>
      <c r="AP529" s="872"/>
      <c r="AQ529" s="857"/>
      <c r="AR529" s="857"/>
      <c r="AS529" s="857"/>
      <c r="AT529" s="857"/>
      <c r="AU529" s="857"/>
      <c r="AV529" s="861"/>
      <c r="AW529" s="834"/>
      <c r="AX529" s="862"/>
      <c r="AY529" s="862" t="s">
        <v>680</v>
      </c>
      <c r="AZ529" s="863"/>
      <c r="BA529" s="861" t="s">
        <v>680</v>
      </c>
      <c r="BB529" s="864"/>
      <c r="BC529" s="864"/>
      <c r="BD529" s="864"/>
      <c r="BH529" s="863"/>
      <c r="BI529" s="863"/>
      <c r="BJ529" s="863"/>
    </row>
    <row r="530" spans="1:62" ht="47.25" x14ac:dyDescent="0.25">
      <c r="A530" s="843">
        <v>12</v>
      </c>
      <c r="B530" s="854" t="s">
        <v>1541</v>
      </c>
      <c r="C530" s="843" t="s">
        <v>159</v>
      </c>
      <c r="D530" s="843"/>
      <c r="E530" s="855">
        <f t="shared" si="91"/>
        <v>0.12</v>
      </c>
      <c r="F530" s="855"/>
      <c r="G530" s="856">
        <v>27</v>
      </c>
      <c r="H530" s="855">
        <f t="shared" si="92"/>
        <v>0.12</v>
      </c>
      <c r="I530" s="855">
        <v>0.1</v>
      </c>
      <c r="J530" s="884"/>
      <c r="K530" s="855"/>
      <c r="L530" s="855"/>
      <c r="M530" s="855">
        <f t="shared" si="93"/>
        <v>0.12</v>
      </c>
      <c r="N530" s="855">
        <v>0.1</v>
      </c>
      <c r="O530" s="871" t="s">
        <v>1542</v>
      </c>
      <c r="P530" s="843" t="s">
        <v>699</v>
      </c>
      <c r="Q530" s="858" t="s">
        <v>677</v>
      </c>
      <c r="R530" s="858">
        <v>552</v>
      </c>
      <c r="S530" s="858">
        <v>554</v>
      </c>
      <c r="T530" s="859" t="s">
        <v>1543</v>
      </c>
      <c r="U530" s="872"/>
      <c r="V530" s="872"/>
      <c r="W530" s="855"/>
      <c r="X530" s="872"/>
      <c r="Y530" s="872"/>
      <c r="Z530" s="872"/>
      <c r="AA530" s="872"/>
      <c r="AB530" s="872">
        <v>0.12</v>
      </c>
      <c r="AC530" s="872"/>
      <c r="AD530" s="872"/>
      <c r="AE530" s="872"/>
      <c r="AF530" s="872"/>
      <c r="AG530" s="872"/>
      <c r="AH530" s="872"/>
      <c r="AI530" s="872"/>
      <c r="AJ530" s="872"/>
      <c r="AK530" s="872"/>
      <c r="AL530" s="872"/>
      <c r="AM530" s="872"/>
      <c r="AN530" s="872"/>
      <c r="AO530" s="872"/>
      <c r="AP530" s="872"/>
      <c r="AQ530" s="857"/>
      <c r="AR530" s="857"/>
      <c r="AS530" s="857"/>
      <c r="AT530" s="857"/>
      <c r="AU530" s="857"/>
      <c r="AV530" s="861"/>
      <c r="AW530" s="834"/>
      <c r="AX530" s="862"/>
      <c r="AY530" s="862" t="s">
        <v>680</v>
      </c>
      <c r="AZ530" s="863"/>
      <c r="BA530" s="861" t="s">
        <v>1544</v>
      </c>
      <c r="BB530" s="864"/>
      <c r="BC530" s="864"/>
      <c r="BD530" s="864"/>
      <c r="BH530" s="863"/>
      <c r="BI530" s="863"/>
      <c r="BJ530" s="863"/>
    </row>
    <row r="531" spans="1:62" ht="31.5" x14ac:dyDescent="0.25">
      <c r="A531" s="843">
        <v>13</v>
      </c>
      <c r="B531" s="875" t="s">
        <v>1545</v>
      </c>
      <c r="C531" s="873" t="s">
        <v>159</v>
      </c>
      <c r="D531" s="873"/>
      <c r="E531" s="855">
        <f t="shared" si="91"/>
        <v>0.14000000000000001</v>
      </c>
      <c r="F531" s="855">
        <v>0.09</v>
      </c>
      <c r="G531" s="856">
        <v>27</v>
      </c>
      <c r="H531" s="855">
        <f t="shared" si="92"/>
        <v>0.05</v>
      </c>
      <c r="I531" s="855">
        <v>0.03</v>
      </c>
      <c r="J531" s="884"/>
      <c r="K531" s="855"/>
      <c r="L531" s="855"/>
      <c r="M531" s="855">
        <f t="shared" si="93"/>
        <v>0.05</v>
      </c>
      <c r="N531" s="855">
        <v>0.03</v>
      </c>
      <c r="O531" s="871" t="s">
        <v>884</v>
      </c>
      <c r="P531" s="843" t="s">
        <v>796</v>
      </c>
      <c r="Q531" s="858" t="s">
        <v>677</v>
      </c>
      <c r="R531" s="858">
        <v>555</v>
      </c>
      <c r="S531" s="858">
        <v>555</v>
      </c>
      <c r="T531" s="859" t="s">
        <v>680</v>
      </c>
      <c r="U531" s="872"/>
      <c r="V531" s="872"/>
      <c r="W531" s="855">
        <v>0.05</v>
      </c>
      <c r="X531" s="872"/>
      <c r="Y531" s="872"/>
      <c r="Z531" s="872"/>
      <c r="AA531" s="872"/>
      <c r="AB531" s="872"/>
      <c r="AC531" s="872"/>
      <c r="AD531" s="872"/>
      <c r="AE531" s="872"/>
      <c r="AF531" s="872"/>
      <c r="AG531" s="872"/>
      <c r="AH531" s="872"/>
      <c r="AI531" s="872"/>
      <c r="AJ531" s="872"/>
      <c r="AK531" s="872"/>
      <c r="AL531" s="872"/>
      <c r="AM531" s="872"/>
      <c r="AN531" s="872"/>
      <c r="AO531" s="872"/>
      <c r="AP531" s="872"/>
      <c r="AQ531" s="857"/>
      <c r="AR531" s="857"/>
      <c r="AS531" s="857"/>
      <c r="AT531" s="857"/>
      <c r="AU531" s="857"/>
      <c r="AV531" s="861"/>
      <c r="AW531" s="834"/>
      <c r="AX531" s="862"/>
      <c r="AY531" s="862" t="s">
        <v>1516</v>
      </c>
      <c r="AZ531" s="863"/>
      <c r="BA531" s="861" t="s">
        <v>680</v>
      </c>
      <c r="BB531" s="864"/>
      <c r="BC531" s="864"/>
      <c r="BD531" s="864"/>
      <c r="BH531" s="863"/>
      <c r="BI531" s="863"/>
      <c r="BJ531" s="863"/>
    </row>
    <row r="532" spans="1:62" ht="31.5" x14ac:dyDescent="0.25">
      <c r="A532" s="843">
        <v>14</v>
      </c>
      <c r="B532" s="875" t="s">
        <v>1546</v>
      </c>
      <c r="C532" s="873" t="s">
        <v>159</v>
      </c>
      <c r="D532" s="873"/>
      <c r="E532" s="855">
        <f t="shared" si="91"/>
        <v>0.39</v>
      </c>
      <c r="F532" s="855"/>
      <c r="G532" s="856">
        <v>27</v>
      </c>
      <c r="H532" s="855">
        <f t="shared" si="92"/>
        <v>0.39</v>
      </c>
      <c r="I532" s="855">
        <v>0.37</v>
      </c>
      <c r="J532" s="884"/>
      <c r="K532" s="855"/>
      <c r="L532" s="855"/>
      <c r="M532" s="855">
        <f t="shared" si="93"/>
        <v>0.39</v>
      </c>
      <c r="N532" s="855">
        <v>0.37</v>
      </c>
      <c r="O532" s="871" t="s">
        <v>1547</v>
      </c>
      <c r="P532" s="843" t="s">
        <v>796</v>
      </c>
      <c r="Q532" s="858" t="s">
        <v>677</v>
      </c>
      <c r="R532" s="858">
        <v>556</v>
      </c>
      <c r="S532" s="858">
        <v>556</v>
      </c>
      <c r="T532" s="859" t="s">
        <v>680</v>
      </c>
      <c r="U532" s="872"/>
      <c r="V532" s="872"/>
      <c r="W532" s="855"/>
      <c r="X532" s="872">
        <v>0.39</v>
      </c>
      <c r="Y532" s="872"/>
      <c r="Z532" s="872"/>
      <c r="AA532" s="872"/>
      <c r="AB532" s="872"/>
      <c r="AC532" s="872"/>
      <c r="AD532" s="872"/>
      <c r="AE532" s="872"/>
      <c r="AF532" s="872"/>
      <c r="AG532" s="872"/>
      <c r="AH532" s="872"/>
      <c r="AI532" s="872"/>
      <c r="AJ532" s="872"/>
      <c r="AK532" s="872"/>
      <c r="AL532" s="872"/>
      <c r="AM532" s="872"/>
      <c r="AN532" s="872"/>
      <c r="AO532" s="872"/>
      <c r="AP532" s="872"/>
      <c r="AQ532" s="857"/>
      <c r="AR532" s="857"/>
      <c r="AS532" s="857"/>
      <c r="AT532" s="857"/>
      <c r="AU532" s="857"/>
      <c r="AV532" s="861"/>
      <c r="AW532" s="834"/>
      <c r="AX532" s="862"/>
      <c r="AY532" s="862" t="s">
        <v>680</v>
      </c>
      <c r="AZ532" s="863"/>
      <c r="BA532" s="861" t="s">
        <v>680</v>
      </c>
      <c r="BB532" s="864"/>
      <c r="BC532" s="864"/>
      <c r="BD532" s="864"/>
      <c r="BH532" s="863"/>
      <c r="BI532" s="863"/>
      <c r="BJ532" s="863"/>
    </row>
    <row r="533" spans="1:62" ht="31.5" x14ac:dyDescent="0.25">
      <c r="A533" s="843">
        <v>15</v>
      </c>
      <c r="B533" s="875" t="s">
        <v>1548</v>
      </c>
      <c r="C533" s="843" t="s">
        <v>159</v>
      </c>
      <c r="D533" s="843"/>
      <c r="E533" s="855">
        <f t="shared" si="91"/>
        <v>0.31</v>
      </c>
      <c r="F533" s="855"/>
      <c r="G533" s="856">
        <v>27</v>
      </c>
      <c r="H533" s="855">
        <f t="shared" si="92"/>
        <v>0.31</v>
      </c>
      <c r="I533" s="855">
        <v>0.27</v>
      </c>
      <c r="J533" s="884">
        <v>0.31</v>
      </c>
      <c r="K533" s="855"/>
      <c r="L533" s="855"/>
      <c r="M533" s="855">
        <f t="shared" si="93"/>
        <v>0</v>
      </c>
      <c r="N533" s="855">
        <v>0</v>
      </c>
      <c r="O533" s="871" t="s">
        <v>1549</v>
      </c>
      <c r="P533" s="843" t="s">
        <v>796</v>
      </c>
      <c r="Q533" s="858" t="s">
        <v>677</v>
      </c>
      <c r="R533" s="858">
        <v>557</v>
      </c>
      <c r="S533" s="858">
        <v>557</v>
      </c>
      <c r="T533" s="859" t="s">
        <v>680</v>
      </c>
      <c r="U533" s="872"/>
      <c r="V533" s="872"/>
      <c r="W533" s="855"/>
      <c r="X533" s="872"/>
      <c r="Y533" s="872"/>
      <c r="Z533" s="872"/>
      <c r="AA533" s="872"/>
      <c r="AB533" s="872"/>
      <c r="AC533" s="872"/>
      <c r="AD533" s="872"/>
      <c r="AE533" s="872"/>
      <c r="AF533" s="872"/>
      <c r="AG533" s="872"/>
      <c r="AH533" s="872"/>
      <c r="AI533" s="872"/>
      <c r="AJ533" s="872"/>
      <c r="AK533" s="872"/>
      <c r="AL533" s="872"/>
      <c r="AM533" s="872"/>
      <c r="AN533" s="872"/>
      <c r="AO533" s="872"/>
      <c r="AP533" s="872"/>
      <c r="AQ533" s="857"/>
      <c r="AR533" s="857"/>
      <c r="AS533" s="857"/>
      <c r="AT533" s="857"/>
      <c r="AU533" s="857"/>
      <c r="AV533" s="861"/>
      <c r="AW533" s="834"/>
      <c r="AX533" s="862"/>
      <c r="AY533" s="862" t="s">
        <v>680</v>
      </c>
      <c r="AZ533" s="863"/>
      <c r="BA533" s="861" t="s">
        <v>1550</v>
      </c>
      <c r="BB533" s="864"/>
      <c r="BC533" s="864"/>
      <c r="BD533" s="864"/>
      <c r="BH533" s="863"/>
      <c r="BI533" s="863"/>
      <c r="BJ533" s="863"/>
    </row>
    <row r="534" spans="1:62" x14ac:dyDescent="0.25">
      <c r="A534" s="843">
        <v>16</v>
      </c>
      <c r="B534" s="875" t="s">
        <v>1551</v>
      </c>
      <c r="C534" s="873" t="s">
        <v>159</v>
      </c>
      <c r="D534" s="873"/>
      <c r="E534" s="855">
        <f t="shared" si="91"/>
        <v>0.06</v>
      </c>
      <c r="F534" s="855"/>
      <c r="G534" s="856">
        <v>27</v>
      </c>
      <c r="H534" s="855">
        <f t="shared" si="92"/>
        <v>0.06</v>
      </c>
      <c r="I534" s="855">
        <v>0.06</v>
      </c>
      <c r="J534" s="884">
        <v>0.06</v>
      </c>
      <c r="K534" s="855"/>
      <c r="L534" s="855"/>
      <c r="M534" s="855">
        <f t="shared" si="93"/>
        <v>0</v>
      </c>
      <c r="N534" s="855">
        <v>0</v>
      </c>
      <c r="O534" s="871" t="s">
        <v>1552</v>
      </c>
      <c r="P534" s="843" t="s">
        <v>796</v>
      </c>
      <c r="Q534" s="858" t="s">
        <v>677</v>
      </c>
      <c r="R534" s="858">
        <v>558</v>
      </c>
      <c r="S534" s="858">
        <v>558</v>
      </c>
      <c r="T534" s="859" t="s">
        <v>680</v>
      </c>
      <c r="U534" s="872"/>
      <c r="V534" s="872"/>
      <c r="W534" s="874"/>
      <c r="X534" s="872"/>
      <c r="Y534" s="872"/>
      <c r="Z534" s="872"/>
      <c r="AA534" s="872"/>
      <c r="AB534" s="872"/>
      <c r="AC534" s="872"/>
      <c r="AD534" s="872"/>
      <c r="AE534" s="872"/>
      <c r="AF534" s="855"/>
      <c r="AG534" s="872"/>
      <c r="AH534" s="872"/>
      <c r="AI534" s="872"/>
      <c r="AJ534" s="872"/>
      <c r="AK534" s="872"/>
      <c r="AL534" s="872"/>
      <c r="AM534" s="872"/>
      <c r="AN534" s="872"/>
      <c r="AO534" s="872"/>
      <c r="AP534" s="872"/>
      <c r="AQ534" s="857"/>
      <c r="AR534" s="857"/>
      <c r="AS534" s="857"/>
      <c r="AT534" s="857"/>
      <c r="AU534" s="857"/>
      <c r="AV534" s="861"/>
      <c r="AW534" s="834"/>
      <c r="AX534" s="862"/>
      <c r="AY534" s="862" t="s">
        <v>680</v>
      </c>
      <c r="AZ534" s="863"/>
      <c r="BA534" s="861" t="s">
        <v>680</v>
      </c>
      <c r="BB534" s="864"/>
      <c r="BC534" s="864"/>
      <c r="BD534" s="864"/>
      <c r="BH534" s="863"/>
      <c r="BI534" s="863"/>
      <c r="BJ534" s="863"/>
    </row>
    <row r="535" spans="1:62" ht="36" customHeight="1" x14ac:dyDescent="0.25">
      <c r="A535" s="843">
        <v>17</v>
      </c>
      <c r="B535" s="875" t="s">
        <v>1553</v>
      </c>
      <c r="C535" s="873" t="s">
        <v>159</v>
      </c>
      <c r="D535" s="873"/>
      <c r="E535" s="855">
        <f t="shared" si="91"/>
        <v>0.16</v>
      </c>
      <c r="F535" s="855"/>
      <c r="G535" s="856">
        <v>27</v>
      </c>
      <c r="H535" s="855">
        <f t="shared" si="92"/>
        <v>0.16</v>
      </c>
      <c r="I535" s="855">
        <v>0.16</v>
      </c>
      <c r="J535" s="884"/>
      <c r="K535" s="855"/>
      <c r="L535" s="855"/>
      <c r="M535" s="855">
        <f t="shared" si="93"/>
        <v>0.16</v>
      </c>
      <c r="N535" s="855">
        <v>0.16</v>
      </c>
      <c r="O535" s="871" t="s">
        <v>798</v>
      </c>
      <c r="P535" s="843" t="s">
        <v>796</v>
      </c>
      <c r="Q535" s="858" t="s">
        <v>677</v>
      </c>
      <c r="R535" s="858">
        <v>559</v>
      </c>
      <c r="S535" s="858">
        <v>559</v>
      </c>
      <c r="T535" s="859" t="s">
        <v>680</v>
      </c>
      <c r="U535" s="872"/>
      <c r="V535" s="872"/>
      <c r="W535" s="874"/>
      <c r="X535" s="872"/>
      <c r="Y535" s="872"/>
      <c r="Z535" s="872"/>
      <c r="AA535" s="872"/>
      <c r="AB535" s="855">
        <v>0.16</v>
      </c>
      <c r="AC535" s="872"/>
      <c r="AD535" s="872"/>
      <c r="AE535" s="872"/>
      <c r="AF535" s="872"/>
      <c r="AG535" s="872"/>
      <c r="AH535" s="872"/>
      <c r="AI535" s="872"/>
      <c r="AJ535" s="872"/>
      <c r="AK535" s="872"/>
      <c r="AL535" s="872"/>
      <c r="AM535" s="872"/>
      <c r="AN535" s="872"/>
      <c r="AO535" s="872"/>
      <c r="AP535" s="872"/>
      <c r="AQ535" s="857"/>
      <c r="AR535" s="857"/>
      <c r="AS535" s="857"/>
      <c r="AT535" s="857"/>
      <c r="AU535" s="857"/>
      <c r="AV535" s="861"/>
      <c r="AW535" s="834"/>
      <c r="AX535" s="862"/>
      <c r="AY535" s="862" t="s">
        <v>680</v>
      </c>
      <c r="AZ535" s="863"/>
      <c r="BA535" s="861" t="s">
        <v>680</v>
      </c>
      <c r="BB535" s="864"/>
      <c r="BC535" s="864"/>
      <c r="BD535" s="864"/>
      <c r="BH535" s="863"/>
      <c r="BI535" s="863"/>
      <c r="BJ535" s="863"/>
    </row>
    <row r="536" spans="1:62" ht="31.5" x14ac:dyDescent="0.25">
      <c r="A536" s="843">
        <v>18</v>
      </c>
      <c r="B536" s="875" t="s">
        <v>1554</v>
      </c>
      <c r="C536" s="873" t="s">
        <v>159</v>
      </c>
      <c r="D536" s="873"/>
      <c r="E536" s="855">
        <f t="shared" si="91"/>
        <v>0.26</v>
      </c>
      <c r="F536" s="855"/>
      <c r="G536" s="856"/>
      <c r="H536" s="855">
        <f t="shared" si="92"/>
        <v>0.26</v>
      </c>
      <c r="I536" s="855"/>
      <c r="J536" s="884"/>
      <c r="K536" s="855"/>
      <c r="L536" s="855"/>
      <c r="M536" s="855">
        <f t="shared" si="93"/>
        <v>0.26</v>
      </c>
      <c r="N536" s="855"/>
      <c r="O536" s="871" t="s">
        <v>795</v>
      </c>
      <c r="P536" s="843" t="s">
        <v>796</v>
      </c>
      <c r="Q536" s="858"/>
      <c r="R536" s="858">
        <v>822</v>
      </c>
      <c r="S536" s="858"/>
      <c r="T536" s="859"/>
      <c r="U536" s="872"/>
      <c r="V536" s="872"/>
      <c r="W536" s="874"/>
      <c r="X536" s="872"/>
      <c r="Y536" s="872"/>
      <c r="Z536" s="872"/>
      <c r="AA536" s="872"/>
      <c r="AB536" s="855"/>
      <c r="AC536" s="872"/>
      <c r="AD536" s="872"/>
      <c r="AE536" s="872"/>
      <c r="AF536" s="872"/>
      <c r="AG536" s="872"/>
      <c r="AH536" s="872"/>
      <c r="AI536" s="872"/>
      <c r="AJ536" s="872"/>
      <c r="AK536" s="872"/>
      <c r="AL536" s="872"/>
      <c r="AM536" s="872"/>
      <c r="AN536" s="872"/>
      <c r="AO536" s="872"/>
      <c r="AP536" s="872"/>
      <c r="AQ536" s="857"/>
      <c r="AR536" s="857"/>
      <c r="AS536" s="857">
        <v>0.26</v>
      </c>
      <c r="AT536" s="857"/>
      <c r="AU536" s="857"/>
      <c r="AV536" s="861"/>
      <c r="AW536" s="834"/>
      <c r="AX536" s="862"/>
      <c r="AY536" s="862"/>
      <c r="AZ536" s="863"/>
      <c r="BA536" s="861" t="s">
        <v>684</v>
      </c>
      <c r="BB536" s="864"/>
      <c r="BC536" s="864"/>
      <c r="BD536" s="864"/>
      <c r="BH536" s="863"/>
      <c r="BI536" s="863"/>
      <c r="BJ536" s="863"/>
    </row>
    <row r="537" spans="1:62" ht="31.5" x14ac:dyDescent="0.25">
      <c r="A537" s="843">
        <v>19</v>
      </c>
      <c r="B537" s="854" t="s">
        <v>1555</v>
      </c>
      <c r="C537" s="843" t="s">
        <v>159</v>
      </c>
      <c r="D537" s="843"/>
      <c r="E537" s="855">
        <f t="shared" si="91"/>
        <v>0.12</v>
      </c>
      <c r="F537" s="855"/>
      <c r="G537" s="856">
        <v>27</v>
      </c>
      <c r="H537" s="855">
        <f t="shared" si="92"/>
        <v>0.12</v>
      </c>
      <c r="I537" s="855">
        <v>0.12</v>
      </c>
      <c r="J537" s="855"/>
      <c r="K537" s="855"/>
      <c r="L537" s="855"/>
      <c r="M537" s="855">
        <f t="shared" si="93"/>
        <v>0.12</v>
      </c>
      <c r="N537" s="855">
        <v>0.12</v>
      </c>
      <c r="O537" s="871" t="s">
        <v>1556</v>
      </c>
      <c r="P537" s="843" t="s">
        <v>709</v>
      </c>
      <c r="Q537" s="902" t="s">
        <v>710</v>
      </c>
      <c r="R537" s="858">
        <v>560</v>
      </c>
      <c r="S537" s="858">
        <v>560</v>
      </c>
      <c r="T537" s="859" t="s">
        <v>718</v>
      </c>
      <c r="U537" s="874"/>
      <c r="V537" s="872"/>
      <c r="W537" s="874"/>
      <c r="X537" s="874"/>
      <c r="Y537" s="872"/>
      <c r="Z537" s="872"/>
      <c r="AA537" s="874"/>
      <c r="AB537" s="872"/>
      <c r="AC537" s="872"/>
      <c r="AD537" s="874"/>
      <c r="AE537" s="872"/>
      <c r="AF537" s="874"/>
      <c r="AG537" s="872"/>
      <c r="AH537" s="872"/>
      <c r="AI537" s="872"/>
      <c r="AJ537" s="874">
        <v>0.12</v>
      </c>
      <c r="AK537" s="872"/>
      <c r="AL537" s="872"/>
      <c r="AM537" s="874"/>
      <c r="AN537" s="872"/>
      <c r="AO537" s="872"/>
      <c r="AP537" s="872"/>
      <c r="AQ537" s="857"/>
      <c r="AR537" s="857"/>
      <c r="AS537" s="857"/>
      <c r="AT537" s="857"/>
      <c r="AU537" s="857"/>
      <c r="AV537" s="861"/>
      <c r="AW537" s="834"/>
      <c r="AX537" s="862"/>
      <c r="AY537" s="862" t="s">
        <v>680</v>
      </c>
      <c r="AZ537" s="863"/>
      <c r="BA537" s="861" t="s">
        <v>680</v>
      </c>
      <c r="BB537" s="864"/>
      <c r="BC537" s="864"/>
      <c r="BD537" s="864"/>
      <c r="BH537" s="863"/>
      <c r="BI537" s="863"/>
      <c r="BJ537" s="863"/>
    </row>
    <row r="538" spans="1:62" ht="31.5" x14ac:dyDescent="0.25">
      <c r="A538" s="843">
        <v>20</v>
      </c>
      <c r="B538" s="854" t="s">
        <v>1557</v>
      </c>
      <c r="C538" s="843" t="s">
        <v>159</v>
      </c>
      <c r="D538" s="843"/>
      <c r="E538" s="855">
        <f t="shared" si="91"/>
        <v>0.1</v>
      </c>
      <c r="F538" s="855"/>
      <c r="G538" s="856">
        <v>27</v>
      </c>
      <c r="H538" s="855">
        <f t="shared" si="92"/>
        <v>0.1</v>
      </c>
      <c r="I538" s="855">
        <v>0.1</v>
      </c>
      <c r="J538" s="855"/>
      <c r="K538" s="855"/>
      <c r="L538" s="855"/>
      <c r="M538" s="855">
        <f t="shared" si="93"/>
        <v>0.1</v>
      </c>
      <c r="N538" s="855">
        <v>0.1</v>
      </c>
      <c r="O538" s="871" t="s">
        <v>1558</v>
      </c>
      <c r="P538" s="843" t="s">
        <v>683</v>
      </c>
      <c r="Q538" s="858" t="s">
        <v>677</v>
      </c>
      <c r="R538" s="858">
        <v>561</v>
      </c>
      <c r="S538" s="858">
        <v>561</v>
      </c>
      <c r="T538" s="859" t="s">
        <v>680</v>
      </c>
      <c r="U538" s="874"/>
      <c r="V538" s="872"/>
      <c r="W538" s="874">
        <v>0.1</v>
      </c>
      <c r="X538" s="874"/>
      <c r="Y538" s="874"/>
      <c r="Z538" s="874"/>
      <c r="AA538" s="874"/>
      <c r="AB538" s="872"/>
      <c r="AC538" s="872"/>
      <c r="AD538" s="874"/>
      <c r="AE538" s="874"/>
      <c r="AF538" s="874"/>
      <c r="AG538" s="874"/>
      <c r="AH538" s="874"/>
      <c r="AI538" s="874"/>
      <c r="AJ538" s="874"/>
      <c r="AK538" s="872"/>
      <c r="AL538" s="872"/>
      <c r="AM538" s="874"/>
      <c r="AN538" s="874"/>
      <c r="AO538" s="872"/>
      <c r="AP538" s="872"/>
      <c r="AQ538" s="857"/>
      <c r="AR538" s="857"/>
      <c r="AS538" s="857"/>
      <c r="AT538" s="857"/>
      <c r="AU538" s="857"/>
      <c r="AV538" s="861"/>
      <c r="AW538" s="834"/>
      <c r="AX538" s="862"/>
      <c r="AY538" s="862" t="s">
        <v>680</v>
      </c>
      <c r="AZ538" s="863"/>
      <c r="BA538" s="861" t="s">
        <v>680</v>
      </c>
      <c r="BB538" s="864"/>
      <c r="BC538" s="864"/>
      <c r="BD538" s="864"/>
      <c r="BH538" s="863"/>
      <c r="BI538" s="863"/>
      <c r="BJ538" s="863"/>
    </row>
    <row r="539" spans="1:62" ht="31.5" x14ac:dyDescent="0.25">
      <c r="A539" s="843">
        <v>21</v>
      </c>
      <c r="B539" s="854" t="s">
        <v>1559</v>
      </c>
      <c r="C539" s="843" t="s">
        <v>159</v>
      </c>
      <c r="D539" s="843"/>
      <c r="E539" s="855">
        <f t="shared" si="91"/>
        <v>0.08</v>
      </c>
      <c r="F539" s="855"/>
      <c r="G539" s="856">
        <v>27</v>
      </c>
      <c r="H539" s="855">
        <f t="shared" si="92"/>
        <v>0.08</v>
      </c>
      <c r="I539" s="855">
        <v>0.08</v>
      </c>
      <c r="J539" s="855"/>
      <c r="K539" s="855"/>
      <c r="L539" s="855"/>
      <c r="M539" s="855">
        <f t="shared" si="93"/>
        <v>0.08</v>
      </c>
      <c r="N539" s="855">
        <v>0.08</v>
      </c>
      <c r="O539" s="871" t="s">
        <v>682</v>
      </c>
      <c r="P539" s="843" t="s">
        <v>683</v>
      </c>
      <c r="Q539" s="858" t="s">
        <v>677</v>
      </c>
      <c r="R539" s="858">
        <v>562</v>
      </c>
      <c r="S539" s="858">
        <v>562</v>
      </c>
      <c r="T539" s="859" t="s">
        <v>680</v>
      </c>
      <c r="U539" s="874"/>
      <c r="V539" s="872"/>
      <c r="W539" s="874"/>
      <c r="X539" s="874"/>
      <c r="Y539" s="874"/>
      <c r="Z539" s="874"/>
      <c r="AA539" s="874"/>
      <c r="AB539" s="872"/>
      <c r="AC539" s="872"/>
      <c r="AD539" s="874"/>
      <c r="AE539" s="874"/>
      <c r="AF539" s="874"/>
      <c r="AG539" s="874"/>
      <c r="AH539" s="874"/>
      <c r="AI539" s="874"/>
      <c r="AJ539" s="874">
        <v>0.08</v>
      </c>
      <c r="AK539" s="872"/>
      <c r="AL539" s="872"/>
      <c r="AM539" s="874"/>
      <c r="AN539" s="874"/>
      <c r="AO539" s="872"/>
      <c r="AP539" s="872"/>
      <c r="AQ539" s="857"/>
      <c r="AR539" s="857"/>
      <c r="AS539" s="857"/>
      <c r="AT539" s="857"/>
      <c r="AU539" s="857"/>
      <c r="AV539" s="861"/>
      <c r="AW539" s="834"/>
      <c r="AX539" s="862"/>
      <c r="AY539" s="862" t="s">
        <v>680</v>
      </c>
      <c r="AZ539" s="863"/>
      <c r="BA539" s="861" t="s">
        <v>680</v>
      </c>
      <c r="BB539" s="864"/>
      <c r="BC539" s="864"/>
      <c r="BD539" s="864"/>
      <c r="BH539" s="863"/>
      <c r="BI539" s="863"/>
      <c r="BJ539" s="863"/>
    </row>
    <row r="540" spans="1:62" ht="31.5" x14ac:dyDescent="0.25">
      <c r="A540" s="843">
        <v>22</v>
      </c>
      <c r="B540" s="854" t="s">
        <v>1560</v>
      </c>
      <c r="C540" s="843" t="s">
        <v>159</v>
      </c>
      <c r="D540" s="843"/>
      <c r="E540" s="855">
        <f t="shared" si="91"/>
        <v>0.1</v>
      </c>
      <c r="F540" s="855"/>
      <c r="G540" s="856"/>
      <c r="H540" s="855">
        <f t="shared" si="92"/>
        <v>0.1</v>
      </c>
      <c r="I540" s="855"/>
      <c r="J540" s="855"/>
      <c r="K540" s="855"/>
      <c r="L540" s="855"/>
      <c r="M540" s="855">
        <f t="shared" si="93"/>
        <v>0.1</v>
      </c>
      <c r="N540" s="855"/>
      <c r="O540" s="871" t="s">
        <v>1561</v>
      </c>
      <c r="P540" s="843" t="s">
        <v>683</v>
      </c>
      <c r="Q540" s="858"/>
      <c r="R540" s="858">
        <v>923</v>
      </c>
      <c r="S540" s="858"/>
      <c r="T540" s="859"/>
      <c r="U540" s="874"/>
      <c r="V540" s="872"/>
      <c r="W540" s="874"/>
      <c r="X540" s="874"/>
      <c r="Y540" s="874"/>
      <c r="Z540" s="874"/>
      <c r="AA540" s="874"/>
      <c r="AB540" s="872"/>
      <c r="AC540" s="872"/>
      <c r="AD540" s="874"/>
      <c r="AE540" s="874"/>
      <c r="AF540" s="874"/>
      <c r="AG540" s="874">
        <v>0.1</v>
      </c>
      <c r="AH540" s="874"/>
      <c r="AI540" s="874"/>
      <c r="AJ540" s="874"/>
      <c r="AK540" s="872"/>
      <c r="AL540" s="872"/>
      <c r="AM540" s="874"/>
      <c r="AN540" s="874"/>
      <c r="AO540" s="872"/>
      <c r="AP540" s="872"/>
      <c r="AQ540" s="857"/>
      <c r="AR540" s="857"/>
      <c r="AS540" s="857"/>
      <c r="AT540" s="857"/>
      <c r="AU540" s="857"/>
      <c r="AV540" s="861"/>
      <c r="AW540" s="834"/>
      <c r="AX540" s="862"/>
      <c r="AY540" s="862"/>
      <c r="AZ540" s="863"/>
      <c r="BA540" s="861" t="s">
        <v>684</v>
      </c>
      <c r="BB540" s="864"/>
      <c r="BC540" s="864"/>
      <c r="BD540" s="864"/>
      <c r="BH540" s="863"/>
      <c r="BI540" s="863"/>
      <c r="BJ540" s="863"/>
    </row>
    <row r="541" spans="1:62" ht="31.5" x14ac:dyDescent="0.25">
      <c r="A541" s="843">
        <v>23</v>
      </c>
      <c r="B541" s="854" t="s">
        <v>1555</v>
      </c>
      <c r="C541" s="843" t="s">
        <v>159</v>
      </c>
      <c r="D541" s="843"/>
      <c r="E541" s="855">
        <f t="shared" si="91"/>
        <v>0.27</v>
      </c>
      <c r="F541" s="855"/>
      <c r="G541" s="856">
        <v>27</v>
      </c>
      <c r="H541" s="855">
        <f t="shared" si="92"/>
        <v>0.27</v>
      </c>
      <c r="I541" s="855">
        <v>0.09</v>
      </c>
      <c r="J541" s="855"/>
      <c r="K541" s="855"/>
      <c r="L541" s="855"/>
      <c r="M541" s="855">
        <f t="shared" si="93"/>
        <v>0.27</v>
      </c>
      <c r="N541" s="855">
        <v>0.09</v>
      </c>
      <c r="O541" s="871" t="s">
        <v>1562</v>
      </c>
      <c r="P541" s="843" t="s">
        <v>841</v>
      </c>
      <c r="Q541" s="858" t="s">
        <v>677</v>
      </c>
      <c r="R541" s="858">
        <v>563</v>
      </c>
      <c r="S541" s="858">
        <v>563</v>
      </c>
      <c r="T541" s="859" t="s">
        <v>680</v>
      </c>
      <c r="U541" s="874"/>
      <c r="V541" s="872"/>
      <c r="W541" s="874"/>
      <c r="X541" s="874">
        <v>0.27</v>
      </c>
      <c r="Y541" s="874"/>
      <c r="Z541" s="874"/>
      <c r="AA541" s="874"/>
      <c r="AB541" s="872"/>
      <c r="AC541" s="872"/>
      <c r="AD541" s="874"/>
      <c r="AE541" s="874"/>
      <c r="AF541" s="874"/>
      <c r="AG541" s="874"/>
      <c r="AH541" s="874"/>
      <c r="AI541" s="874"/>
      <c r="AJ541" s="874"/>
      <c r="AK541" s="872"/>
      <c r="AL541" s="872"/>
      <c r="AM541" s="874"/>
      <c r="AN541" s="874"/>
      <c r="AO541" s="872"/>
      <c r="AP541" s="872"/>
      <c r="AQ541" s="857"/>
      <c r="AR541" s="857"/>
      <c r="AS541" s="857"/>
      <c r="AT541" s="857"/>
      <c r="AU541" s="857"/>
      <c r="AV541" s="861"/>
      <c r="AW541" s="834"/>
      <c r="AX541" s="862"/>
      <c r="AY541" s="862" t="s">
        <v>680</v>
      </c>
      <c r="AZ541" s="863"/>
      <c r="BA541" s="861" t="s">
        <v>680</v>
      </c>
      <c r="BB541" s="864"/>
      <c r="BC541" s="864"/>
      <c r="BD541" s="864"/>
      <c r="BH541" s="863"/>
      <c r="BI541" s="863"/>
      <c r="BJ541" s="863"/>
    </row>
    <row r="542" spans="1:62" ht="31.5" x14ac:dyDescent="0.25">
      <c r="A542" s="843">
        <v>24</v>
      </c>
      <c r="B542" s="854" t="s">
        <v>1563</v>
      </c>
      <c r="C542" s="843" t="s">
        <v>159</v>
      </c>
      <c r="D542" s="843"/>
      <c r="E542" s="855">
        <f t="shared" si="91"/>
        <v>0.26</v>
      </c>
      <c r="F542" s="855"/>
      <c r="G542" s="856">
        <v>27</v>
      </c>
      <c r="H542" s="855">
        <f t="shared" si="92"/>
        <v>0.26</v>
      </c>
      <c r="I542" s="855">
        <v>0.08</v>
      </c>
      <c r="J542" s="855"/>
      <c r="K542" s="855"/>
      <c r="L542" s="855"/>
      <c r="M542" s="855">
        <f t="shared" si="93"/>
        <v>0.26</v>
      </c>
      <c r="N542" s="855">
        <v>0.08</v>
      </c>
      <c r="O542" s="882" t="s">
        <v>1564</v>
      </c>
      <c r="P542" s="883" t="s">
        <v>722</v>
      </c>
      <c r="Q542" s="858" t="s">
        <v>677</v>
      </c>
      <c r="R542" s="858">
        <v>564</v>
      </c>
      <c r="S542" s="858">
        <v>564</v>
      </c>
      <c r="T542" s="859" t="s">
        <v>680</v>
      </c>
      <c r="U542" s="855"/>
      <c r="V542" s="872"/>
      <c r="W542" s="855">
        <v>0</v>
      </c>
      <c r="X542" s="872">
        <v>0.26</v>
      </c>
      <c r="Y542" s="855"/>
      <c r="Z542" s="855"/>
      <c r="AA542" s="872"/>
      <c r="AB542" s="872"/>
      <c r="AC542" s="872"/>
      <c r="AD542" s="872"/>
      <c r="AE542" s="872"/>
      <c r="AF542" s="872"/>
      <c r="AG542" s="855"/>
      <c r="AH542" s="855"/>
      <c r="AI542" s="855"/>
      <c r="AJ542" s="855"/>
      <c r="AK542" s="872"/>
      <c r="AL542" s="872"/>
      <c r="AM542" s="872"/>
      <c r="AN542" s="872"/>
      <c r="AO542" s="872"/>
      <c r="AP542" s="872"/>
      <c r="AQ542" s="857"/>
      <c r="AR542" s="857"/>
      <c r="AS542" s="857"/>
      <c r="AT542" s="857"/>
      <c r="AU542" s="857"/>
      <c r="AV542" s="861"/>
      <c r="AW542" s="834"/>
      <c r="AX542" s="862"/>
      <c r="AY542" s="862" t="s">
        <v>680</v>
      </c>
      <c r="AZ542" s="863"/>
      <c r="BA542" s="861" t="s">
        <v>680</v>
      </c>
      <c r="BB542" s="864"/>
      <c r="BC542" s="864"/>
      <c r="BD542" s="864"/>
      <c r="BH542" s="863"/>
      <c r="BI542" s="863"/>
      <c r="BJ542" s="863"/>
    </row>
    <row r="543" spans="1:62" ht="47.25" x14ac:dyDescent="0.25">
      <c r="A543" s="843">
        <v>25</v>
      </c>
      <c r="B543" s="854" t="s">
        <v>1565</v>
      </c>
      <c r="C543" s="843" t="s">
        <v>159</v>
      </c>
      <c r="D543" s="843"/>
      <c r="E543" s="855">
        <f t="shared" si="91"/>
        <v>0.1</v>
      </c>
      <c r="F543" s="855"/>
      <c r="G543" s="856">
        <v>27</v>
      </c>
      <c r="H543" s="855">
        <f t="shared" si="92"/>
        <v>0.1</v>
      </c>
      <c r="I543" s="855">
        <v>0.1</v>
      </c>
      <c r="J543" s="884"/>
      <c r="K543" s="855"/>
      <c r="L543" s="855"/>
      <c r="M543" s="855">
        <f t="shared" si="93"/>
        <v>0.1</v>
      </c>
      <c r="N543" s="855">
        <v>0.1</v>
      </c>
      <c r="O543" s="871" t="s">
        <v>1566</v>
      </c>
      <c r="P543" s="843" t="s">
        <v>831</v>
      </c>
      <c r="Q543" s="858" t="s">
        <v>677</v>
      </c>
      <c r="R543" s="858">
        <v>565</v>
      </c>
      <c r="S543" s="858">
        <v>565</v>
      </c>
      <c r="T543" s="859" t="s">
        <v>718</v>
      </c>
      <c r="U543" s="872"/>
      <c r="V543" s="872"/>
      <c r="W543" s="874"/>
      <c r="X543" s="872"/>
      <c r="Y543" s="872"/>
      <c r="Z543" s="872"/>
      <c r="AA543" s="872"/>
      <c r="AB543" s="872"/>
      <c r="AC543" s="872"/>
      <c r="AD543" s="872"/>
      <c r="AE543" s="872"/>
      <c r="AF543" s="872"/>
      <c r="AG543" s="872"/>
      <c r="AH543" s="872"/>
      <c r="AI543" s="872"/>
      <c r="AJ543" s="881">
        <v>0.1</v>
      </c>
      <c r="AK543" s="872"/>
      <c r="AL543" s="872"/>
      <c r="AM543" s="872"/>
      <c r="AN543" s="872"/>
      <c r="AO543" s="872"/>
      <c r="AP543" s="872"/>
      <c r="AQ543" s="857"/>
      <c r="AR543" s="857"/>
      <c r="AS543" s="857"/>
      <c r="AT543" s="857"/>
      <c r="AU543" s="857"/>
      <c r="AV543" s="861"/>
      <c r="AW543" s="834"/>
      <c r="AX543" s="862"/>
      <c r="AY543" s="862" t="s">
        <v>1567</v>
      </c>
      <c r="AZ543" s="863"/>
      <c r="BA543" s="861" t="s">
        <v>680</v>
      </c>
      <c r="BB543" s="864"/>
      <c r="BC543" s="864"/>
      <c r="BD543" s="864"/>
      <c r="BH543" s="863"/>
      <c r="BI543" s="863"/>
      <c r="BJ543" s="863"/>
    </row>
    <row r="544" spans="1:62" ht="31.5" x14ac:dyDescent="0.25">
      <c r="A544" s="843">
        <v>26</v>
      </c>
      <c r="B544" s="871" t="s">
        <v>1568</v>
      </c>
      <c r="C544" s="843" t="s">
        <v>159</v>
      </c>
      <c r="D544" s="843"/>
      <c r="E544" s="855">
        <f t="shared" si="91"/>
        <v>0.09</v>
      </c>
      <c r="F544" s="855"/>
      <c r="G544" s="856">
        <v>27</v>
      </c>
      <c r="H544" s="855">
        <f t="shared" si="92"/>
        <v>0.09</v>
      </c>
      <c r="I544" s="855">
        <v>0.09</v>
      </c>
      <c r="J544" s="884"/>
      <c r="K544" s="855"/>
      <c r="L544" s="855"/>
      <c r="M544" s="855">
        <f t="shared" si="93"/>
        <v>0.09</v>
      </c>
      <c r="N544" s="855">
        <v>0.09</v>
      </c>
      <c r="O544" s="917" t="s">
        <v>605</v>
      </c>
      <c r="P544" s="843" t="s">
        <v>751</v>
      </c>
      <c r="Q544" s="858" t="s">
        <v>677</v>
      </c>
      <c r="R544" s="858">
        <v>577</v>
      </c>
      <c r="S544" s="858">
        <v>577</v>
      </c>
      <c r="T544" s="859" t="s">
        <v>1403</v>
      </c>
      <c r="U544" s="872"/>
      <c r="V544" s="872"/>
      <c r="W544" s="855">
        <v>0.09</v>
      </c>
      <c r="X544" s="884"/>
      <c r="Y544" s="872"/>
      <c r="Z544" s="872"/>
      <c r="AA544" s="872"/>
      <c r="AB544" s="872"/>
      <c r="AC544" s="872"/>
      <c r="AD544" s="872"/>
      <c r="AE544" s="872"/>
      <c r="AF544" s="872"/>
      <c r="AG544" s="884"/>
      <c r="AH544" s="884"/>
      <c r="AI544" s="884"/>
      <c r="AJ544" s="884"/>
      <c r="AK544" s="872"/>
      <c r="AL544" s="872"/>
      <c r="AM544" s="872"/>
      <c r="AN544" s="872"/>
      <c r="AO544" s="872"/>
      <c r="AP544" s="872"/>
      <c r="AQ544" s="857"/>
      <c r="AR544" s="857"/>
      <c r="AS544" s="857"/>
      <c r="AT544" s="857"/>
      <c r="AU544" s="857"/>
      <c r="AV544" s="861"/>
      <c r="AW544" s="834"/>
      <c r="AX544" s="862"/>
      <c r="AY544" s="862" t="s">
        <v>1569</v>
      </c>
      <c r="AZ544" s="863"/>
      <c r="BA544" s="861" t="s">
        <v>680</v>
      </c>
      <c r="BB544" s="864"/>
      <c r="BC544" s="864"/>
      <c r="BD544" s="864"/>
      <c r="BH544" s="863"/>
      <c r="BI544" s="863"/>
      <c r="BJ544" s="863"/>
    </row>
    <row r="545" spans="1:62" ht="51" customHeight="1" x14ac:dyDescent="0.25">
      <c r="A545" s="843">
        <v>27</v>
      </c>
      <c r="B545" s="854" t="s">
        <v>1570</v>
      </c>
      <c r="C545" s="843" t="s">
        <v>159</v>
      </c>
      <c r="D545" s="843"/>
      <c r="E545" s="855">
        <f t="shared" si="91"/>
        <v>0.09</v>
      </c>
      <c r="F545" s="906"/>
      <c r="G545" s="856">
        <v>27</v>
      </c>
      <c r="H545" s="855">
        <f t="shared" si="92"/>
        <v>0.09</v>
      </c>
      <c r="I545" s="906">
        <f>831/10000</f>
        <v>8.3099999999999993E-2</v>
      </c>
      <c r="J545" s="854"/>
      <c r="K545" s="854"/>
      <c r="L545" s="854"/>
      <c r="M545" s="855">
        <f t="shared" si="93"/>
        <v>0.09</v>
      </c>
      <c r="N545" s="854"/>
      <c r="O545" s="871" t="s">
        <v>1571</v>
      </c>
      <c r="P545" s="871" t="s">
        <v>815</v>
      </c>
      <c r="Q545" s="854"/>
      <c r="R545" s="843">
        <v>707</v>
      </c>
      <c r="S545" s="859"/>
      <c r="T545" s="859"/>
      <c r="U545" s="859"/>
      <c r="V545" s="859"/>
      <c r="W545" s="944">
        <v>0.09</v>
      </c>
      <c r="X545" s="859"/>
      <c r="Y545" s="859"/>
      <c r="Z545" s="859"/>
      <c r="AA545" s="859"/>
      <c r="AB545" s="859"/>
      <c r="AC545" s="859"/>
      <c r="AD545" s="859"/>
      <c r="AE545" s="859"/>
      <c r="AF545" s="859"/>
      <c r="AG545" s="859"/>
      <c r="AH545" s="859"/>
      <c r="AI545" s="859"/>
      <c r="AJ545" s="859"/>
      <c r="AK545" s="859"/>
      <c r="AL545" s="859"/>
      <c r="AM545" s="859"/>
      <c r="AN545" s="859"/>
      <c r="AO545" s="859"/>
      <c r="AP545" s="859"/>
      <c r="AQ545" s="859"/>
      <c r="AR545" s="859"/>
      <c r="AS545" s="859"/>
      <c r="AT545" s="859"/>
      <c r="AU545" s="859"/>
      <c r="AV545" s="834" t="s">
        <v>684</v>
      </c>
      <c r="AW545" s="834"/>
      <c r="AX545" s="834"/>
      <c r="AY545" s="862" t="s">
        <v>1569</v>
      </c>
      <c r="BA545" s="834" t="s">
        <v>680</v>
      </c>
      <c r="BB545" s="868"/>
    </row>
    <row r="546" spans="1:62" ht="31.5" x14ac:dyDescent="0.25">
      <c r="A546" s="843">
        <v>28</v>
      </c>
      <c r="B546" s="854" t="s">
        <v>1572</v>
      </c>
      <c r="C546" s="873" t="s">
        <v>159</v>
      </c>
      <c r="D546" s="873"/>
      <c r="E546" s="855">
        <f t="shared" si="91"/>
        <v>0.5</v>
      </c>
      <c r="F546" s="843">
        <v>0.15</v>
      </c>
      <c r="G546" s="856">
        <v>27</v>
      </c>
      <c r="H546" s="855">
        <f t="shared" si="92"/>
        <v>0.35</v>
      </c>
      <c r="I546" s="893">
        <f>E546-F546</f>
        <v>0.35</v>
      </c>
      <c r="J546" s="854">
        <v>0.35</v>
      </c>
      <c r="K546" s="854"/>
      <c r="L546" s="854"/>
      <c r="M546" s="855">
        <f t="shared" si="93"/>
        <v>0</v>
      </c>
      <c r="N546" s="893">
        <v>0.37</v>
      </c>
      <c r="O546" s="871" t="s">
        <v>1573</v>
      </c>
      <c r="P546" s="843" t="s">
        <v>859</v>
      </c>
      <c r="Q546" s="854"/>
      <c r="R546" s="843">
        <v>743</v>
      </c>
      <c r="S546" s="859"/>
      <c r="T546" s="859"/>
      <c r="U546" s="893"/>
      <c r="V546" s="859"/>
      <c r="W546" s="859"/>
      <c r="X546" s="859"/>
      <c r="Y546" s="859"/>
      <c r="Z546" s="859"/>
      <c r="AA546" s="859"/>
      <c r="AB546" s="859"/>
      <c r="AC546" s="859"/>
      <c r="AD546" s="859"/>
      <c r="AE546" s="859"/>
      <c r="AF546" s="859"/>
      <c r="AG546" s="859"/>
      <c r="AH546" s="859"/>
      <c r="AI546" s="859"/>
      <c r="AJ546" s="859"/>
      <c r="AK546" s="859"/>
      <c r="AL546" s="859"/>
      <c r="AM546" s="859"/>
      <c r="AN546" s="859"/>
      <c r="AO546" s="859"/>
      <c r="AP546" s="859"/>
      <c r="AQ546" s="859"/>
      <c r="AR546" s="859"/>
      <c r="AS546" s="859"/>
      <c r="AT546" s="859"/>
      <c r="AU546" s="859"/>
      <c r="AV546" s="834" t="s">
        <v>684</v>
      </c>
      <c r="AW546" s="834"/>
      <c r="AX546" s="834"/>
      <c r="AY546" s="834" t="s">
        <v>680</v>
      </c>
      <c r="BA546" s="834" t="s">
        <v>680</v>
      </c>
      <c r="BB546" s="868"/>
    </row>
    <row r="547" spans="1:62" ht="31.5" x14ac:dyDescent="0.25">
      <c r="A547" s="843">
        <v>29</v>
      </c>
      <c r="B547" s="854" t="s">
        <v>1574</v>
      </c>
      <c r="C547" s="873" t="s">
        <v>159</v>
      </c>
      <c r="D547" s="873"/>
      <c r="E547" s="855">
        <f t="shared" si="91"/>
        <v>7.0000000000000007E-2</v>
      </c>
      <c r="F547" s="843">
        <v>0.03</v>
      </c>
      <c r="G547" s="856">
        <v>27</v>
      </c>
      <c r="H547" s="855">
        <f t="shared" si="92"/>
        <v>0.04</v>
      </c>
      <c r="I547" s="893">
        <v>0.04</v>
      </c>
      <c r="J547" s="854"/>
      <c r="K547" s="854"/>
      <c r="L547" s="854"/>
      <c r="M547" s="855">
        <f t="shared" si="93"/>
        <v>0.04</v>
      </c>
      <c r="N547" s="893">
        <v>0.04</v>
      </c>
      <c r="O547" s="871" t="s">
        <v>1575</v>
      </c>
      <c r="P547" s="843" t="s">
        <v>859</v>
      </c>
      <c r="Q547" s="854"/>
      <c r="R547" s="843">
        <v>744</v>
      </c>
      <c r="S547" s="859"/>
      <c r="T547" s="859"/>
      <c r="U547" s="859"/>
      <c r="V547" s="859"/>
      <c r="W547" s="859"/>
      <c r="X547" s="859"/>
      <c r="Y547" s="859"/>
      <c r="Z547" s="859"/>
      <c r="AA547" s="859"/>
      <c r="AB547" s="859"/>
      <c r="AC547" s="859"/>
      <c r="AD547" s="859"/>
      <c r="AE547" s="859"/>
      <c r="AF547" s="859"/>
      <c r="AG547" s="859"/>
      <c r="AH547" s="859"/>
      <c r="AI547" s="859"/>
      <c r="AJ547" s="859">
        <v>0.04</v>
      </c>
      <c r="AK547" s="859"/>
      <c r="AL547" s="859"/>
      <c r="AM547" s="859"/>
      <c r="AN547" s="859"/>
      <c r="AO547" s="859"/>
      <c r="AP547" s="859"/>
      <c r="AQ547" s="859"/>
      <c r="AR547" s="859"/>
      <c r="AS547" s="859"/>
      <c r="AT547" s="859"/>
      <c r="AU547" s="859"/>
      <c r="AV547" s="834" t="s">
        <v>684</v>
      </c>
      <c r="AW547" s="834"/>
      <c r="AX547" s="834"/>
      <c r="AY547" s="862" t="s">
        <v>1569</v>
      </c>
      <c r="BA547" s="834" t="s">
        <v>680</v>
      </c>
      <c r="BB547" s="868"/>
    </row>
    <row r="548" spans="1:62" ht="36" customHeight="1" x14ac:dyDescent="0.25">
      <c r="A548" s="843">
        <v>30</v>
      </c>
      <c r="B548" s="854" t="s">
        <v>1576</v>
      </c>
      <c r="C548" s="873" t="s">
        <v>159</v>
      </c>
      <c r="D548" s="873"/>
      <c r="E548" s="855">
        <f t="shared" si="91"/>
        <v>0.7</v>
      </c>
      <c r="F548" s="843"/>
      <c r="G548" s="856">
        <v>27</v>
      </c>
      <c r="H548" s="855">
        <f t="shared" si="92"/>
        <v>0.7</v>
      </c>
      <c r="I548" s="893">
        <v>0.5</v>
      </c>
      <c r="J548" s="854"/>
      <c r="K548" s="854"/>
      <c r="L548" s="854"/>
      <c r="M548" s="855">
        <f t="shared" si="93"/>
        <v>0.7</v>
      </c>
      <c r="N548" s="893">
        <v>0.5</v>
      </c>
      <c r="O548" s="871" t="s">
        <v>1577</v>
      </c>
      <c r="P548" s="843" t="s">
        <v>859</v>
      </c>
      <c r="Q548" s="854"/>
      <c r="R548" s="843">
        <v>745</v>
      </c>
      <c r="S548" s="859"/>
      <c r="T548" s="859"/>
      <c r="U548" s="859"/>
      <c r="V548" s="859"/>
      <c r="W548" s="859"/>
      <c r="X548" s="859"/>
      <c r="Y548" s="859"/>
      <c r="Z548" s="859"/>
      <c r="AA548" s="859"/>
      <c r="AB548" s="859"/>
      <c r="AC548" s="859"/>
      <c r="AD548" s="859"/>
      <c r="AE548" s="859"/>
      <c r="AF548" s="859"/>
      <c r="AG548" s="859"/>
      <c r="AH548" s="859"/>
      <c r="AI548" s="859"/>
      <c r="AJ548" s="859"/>
      <c r="AK548" s="859"/>
      <c r="AL548" s="859"/>
      <c r="AM548" s="859"/>
      <c r="AN548" s="859"/>
      <c r="AO548" s="859"/>
      <c r="AP548" s="859"/>
      <c r="AQ548" s="859"/>
      <c r="AR548" s="859"/>
      <c r="AS548" s="859">
        <v>0.7</v>
      </c>
      <c r="AT548" s="859"/>
      <c r="AU548" s="859"/>
      <c r="AV548" s="834" t="s">
        <v>684</v>
      </c>
      <c r="AW548" s="834"/>
      <c r="AX548" s="834"/>
      <c r="AY548" s="834" t="s">
        <v>680</v>
      </c>
      <c r="BA548" s="834" t="s">
        <v>680</v>
      </c>
      <c r="BB548" s="868"/>
    </row>
    <row r="549" spans="1:62" ht="31.5" x14ac:dyDescent="0.25">
      <c r="A549" s="843">
        <v>31</v>
      </c>
      <c r="B549" s="854" t="s">
        <v>1578</v>
      </c>
      <c r="C549" s="873" t="s">
        <v>159</v>
      </c>
      <c r="D549" s="873">
        <v>29</v>
      </c>
      <c r="E549" s="855">
        <f t="shared" si="91"/>
        <v>0.26</v>
      </c>
      <c r="F549" s="843"/>
      <c r="G549" s="856">
        <v>27</v>
      </c>
      <c r="H549" s="855">
        <f t="shared" si="92"/>
        <v>0.26</v>
      </c>
      <c r="I549" s="893">
        <v>0.26</v>
      </c>
      <c r="J549" s="854"/>
      <c r="K549" s="854"/>
      <c r="L549" s="854"/>
      <c r="M549" s="855">
        <f t="shared" si="93"/>
        <v>0.26</v>
      </c>
      <c r="N549" s="893">
        <v>0.26</v>
      </c>
      <c r="O549" s="871" t="s">
        <v>1579</v>
      </c>
      <c r="P549" s="843" t="s">
        <v>859</v>
      </c>
      <c r="Q549" s="854"/>
      <c r="R549" s="843">
        <v>746</v>
      </c>
      <c r="S549" s="859"/>
      <c r="T549" s="859"/>
      <c r="U549" s="859"/>
      <c r="V549" s="859"/>
      <c r="W549" s="859"/>
      <c r="X549" s="859"/>
      <c r="Y549" s="859"/>
      <c r="Z549" s="859"/>
      <c r="AA549" s="859"/>
      <c r="AB549" s="859"/>
      <c r="AC549" s="859"/>
      <c r="AD549" s="859"/>
      <c r="AE549" s="859"/>
      <c r="AF549" s="859"/>
      <c r="AG549" s="859"/>
      <c r="AH549" s="859"/>
      <c r="AI549" s="859"/>
      <c r="AJ549" s="859">
        <v>0.26</v>
      </c>
      <c r="AK549" s="859"/>
      <c r="AL549" s="859"/>
      <c r="AM549" s="859"/>
      <c r="AN549" s="859"/>
      <c r="AO549" s="859"/>
      <c r="AP549" s="859"/>
      <c r="AQ549" s="859"/>
      <c r="AR549" s="859"/>
      <c r="AS549" s="859"/>
      <c r="AT549" s="859"/>
      <c r="AU549" s="859"/>
      <c r="AV549" s="834" t="s">
        <v>684</v>
      </c>
      <c r="AW549" s="834"/>
      <c r="AX549" s="834"/>
      <c r="AY549" s="834" t="s">
        <v>680</v>
      </c>
      <c r="BA549" s="834" t="s">
        <v>680</v>
      </c>
      <c r="BB549" s="868"/>
    </row>
    <row r="550" spans="1:62" ht="31.5" x14ac:dyDescent="0.25">
      <c r="A550" s="843">
        <v>32</v>
      </c>
      <c r="B550" s="854" t="s">
        <v>1580</v>
      </c>
      <c r="C550" s="873" t="s">
        <v>159</v>
      </c>
      <c r="D550" s="873"/>
      <c r="E550" s="855">
        <f t="shared" si="91"/>
        <v>0.25</v>
      </c>
      <c r="F550" s="843"/>
      <c r="G550" s="856"/>
      <c r="H550" s="855">
        <f t="shared" si="92"/>
        <v>0.25</v>
      </c>
      <c r="I550" s="893"/>
      <c r="J550" s="854"/>
      <c r="K550" s="854"/>
      <c r="L550" s="854"/>
      <c r="M550" s="855">
        <f t="shared" si="93"/>
        <v>0.25</v>
      </c>
      <c r="N550" s="893"/>
      <c r="O550" s="871" t="s">
        <v>1581</v>
      </c>
      <c r="P550" s="843" t="s">
        <v>855</v>
      </c>
      <c r="Q550" s="854"/>
      <c r="R550" s="843">
        <v>893</v>
      </c>
      <c r="S550" s="859"/>
      <c r="T550" s="859"/>
      <c r="U550" s="859"/>
      <c r="V550" s="859"/>
      <c r="W550" s="859"/>
      <c r="X550" s="859"/>
      <c r="Y550" s="859"/>
      <c r="Z550" s="859"/>
      <c r="AA550" s="859"/>
      <c r="AB550" s="859"/>
      <c r="AC550" s="859"/>
      <c r="AD550" s="859"/>
      <c r="AE550" s="859"/>
      <c r="AF550" s="859"/>
      <c r="AG550" s="859"/>
      <c r="AH550" s="859"/>
      <c r="AI550" s="859"/>
      <c r="AJ550" s="859">
        <v>0.25</v>
      </c>
      <c r="AK550" s="859"/>
      <c r="AL550" s="859"/>
      <c r="AM550" s="859"/>
      <c r="AN550" s="859"/>
      <c r="AO550" s="859"/>
      <c r="AP550" s="859"/>
      <c r="AQ550" s="859"/>
      <c r="AR550" s="859"/>
      <c r="AS550" s="859"/>
      <c r="AT550" s="859"/>
      <c r="AU550" s="859"/>
      <c r="AW550" s="834"/>
      <c r="AX550" s="834"/>
      <c r="AY550" s="834"/>
      <c r="BA550" s="834" t="s">
        <v>1582</v>
      </c>
      <c r="BB550" s="868"/>
    </row>
    <row r="551" spans="1:62" ht="31.5" x14ac:dyDescent="0.25">
      <c r="A551" s="843">
        <v>33</v>
      </c>
      <c r="B551" s="854" t="s">
        <v>1526</v>
      </c>
      <c r="C551" s="873" t="s">
        <v>159</v>
      </c>
      <c r="D551" s="873"/>
      <c r="E551" s="855">
        <f>F551+H551</f>
        <v>0.1</v>
      </c>
      <c r="F551" s="843"/>
      <c r="G551" s="856"/>
      <c r="H551" s="855">
        <f>J551+K551+L551+M551</f>
        <v>0.1</v>
      </c>
      <c r="I551" s="893"/>
      <c r="J551" s="854"/>
      <c r="K551" s="854"/>
      <c r="L551" s="854"/>
      <c r="M551" s="855">
        <f t="shared" ref="M551" si="94">SUM(W551:AS551)</f>
        <v>0.1</v>
      </c>
      <c r="N551" s="893"/>
      <c r="O551" s="871" t="s">
        <v>1583</v>
      </c>
      <c r="P551" s="843" t="s">
        <v>864</v>
      </c>
      <c r="Q551" s="854"/>
      <c r="R551" s="843">
        <v>894</v>
      </c>
      <c r="S551" s="859"/>
      <c r="T551" s="859"/>
      <c r="U551" s="859"/>
      <c r="V551" s="859"/>
      <c r="W551" s="859"/>
      <c r="X551" s="859">
        <v>0.1</v>
      </c>
      <c r="Y551" s="859"/>
      <c r="Z551" s="859"/>
      <c r="AA551" s="859"/>
      <c r="AB551" s="859"/>
      <c r="AC551" s="859"/>
      <c r="AD551" s="859"/>
      <c r="AE551" s="859"/>
      <c r="AF551" s="859"/>
      <c r="AG551" s="859"/>
      <c r="AH551" s="859"/>
      <c r="AI551" s="859"/>
      <c r="AJ551" s="859"/>
      <c r="AK551" s="859"/>
      <c r="AL551" s="859"/>
      <c r="AM551" s="859"/>
      <c r="AN551" s="859"/>
      <c r="AO551" s="859"/>
      <c r="AP551" s="859"/>
      <c r="AQ551" s="859"/>
      <c r="AR551" s="859"/>
      <c r="AS551" s="859"/>
      <c r="AT551" s="859"/>
      <c r="AU551" s="859"/>
      <c r="AW551" s="834"/>
      <c r="AX551" s="834"/>
      <c r="AY551" s="834"/>
      <c r="BA551" s="834" t="s">
        <v>1584</v>
      </c>
      <c r="BB551" s="868"/>
    </row>
    <row r="552" spans="1:62" ht="31.5" x14ac:dyDescent="0.25">
      <c r="A552" s="843">
        <v>34</v>
      </c>
      <c r="B552" s="854" t="s">
        <v>1585</v>
      </c>
      <c r="C552" s="873" t="s">
        <v>159</v>
      </c>
      <c r="D552" s="873"/>
      <c r="E552" s="855">
        <f>F552+H552</f>
        <v>0.2</v>
      </c>
      <c r="F552" s="843"/>
      <c r="G552" s="856"/>
      <c r="H552" s="855">
        <f>J552+K552+L552+M552</f>
        <v>0.2</v>
      </c>
      <c r="I552" s="893"/>
      <c r="J552" s="854"/>
      <c r="K552" s="854"/>
      <c r="L552" s="854"/>
      <c r="M552" s="855">
        <f t="shared" ref="M552" si="95">SUM(W552:AS552)</f>
        <v>0.2</v>
      </c>
      <c r="N552" s="893"/>
      <c r="O552" s="871" t="s">
        <v>1586</v>
      </c>
      <c r="P552" s="843" t="s">
        <v>864</v>
      </c>
      <c r="Q552" s="854"/>
      <c r="R552" s="843">
        <v>895</v>
      </c>
      <c r="S552" s="859"/>
      <c r="T552" s="859"/>
      <c r="U552" s="859"/>
      <c r="V552" s="859"/>
      <c r="W552" s="859"/>
      <c r="X552" s="859">
        <v>0.2</v>
      </c>
      <c r="Y552" s="859"/>
      <c r="Z552" s="859"/>
      <c r="AA552" s="859"/>
      <c r="AB552" s="859"/>
      <c r="AC552" s="859"/>
      <c r="AD552" s="859"/>
      <c r="AE552" s="859"/>
      <c r="AF552" s="859"/>
      <c r="AG552" s="859"/>
      <c r="AH552" s="859"/>
      <c r="AI552" s="859"/>
      <c r="AJ552" s="859"/>
      <c r="AK552" s="859"/>
      <c r="AL552" s="859"/>
      <c r="AM552" s="859"/>
      <c r="AN552" s="859"/>
      <c r="AO552" s="859"/>
      <c r="AP552" s="859"/>
      <c r="AQ552" s="859"/>
      <c r="AR552" s="859"/>
      <c r="AS552" s="859"/>
      <c r="AT552" s="859"/>
      <c r="AU552" s="859"/>
      <c r="AW552" s="834"/>
      <c r="AX552" s="834"/>
      <c r="AY552" s="834"/>
      <c r="BA552" s="834" t="s">
        <v>1584</v>
      </c>
      <c r="BB552" s="868" t="s">
        <v>1587</v>
      </c>
    </row>
    <row r="553" spans="1:62" s="838" customFormat="1" x14ac:dyDescent="0.25">
      <c r="A553" s="952" t="s">
        <v>1588</v>
      </c>
      <c r="B553" s="847" t="s">
        <v>162</v>
      </c>
      <c r="C553" s="952"/>
      <c r="D553" s="843"/>
      <c r="E553" s="869">
        <f>SUM(E554:E567)</f>
        <v>19.059999999999999</v>
      </c>
      <c r="F553" s="869">
        <f t="shared" ref="F553:M553" si="96">SUM(F554:F567)</f>
        <v>0</v>
      </c>
      <c r="G553" s="855">
        <f t="shared" si="96"/>
        <v>364</v>
      </c>
      <c r="H553" s="869">
        <f t="shared" si="96"/>
        <v>19.059999999999999</v>
      </c>
      <c r="I553" s="855">
        <f t="shared" si="96"/>
        <v>8.8199999999999985</v>
      </c>
      <c r="J553" s="869">
        <f t="shared" si="96"/>
        <v>0.55000000000000004</v>
      </c>
      <c r="K553" s="869">
        <f t="shared" si="96"/>
        <v>0</v>
      </c>
      <c r="L553" s="869">
        <f t="shared" si="96"/>
        <v>0</v>
      </c>
      <c r="M553" s="869">
        <f t="shared" si="96"/>
        <v>18.509999999999998</v>
      </c>
      <c r="N553" s="854"/>
      <c r="O553" s="850"/>
      <c r="P553" s="843"/>
      <c r="Q553" s="854"/>
      <c r="R553" s="952"/>
      <c r="S553" s="859"/>
      <c r="T553" s="859"/>
      <c r="U553" s="859"/>
      <c r="V553" s="859"/>
      <c r="W553" s="853"/>
      <c r="X553" s="859"/>
      <c r="Y553" s="859"/>
      <c r="Z553" s="859"/>
      <c r="AA553" s="859"/>
      <c r="AB553" s="859"/>
      <c r="AC553" s="859"/>
      <c r="AD553" s="859"/>
      <c r="AE553" s="859"/>
      <c r="AF553" s="859"/>
      <c r="AG553" s="859"/>
      <c r="AH553" s="859"/>
      <c r="AI553" s="859"/>
      <c r="AJ553" s="859"/>
      <c r="AK553" s="859"/>
      <c r="AL553" s="859"/>
      <c r="AM553" s="859"/>
      <c r="AN553" s="859"/>
      <c r="AO553" s="859"/>
      <c r="AP553" s="859"/>
      <c r="AQ553" s="859"/>
      <c r="AR553" s="859"/>
      <c r="AS553" s="859"/>
      <c r="AT553" s="859"/>
      <c r="AU553" s="859"/>
      <c r="AV553" s="834"/>
      <c r="AW553" s="834"/>
      <c r="AX553" s="834"/>
      <c r="AY553" s="834"/>
      <c r="AZ553" s="833"/>
      <c r="BA553" s="835"/>
      <c r="BC553" s="833"/>
      <c r="BD553" s="833"/>
      <c r="BE553" s="833"/>
      <c r="BF553" s="833"/>
      <c r="BG553" s="833"/>
      <c r="BH553" s="833"/>
      <c r="BI553" s="833"/>
      <c r="BJ553" s="833"/>
    </row>
    <row r="554" spans="1:62" ht="31.5" x14ac:dyDescent="0.25">
      <c r="A554" s="843">
        <v>1</v>
      </c>
      <c r="B554" s="875" t="s">
        <v>1589</v>
      </c>
      <c r="C554" s="873" t="s">
        <v>160</v>
      </c>
      <c r="D554" s="873"/>
      <c r="E554" s="855">
        <f t="shared" ref="E554:E567" si="97">F554+H554</f>
        <v>0.15</v>
      </c>
      <c r="F554" s="921"/>
      <c r="G554" s="941">
        <v>28</v>
      </c>
      <c r="H554" s="855">
        <f t="shared" ref="H554:H567" si="98">J554+K554+L554+M554</f>
        <v>0.15</v>
      </c>
      <c r="I554" s="921">
        <f>E554-F554</f>
        <v>0.15</v>
      </c>
      <c r="J554" s="854"/>
      <c r="K554" s="854"/>
      <c r="L554" s="854"/>
      <c r="M554" s="855">
        <f t="shared" ref="M554:M567" si="99">SUM(W554:AS554)</f>
        <v>0.15</v>
      </c>
      <c r="N554" s="920">
        <v>0.15</v>
      </c>
      <c r="O554" s="871" t="s">
        <v>1590</v>
      </c>
      <c r="P554" s="843" t="s">
        <v>676</v>
      </c>
      <c r="Q554" s="854"/>
      <c r="R554" s="843">
        <v>789</v>
      </c>
      <c r="S554" s="859"/>
      <c r="T554" s="859"/>
      <c r="U554" s="859"/>
      <c r="V554" s="859"/>
      <c r="W554" s="859"/>
      <c r="X554" s="859"/>
      <c r="Y554" s="859"/>
      <c r="Z554" s="859"/>
      <c r="AA554" s="859"/>
      <c r="AB554" s="859"/>
      <c r="AC554" s="859"/>
      <c r="AD554" s="859"/>
      <c r="AE554" s="859"/>
      <c r="AF554" s="859">
        <v>0.15</v>
      </c>
      <c r="AG554" s="859"/>
      <c r="AH554" s="859"/>
      <c r="AI554" s="859"/>
      <c r="AJ554" s="859"/>
      <c r="AK554" s="859"/>
      <c r="AL554" s="859"/>
      <c r="AM554" s="859"/>
      <c r="AN554" s="859"/>
      <c r="AO554" s="859"/>
      <c r="AP554" s="859"/>
      <c r="AQ554" s="859"/>
      <c r="AR554" s="859"/>
      <c r="AS554" s="859"/>
      <c r="AT554" s="859"/>
      <c r="AU554" s="859"/>
      <c r="AV554" s="834" t="s">
        <v>684</v>
      </c>
      <c r="AW554" s="834"/>
      <c r="AX554" s="834"/>
      <c r="AY554" s="834" t="s">
        <v>680</v>
      </c>
      <c r="BA554" s="834" t="s">
        <v>680</v>
      </c>
      <c r="BB554" s="868"/>
    </row>
    <row r="555" spans="1:62" ht="31.5" x14ac:dyDescent="0.25">
      <c r="A555" s="843">
        <v>2</v>
      </c>
      <c r="B555" s="871" t="s">
        <v>1591</v>
      </c>
      <c r="C555" s="843" t="s">
        <v>160</v>
      </c>
      <c r="D555" s="843"/>
      <c r="E555" s="855">
        <f t="shared" si="97"/>
        <v>1.34</v>
      </c>
      <c r="F555" s="893"/>
      <c r="G555" s="941">
        <v>28</v>
      </c>
      <c r="H555" s="855">
        <f t="shared" si="98"/>
        <v>1.34</v>
      </c>
      <c r="I555" s="888">
        <v>2</v>
      </c>
      <c r="J555" s="894"/>
      <c r="K555" s="854"/>
      <c r="L555" s="854"/>
      <c r="M555" s="855">
        <f t="shared" si="99"/>
        <v>1.34</v>
      </c>
      <c r="N555" s="854">
        <v>2</v>
      </c>
      <c r="O555" s="871" t="s">
        <v>1592</v>
      </c>
      <c r="P555" s="854" t="s">
        <v>762</v>
      </c>
      <c r="Q555" s="854"/>
      <c r="R555" s="843">
        <v>605</v>
      </c>
      <c r="S555" s="859"/>
      <c r="T555" s="859"/>
      <c r="U555" s="894"/>
      <c r="V555" s="859"/>
      <c r="W555" s="894">
        <v>1.34</v>
      </c>
      <c r="X555" s="859"/>
      <c r="Y555" s="859"/>
      <c r="Z555" s="859"/>
      <c r="AA555" s="859"/>
      <c r="AB555" s="859"/>
      <c r="AC555" s="859"/>
      <c r="AD555" s="859"/>
      <c r="AE555" s="859"/>
      <c r="AF555" s="859"/>
      <c r="AG555" s="859"/>
      <c r="AH555" s="859"/>
      <c r="AI555" s="859"/>
      <c r="AJ555" s="859"/>
      <c r="AK555" s="894"/>
      <c r="AL555" s="859"/>
      <c r="AM555" s="859"/>
      <c r="AN555" s="859"/>
      <c r="AO555" s="859"/>
      <c r="AP555" s="859"/>
      <c r="AQ555" s="859"/>
      <c r="AR555" s="859"/>
      <c r="AS555" s="859"/>
      <c r="AT555" s="859"/>
      <c r="AU555" s="859"/>
      <c r="AV555" s="834" t="s">
        <v>684</v>
      </c>
      <c r="AW555" s="834"/>
      <c r="AX555" s="834"/>
      <c r="AY555" s="834" t="s">
        <v>680</v>
      </c>
      <c r="BA555" s="834" t="s">
        <v>680</v>
      </c>
      <c r="BB555" s="868"/>
    </row>
    <row r="556" spans="1:62" ht="31.5" x14ac:dyDescent="0.25">
      <c r="A556" s="843">
        <v>3</v>
      </c>
      <c r="B556" s="871" t="s">
        <v>1593</v>
      </c>
      <c r="C556" s="843" t="s">
        <v>160</v>
      </c>
      <c r="D556" s="843"/>
      <c r="E556" s="855">
        <f t="shared" si="97"/>
        <v>1</v>
      </c>
      <c r="F556" s="854"/>
      <c r="G556" s="941">
        <v>28</v>
      </c>
      <c r="H556" s="855">
        <f t="shared" si="98"/>
        <v>1</v>
      </c>
      <c r="I556" s="888">
        <v>1</v>
      </c>
      <c r="J556" s="854">
        <v>0.5</v>
      </c>
      <c r="K556" s="854"/>
      <c r="L556" s="854"/>
      <c r="M556" s="855">
        <f t="shared" si="99"/>
        <v>0.5</v>
      </c>
      <c r="N556" s="854">
        <v>0.5</v>
      </c>
      <c r="O556" s="871" t="s">
        <v>1418</v>
      </c>
      <c r="P556" s="854" t="s">
        <v>762</v>
      </c>
      <c r="Q556" s="854"/>
      <c r="R556" s="843">
        <v>632</v>
      </c>
      <c r="S556" s="859"/>
      <c r="T556" s="859"/>
      <c r="U556" s="859"/>
      <c r="V556" s="859"/>
      <c r="W556" s="859"/>
      <c r="X556" s="859"/>
      <c r="Y556" s="859"/>
      <c r="Z556" s="859"/>
      <c r="AA556" s="859"/>
      <c r="AB556" s="859"/>
      <c r="AC556" s="859"/>
      <c r="AD556" s="859"/>
      <c r="AE556" s="859"/>
      <c r="AF556" s="859"/>
      <c r="AG556" s="859"/>
      <c r="AH556" s="859"/>
      <c r="AI556" s="859"/>
      <c r="AJ556" s="859"/>
      <c r="AK556" s="859">
        <v>0.5</v>
      </c>
      <c r="AL556" s="859"/>
      <c r="AM556" s="859"/>
      <c r="AN556" s="859"/>
      <c r="AO556" s="859"/>
      <c r="AP556" s="859"/>
      <c r="AQ556" s="859"/>
      <c r="AR556" s="859"/>
      <c r="AS556" s="859"/>
      <c r="AT556" s="859"/>
      <c r="AU556" s="859"/>
      <c r="AV556" s="834" t="s">
        <v>684</v>
      </c>
      <c r="AW556" s="834"/>
      <c r="AX556" s="834"/>
      <c r="AY556" s="834" t="s">
        <v>680</v>
      </c>
      <c r="BA556" s="834" t="s">
        <v>680</v>
      </c>
      <c r="BB556" s="868"/>
    </row>
    <row r="557" spans="1:62" ht="31.5" x14ac:dyDescent="0.25">
      <c r="A557" s="843">
        <v>4</v>
      </c>
      <c r="B557" s="854" t="s">
        <v>1594</v>
      </c>
      <c r="C557" s="843" t="s">
        <v>160</v>
      </c>
      <c r="D557" s="843"/>
      <c r="E557" s="855">
        <f t="shared" si="97"/>
        <v>0.48</v>
      </c>
      <c r="F557" s="855"/>
      <c r="G557" s="856">
        <v>28</v>
      </c>
      <c r="H557" s="855">
        <f t="shared" si="98"/>
        <v>0.48</v>
      </c>
      <c r="I557" s="855">
        <v>0.48</v>
      </c>
      <c r="J557" s="855"/>
      <c r="K557" s="855"/>
      <c r="L557" s="855"/>
      <c r="M557" s="855">
        <f t="shared" si="99"/>
        <v>0.48</v>
      </c>
      <c r="N557" s="855">
        <v>0.48</v>
      </c>
      <c r="O557" s="871" t="s">
        <v>608</v>
      </c>
      <c r="P557" s="843" t="s">
        <v>686</v>
      </c>
      <c r="Q557" s="858" t="s">
        <v>677</v>
      </c>
      <c r="R557" s="858">
        <v>566</v>
      </c>
      <c r="S557" s="858">
        <v>566</v>
      </c>
      <c r="T557" s="859"/>
      <c r="U557" s="855"/>
      <c r="V557" s="855"/>
      <c r="W557" s="855"/>
      <c r="X557" s="855">
        <v>0.05</v>
      </c>
      <c r="Y557" s="855"/>
      <c r="Z557" s="855"/>
      <c r="AA557" s="855"/>
      <c r="AB557" s="855"/>
      <c r="AC557" s="855"/>
      <c r="AD557" s="855"/>
      <c r="AE557" s="855"/>
      <c r="AF557" s="855"/>
      <c r="AG557" s="855"/>
      <c r="AH557" s="855"/>
      <c r="AI557" s="855"/>
      <c r="AJ557" s="872">
        <v>0.43</v>
      </c>
      <c r="AK557" s="872"/>
      <c r="AL557" s="872"/>
      <c r="AM557" s="872"/>
      <c r="AN557" s="872"/>
      <c r="AO557" s="872"/>
      <c r="AP557" s="872"/>
      <c r="AQ557" s="857"/>
      <c r="AR557" s="857"/>
      <c r="AS557" s="857"/>
      <c r="AT557" s="857"/>
      <c r="AU557" s="857"/>
      <c r="AV557" s="861"/>
      <c r="AW557" s="834"/>
      <c r="AX557" s="862"/>
      <c r="AY557" s="862" t="s">
        <v>680</v>
      </c>
      <c r="AZ557" s="863"/>
      <c r="BA557" s="861" t="s">
        <v>680</v>
      </c>
      <c r="BB557" s="864"/>
      <c r="BC557" s="864"/>
      <c r="BD557" s="864"/>
      <c r="BH557" s="863"/>
      <c r="BI557" s="863"/>
      <c r="BJ557" s="863"/>
    </row>
    <row r="558" spans="1:62" ht="31.5" x14ac:dyDescent="0.25">
      <c r="A558" s="843">
        <v>5</v>
      </c>
      <c r="B558" s="875" t="s">
        <v>1594</v>
      </c>
      <c r="C558" s="873" t="s">
        <v>160</v>
      </c>
      <c r="D558" s="873"/>
      <c r="E558" s="855">
        <f t="shared" si="97"/>
        <v>0.11</v>
      </c>
      <c r="F558" s="855"/>
      <c r="G558" s="856">
        <v>28</v>
      </c>
      <c r="H558" s="855">
        <f t="shared" si="98"/>
        <v>0.11</v>
      </c>
      <c r="I558" s="855">
        <v>0.11</v>
      </c>
      <c r="J558" s="884"/>
      <c r="K558" s="855"/>
      <c r="L558" s="855"/>
      <c r="M558" s="855">
        <f t="shared" si="99"/>
        <v>0.11</v>
      </c>
      <c r="N558" s="855">
        <v>0.11</v>
      </c>
      <c r="O558" s="871" t="s">
        <v>698</v>
      </c>
      <c r="P558" s="843" t="s">
        <v>699</v>
      </c>
      <c r="Q558" s="858" t="s">
        <v>677</v>
      </c>
      <c r="R558" s="858">
        <v>567</v>
      </c>
      <c r="S558" s="858">
        <v>567</v>
      </c>
      <c r="T558" s="859" t="s">
        <v>680</v>
      </c>
      <c r="U558" s="872"/>
      <c r="V558" s="872"/>
      <c r="W558" s="855"/>
      <c r="X558" s="872"/>
      <c r="Y558" s="872"/>
      <c r="Z558" s="872"/>
      <c r="AA558" s="872"/>
      <c r="AB558" s="872"/>
      <c r="AC558" s="872"/>
      <c r="AD558" s="872"/>
      <c r="AE558" s="872"/>
      <c r="AF558" s="872"/>
      <c r="AG558" s="872"/>
      <c r="AH558" s="872"/>
      <c r="AI558" s="872"/>
      <c r="AJ558" s="884">
        <v>0.11</v>
      </c>
      <c r="AK558" s="872"/>
      <c r="AL558" s="872"/>
      <c r="AM558" s="872"/>
      <c r="AN558" s="872"/>
      <c r="AO558" s="872"/>
      <c r="AP558" s="872"/>
      <c r="AQ558" s="857"/>
      <c r="AR558" s="857"/>
      <c r="AS558" s="857"/>
      <c r="AT558" s="857"/>
      <c r="AU558" s="857"/>
      <c r="AV558" s="861"/>
      <c r="AW558" s="834"/>
      <c r="AX558" s="862"/>
      <c r="AY558" s="862" t="s">
        <v>680</v>
      </c>
      <c r="AZ558" s="863"/>
      <c r="BA558" s="861" t="s">
        <v>680</v>
      </c>
      <c r="BB558" s="864"/>
      <c r="BC558" s="864"/>
      <c r="BD558" s="864"/>
      <c r="BH558" s="863"/>
      <c r="BI558" s="863"/>
      <c r="BJ558" s="863"/>
    </row>
    <row r="559" spans="1:62" ht="31.5" x14ac:dyDescent="0.25">
      <c r="A559" s="843">
        <v>6</v>
      </c>
      <c r="B559" s="875" t="s">
        <v>1594</v>
      </c>
      <c r="C559" s="873" t="s">
        <v>160</v>
      </c>
      <c r="D559" s="873"/>
      <c r="E559" s="855">
        <f t="shared" si="97"/>
        <v>0.08</v>
      </c>
      <c r="F559" s="855"/>
      <c r="G559" s="856">
        <v>28</v>
      </c>
      <c r="H559" s="855">
        <f t="shared" si="98"/>
        <v>0.08</v>
      </c>
      <c r="I559" s="855">
        <v>0.49</v>
      </c>
      <c r="J559" s="884"/>
      <c r="K559" s="855"/>
      <c r="L559" s="855"/>
      <c r="M559" s="855">
        <f t="shared" si="99"/>
        <v>0.08</v>
      </c>
      <c r="N559" s="855">
        <v>0.49</v>
      </c>
      <c r="O559" s="871" t="s">
        <v>1542</v>
      </c>
      <c r="P559" s="843" t="s">
        <v>699</v>
      </c>
      <c r="Q559" s="858" t="s">
        <v>677</v>
      </c>
      <c r="R559" s="858">
        <v>568</v>
      </c>
      <c r="S559" s="858">
        <v>568</v>
      </c>
      <c r="T559" s="859"/>
      <c r="U559" s="872"/>
      <c r="V559" s="872"/>
      <c r="W559" s="855"/>
      <c r="X559" s="872"/>
      <c r="Y559" s="872"/>
      <c r="Z559" s="872"/>
      <c r="AA559" s="872"/>
      <c r="AB559" s="872"/>
      <c r="AC559" s="872"/>
      <c r="AD559" s="872"/>
      <c r="AE559" s="872"/>
      <c r="AF559" s="872"/>
      <c r="AG559" s="872"/>
      <c r="AH559" s="872"/>
      <c r="AI559" s="872"/>
      <c r="AJ559" s="884">
        <v>0.08</v>
      </c>
      <c r="AK559" s="872"/>
      <c r="AL559" s="872"/>
      <c r="AM559" s="872"/>
      <c r="AN559" s="872"/>
      <c r="AO559" s="872"/>
      <c r="AP559" s="872"/>
      <c r="AQ559" s="857"/>
      <c r="AR559" s="857"/>
      <c r="AS559" s="857"/>
      <c r="AT559" s="857"/>
      <c r="AU559" s="857"/>
      <c r="AV559" s="861"/>
      <c r="AW559" s="834"/>
      <c r="AX559" s="862"/>
      <c r="AY559" s="862" t="s">
        <v>680</v>
      </c>
      <c r="AZ559" s="863"/>
      <c r="BA559" s="861" t="s">
        <v>680</v>
      </c>
      <c r="BB559" s="864"/>
      <c r="BC559" s="864"/>
      <c r="BD559" s="864"/>
      <c r="BH559" s="863"/>
      <c r="BI559" s="863"/>
      <c r="BJ559" s="863"/>
    </row>
    <row r="560" spans="1:62" ht="31.5" x14ac:dyDescent="0.25">
      <c r="A560" s="843">
        <v>7</v>
      </c>
      <c r="B560" s="875" t="s">
        <v>1595</v>
      </c>
      <c r="C560" s="873" t="s">
        <v>160</v>
      </c>
      <c r="D560" s="873"/>
      <c r="E560" s="855">
        <f t="shared" si="97"/>
        <v>0.05</v>
      </c>
      <c r="F560" s="855"/>
      <c r="G560" s="856">
        <v>28</v>
      </c>
      <c r="H560" s="855">
        <f t="shared" si="98"/>
        <v>0.05</v>
      </c>
      <c r="I560" s="855">
        <v>0.05</v>
      </c>
      <c r="J560" s="884"/>
      <c r="K560" s="855"/>
      <c r="L560" s="855"/>
      <c r="M560" s="855">
        <f t="shared" si="99"/>
        <v>0.05</v>
      </c>
      <c r="N560" s="855">
        <v>0.05</v>
      </c>
      <c r="O560" s="871" t="s">
        <v>591</v>
      </c>
      <c r="P560" s="843" t="s">
        <v>796</v>
      </c>
      <c r="Q560" s="858" t="s">
        <v>677</v>
      </c>
      <c r="R560" s="858">
        <v>569</v>
      </c>
      <c r="S560" s="858">
        <v>569</v>
      </c>
      <c r="T560" s="859" t="s">
        <v>680</v>
      </c>
      <c r="U560" s="872"/>
      <c r="V560" s="872"/>
      <c r="W560" s="874"/>
      <c r="X560" s="884">
        <v>0.05</v>
      </c>
      <c r="Y560" s="872"/>
      <c r="Z560" s="872"/>
      <c r="AA560" s="872"/>
      <c r="AB560" s="872"/>
      <c r="AC560" s="872"/>
      <c r="AD560" s="872"/>
      <c r="AE560" s="872"/>
      <c r="AF560" s="872"/>
      <c r="AG560" s="872"/>
      <c r="AH560" s="872"/>
      <c r="AI560" s="872"/>
      <c r="AJ560" s="872"/>
      <c r="AK560" s="872"/>
      <c r="AL560" s="872"/>
      <c r="AM560" s="872"/>
      <c r="AN560" s="872"/>
      <c r="AO560" s="872"/>
      <c r="AP560" s="872"/>
      <c r="AQ560" s="857"/>
      <c r="AR560" s="857"/>
      <c r="AS560" s="857"/>
      <c r="AT560" s="857"/>
      <c r="AU560" s="857"/>
      <c r="AV560" s="861"/>
      <c r="AW560" s="834"/>
      <c r="AX560" s="862"/>
      <c r="AY560" s="862" t="s">
        <v>680</v>
      </c>
      <c r="AZ560" s="863"/>
      <c r="BA560" s="861" t="s">
        <v>680</v>
      </c>
      <c r="BB560" s="864"/>
      <c r="BC560" s="864"/>
      <c r="BD560" s="864"/>
      <c r="BH560" s="863"/>
      <c r="BI560" s="863"/>
      <c r="BJ560" s="863"/>
    </row>
    <row r="561" spans="1:62" ht="31.5" x14ac:dyDescent="0.25">
      <c r="A561" s="843">
        <v>8</v>
      </c>
      <c r="B561" s="854" t="s">
        <v>1596</v>
      </c>
      <c r="C561" s="843" t="s">
        <v>160</v>
      </c>
      <c r="D561" s="843"/>
      <c r="E561" s="855">
        <f t="shared" si="97"/>
        <v>13.3</v>
      </c>
      <c r="F561" s="855"/>
      <c r="G561" s="856">
        <v>28</v>
      </c>
      <c r="H561" s="855">
        <f t="shared" si="98"/>
        <v>13.3</v>
      </c>
      <c r="I561" s="855">
        <v>2.7</v>
      </c>
      <c r="J561" s="855"/>
      <c r="K561" s="855"/>
      <c r="L561" s="855"/>
      <c r="M561" s="855">
        <f t="shared" si="99"/>
        <v>13.3</v>
      </c>
      <c r="N561" s="855">
        <v>2.7</v>
      </c>
      <c r="O561" s="871" t="s">
        <v>610</v>
      </c>
      <c r="P561" s="843" t="s">
        <v>890</v>
      </c>
      <c r="Q561" s="858" t="s">
        <v>677</v>
      </c>
      <c r="R561" s="858">
        <v>570</v>
      </c>
      <c r="S561" s="858">
        <v>570</v>
      </c>
      <c r="T561" s="859" t="s">
        <v>1597</v>
      </c>
      <c r="U561" s="874"/>
      <c r="V561" s="872"/>
      <c r="W561" s="874"/>
      <c r="X561" s="874">
        <f>10.27-0.12</f>
        <v>10.15</v>
      </c>
      <c r="Y561" s="874"/>
      <c r="Z561" s="874">
        <v>0.7</v>
      </c>
      <c r="AA561" s="874"/>
      <c r="AB561" s="872"/>
      <c r="AC561" s="872"/>
      <c r="AD561" s="874"/>
      <c r="AE561" s="874"/>
      <c r="AF561" s="874"/>
      <c r="AG561" s="874"/>
      <c r="AH561" s="874"/>
      <c r="AI561" s="874"/>
      <c r="AJ561" s="874"/>
      <c r="AK561" s="872"/>
      <c r="AL561" s="872"/>
      <c r="AM561" s="874"/>
      <c r="AN561" s="874">
        <v>2.4500000000000002</v>
      </c>
      <c r="AO561" s="872"/>
      <c r="AP561" s="872"/>
      <c r="AQ561" s="857"/>
      <c r="AR561" s="857"/>
      <c r="AS561" s="857"/>
      <c r="AT561" s="857"/>
      <c r="AU561" s="857"/>
      <c r="AV561" s="861"/>
      <c r="AW561" s="834"/>
      <c r="AX561" s="862"/>
      <c r="AY561" s="862" t="s">
        <v>680</v>
      </c>
      <c r="AZ561" s="863"/>
      <c r="BA561" s="861" t="s">
        <v>680</v>
      </c>
      <c r="BB561" s="864"/>
      <c r="BC561" s="864"/>
      <c r="BD561" s="864"/>
      <c r="BH561" s="863"/>
      <c r="BI561" s="863"/>
      <c r="BJ561" s="863"/>
    </row>
    <row r="562" spans="1:62" ht="31.5" x14ac:dyDescent="0.25">
      <c r="A562" s="843">
        <v>9</v>
      </c>
      <c r="B562" s="871" t="s">
        <v>1598</v>
      </c>
      <c r="C562" s="843" t="s">
        <v>160</v>
      </c>
      <c r="D562" s="843"/>
      <c r="E562" s="855">
        <f t="shared" si="97"/>
        <v>1.27</v>
      </c>
      <c r="F562" s="855"/>
      <c r="G562" s="856">
        <v>28</v>
      </c>
      <c r="H562" s="855">
        <f t="shared" si="98"/>
        <v>1.27</v>
      </c>
      <c r="I562" s="855">
        <v>1.4</v>
      </c>
      <c r="J562" s="855"/>
      <c r="K562" s="855"/>
      <c r="L562" s="855"/>
      <c r="M562" s="855">
        <f t="shared" si="99"/>
        <v>1.27</v>
      </c>
      <c r="N562" s="855">
        <v>1.4</v>
      </c>
      <c r="O562" s="871" t="s">
        <v>610</v>
      </c>
      <c r="P562" s="843" t="s">
        <v>890</v>
      </c>
      <c r="Q562" s="858" t="s">
        <v>677</v>
      </c>
      <c r="R562" s="858">
        <v>571</v>
      </c>
      <c r="S562" s="858">
        <v>571</v>
      </c>
      <c r="T562" s="859" t="s">
        <v>1599</v>
      </c>
      <c r="U562" s="874"/>
      <c r="V562" s="872"/>
      <c r="W562" s="874"/>
      <c r="X562" s="874">
        <v>1.27</v>
      </c>
      <c r="Y562" s="874"/>
      <c r="Z562" s="874"/>
      <c r="AA562" s="874"/>
      <c r="AB562" s="872"/>
      <c r="AC562" s="872"/>
      <c r="AD562" s="874"/>
      <c r="AE562" s="874"/>
      <c r="AF562" s="874"/>
      <c r="AG562" s="874"/>
      <c r="AH562" s="874"/>
      <c r="AI562" s="874"/>
      <c r="AJ562" s="874"/>
      <c r="AK562" s="872"/>
      <c r="AL562" s="872"/>
      <c r="AM562" s="874"/>
      <c r="AN562" s="874"/>
      <c r="AO562" s="872"/>
      <c r="AP562" s="872"/>
      <c r="AQ562" s="857"/>
      <c r="AR562" s="857"/>
      <c r="AS562" s="857"/>
      <c r="AT562" s="857"/>
      <c r="AU562" s="857"/>
      <c r="AV562" s="861"/>
      <c r="AW562" s="834"/>
      <c r="AX562" s="862"/>
      <c r="AY562" s="862" t="s">
        <v>680</v>
      </c>
      <c r="AZ562" s="863"/>
      <c r="BA562" s="861" t="s">
        <v>680</v>
      </c>
      <c r="BB562" s="864"/>
      <c r="BC562" s="864"/>
      <c r="BD562" s="864"/>
      <c r="BH562" s="863"/>
      <c r="BI562" s="863"/>
      <c r="BJ562" s="863"/>
    </row>
    <row r="563" spans="1:62" ht="31.5" x14ac:dyDescent="0.25">
      <c r="A563" s="843">
        <v>10</v>
      </c>
      <c r="B563" s="854" t="s">
        <v>1594</v>
      </c>
      <c r="C563" s="843" t="s">
        <v>160</v>
      </c>
      <c r="D563" s="843"/>
      <c r="E563" s="855">
        <f t="shared" si="97"/>
        <v>0.05</v>
      </c>
      <c r="F563" s="893"/>
      <c r="G563" s="856">
        <v>28</v>
      </c>
      <c r="H563" s="855">
        <f t="shared" si="98"/>
        <v>0.05</v>
      </c>
      <c r="I563" s="888">
        <v>0.05</v>
      </c>
      <c r="J563" s="854">
        <v>0.05</v>
      </c>
      <c r="K563" s="854"/>
      <c r="L563" s="854"/>
      <c r="M563" s="855">
        <f t="shared" si="99"/>
        <v>0</v>
      </c>
      <c r="N563" s="854"/>
      <c r="O563" s="871" t="s">
        <v>590</v>
      </c>
      <c r="P563" s="843" t="s">
        <v>715</v>
      </c>
      <c r="Q563" s="854"/>
      <c r="R563" s="843">
        <v>717</v>
      </c>
      <c r="S563" s="859"/>
      <c r="T563" s="859"/>
      <c r="U563" s="859"/>
      <c r="V563" s="859"/>
      <c r="W563" s="859"/>
      <c r="X563" s="859"/>
      <c r="Y563" s="859"/>
      <c r="Z563" s="859"/>
      <c r="AA563" s="859"/>
      <c r="AB563" s="859"/>
      <c r="AC563" s="859"/>
      <c r="AD563" s="859"/>
      <c r="AE563" s="859"/>
      <c r="AF563" s="859"/>
      <c r="AG563" s="859"/>
      <c r="AH563" s="859"/>
      <c r="AI563" s="859"/>
      <c r="AJ563" s="859"/>
      <c r="AK563" s="859"/>
      <c r="AL563" s="859"/>
      <c r="AM563" s="859"/>
      <c r="AN563" s="859"/>
      <c r="AO563" s="859"/>
      <c r="AP563" s="859"/>
      <c r="AQ563" s="859"/>
      <c r="AR563" s="859"/>
      <c r="AS563" s="859"/>
      <c r="AT563" s="859"/>
      <c r="AU563" s="859"/>
      <c r="AV563" s="834" t="s">
        <v>684</v>
      </c>
      <c r="AW563" s="834"/>
      <c r="AX563" s="834"/>
      <c r="AY563" s="834" t="s">
        <v>680</v>
      </c>
      <c r="BA563" s="834" t="s">
        <v>680</v>
      </c>
      <c r="BB563" s="868"/>
    </row>
    <row r="564" spans="1:62" ht="31.5" x14ac:dyDescent="0.25">
      <c r="A564" s="843">
        <v>11</v>
      </c>
      <c r="B564" s="854" t="s">
        <v>1600</v>
      </c>
      <c r="C564" s="843" t="s">
        <v>160</v>
      </c>
      <c r="D564" s="843"/>
      <c r="E564" s="855">
        <f t="shared" si="97"/>
        <v>0.2</v>
      </c>
      <c r="F564" s="893"/>
      <c r="G564" s="856">
        <v>28</v>
      </c>
      <c r="H564" s="855">
        <f t="shared" si="98"/>
        <v>0.2</v>
      </c>
      <c r="I564" s="945">
        <v>0.2</v>
      </c>
      <c r="J564" s="854"/>
      <c r="K564" s="854"/>
      <c r="L564" s="854"/>
      <c r="M564" s="855">
        <f t="shared" si="99"/>
        <v>0.2</v>
      </c>
      <c r="N564" s="854"/>
      <c r="O564" s="871" t="s">
        <v>1601</v>
      </c>
      <c r="P564" s="871" t="s">
        <v>815</v>
      </c>
      <c r="Q564" s="854"/>
      <c r="R564" s="843">
        <v>705</v>
      </c>
      <c r="S564" s="859"/>
      <c r="T564" s="859"/>
      <c r="U564" s="859"/>
      <c r="V564" s="859"/>
      <c r="W564" s="859"/>
      <c r="X564" s="859"/>
      <c r="Y564" s="859"/>
      <c r="Z564" s="859"/>
      <c r="AA564" s="859"/>
      <c r="AB564" s="859"/>
      <c r="AC564" s="859"/>
      <c r="AD564" s="859"/>
      <c r="AE564" s="859"/>
      <c r="AF564" s="944">
        <v>0.2</v>
      </c>
      <c r="AG564" s="859"/>
      <c r="AH564" s="859"/>
      <c r="AI564" s="859"/>
      <c r="AJ564" s="859"/>
      <c r="AK564" s="859"/>
      <c r="AL564" s="859"/>
      <c r="AM564" s="859"/>
      <c r="AN564" s="859"/>
      <c r="AO564" s="859"/>
      <c r="AP564" s="859"/>
      <c r="AQ564" s="859"/>
      <c r="AR564" s="859"/>
      <c r="AS564" s="859"/>
      <c r="AT564" s="859"/>
      <c r="AU564" s="859"/>
      <c r="AV564" s="834" t="s">
        <v>684</v>
      </c>
      <c r="AW564" s="834"/>
      <c r="AX564" s="834"/>
      <c r="AY564" s="834" t="s">
        <v>680</v>
      </c>
      <c r="BA564" s="834" t="s">
        <v>680</v>
      </c>
      <c r="BB564" s="868"/>
    </row>
    <row r="565" spans="1:62" ht="31.5" x14ac:dyDescent="0.25">
      <c r="A565" s="843">
        <v>12</v>
      </c>
      <c r="B565" s="854" t="s">
        <v>1600</v>
      </c>
      <c r="C565" s="843" t="s">
        <v>160</v>
      </c>
      <c r="D565" s="843"/>
      <c r="E565" s="855">
        <f t="shared" si="97"/>
        <v>0.09</v>
      </c>
      <c r="F565" s="893"/>
      <c r="G565" s="856">
        <v>28</v>
      </c>
      <c r="H565" s="855">
        <f t="shared" si="98"/>
        <v>0.09</v>
      </c>
      <c r="I565" s="945">
        <v>0.09</v>
      </c>
      <c r="J565" s="854"/>
      <c r="K565" s="854"/>
      <c r="L565" s="854"/>
      <c r="M565" s="855">
        <f t="shared" si="99"/>
        <v>0.09</v>
      </c>
      <c r="N565" s="854"/>
      <c r="O565" s="871" t="s">
        <v>1602</v>
      </c>
      <c r="P565" s="871" t="s">
        <v>815</v>
      </c>
      <c r="Q565" s="854"/>
      <c r="R565" s="843">
        <v>706</v>
      </c>
      <c r="S565" s="859"/>
      <c r="T565" s="859"/>
      <c r="U565" s="859"/>
      <c r="V565" s="859"/>
      <c r="W565" s="859"/>
      <c r="X565" s="859"/>
      <c r="Y565" s="859"/>
      <c r="Z565" s="859"/>
      <c r="AA565" s="859"/>
      <c r="AB565" s="859"/>
      <c r="AC565" s="859"/>
      <c r="AD565" s="859"/>
      <c r="AE565" s="859"/>
      <c r="AF565" s="944">
        <v>0.09</v>
      </c>
      <c r="AG565" s="859"/>
      <c r="AH565" s="859"/>
      <c r="AI565" s="859"/>
      <c r="AJ565" s="859"/>
      <c r="AK565" s="859"/>
      <c r="AL565" s="859"/>
      <c r="AM565" s="859"/>
      <c r="AN565" s="859"/>
      <c r="AO565" s="859"/>
      <c r="AP565" s="859"/>
      <c r="AQ565" s="859"/>
      <c r="AR565" s="859"/>
      <c r="AS565" s="859"/>
      <c r="AT565" s="859"/>
      <c r="AU565" s="859"/>
      <c r="AV565" s="834" t="s">
        <v>684</v>
      </c>
      <c r="AW565" s="834"/>
      <c r="AX565" s="834"/>
      <c r="AY565" s="834" t="s">
        <v>680</v>
      </c>
      <c r="BA565" s="834" t="s">
        <v>680</v>
      </c>
      <c r="BB565" s="868"/>
    </row>
    <row r="566" spans="1:62" x14ac:dyDescent="0.25">
      <c r="A566" s="843">
        <v>13</v>
      </c>
      <c r="B566" s="854" t="s">
        <v>1603</v>
      </c>
      <c r="C566" s="843" t="s">
        <v>160</v>
      </c>
      <c r="D566" s="843">
        <v>13</v>
      </c>
      <c r="E566" s="855">
        <f t="shared" si="97"/>
        <v>0.08</v>
      </c>
      <c r="F566" s="893"/>
      <c r="G566" s="856">
        <v>28</v>
      </c>
      <c r="H566" s="855">
        <f t="shared" si="98"/>
        <v>0.08</v>
      </c>
      <c r="I566" s="888">
        <v>0.1</v>
      </c>
      <c r="J566" s="854"/>
      <c r="K566" s="854"/>
      <c r="L566" s="854"/>
      <c r="M566" s="855">
        <f t="shared" si="99"/>
        <v>0.08</v>
      </c>
      <c r="N566" s="888">
        <v>0.1</v>
      </c>
      <c r="O566" s="871" t="s">
        <v>1604</v>
      </c>
      <c r="P566" s="843" t="s">
        <v>859</v>
      </c>
      <c r="Q566" s="854"/>
      <c r="R566" s="843">
        <v>740</v>
      </c>
      <c r="S566" s="859"/>
      <c r="T566" s="859"/>
      <c r="U566" s="859"/>
      <c r="V566" s="859"/>
      <c r="W566" s="888">
        <v>0.08</v>
      </c>
      <c r="X566" s="859"/>
      <c r="Y566" s="859"/>
      <c r="Z566" s="859"/>
      <c r="AA566" s="859"/>
      <c r="AB566" s="859"/>
      <c r="AC566" s="859"/>
      <c r="AD566" s="859"/>
      <c r="AE566" s="859"/>
      <c r="AF566" s="859"/>
      <c r="AG566" s="859"/>
      <c r="AH566" s="859"/>
      <c r="AI566" s="859"/>
      <c r="AJ566" s="859"/>
      <c r="AK566" s="859"/>
      <c r="AL566" s="859"/>
      <c r="AM566" s="859"/>
      <c r="AN566" s="859"/>
      <c r="AO566" s="859"/>
      <c r="AP566" s="859"/>
      <c r="AQ566" s="859"/>
      <c r="AR566" s="859"/>
      <c r="AS566" s="859"/>
      <c r="AT566" s="859"/>
      <c r="AU566" s="859"/>
      <c r="AV566" s="834" t="s">
        <v>684</v>
      </c>
      <c r="AW566" s="834"/>
      <c r="AX566" s="834"/>
      <c r="AY566" s="834" t="s">
        <v>680</v>
      </c>
      <c r="BA566" s="834" t="s">
        <v>680</v>
      </c>
      <c r="BB566" s="868"/>
    </row>
    <row r="567" spans="1:62" ht="31.5" x14ac:dyDescent="0.25">
      <c r="A567" s="843">
        <v>14</v>
      </c>
      <c r="B567" s="875" t="s">
        <v>1605</v>
      </c>
      <c r="C567" s="843" t="s">
        <v>160</v>
      </c>
      <c r="D567" s="843"/>
      <c r="E567" s="855">
        <f t="shared" si="97"/>
        <v>0.86</v>
      </c>
      <c r="F567" s="893"/>
      <c r="G567" s="856"/>
      <c r="H567" s="855">
        <f t="shared" si="98"/>
        <v>0.86</v>
      </c>
      <c r="I567" s="888"/>
      <c r="J567" s="854"/>
      <c r="K567" s="854"/>
      <c r="L567" s="854"/>
      <c r="M567" s="855">
        <f t="shared" si="99"/>
        <v>0.86</v>
      </c>
      <c r="N567" s="888"/>
      <c r="O567" s="871" t="s">
        <v>599</v>
      </c>
      <c r="P567" s="843" t="s">
        <v>855</v>
      </c>
      <c r="Q567" s="854"/>
      <c r="R567" s="843">
        <v>896</v>
      </c>
      <c r="S567" s="859"/>
      <c r="T567" s="859"/>
      <c r="U567" s="859"/>
      <c r="V567" s="859"/>
      <c r="W567" s="888"/>
      <c r="X567" s="859"/>
      <c r="Y567" s="859"/>
      <c r="Z567" s="859"/>
      <c r="AA567" s="859"/>
      <c r="AB567" s="859"/>
      <c r="AC567" s="859"/>
      <c r="AD567" s="859"/>
      <c r="AE567" s="859"/>
      <c r="AF567" s="859"/>
      <c r="AG567" s="859"/>
      <c r="AH567" s="859"/>
      <c r="AI567" s="859"/>
      <c r="AJ567" s="859"/>
      <c r="AK567" s="859"/>
      <c r="AL567" s="859"/>
      <c r="AM567" s="859"/>
      <c r="AN567" s="859"/>
      <c r="AO567" s="859"/>
      <c r="AP567" s="859"/>
      <c r="AQ567" s="859"/>
      <c r="AR567" s="859"/>
      <c r="AS567" s="859">
        <v>0.86</v>
      </c>
      <c r="AT567" s="859"/>
      <c r="AU567" s="859"/>
      <c r="AW567" s="834"/>
      <c r="AX567" s="834"/>
      <c r="AY567" s="834"/>
      <c r="BA567" s="834" t="s">
        <v>1606</v>
      </c>
      <c r="BB567" s="868"/>
    </row>
    <row r="568" spans="1:62" s="838" customFormat="1" x14ac:dyDescent="0.25">
      <c r="A568" s="952" t="s">
        <v>1607</v>
      </c>
      <c r="B568" s="847" t="s">
        <v>95</v>
      </c>
      <c r="C568" s="952"/>
      <c r="D568" s="843"/>
      <c r="E568" s="869">
        <f t="shared" ref="E568:M568" si="100">SUM(E569:E714)</f>
        <v>431.15999999999985</v>
      </c>
      <c r="F568" s="869">
        <f t="shared" si="100"/>
        <v>0</v>
      </c>
      <c r="G568" s="855">
        <f t="shared" si="100"/>
        <v>3799</v>
      </c>
      <c r="H568" s="869">
        <f t="shared" si="100"/>
        <v>431.15999999999985</v>
      </c>
      <c r="I568" s="855">
        <f t="shared" si="100"/>
        <v>264.39680000000004</v>
      </c>
      <c r="J568" s="869">
        <f t="shared" si="100"/>
        <v>67.760000000000005</v>
      </c>
      <c r="K568" s="869">
        <f t="shared" si="100"/>
        <v>0</v>
      </c>
      <c r="L568" s="869">
        <f t="shared" si="100"/>
        <v>0</v>
      </c>
      <c r="M568" s="869">
        <f t="shared" si="100"/>
        <v>363.40000000000003</v>
      </c>
      <c r="N568" s="854"/>
      <c r="O568" s="850"/>
      <c r="P568" s="854"/>
      <c r="Q568" s="854"/>
      <c r="R568" s="952"/>
      <c r="S568" s="859"/>
      <c r="T568" s="859"/>
      <c r="U568" s="859"/>
      <c r="V568" s="859"/>
      <c r="W568" s="859"/>
      <c r="X568" s="859"/>
      <c r="Y568" s="859"/>
      <c r="Z568" s="859"/>
      <c r="AA568" s="859"/>
      <c r="AB568" s="859"/>
      <c r="AC568" s="859"/>
      <c r="AD568" s="859"/>
      <c r="AE568" s="859"/>
      <c r="AF568" s="859"/>
      <c r="AG568" s="859"/>
      <c r="AH568" s="859"/>
      <c r="AI568" s="859"/>
      <c r="AJ568" s="859"/>
      <c r="AK568" s="859"/>
      <c r="AL568" s="859"/>
      <c r="AM568" s="859"/>
      <c r="AN568" s="859"/>
      <c r="AO568" s="859"/>
      <c r="AP568" s="859"/>
      <c r="AQ568" s="859"/>
      <c r="AR568" s="859"/>
      <c r="AS568" s="859"/>
      <c r="AT568" s="859"/>
      <c r="AU568" s="859"/>
      <c r="AV568" s="834"/>
      <c r="AW568" s="834"/>
      <c r="AX568" s="834"/>
      <c r="AY568" s="834"/>
      <c r="AZ568" s="833"/>
      <c r="BA568" s="834"/>
      <c r="BB568" s="870"/>
      <c r="BC568" s="833"/>
      <c r="BD568" s="833"/>
      <c r="BE568" s="833"/>
      <c r="BF568" s="833"/>
      <c r="BG568" s="833"/>
      <c r="BH568" s="833"/>
      <c r="BI568" s="833"/>
      <c r="BJ568" s="833"/>
    </row>
    <row r="569" spans="1:62" ht="31.5" x14ac:dyDescent="0.25">
      <c r="A569" s="843">
        <v>1</v>
      </c>
      <c r="B569" s="854" t="s">
        <v>1608</v>
      </c>
      <c r="C569" s="843" t="s">
        <v>100</v>
      </c>
      <c r="D569" s="843"/>
      <c r="E569" s="855">
        <f t="shared" ref="E569:E632" si="101">F569+H569</f>
        <v>1.1299999999999999</v>
      </c>
      <c r="F569" s="855"/>
      <c r="G569" s="856">
        <v>29</v>
      </c>
      <c r="H569" s="855">
        <f t="shared" ref="H569:H632" si="102">J569+K569+L569+M569</f>
        <v>1.1299999999999999</v>
      </c>
      <c r="I569" s="855">
        <v>0.19</v>
      </c>
      <c r="J569" s="855"/>
      <c r="K569" s="855"/>
      <c r="L569" s="855"/>
      <c r="M569" s="855">
        <f t="shared" ref="M569:M632" si="103">SUM(W569:AS569)</f>
        <v>1.1299999999999999</v>
      </c>
      <c r="N569" s="855">
        <v>0.19</v>
      </c>
      <c r="O569" s="871" t="s">
        <v>1609</v>
      </c>
      <c r="P569" s="843" t="s">
        <v>686</v>
      </c>
      <c r="Q569" s="858" t="s">
        <v>677</v>
      </c>
      <c r="R569" s="858">
        <v>372</v>
      </c>
      <c r="S569" s="858">
        <v>372</v>
      </c>
      <c r="T569" s="859"/>
      <c r="U569" s="855"/>
      <c r="V569" s="855"/>
      <c r="W569" s="874"/>
      <c r="X569" s="855">
        <v>1.1299999999999999</v>
      </c>
      <c r="Y569" s="855"/>
      <c r="Z569" s="855"/>
      <c r="AA569" s="855"/>
      <c r="AB569" s="855"/>
      <c r="AC569" s="872"/>
      <c r="AD569" s="872"/>
      <c r="AE569" s="872"/>
      <c r="AF569" s="872"/>
      <c r="AG569" s="872"/>
      <c r="AH569" s="872"/>
      <c r="AI569" s="872"/>
      <c r="AJ569" s="872"/>
      <c r="AK569" s="872"/>
      <c r="AL569" s="872"/>
      <c r="AM569" s="872"/>
      <c r="AN569" s="872"/>
      <c r="AO569" s="872"/>
      <c r="AP569" s="872"/>
      <c r="AQ569" s="857"/>
      <c r="AR569" s="857"/>
      <c r="AS569" s="857"/>
      <c r="AT569" s="857"/>
      <c r="AU569" s="857"/>
      <c r="AV569" s="861"/>
      <c r="AW569" s="834" t="s">
        <v>749</v>
      </c>
      <c r="AX569" s="862"/>
      <c r="AY569" s="862" t="s">
        <v>839</v>
      </c>
      <c r="AZ569" s="863"/>
      <c r="BA569" s="861" t="s">
        <v>1610</v>
      </c>
      <c r="BB569" s="864"/>
      <c r="BC569" s="864"/>
      <c r="BD569" s="864"/>
      <c r="BH569" s="863"/>
      <c r="BI569" s="863"/>
      <c r="BJ569" s="863"/>
    </row>
    <row r="570" spans="1:62" ht="37.5" customHeight="1" x14ac:dyDescent="0.25">
      <c r="A570" s="843">
        <v>2</v>
      </c>
      <c r="B570" s="854" t="s">
        <v>1608</v>
      </c>
      <c r="C570" s="843" t="s">
        <v>100</v>
      </c>
      <c r="D570" s="843"/>
      <c r="E570" s="855">
        <f t="shared" si="101"/>
        <v>3.52</v>
      </c>
      <c r="F570" s="855"/>
      <c r="G570" s="856">
        <v>29</v>
      </c>
      <c r="H570" s="855">
        <f t="shared" si="102"/>
        <v>3.52</v>
      </c>
      <c r="I570" s="855">
        <v>1.53</v>
      </c>
      <c r="J570" s="855"/>
      <c r="K570" s="855"/>
      <c r="L570" s="855"/>
      <c r="M570" s="855">
        <f t="shared" si="103"/>
        <v>3.52</v>
      </c>
      <c r="N570" s="855">
        <v>1.53</v>
      </c>
      <c r="O570" s="871" t="s">
        <v>1611</v>
      </c>
      <c r="P570" s="843" t="s">
        <v>686</v>
      </c>
      <c r="Q570" s="858" t="s">
        <v>677</v>
      </c>
      <c r="R570" s="858">
        <v>378</v>
      </c>
      <c r="S570" s="858">
        <v>378</v>
      </c>
      <c r="T570" s="859"/>
      <c r="U570" s="855"/>
      <c r="V570" s="855"/>
      <c r="W570" s="855">
        <v>3.52</v>
      </c>
      <c r="X570" s="855"/>
      <c r="Y570" s="855"/>
      <c r="Z570" s="855"/>
      <c r="AA570" s="855"/>
      <c r="AB570" s="855"/>
      <c r="AC570" s="855"/>
      <c r="AD570" s="855"/>
      <c r="AE570" s="855"/>
      <c r="AF570" s="855"/>
      <c r="AG570" s="855"/>
      <c r="AH570" s="855"/>
      <c r="AI570" s="855"/>
      <c r="AJ570" s="872"/>
      <c r="AK570" s="872"/>
      <c r="AL570" s="872"/>
      <c r="AM570" s="872"/>
      <c r="AN570" s="872"/>
      <c r="AO570" s="872"/>
      <c r="AP570" s="872"/>
      <c r="AQ570" s="857"/>
      <c r="AR570" s="857"/>
      <c r="AS570" s="857"/>
      <c r="AT570" s="857"/>
      <c r="AU570" s="857"/>
      <c r="AV570" s="861"/>
      <c r="AW570" s="834"/>
      <c r="AX570" s="862"/>
      <c r="AY570" s="862" t="s">
        <v>680</v>
      </c>
      <c r="AZ570" s="863"/>
      <c r="BA570" s="861" t="s">
        <v>680</v>
      </c>
      <c r="BB570" s="864"/>
      <c r="BC570" s="864"/>
      <c r="BD570" s="864"/>
      <c r="BH570" s="863"/>
      <c r="BI570" s="863"/>
      <c r="BJ570" s="863"/>
    </row>
    <row r="571" spans="1:62" ht="31.5" x14ac:dyDescent="0.25">
      <c r="A571" s="843">
        <v>3</v>
      </c>
      <c r="B571" s="854" t="s">
        <v>1608</v>
      </c>
      <c r="C571" s="873" t="s">
        <v>100</v>
      </c>
      <c r="D571" s="873"/>
      <c r="E571" s="855">
        <f t="shared" si="101"/>
        <v>13.39</v>
      </c>
      <c r="F571" s="855"/>
      <c r="G571" s="856">
        <v>29</v>
      </c>
      <c r="H571" s="855">
        <f t="shared" si="102"/>
        <v>13.39</v>
      </c>
      <c r="I571" s="855">
        <v>0.83</v>
      </c>
      <c r="J571" s="855"/>
      <c r="K571" s="855"/>
      <c r="L571" s="855"/>
      <c r="M571" s="855">
        <f t="shared" si="103"/>
        <v>13.39</v>
      </c>
      <c r="N571" s="855">
        <v>0.83</v>
      </c>
      <c r="O571" s="871" t="s">
        <v>781</v>
      </c>
      <c r="P571" s="843" t="s">
        <v>686</v>
      </c>
      <c r="Q571" s="858" t="s">
        <v>677</v>
      </c>
      <c r="R571" s="858">
        <v>379</v>
      </c>
      <c r="S571" s="858">
        <v>379</v>
      </c>
      <c r="T571" s="859" t="s">
        <v>680</v>
      </c>
      <c r="U571" s="855"/>
      <c r="V571" s="855"/>
      <c r="W571" s="874"/>
      <c r="X571" s="855"/>
      <c r="Y571" s="855">
        <v>13.39</v>
      </c>
      <c r="Z571" s="855"/>
      <c r="AA571" s="855"/>
      <c r="AB571" s="855"/>
      <c r="AC571" s="872"/>
      <c r="AD571" s="872"/>
      <c r="AE571" s="872"/>
      <c r="AF571" s="872"/>
      <c r="AG571" s="872"/>
      <c r="AH571" s="872"/>
      <c r="AI571" s="872"/>
      <c r="AJ571" s="872"/>
      <c r="AK571" s="872"/>
      <c r="AL571" s="872"/>
      <c r="AM571" s="872"/>
      <c r="AN571" s="872"/>
      <c r="AO571" s="872"/>
      <c r="AP571" s="872"/>
      <c r="AQ571" s="857"/>
      <c r="AR571" s="857"/>
      <c r="AS571" s="857"/>
      <c r="AT571" s="857"/>
      <c r="AU571" s="857"/>
      <c r="AV571" s="861"/>
      <c r="AW571" s="834"/>
      <c r="AX571" s="862"/>
      <c r="AY571" s="862" t="s">
        <v>680</v>
      </c>
      <c r="AZ571" s="863"/>
      <c r="BA571" s="861" t="s">
        <v>680</v>
      </c>
      <c r="BB571" s="864"/>
      <c r="BC571" s="864"/>
      <c r="BD571" s="864"/>
      <c r="BH571" s="863"/>
      <c r="BI571" s="863"/>
      <c r="BJ571" s="863"/>
    </row>
    <row r="572" spans="1:62" ht="31.5" x14ac:dyDescent="0.25">
      <c r="A572" s="843">
        <v>4</v>
      </c>
      <c r="B572" s="854" t="s">
        <v>1612</v>
      </c>
      <c r="C572" s="873" t="s">
        <v>100</v>
      </c>
      <c r="D572" s="873"/>
      <c r="E572" s="855">
        <f t="shared" si="101"/>
        <v>0.08</v>
      </c>
      <c r="F572" s="855"/>
      <c r="G572" s="856">
        <v>29</v>
      </c>
      <c r="H572" s="855">
        <f t="shared" si="102"/>
        <v>0.08</v>
      </c>
      <c r="I572" s="855">
        <v>0.08</v>
      </c>
      <c r="J572" s="855"/>
      <c r="K572" s="855"/>
      <c r="L572" s="855"/>
      <c r="M572" s="855">
        <f t="shared" si="103"/>
        <v>0.08</v>
      </c>
      <c r="N572" s="855">
        <v>0.08</v>
      </c>
      <c r="O572" s="871" t="s">
        <v>608</v>
      </c>
      <c r="P572" s="843" t="s">
        <v>686</v>
      </c>
      <c r="Q572" s="858" t="s">
        <v>677</v>
      </c>
      <c r="R572" s="858">
        <v>380</v>
      </c>
      <c r="S572" s="858">
        <v>380</v>
      </c>
      <c r="T572" s="859" t="s">
        <v>680</v>
      </c>
      <c r="U572" s="855"/>
      <c r="V572" s="855"/>
      <c r="W572" s="874"/>
      <c r="X572" s="855"/>
      <c r="Y572" s="855"/>
      <c r="Z572" s="855"/>
      <c r="AA572" s="855"/>
      <c r="AB572" s="855"/>
      <c r="AC572" s="872"/>
      <c r="AD572" s="872"/>
      <c r="AE572" s="872"/>
      <c r="AF572" s="872"/>
      <c r="AG572" s="872"/>
      <c r="AH572" s="872"/>
      <c r="AI572" s="872"/>
      <c r="AJ572" s="872">
        <v>0.08</v>
      </c>
      <c r="AK572" s="872"/>
      <c r="AL572" s="872"/>
      <c r="AM572" s="872"/>
      <c r="AN572" s="872"/>
      <c r="AO572" s="872"/>
      <c r="AP572" s="872"/>
      <c r="AQ572" s="857"/>
      <c r="AR572" s="857"/>
      <c r="AS572" s="857"/>
      <c r="AT572" s="857"/>
      <c r="AU572" s="857"/>
      <c r="AV572" s="861"/>
      <c r="AW572" s="834"/>
      <c r="AX572" s="862"/>
      <c r="AY572" s="862" t="s">
        <v>680</v>
      </c>
      <c r="AZ572" s="863"/>
      <c r="BA572" s="861" t="s">
        <v>680</v>
      </c>
      <c r="BB572" s="864"/>
      <c r="BC572" s="864"/>
      <c r="BD572" s="864"/>
      <c r="BH572" s="863"/>
      <c r="BI572" s="863"/>
      <c r="BJ572" s="863"/>
    </row>
    <row r="573" spans="1:62" ht="31.5" x14ac:dyDescent="0.25">
      <c r="A573" s="843">
        <v>5</v>
      </c>
      <c r="B573" s="854" t="s">
        <v>1608</v>
      </c>
      <c r="C573" s="873" t="s">
        <v>100</v>
      </c>
      <c r="D573" s="873"/>
      <c r="E573" s="855">
        <f t="shared" si="101"/>
        <v>1.54</v>
      </c>
      <c r="F573" s="855"/>
      <c r="G573" s="856">
        <v>29</v>
      </c>
      <c r="H573" s="855">
        <f t="shared" si="102"/>
        <v>1.54</v>
      </c>
      <c r="I573" s="855">
        <v>1.54</v>
      </c>
      <c r="J573" s="855"/>
      <c r="K573" s="855"/>
      <c r="L573" s="855"/>
      <c r="M573" s="855">
        <f t="shared" si="103"/>
        <v>1.54</v>
      </c>
      <c r="N573" s="855">
        <v>1.54</v>
      </c>
      <c r="O573" s="871" t="s">
        <v>781</v>
      </c>
      <c r="P573" s="843" t="s">
        <v>686</v>
      </c>
      <c r="Q573" s="858" t="s">
        <v>677</v>
      </c>
      <c r="R573" s="858">
        <v>381</v>
      </c>
      <c r="S573" s="858">
        <v>381</v>
      </c>
      <c r="T573" s="859" t="s">
        <v>680</v>
      </c>
      <c r="U573" s="855"/>
      <c r="V573" s="855"/>
      <c r="W573" s="874"/>
      <c r="X573" s="855">
        <v>1.54</v>
      </c>
      <c r="Y573" s="855"/>
      <c r="Z573" s="855"/>
      <c r="AA573" s="855"/>
      <c r="AB573" s="855"/>
      <c r="AC573" s="872"/>
      <c r="AD573" s="872"/>
      <c r="AE573" s="872"/>
      <c r="AF573" s="872"/>
      <c r="AG573" s="872"/>
      <c r="AH573" s="872"/>
      <c r="AI573" s="872"/>
      <c r="AJ573" s="872"/>
      <c r="AK573" s="872"/>
      <c r="AL573" s="872"/>
      <c r="AM573" s="872"/>
      <c r="AN573" s="872"/>
      <c r="AO573" s="872"/>
      <c r="AP573" s="872"/>
      <c r="AQ573" s="857"/>
      <c r="AR573" s="857"/>
      <c r="AS573" s="857"/>
      <c r="AT573" s="857"/>
      <c r="AU573" s="857"/>
      <c r="AV573" s="861"/>
      <c r="AW573" s="834"/>
      <c r="AX573" s="862"/>
      <c r="AY573" s="862" t="s">
        <v>680</v>
      </c>
      <c r="AZ573" s="863"/>
      <c r="BA573" s="861" t="s">
        <v>680</v>
      </c>
      <c r="BB573" s="864"/>
      <c r="BC573" s="864"/>
      <c r="BD573" s="864"/>
      <c r="BH573" s="863"/>
      <c r="BI573" s="863"/>
      <c r="BJ573" s="863"/>
    </row>
    <row r="574" spans="1:62" ht="31.5" x14ac:dyDescent="0.25">
      <c r="A574" s="843">
        <v>6</v>
      </c>
      <c r="B574" s="854" t="s">
        <v>1608</v>
      </c>
      <c r="C574" s="873" t="s">
        <v>100</v>
      </c>
      <c r="D574" s="873"/>
      <c r="E574" s="855">
        <f t="shared" si="101"/>
        <v>1.54</v>
      </c>
      <c r="F574" s="855"/>
      <c r="G574" s="856">
        <v>29</v>
      </c>
      <c r="H574" s="855">
        <f t="shared" si="102"/>
        <v>1.54</v>
      </c>
      <c r="I574" s="855">
        <v>1.68</v>
      </c>
      <c r="J574" s="855"/>
      <c r="K574" s="855"/>
      <c r="L574" s="855"/>
      <c r="M574" s="855">
        <f t="shared" si="103"/>
        <v>1.54</v>
      </c>
      <c r="N574" s="855">
        <v>1.68</v>
      </c>
      <c r="O574" s="871" t="s">
        <v>1613</v>
      </c>
      <c r="P574" s="843" t="s">
        <v>686</v>
      </c>
      <c r="Q574" s="858" t="s">
        <v>677</v>
      </c>
      <c r="R574" s="858">
        <v>382</v>
      </c>
      <c r="S574" s="858">
        <v>382</v>
      </c>
      <c r="T574" s="859" t="s">
        <v>680</v>
      </c>
      <c r="U574" s="855"/>
      <c r="V574" s="855"/>
      <c r="W574" s="874"/>
      <c r="X574" s="855">
        <v>1.54</v>
      </c>
      <c r="Y574" s="855"/>
      <c r="Z574" s="855"/>
      <c r="AA574" s="855"/>
      <c r="AB574" s="855"/>
      <c r="AC574" s="872"/>
      <c r="AD574" s="872"/>
      <c r="AE574" s="872"/>
      <c r="AF574" s="872"/>
      <c r="AG574" s="872"/>
      <c r="AH574" s="872"/>
      <c r="AI574" s="872"/>
      <c r="AJ574" s="872"/>
      <c r="AK574" s="872"/>
      <c r="AL574" s="872"/>
      <c r="AM574" s="872"/>
      <c r="AN574" s="872"/>
      <c r="AO574" s="872"/>
      <c r="AP574" s="872"/>
      <c r="AQ574" s="857"/>
      <c r="AR574" s="857"/>
      <c r="AS574" s="857"/>
      <c r="AT574" s="857"/>
      <c r="AU574" s="857"/>
      <c r="AV574" s="861"/>
      <c r="AW574" s="834"/>
      <c r="AX574" s="862"/>
      <c r="AY574" s="862" t="s">
        <v>680</v>
      </c>
      <c r="AZ574" s="863"/>
      <c r="BA574" s="861" t="s">
        <v>680</v>
      </c>
      <c r="BB574" s="864"/>
      <c r="BC574" s="864"/>
      <c r="BD574" s="864"/>
      <c r="BH574" s="863"/>
      <c r="BI574" s="863"/>
      <c r="BJ574" s="863"/>
    </row>
    <row r="575" spans="1:62" ht="31.5" x14ac:dyDescent="0.25">
      <c r="A575" s="843">
        <v>7</v>
      </c>
      <c r="B575" s="854" t="s">
        <v>1608</v>
      </c>
      <c r="C575" s="873" t="s">
        <v>100</v>
      </c>
      <c r="D575" s="873"/>
      <c r="E575" s="855">
        <f t="shared" si="101"/>
        <v>1.5</v>
      </c>
      <c r="F575" s="855"/>
      <c r="G575" s="856">
        <v>29</v>
      </c>
      <c r="H575" s="855">
        <f t="shared" si="102"/>
        <v>1.5</v>
      </c>
      <c r="I575" s="855">
        <v>1.5</v>
      </c>
      <c r="J575" s="855"/>
      <c r="K575" s="855"/>
      <c r="L575" s="855"/>
      <c r="M575" s="855">
        <f t="shared" si="103"/>
        <v>1.5</v>
      </c>
      <c r="N575" s="855">
        <v>1.5</v>
      </c>
      <c r="O575" s="871" t="s">
        <v>924</v>
      </c>
      <c r="P575" s="843" t="s">
        <v>686</v>
      </c>
      <c r="Q575" s="858" t="s">
        <v>677</v>
      </c>
      <c r="R575" s="858">
        <v>383</v>
      </c>
      <c r="S575" s="858">
        <v>383</v>
      </c>
      <c r="T575" s="859" t="s">
        <v>680</v>
      </c>
      <c r="U575" s="855"/>
      <c r="V575" s="855"/>
      <c r="W575" s="874">
        <v>1.5</v>
      </c>
      <c r="X575" s="855"/>
      <c r="Y575" s="855"/>
      <c r="Z575" s="855"/>
      <c r="AA575" s="855"/>
      <c r="AB575" s="855"/>
      <c r="AC575" s="855"/>
      <c r="AD575" s="855"/>
      <c r="AE575" s="855"/>
      <c r="AF575" s="855"/>
      <c r="AG575" s="855"/>
      <c r="AH575" s="855"/>
      <c r="AI575" s="855"/>
      <c r="AJ575" s="872"/>
      <c r="AK575" s="872"/>
      <c r="AL575" s="872"/>
      <c r="AM575" s="872"/>
      <c r="AN575" s="872"/>
      <c r="AO575" s="872"/>
      <c r="AP575" s="872"/>
      <c r="AQ575" s="857"/>
      <c r="AR575" s="857"/>
      <c r="AS575" s="857"/>
      <c r="AT575" s="857"/>
      <c r="AU575" s="857"/>
      <c r="AV575" s="861"/>
      <c r="AW575" s="834"/>
      <c r="AX575" s="862"/>
      <c r="AY575" s="862" t="s">
        <v>680</v>
      </c>
      <c r="AZ575" s="863"/>
      <c r="BA575" s="861" t="s">
        <v>680</v>
      </c>
      <c r="BB575" s="864"/>
      <c r="BC575" s="864"/>
      <c r="BD575" s="864"/>
      <c r="BH575" s="863"/>
      <c r="BI575" s="863"/>
      <c r="BJ575" s="863"/>
    </row>
    <row r="576" spans="1:62" ht="31.5" x14ac:dyDescent="0.25">
      <c r="A576" s="843">
        <v>8</v>
      </c>
      <c r="B576" s="854" t="s">
        <v>1608</v>
      </c>
      <c r="C576" s="873" t="s">
        <v>100</v>
      </c>
      <c r="D576" s="873"/>
      <c r="E576" s="855">
        <f t="shared" si="101"/>
        <v>4.37</v>
      </c>
      <c r="F576" s="855"/>
      <c r="G576" s="856">
        <v>29</v>
      </c>
      <c r="H576" s="855">
        <f t="shared" si="102"/>
        <v>4.37</v>
      </c>
      <c r="I576" s="855">
        <v>3.8</v>
      </c>
      <c r="J576" s="855"/>
      <c r="K576" s="855"/>
      <c r="L576" s="855"/>
      <c r="M576" s="855">
        <f t="shared" si="103"/>
        <v>4.37</v>
      </c>
      <c r="N576" s="855">
        <v>3.8</v>
      </c>
      <c r="O576" s="871" t="s">
        <v>1614</v>
      </c>
      <c r="P576" s="843" t="s">
        <v>686</v>
      </c>
      <c r="Q576" s="858" t="s">
        <v>677</v>
      </c>
      <c r="R576" s="858">
        <v>384</v>
      </c>
      <c r="S576" s="858">
        <v>384</v>
      </c>
      <c r="T576" s="859" t="s">
        <v>680</v>
      </c>
      <c r="U576" s="855"/>
      <c r="V576" s="855"/>
      <c r="W576" s="874">
        <v>4.37</v>
      </c>
      <c r="X576" s="855"/>
      <c r="Y576" s="855"/>
      <c r="Z576" s="855"/>
      <c r="AA576" s="855"/>
      <c r="AB576" s="855"/>
      <c r="AC576" s="855"/>
      <c r="AD576" s="855"/>
      <c r="AE576" s="855"/>
      <c r="AF576" s="855"/>
      <c r="AG576" s="855"/>
      <c r="AH576" s="855"/>
      <c r="AI576" s="855"/>
      <c r="AJ576" s="872"/>
      <c r="AK576" s="872"/>
      <c r="AL576" s="872"/>
      <c r="AM576" s="872"/>
      <c r="AN576" s="872"/>
      <c r="AO576" s="872"/>
      <c r="AP576" s="872"/>
      <c r="AQ576" s="857"/>
      <c r="AR576" s="857"/>
      <c r="AS576" s="857"/>
      <c r="AT576" s="857"/>
      <c r="AU576" s="857"/>
      <c r="AV576" s="861"/>
      <c r="AW576" s="834"/>
      <c r="AX576" s="862"/>
      <c r="AY576" s="862" t="s">
        <v>680</v>
      </c>
      <c r="AZ576" s="863"/>
      <c r="BA576" s="861" t="s">
        <v>680</v>
      </c>
      <c r="BB576" s="864"/>
      <c r="BC576" s="864"/>
      <c r="BD576" s="864"/>
      <c r="BH576" s="863"/>
      <c r="BI576" s="863"/>
      <c r="BJ576" s="863"/>
    </row>
    <row r="577" spans="1:62" ht="31.5" x14ac:dyDescent="0.25">
      <c r="A577" s="843">
        <v>9</v>
      </c>
      <c r="B577" s="854" t="s">
        <v>1608</v>
      </c>
      <c r="C577" s="873" t="s">
        <v>100</v>
      </c>
      <c r="D577" s="873"/>
      <c r="E577" s="855">
        <f t="shared" si="101"/>
        <v>4.4800000000000004</v>
      </c>
      <c r="F577" s="855"/>
      <c r="G577" s="856">
        <v>29</v>
      </c>
      <c r="H577" s="855">
        <f t="shared" si="102"/>
        <v>4.4800000000000004</v>
      </c>
      <c r="I577" s="855">
        <v>4.4800000000000004</v>
      </c>
      <c r="J577" s="855"/>
      <c r="K577" s="855"/>
      <c r="L577" s="855"/>
      <c r="M577" s="855">
        <f t="shared" si="103"/>
        <v>4.4800000000000004</v>
      </c>
      <c r="N577" s="855">
        <v>4.4800000000000004</v>
      </c>
      <c r="O577" s="871" t="s">
        <v>1615</v>
      </c>
      <c r="P577" s="843" t="s">
        <v>686</v>
      </c>
      <c r="Q577" s="858" t="s">
        <v>677</v>
      </c>
      <c r="R577" s="858">
        <v>385</v>
      </c>
      <c r="S577" s="858">
        <v>385</v>
      </c>
      <c r="T577" s="859" t="s">
        <v>718</v>
      </c>
      <c r="U577" s="855"/>
      <c r="V577" s="855"/>
      <c r="W577" s="874"/>
      <c r="X577" s="855"/>
      <c r="Y577" s="855">
        <v>4.4800000000000004</v>
      </c>
      <c r="Z577" s="855"/>
      <c r="AA577" s="855"/>
      <c r="AB577" s="855"/>
      <c r="AC577" s="855"/>
      <c r="AD577" s="855"/>
      <c r="AE577" s="855"/>
      <c r="AF577" s="855"/>
      <c r="AG577" s="855"/>
      <c r="AH577" s="855"/>
      <c r="AI577" s="855"/>
      <c r="AJ577" s="872"/>
      <c r="AK577" s="872"/>
      <c r="AL577" s="872"/>
      <c r="AM577" s="872"/>
      <c r="AN577" s="872"/>
      <c r="AO577" s="872"/>
      <c r="AP577" s="872"/>
      <c r="AQ577" s="857"/>
      <c r="AR577" s="857"/>
      <c r="AS577" s="857"/>
      <c r="AT577" s="857"/>
      <c r="AU577" s="857"/>
      <c r="AV577" s="861"/>
      <c r="AW577" s="834"/>
      <c r="AX577" s="862"/>
      <c r="AY577" s="862" t="s">
        <v>680</v>
      </c>
      <c r="AZ577" s="863"/>
      <c r="BA577" s="861" t="s">
        <v>680</v>
      </c>
      <c r="BB577" s="864"/>
      <c r="BC577" s="864"/>
      <c r="BD577" s="864"/>
      <c r="BH577" s="863"/>
      <c r="BI577" s="863"/>
      <c r="BJ577" s="863"/>
    </row>
    <row r="578" spans="1:62" ht="31.5" x14ac:dyDescent="0.25">
      <c r="A578" s="843">
        <v>10</v>
      </c>
      <c r="B578" s="854" t="s">
        <v>1608</v>
      </c>
      <c r="C578" s="873" t="s">
        <v>100</v>
      </c>
      <c r="D578" s="873"/>
      <c r="E578" s="855">
        <f t="shared" si="101"/>
        <v>1.92</v>
      </c>
      <c r="F578" s="855"/>
      <c r="G578" s="856">
        <v>29</v>
      </c>
      <c r="H578" s="855">
        <f t="shared" si="102"/>
        <v>1.92</v>
      </c>
      <c r="I578" s="855">
        <v>1.92</v>
      </c>
      <c r="J578" s="855">
        <v>1.92</v>
      </c>
      <c r="K578" s="855"/>
      <c r="L578" s="855"/>
      <c r="M578" s="855">
        <f t="shared" si="103"/>
        <v>0</v>
      </c>
      <c r="N578" s="855">
        <v>0</v>
      </c>
      <c r="O578" s="871" t="s">
        <v>1616</v>
      </c>
      <c r="P578" s="843" t="s">
        <v>686</v>
      </c>
      <c r="Q578" s="858" t="s">
        <v>677</v>
      </c>
      <c r="R578" s="858">
        <v>386</v>
      </c>
      <c r="S578" s="858">
        <v>386</v>
      </c>
      <c r="T578" s="859" t="s">
        <v>680</v>
      </c>
      <c r="U578" s="855"/>
      <c r="V578" s="855"/>
      <c r="W578" s="874"/>
      <c r="X578" s="855"/>
      <c r="Y578" s="855"/>
      <c r="Z578" s="855"/>
      <c r="AA578" s="855"/>
      <c r="AB578" s="855"/>
      <c r="AC578" s="855"/>
      <c r="AD578" s="855"/>
      <c r="AE578" s="855"/>
      <c r="AF578" s="855"/>
      <c r="AG578" s="855"/>
      <c r="AH578" s="855"/>
      <c r="AI578" s="855"/>
      <c r="AJ578" s="872"/>
      <c r="AK578" s="872"/>
      <c r="AL578" s="872"/>
      <c r="AM578" s="872"/>
      <c r="AN578" s="872"/>
      <c r="AO578" s="872"/>
      <c r="AP578" s="872"/>
      <c r="AQ578" s="857"/>
      <c r="AR578" s="857"/>
      <c r="AS578" s="857"/>
      <c r="AT578" s="857"/>
      <c r="AU578" s="857"/>
      <c r="AV578" s="861"/>
      <c r="AW578" s="834"/>
      <c r="AX578" s="862"/>
      <c r="AY578" s="862" t="s">
        <v>680</v>
      </c>
      <c r="AZ578" s="863"/>
      <c r="BA578" s="861" t="s">
        <v>680</v>
      </c>
      <c r="BB578" s="864"/>
      <c r="BC578" s="864"/>
      <c r="BD578" s="864"/>
      <c r="BH578" s="863"/>
      <c r="BI578" s="863"/>
      <c r="BJ578" s="863"/>
    </row>
    <row r="579" spans="1:62" ht="31.5" x14ac:dyDescent="0.25">
      <c r="A579" s="843">
        <v>11</v>
      </c>
      <c r="B579" s="854" t="s">
        <v>1608</v>
      </c>
      <c r="C579" s="873" t="s">
        <v>100</v>
      </c>
      <c r="D579" s="873"/>
      <c r="E579" s="855">
        <f t="shared" si="101"/>
        <v>0.87</v>
      </c>
      <c r="F579" s="855"/>
      <c r="G579" s="856">
        <v>29</v>
      </c>
      <c r="H579" s="855">
        <f t="shared" si="102"/>
        <v>0.87</v>
      </c>
      <c r="I579" s="855">
        <v>0.87</v>
      </c>
      <c r="J579" s="855">
        <v>0.87</v>
      </c>
      <c r="K579" s="855"/>
      <c r="L579" s="855"/>
      <c r="M579" s="855">
        <f t="shared" si="103"/>
        <v>0</v>
      </c>
      <c r="N579" s="855">
        <v>0</v>
      </c>
      <c r="O579" s="871" t="s">
        <v>1617</v>
      </c>
      <c r="P579" s="843" t="s">
        <v>686</v>
      </c>
      <c r="Q579" s="858" t="s">
        <v>677</v>
      </c>
      <c r="R579" s="858">
        <v>387</v>
      </c>
      <c r="S579" s="858">
        <v>387</v>
      </c>
      <c r="T579" s="859" t="s">
        <v>680</v>
      </c>
      <c r="U579" s="855"/>
      <c r="V579" s="855"/>
      <c r="W579" s="874"/>
      <c r="X579" s="855"/>
      <c r="Y579" s="855"/>
      <c r="Z579" s="855"/>
      <c r="AA579" s="855"/>
      <c r="AB579" s="855"/>
      <c r="AC579" s="855"/>
      <c r="AD579" s="855"/>
      <c r="AE579" s="855"/>
      <c r="AF579" s="855"/>
      <c r="AG579" s="855"/>
      <c r="AH579" s="855"/>
      <c r="AI579" s="855"/>
      <c r="AJ579" s="872"/>
      <c r="AK579" s="872"/>
      <c r="AL579" s="872"/>
      <c r="AM579" s="872"/>
      <c r="AN579" s="872"/>
      <c r="AO579" s="872"/>
      <c r="AP579" s="872"/>
      <c r="AQ579" s="857"/>
      <c r="AR579" s="857"/>
      <c r="AS579" s="857"/>
      <c r="AT579" s="857"/>
      <c r="AU579" s="857"/>
      <c r="AV579" s="861"/>
      <c r="AW579" s="834"/>
      <c r="AX579" s="862"/>
      <c r="AY579" s="862" t="s">
        <v>680</v>
      </c>
      <c r="AZ579" s="863"/>
      <c r="BA579" s="861" t="s">
        <v>680</v>
      </c>
      <c r="BB579" s="864"/>
      <c r="BC579" s="864"/>
      <c r="BD579" s="864"/>
      <c r="BH579" s="863"/>
      <c r="BI579" s="863"/>
      <c r="BJ579" s="863"/>
    </row>
    <row r="580" spans="1:62" ht="31.5" x14ac:dyDescent="0.25">
      <c r="A580" s="843">
        <v>12</v>
      </c>
      <c r="B580" s="854" t="s">
        <v>1608</v>
      </c>
      <c r="C580" s="873" t="s">
        <v>100</v>
      </c>
      <c r="D580" s="873"/>
      <c r="E580" s="855">
        <f t="shared" si="101"/>
        <v>1.62</v>
      </c>
      <c r="F580" s="855"/>
      <c r="G580" s="856">
        <v>29</v>
      </c>
      <c r="H580" s="855">
        <f t="shared" si="102"/>
        <v>1.62</v>
      </c>
      <c r="I580" s="855">
        <v>1.62</v>
      </c>
      <c r="J580" s="855"/>
      <c r="K580" s="855"/>
      <c r="L580" s="855"/>
      <c r="M580" s="855">
        <f t="shared" si="103"/>
        <v>1.62</v>
      </c>
      <c r="N580" s="855">
        <v>1.62</v>
      </c>
      <c r="O580" s="876" t="s">
        <v>1618</v>
      </c>
      <c r="P580" s="848" t="s">
        <v>689</v>
      </c>
      <c r="Q580" s="858" t="s">
        <v>677</v>
      </c>
      <c r="R580" s="858">
        <v>393</v>
      </c>
      <c r="S580" s="858">
        <v>393</v>
      </c>
      <c r="T580" s="859" t="s">
        <v>680</v>
      </c>
      <c r="U580" s="855"/>
      <c r="V580" s="872"/>
      <c r="W580" s="855">
        <v>1.62</v>
      </c>
      <c r="X580" s="872"/>
      <c r="Y580" s="872"/>
      <c r="Z580" s="872"/>
      <c r="AA580" s="872"/>
      <c r="AB580" s="872"/>
      <c r="AC580" s="872"/>
      <c r="AD580" s="872"/>
      <c r="AE580" s="872"/>
      <c r="AF580" s="872"/>
      <c r="AG580" s="872"/>
      <c r="AH580" s="872"/>
      <c r="AI580" s="872"/>
      <c r="AJ580" s="872"/>
      <c r="AK580" s="872"/>
      <c r="AL580" s="872"/>
      <c r="AM580" s="872"/>
      <c r="AN580" s="872"/>
      <c r="AO580" s="872"/>
      <c r="AP580" s="872"/>
      <c r="AQ580" s="857"/>
      <c r="AR580" s="857"/>
      <c r="AS580" s="857"/>
      <c r="AT580" s="857"/>
      <c r="AU580" s="857"/>
      <c r="AV580" s="861"/>
      <c r="AW580" s="834"/>
      <c r="AX580" s="862"/>
      <c r="AY580" s="862" t="s">
        <v>680</v>
      </c>
      <c r="AZ580" s="863"/>
      <c r="BA580" s="861" t="s">
        <v>680</v>
      </c>
      <c r="BB580" s="864"/>
      <c r="BC580" s="864"/>
      <c r="BD580" s="864"/>
      <c r="BH580" s="863"/>
      <c r="BI580" s="863"/>
      <c r="BJ580" s="863"/>
    </row>
    <row r="581" spans="1:62" ht="31.5" x14ac:dyDescent="0.25">
      <c r="A581" s="843">
        <v>13</v>
      </c>
      <c r="B581" s="854" t="s">
        <v>1612</v>
      </c>
      <c r="C581" s="873" t="s">
        <v>100</v>
      </c>
      <c r="D581" s="873"/>
      <c r="E581" s="855">
        <f t="shared" si="101"/>
        <v>0.18</v>
      </c>
      <c r="F581" s="855"/>
      <c r="G581" s="856">
        <v>29</v>
      </c>
      <c r="H581" s="855">
        <f t="shared" si="102"/>
        <v>0.18</v>
      </c>
      <c r="I581" s="855">
        <v>0.18</v>
      </c>
      <c r="J581" s="855"/>
      <c r="K581" s="855"/>
      <c r="L581" s="855"/>
      <c r="M581" s="855">
        <f t="shared" si="103"/>
        <v>0.18</v>
      </c>
      <c r="N581" s="855">
        <v>0.18</v>
      </c>
      <c r="O581" s="876" t="s">
        <v>1618</v>
      </c>
      <c r="P581" s="848" t="s">
        <v>689</v>
      </c>
      <c r="Q581" s="858" t="s">
        <v>677</v>
      </c>
      <c r="R581" s="858">
        <v>394</v>
      </c>
      <c r="S581" s="858">
        <v>394</v>
      </c>
      <c r="T581" s="859"/>
      <c r="U581" s="855"/>
      <c r="V581" s="872"/>
      <c r="W581" s="855"/>
      <c r="X581" s="872"/>
      <c r="Y581" s="872"/>
      <c r="Z581" s="872"/>
      <c r="AA581" s="872"/>
      <c r="AB581" s="872"/>
      <c r="AC581" s="872"/>
      <c r="AD581" s="872"/>
      <c r="AE581" s="872"/>
      <c r="AF581" s="872"/>
      <c r="AG581" s="872"/>
      <c r="AH581" s="872"/>
      <c r="AI581" s="872"/>
      <c r="AJ581" s="872">
        <v>0.18</v>
      </c>
      <c r="AK581" s="872"/>
      <c r="AL581" s="872"/>
      <c r="AM581" s="872"/>
      <c r="AN581" s="872"/>
      <c r="AO581" s="872"/>
      <c r="AP581" s="872"/>
      <c r="AQ581" s="857"/>
      <c r="AR581" s="857"/>
      <c r="AS581" s="857"/>
      <c r="AT581" s="857"/>
      <c r="AU581" s="857"/>
      <c r="AV581" s="861"/>
      <c r="AW581" s="834"/>
      <c r="AX581" s="862"/>
      <c r="AY581" s="862" t="s">
        <v>680</v>
      </c>
      <c r="AZ581" s="863"/>
      <c r="BA581" s="861" t="s">
        <v>680</v>
      </c>
      <c r="BB581" s="864"/>
      <c r="BC581" s="864"/>
      <c r="BD581" s="864"/>
      <c r="BH581" s="863"/>
      <c r="BI581" s="863"/>
      <c r="BJ581" s="863"/>
    </row>
    <row r="582" spans="1:62" ht="31.5" x14ac:dyDescent="0.25">
      <c r="A582" s="843">
        <v>14</v>
      </c>
      <c r="B582" s="854" t="s">
        <v>1608</v>
      </c>
      <c r="C582" s="873" t="s">
        <v>100</v>
      </c>
      <c r="D582" s="873"/>
      <c r="E582" s="855">
        <f t="shared" si="101"/>
        <v>3</v>
      </c>
      <c r="F582" s="855"/>
      <c r="G582" s="856">
        <v>29</v>
      </c>
      <c r="H582" s="855">
        <f t="shared" si="102"/>
        <v>3</v>
      </c>
      <c r="I582" s="855">
        <v>3</v>
      </c>
      <c r="J582" s="855"/>
      <c r="K582" s="855"/>
      <c r="L582" s="855"/>
      <c r="M582" s="855">
        <f t="shared" si="103"/>
        <v>3</v>
      </c>
      <c r="N582" s="855">
        <v>3</v>
      </c>
      <c r="O582" s="876" t="s">
        <v>1619</v>
      </c>
      <c r="P582" s="848" t="s">
        <v>689</v>
      </c>
      <c r="Q582" s="858" t="s">
        <v>677</v>
      </c>
      <c r="R582" s="858">
        <v>395</v>
      </c>
      <c r="S582" s="858">
        <v>395</v>
      </c>
      <c r="T582" s="859" t="s">
        <v>680</v>
      </c>
      <c r="U582" s="855"/>
      <c r="V582" s="872"/>
      <c r="W582" s="855">
        <v>3</v>
      </c>
      <c r="X582" s="872"/>
      <c r="Y582" s="872"/>
      <c r="Z582" s="872"/>
      <c r="AA582" s="872"/>
      <c r="AB582" s="872"/>
      <c r="AC582" s="872"/>
      <c r="AD582" s="872"/>
      <c r="AE582" s="872"/>
      <c r="AF582" s="872"/>
      <c r="AG582" s="872"/>
      <c r="AH582" s="872"/>
      <c r="AI582" s="872"/>
      <c r="AJ582" s="872"/>
      <c r="AK582" s="872"/>
      <c r="AL582" s="872"/>
      <c r="AM582" s="872"/>
      <c r="AN582" s="872"/>
      <c r="AO582" s="872"/>
      <c r="AP582" s="872"/>
      <c r="AQ582" s="857"/>
      <c r="AR582" s="857"/>
      <c r="AS582" s="857"/>
      <c r="AT582" s="857"/>
      <c r="AU582" s="857"/>
      <c r="AV582" s="861"/>
      <c r="AW582" s="834"/>
      <c r="AX582" s="862"/>
      <c r="AY582" s="862" t="s">
        <v>680</v>
      </c>
      <c r="AZ582" s="863"/>
      <c r="BA582" s="861" t="s">
        <v>680</v>
      </c>
      <c r="BB582" s="864"/>
      <c r="BC582" s="864"/>
      <c r="BD582" s="864"/>
      <c r="BH582" s="863"/>
      <c r="BI582" s="863"/>
      <c r="BJ582" s="863"/>
    </row>
    <row r="583" spans="1:62" ht="31.5" x14ac:dyDescent="0.25">
      <c r="A583" s="843">
        <v>15</v>
      </c>
      <c r="B583" s="854" t="s">
        <v>1608</v>
      </c>
      <c r="C583" s="873" t="s">
        <v>100</v>
      </c>
      <c r="D583" s="873"/>
      <c r="E583" s="855">
        <f t="shared" si="101"/>
        <v>21.8</v>
      </c>
      <c r="F583" s="855"/>
      <c r="G583" s="856">
        <v>29</v>
      </c>
      <c r="H583" s="855">
        <f t="shared" si="102"/>
        <v>21.8</v>
      </c>
      <c r="I583" s="855">
        <v>2.87</v>
      </c>
      <c r="J583" s="855"/>
      <c r="K583" s="855"/>
      <c r="L583" s="855"/>
      <c r="M583" s="855">
        <f t="shared" si="103"/>
        <v>21.8</v>
      </c>
      <c r="N583" s="855">
        <v>2.38</v>
      </c>
      <c r="O583" s="876" t="s">
        <v>1620</v>
      </c>
      <c r="P583" s="848" t="s">
        <v>689</v>
      </c>
      <c r="Q583" s="858" t="s">
        <v>677</v>
      </c>
      <c r="R583" s="858">
        <v>396</v>
      </c>
      <c r="S583" s="858">
        <v>396</v>
      </c>
      <c r="T583" s="859" t="s">
        <v>680</v>
      </c>
      <c r="U583" s="855"/>
      <c r="V583" s="872"/>
      <c r="W583" s="855">
        <v>6.7</v>
      </c>
      <c r="X583" s="872">
        <v>4.3</v>
      </c>
      <c r="Y583" s="872">
        <v>10.8</v>
      </c>
      <c r="Z583" s="872"/>
      <c r="AA583" s="872"/>
      <c r="AB583" s="872"/>
      <c r="AC583" s="872"/>
      <c r="AD583" s="872"/>
      <c r="AE583" s="872"/>
      <c r="AF583" s="872"/>
      <c r="AG583" s="872"/>
      <c r="AH583" s="872"/>
      <c r="AI583" s="872"/>
      <c r="AJ583" s="872"/>
      <c r="AK583" s="872"/>
      <c r="AL583" s="872"/>
      <c r="AM583" s="872"/>
      <c r="AN583" s="872"/>
      <c r="AO583" s="872"/>
      <c r="AP583" s="872"/>
      <c r="AQ583" s="857"/>
      <c r="AR583" s="857"/>
      <c r="AS583" s="857"/>
      <c r="AT583" s="857"/>
      <c r="AU583" s="857"/>
      <c r="AV583" s="861"/>
      <c r="AW583" s="834"/>
      <c r="AX583" s="862"/>
      <c r="AY583" s="862" t="s">
        <v>680</v>
      </c>
      <c r="AZ583" s="863"/>
      <c r="BA583" s="861" t="s">
        <v>1621</v>
      </c>
      <c r="BB583" s="864"/>
      <c r="BC583" s="864"/>
      <c r="BD583" s="864"/>
      <c r="BH583" s="863"/>
      <c r="BI583" s="863"/>
      <c r="BJ583" s="863"/>
    </row>
    <row r="584" spans="1:62" ht="31.5" x14ac:dyDescent="0.25">
      <c r="A584" s="843">
        <v>16</v>
      </c>
      <c r="B584" s="854" t="s">
        <v>1608</v>
      </c>
      <c r="C584" s="873" t="s">
        <v>100</v>
      </c>
      <c r="D584" s="873"/>
      <c r="E584" s="855">
        <f t="shared" si="101"/>
        <v>4.3</v>
      </c>
      <c r="F584" s="855"/>
      <c r="G584" s="856">
        <v>29</v>
      </c>
      <c r="H584" s="855">
        <f t="shared" si="102"/>
        <v>4.3</v>
      </c>
      <c r="I584" s="855">
        <v>0.5</v>
      </c>
      <c r="J584" s="855"/>
      <c r="K584" s="855"/>
      <c r="L584" s="855"/>
      <c r="M584" s="855">
        <f t="shared" si="103"/>
        <v>4.3</v>
      </c>
      <c r="N584" s="855">
        <v>0.5</v>
      </c>
      <c r="O584" s="876" t="s">
        <v>1622</v>
      </c>
      <c r="P584" s="848" t="s">
        <v>689</v>
      </c>
      <c r="Q584" s="858" t="s">
        <v>677</v>
      </c>
      <c r="R584" s="858">
        <v>397</v>
      </c>
      <c r="S584" s="858">
        <v>397</v>
      </c>
      <c r="T584" s="859" t="s">
        <v>680</v>
      </c>
      <c r="U584" s="855"/>
      <c r="V584" s="872"/>
      <c r="W584" s="855">
        <v>4.3</v>
      </c>
      <c r="X584" s="872"/>
      <c r="Y584" s="872"/>
      <c r="Z584" s="872"/>
      <c r="AA584" s="872"/>
      <c r="AB584" s="872"/>
      <c r="AC584" s="872"/>
      <c r="AD584" s="872"/>
      <c r="AE584" s="872"/>
      <c r="AF584" s="872"/>
      <c r="AG584" s="872"/>
      <c r="AH584" s="872"/>
      <c r="AI584" s="872"/>
      <c r="AJ584" s="872"/>
      <c r="AK584" s="872"/>
      <c r="AL584" s="872"/>
      <c r="AM584" s="872"/>
      <c r="AN584" s="872"/>
      <c r="AO584" s="872"/>
      <c r="AP584" s="872"/>
      <c r="AQ584" s="857"/>
      <c r="AR584" s="857"/>
      <c r="AS584" s="857"/>
      <c r="AT584" s="857"/>
      <c r="AU584" s="857"/>
      <c r="AV584" s="861"/>
      <c r="AW584" s="834"/>
      <c r="AX584" s="862"/>
      <c r="AY584" s="862" t="s">
        <v>680</v>
      </c>
      <c r="AZ584" s="863"/>
      <c r="BA584" s="861" t="s">
        <v>680</v>
      </c>
      <c r="BB584" s="864"/>
      <c r="BC584" s="864"/>
      <c r="BD584" s="864"/>
      <c r="BH584" s="863"/>
      <c r="BI584" s="863"/>
      <c r="BJ584" s="863"/>
    </row>
    <row r="585" spans="1:62" ht="31.5" x14ac:dyDescent="0.25">
      <c r="A585" s="843">
        <v>17</v>
      </c>
      <c r="B585" s="854" t="s">
        <v>1608</v>
      </c>
      <c r="C585" s="873" t="s">
        <v>100</v>
      </c>
      <c r="D585" s="873"/>
      <c r="E585" s="855">
        <f t="shared" si="101"/>
        <v>3</v>
      </c>
      <c r="F585" s="855"/>
      <c r="G585" s="856">
        <v>29</v>
      </c>
      <c r="H585" s="855">
        <f t="shared" si="102"/>
        <v>3</v>
      </c>
      <c r="I585" s="855">
        <v>0.8</v>
      </c>
      <c r="J585" s="855"/>
      <c r="K585" s="855"/>
      <c r="L585" s="855"/>
      <c r="M585" s="855">
        <f t="shared" si="103"/>
        <v>3</v>
      </c>
      <c r="N585" s="855">
        <v>0.8</v>
      </c>
      <c r="O585" s="876" t="s">
        <v>1623</v>
      </c>
      <c r="P585" s="848" t="s">
        <v>689</v>
      </c>
      <c r="Q585" s="858" t="s">
        <v>677</v>
      </c>
      <c r="R585" s="858">
        <v>398</v>
      </c>
      <c r="S585" s="858">
        <v>398</v>
      </c>
      <c r="T585" s="859" t="s">
        <v>680</v>
      </c>
      <c r="U585" s="855"/>
      <c r="V585" s="872"/>
      <c r="W585" s="855"/>
      <c r="X585" s="872">
        <v>1.8</v>
      </c>
      <c r="Y585" s="872">
        <v>0.8</v>
      </c>
      <c r="Z585" s="872"/>
      <c r="AA585" s="872"/>
      <c r="AB585" s="872"/>
      <c r="AC585" s="872"/>
      <c r="AD585" s="872"/>
      <c r="AE585" s="872"/>
      <c r="AF585" s="872">
        <v>0.4</v>
      </c>
      <c r="AG585" s="872"/>
      <c r="AH585" s="872"/>
      <c r="AI585" s="872"/>
      <c r="AJ585" s="872"/>
      <c r="AK585" s="872"/>
      <c r="AL585" s="872"/>
      <c r="AM585" s="872"/>
      <c r="AN585" s="872"/>
      <c r="AO585" s="872"/>
      <c r="AP585" s="872"/>
      <c r="AQ585" s="857"/>
      <c r="AR585" s="857"/>
      <c r="AS585" s="857"/>
      <c r="AT585" s="857"/>
      <c r="AU585" s="857"/>
      <c r="AV585" s="861"/>
      <c r="AW585" s="834"/>
      <c r="AX585" s="862"/>
      <c r="AY585" s="862" t="s">
        <v>680</v>
      </c>
      <c r="AZ585" s="863"/>
      <c r="BA585" s="861" t="s">
        <v>680</v>
      </c>
      <c r="BB585" s="864"/>
      <c r="BC585" s="864"/>
      <c r="BD585" s="864"/>
      <c r="BH585" s="863"/>
      <c r="BI585" s="863"/>
      <c r="BJ585" s="863"/>
    </row>
    <row r="586" spans="1:62" ht="31.5" x14ac:dyDescent="0.25">
      <c r="A586" s="843">
        <v>18</v>
      </c>
      <c r="B586" s="854" t="s">
        <v>1624</v>
      </c>
      <c r="C586" s="873" t="s">
        <v>100</v>
      </c>
      <c r="D586" s="873"/>
      <c r="E586" s="855">
        <f t="shared" si="101"/>
        <v>0.28000000000000003</v>
      </c>
      <c r="F586" s="855"/>
      <c r="G586" s="856">
        <v>29</v>
      </c>
      <c r="H586" s="855">
        <f t="shared" si="102"/>
        <v>0.28000000000000003</v>
      </c>
      <c r="I586" s="855">
        <v>0.12</v>
      </c>
      <c r="J586" s="855"/>
      <c r="K586" s="855"/>
      <c r="L586" s="855"/>
      <c r="M586" s="855">
        <f t="shared" si="103"/>
        <v>0.28000000000000003</v>
      </c>
      <c r="N586" s="855">
        <v>0.12</v>
      </c>
      <c r="O586" s="876" t="s">
        <v>1625</v>
      </c>
      <c r="P586" s="848" t="s">
        <v>689</v>
      </c>
      <c r="Q586" s="858" t="s">
        <v>677</v>
      </c>
      <c r="R586" s="858">
        <v>399</v>
      </c>
      <c r="S586" s="858">
        <v>399</v>
      </c>
      <c r="T586" s="859" t="s">
        <v>680</v>
      </c>
      <c r="U586" s="855"/>
      <c r="V586" s="872"/>
      <c r="W586" s="855"/>
      <c r="X586" s="872"/>
      <c r="Y586" s="872"/>
      <c r="Z586" s="872"/>
      <c r="AA586" s="872"/>
      <c r="AB586" s="872"/>
      <c r="AC586" s="872"/>
      <c r="AD586" s="872"/>
      <c r="AE586" s="872"/>
      <c r="AF586" s="872">
        <v>0.28000000000000003</v>
      </c>
      <c r="AG586" s="872"/>
      <c r="AH586" s="872"/>
      <c r="AI586" s="872"/>
      <c r="AJ586" s="872"/>
      <c r="AK586" s="872"/>
      <c r="AL586" s="872"/>
      <c r="AM586" s="872"/>
      <c r="AN586" s="872"/>
      <c r="AO586" s="872"/>
      <c r="AP586" s="872"/>
      <c r="AQ586" s="857"/>
      <c r="AR586" s="857"/>
      <c r="AS586" s="857"/>
      <c r="AT586" s="857"/>
      <c r="AU586" s="857"/>
      <c r="AV586" s="861"/>
      <c r="AW586" s="834"/>
      <c r="AX586" s="862"/>
      <c r="AY586" s="862" t="s">
        <v>680</v>
      </c>
      <c r="AZ586" s="863"/>
      <c r="BA586" s="861" t="s">
        <v>1621</v>
      </c>
      <c r="BB586" s="864"/>
      <c r="BC586" s="864"/>
      <c r="BD586" s="864"/>
      <c r="BH586" s="863"/>
      <c r="BI586" s="863"/>
      <c r="BJ586" s="863"/>
    </row>
    <row r="587" spans="1:62" ht="31.5" x14ac:dyDescent="0.25">
      <c r="A587" s="843">
        <v>19</v>
      </c>
      <c r="B587" s="854" t="s">
        <v>1608</v>
      </c>
      <c r="C587" s="873" t="s">
        <v>100</v>
      </c>
      <c r="D587" s="873"/>
      <c r="E587" s="855">
        <f t="shared" si="101"/>
        <v>3.7</v>
      </c>
      <c r="F587" s="855"/>
      <c r="G587" s="856"/>
      <c r="H587" s="855">
        <f t="shared" si="102"/>
        <v>3.7</v>
      </c>
      <c r="I587" s="855"/>
      <c r="J587" s="855"/>
      <c r="K587" s="855"/>
      <c r="L587" s="855"/>
      <c r="M587" s="855">
        <f t="shared" si="103"/>
        <v>3.7</v>
      </c>
      <c r="N587" s="855"/>
      <c r="O587" s="876" t="s">
        <v>1626</v>
      </c>
      <c r="P587" s="848" t="s">
        <v>689</v>
      </c>
      <c r="Q587" s="858" t="s">
        <v>677</v>
      </c>
      <c r="R587" s="858">
        <v>897</v>
      </c>
      <c r="S587" s="858"/>
      <c r="T587" s="859"/>
      <c r="U587" s="855"/>
      <c r="V587" s="872"/>
      <c r="W587" s="855"/>
      <c r="X587" s="872">
        <v>3.7</v>
      </c>
      <c r="Y587" s="872"/>
      <c r="Z587" s="872"/>
      <c r="AA587" s="872"/>
      <c r="AB587" s="872"/>
      <c r="AC587" s="872"/>
      <c r="AD587" s="872"/>
      <c r="AE587" s="872"/>
      <c r="AF587" s="872"/>
      <c r="AG587" s="872"/>
      <c r="AH587" s="872"/>
      <c r="AI587" s="872"/>
      <c r="AJ587" s="872"/>
      <c r="AK587" s="872"/>
      <c r="AL587" s="872"/>
      <c r="AM587" s="872"/>
      <c r="AN587" s="872"/>
      <c r="AO587" s="872"/>
      <c r="AP587" s="872"/>
      <c r="AQ587" s="857"/>
      <c r="AR587" s="857"/>
      <c r="AS587" s="857"/>
      <c r="AT587" s="857"/>
      <c r="AU587" s="857"/>
      <c r="AV587" s="861"/>
      <c r="AW587" s="834"/>
      <c r="AX587" s="862"/>
      <c r="AY587" s="862"/>
      <c r="AZ587" s="863"/>
      <c r="BA587" s="861" t="s">
        <v>1627</v>
      </c>
      <c r="BB587" s="864"/>
      <c r="BC587" s="864"/>
      <c r="BD587" s="864"/>
      <c r="BH587" s="863"/>
      <c r="BI587" s="863"/>
      <c r="BJ587" s="863"/>
    </row>
    <row r="588" spans="1:62" ht="47.25" x14ac:dyDescent="0.25">
      <c r="A588" s="843">
        <v>20</v>
      </c>
      <c r="B588" s="875" t="s">
        <v>1628</v>
      </c>
      <c r="C588" s="873" t="s">
        <v>100</v>
      </c>
      <c r="D588" s="873"/>
      <c r="E588" s="855">
        <f t="shared" si="101"/>
        <v>1</v>
      </c>
      <c r="F588" s="855"/>
      <c r="G588" s="856">
        <v>29</v>
      </c>
      <c r="H588" s="855">
        <f t="shared" si="102"/>
        <v>1</v>
      </c>
      <c r="I588" s="855">
        <v>1</v>
      </c>
      <c r="J588" s="855"/>
      <c r="K588" s="855"/>
      <c r="L588" s="855"/>
      <c r="M588" s="855">
        <f t="shared" si="103"/>
        <v>1</v>
      </c>
      <c r="N588" s="855">
        <v>1</v>
      </c>
      <c r="O588" s="876" t="s">
        <v>568</v>
      </c>
      <c r="P588" s="848" t="s">
        <v>689</v>
      </c>
      <c r="Q588" s="858" t="s">
        <v>677</v>
      </c>
      <c r="R588" s="858">
        <v>400</v>
      </c>
      <c r="S588" s="858">
        <v>400</v>
      </c>
      <c r="T588" s="859"/>
      <c r="U588" s="855"/>
      <c r="V588" s="872"/>
      <c r="W588" s="855"/>
      <c r="X588" s="872">
        <v>1</v>
      </c>
      <c r="Y588" s="872"/>
      <c r="Z588" s="872"/>
      <c r="AA588" s="872"/>
      <c r="AB588" s="872"/>
      <c r="AC588" s="872"/>
      <c r="AD588" s="872"/>
      <c r="AE588" s="872"/>
      <c r="AF588" s="872"/>
      <c r="AG588" s="872"/>
      <c r="AH588" s="872"/>
      <c r="AI588" s="872"/>
      <c r="AJ588" s="872"/>
      <c r="AK588" s="872"/>
      <c r="AL588" s="872"/>
      <c r="AM588" s="872"/>
      <c r="AN588" s="872"/>
      <c r="AO588" s="872"/>
      <c r="AP588" s="872"/>
      <c r="AQ588" s="857"/>
      <c r="AR588" s="857"/>
      <c r="AS588" s="857"/>
      <c r="AT588" s="857"/>
      <c r="AU588" s="857"/>
      <c r="AV588" s="861"/>
      <c r="AW588" s="834" t="s">
        <v>1629</v>
      </c>
      <c r="AX588" s="862"/>
      <c r="AY588" s="862" t="s">
        <v>839</v>
      </c>
      <c r="AZ588" s="863"/>
      <c r="BA588" s="861" t="s">
        <v>680</v>
      </c>
      <c r="BB588" s="864"/>
      <c r="BC588" s="864"/>
      <c r="BD588" s="864"/>
      <c r="BH588" s="863"/>
      <c r="BI588" s="863"/>
      <c r="BJ588" s="863"/>
    </row>
    <row r="589" spans="1:62" ht="47.25" x14ac:dyDescent="0.25">
      <c r="A589" s="843">
        <v>21</v>
      </c>
      <c r="B589" s="854" t="s">
        <v>1608</v>
      </c>
      <c r="C589" s="843" t="s">
        <v>100</v>
      </c>
      <c r="D589" s="843"/>
      <c r="E589" s="855">
        <f t="shared" si="101"/>
        <v>0.94</v>
      </c>
      <c r="F589" s="855"/>
      <c r="G589" s="856">
        <v>29</v>
      </c>
      <c r="H589" s="855">
        <f t="shared" si="102"/>
        <v>0.94</v>
      </c>
      <c r="I589" s="855">
        <v>0.7</v>
      </c>
      <c r="J589" s="855">
        <f>0.64+0.3</f>
        <v>0.94</v>
      </c>
      <c r="K589" s="855"/>
      <c r="L589" s="855"/>
      <c r="M589" s="855">
        <f t="shared" si="103"/>
        <v>0</v>
      </c>
      <c r="N589" s="855">
        <v>0</v>
      </c>
      <c r="O589" s="871" t="s">
        <v>1630</v>
      </c>
      <c r="P589" s="843" t="s">
        <v>751</v>
      </c>
      <c r="Q589" s="858" t="s">
        <v>677</v>
      </c>
      <c r="R589" s="858">
        <v>401</v>
      </c>
      <c r="S589" s="858">
        <v>401</v>
      </c>
      <c r="T589" s="859"/>
      <c r="U589" s="855"/>
      <c r="V589" s="855"/>
      <c r="W589" s="855"/>
      <c r="X589" s="872"/>
      <c r="Y589" s="855"/>
      <c r="Z589" s="855"/>
      <c r="AA589" s="872"/>
      <c r="AB589" s="872"/>
      <c r="AC589" s="855"/>
      <c r="AD589" s="855"/>
      <c r="AE589" s="855"/>
      <c r="AF589" s="872"/>
      <c r="AG589" s="855"/>
      <c r="AH589" s="855"/>
      <c r="AI589" s="855"/>
      <c r="AJ589" s="872"/>
      <c r="AK589" s="855"/>
      <c r="AL589" s="872"/>
      <c r="AM589" s="872"/>
      <c r="AN589" s="872"/>
      <c r="AO589" s="872"/>
      <c r="AP589" s="872"/>
      <c r="AQ589" s="857"/>
      <c r="AR589" s="857"/>
      <c r="AS589" s="857"/>
      <c r="AT589" s="857"/>
      <c r="AU589" s="857"/>
      <c r="AV589" s="861"/>
      <c r="AW589" s="834"/>
      <c r="AX589" s="862"/>
      <c r="AY589" s="862" t="s">
        <v>680</v>
      </c>
      <c r="AZ589" s="863"/>
      <c r="BA589" s="861" t="s">
        <v>1631</v>
      </c>
      <c r="BB589" s="864"/>
      <c r="BC589" s="864"/>
      <c r="BD589" s="864"/>
      <c r="BH589" s="863"/>
      <c r="BI589" s="863"/>
      <c r="BJ589" s="863"/>
    </row>
    <row r="590" spans="1:62" ht="47.25" x14ac:dyDescent="0.25">
      <c r="A590" s="843">
        <v>22</v>
      </c>
      <c r="B590" s="854" t="s">
        <v>1608</v>
      </c>
      <c r="C590" s="843" t="s">
        <v>100</v>
      </c>
      <c r="D590" s="843"/>
      <c r="E590" s="855">
        <f t="shared" si="101"/>
        <v>0.84</v>
      </c>
      <c r="F590" s="855"/>
      <c r="G590" s="856">
        <v>29</v>
      </c>
      <c r="H590" s="855">
        <f t="shared" si="102"/>
        <v>0.84</v>
      </c>
      <c r="I590" s="855">
        <v>1.08</v>
      </c>
      <c r="J590" s="855">
        <v>0.84</v>
      </c>
      <c r="K590" s="855"/>
      <c r="L590" s="855"/>
      <c r="M590" s="855">
        <f t="shared" si="103"/>
        <v>0</v>
      </c>
      <c r="N590" s="855">
        <v>0.18</v>
      </c>
      <c r="O590" s="871" t="s">
        <v>1632</v>
      </c>
      <c r="P590" s="843" t="s">
        <v>751</v>
      </c>
      <c r="Q590" s="858" t="s">
        <v>677</v>
      </c>
      <c r="R590" s="858">
        <v>402</v>
      </c>
      <c r="S590" s="858">
        <v>402</v>
      </c>
      <c r="T590" s="859" t="s">
        <v>718</v>
      </c>
      <c r="U590" s="855"/>
      <c r="V590" s="855"/>
      <c r="W590" s="855"/>
      <c r="X590" s="872"/>
      <c r="Y590" s="855"/>
      <c r="Z590" s="855"/>
      <c r="AA590" s="872"/>
      <c r="AB590" s="872"/>
      <c r="AC590" s="855"/>
      <c r="AD590" s="855"/>
      <c r="AE590" s="855"/>
      <c r="AF590" s="872"/>
      <c r="AG590" s="855"/>
      <c r="AH590" s="855"/>
      <c r="AI590" s="855"/>
      <c r="AJ590" s="872"/>
      <c r="AK590" s="855"/>
      <c r="AL590" s="872"/>
      <c r="AM590" s="872"/>
      <c r="AN590" s="872"/>
      <c r="AO590" s="872"/>
      <c r="AP590" s="872"/>
      <c r="AQ590" s="857"/>
      <c r="AR590" s="857"/>
      <c r="AS590" s="857"/>
      <c r="AT590" s="857"/>
      <c r="AU590" s="857"/>
      <c r="AV590" s="861"/>
      <c r="AW590" s="834"/>
      <c r="AX590" s="862"/>
      <c r="AY590" s="862" t="s">
        <v>680</v>
      </c>
      <c r="AZ590" s="863"/>
      <c r="BA590" s="861" t="s">
        <v>886</v>
      </c>
      <c r="BB590" s="864"/>
      <c r="BC590" s="864"/>
      <c r="BD590" s="864"/>
      <c r="BH590" s="863"/>
      <c r="BI590" s="863"/>
      <c r="BJ590" s="863"/>
    </row>
    <row r="591" spans="1:62" ht="31.5" x14ac:dyDescent="0.25">
      <c r="A591" s="843">
        <v>23</v>
      </c>
      <c r="B591" s="854" t="s">
        <v>1608</v>
      </c>
      <c r="C591" s="843" t="s">
        <v>100</v>
      </c>
      <c r="D591" s="843"/>
      <c r="E591" s="855">
        <f t="shared" si="101"/>
        <v>0.83000000000000007</v>
      </c>
      <c r="F591" s="855"/>
      <c r="G591" s="856">
        <v>29</v>
      </c>
      <c r="H591" s="855">
        <f t="shared" si="102"/>
        <v>0.83000000000000007</v>
      </c>
      <c r="I591" s="855">
        <v>0.7</v>
      </c>
      <c r="J591" s="855">
        <v>0.5</v>
      </c>
      <c r="K591" s="855"/>
      <c r="L591" s="855"/>
      <c r="M591" s="855">
        <f t="shared" si="103"/>
        <v>0.33</v>
      </c>
      <c r="N591" s="855">
        <v>0</v>
      </c>
      <c r="O591" s="871" t="s">
        <v>1633</v>
      </c>
      <c r="P591" s="843" t="s">
        <v>751</v>
      </c>
      <c r="Q591" s="858" t="s">
        <v>677</v>
      </c>
      <c r="R591" s="858">
        <v>403</v>
      </c>
      <c r="S591" s="858">
        <v>403</v>
      </c>
      <c r="T591" s="859"/>
      <c r="U591" s="855"/>
      <c r="V591" s="855"/>
      <c r="W591" s="855"/>
      <c r="X591" s="872"/>
      <c r="Y591" s="855"/>
      <c r="Z591" s="855"/>
      <c r="AA591" s="872"/>
      <c r="AB591" s="872"/>
      <c r="AC591" s="855"/>
      <c r="AD591" s="855"/>
      <c r="AE591" s="855"/>
      <c r="AF591" s="872"/>
      <c r="AG591" s="855">
        <v>0.33</v>
      </c>
      <c r="AH591" s="855"/>
      <c r="AI591" s="855"/>
      <c r="AJ591" s="872"/>
      <c r="AK591" s="855"/>
      <c r="AL591" s="872"/>
      <c r="AM591" s="872"/>
      <c r="AN591" s="872"/>
      <c r="AO591" s="872"/>
      <c r="AP591" s="872"/>
      <c r="AQ591" s="857"/>
      <c r="AR591" s="857"/>
      <c r="AS591" s="857"/>
      <c r="AT591" s="857"/>
      <c r="AU591" s="857"/>
      <c r="AV591" s="861"/>
      <c r="AW591" s="834"/>
      <c r="AX591" s="862"/>
      <c r="AY591" s="862" t="s">
        <v>680</v>
      </c>
      <c r="AZ591" s="863"/>
      <c r="BA591" s="861" t="s">
        <v>1634</v>
      </c>
      <c r="BB591" s="864"/>
      <c r="BC591" s="864"/>
      <c r="BD591" s="864"/>
      <c r="BH591" s="863"/>
      <c r="BI591" s="863"/>
      <c r="BJ591" s="863"/>
    </row>
    <row r="592" spans="1:62" ht="31.5" x14ac:dyDescent="0.25">
      <c r="A592" s="843">
        <v>24</v>
      </c>
      <c r="B592" s="854" t="s">
        <v>1608</v>
      </c>
      <c r="C592" s="843" t="s">
        <v>100</v>
      </c>
      <c r="D592" s="843"/>
      <c r="E592" s="855">
        <f t="shared" si="101"/>
        <v>0.54</v>
      </c>
      <c r="F592" s="855"/>
      <c r="G592" s="856">
        <v>29</v>
      </c>
      <c r="H592" s="855">
        <f t="shared" si="102"/>
        <v>0.54</v>
      </c>
      <c r="I592" s="855">
        <v>0.35</v>
      </c>
      <c r="J592" s="855">
        <v>0.54</v>
      </c>
      <c r="K592" s="855"/>
      <c r="L592" s="855"/>
      <c r="M592" s="855">
        <f t="shared" si="103"/>
        <v>0</v>
      </c>
      <c r="N592" s="855">
        <v>0.06</v>
      </c>
      <c r="O592" s="871" t="s">
        <v>1635</v>
      </c>
      <c r="P592" s="843" t="s">
        <v>751</v>
      </c>
      <c r="Q592" s="858" t="s">
        <v>677</v>
      </c>
      <c r="R592" s="858">
        <v>404</v>
      </c>
      <c r="S592" s="858">
        <v>404</v>
      </c>
      <c r="T592" s="859"/>
      <c r="U592" s="855"/>
      <c r="V592" s="855"/>
      <c r="W592" s="855"/>
      <c r="X592" s="872"/>
      <c r="Y592" s="855"/>
      <c r="Z592" s="855"/>
      <c r="AA592" s="872"/>
      <c r="AB592" s="872"/>
      <c r="AC592" s="855"/>
      <c r="AD592" s="855"/>
      <c r="AE592" s="855"/>
      <c r="AF592" s="872"/>
      <c r="AG592" s="855"/>
      <c r="AH592" s="855"/>
      <c r="AI592" s="855"/>
      <c r="AJ592" s="872"/>
      <c r="AK592" s="855"/>
      <c r="AL592" s="872"/>
      <c r="AM592" s="872"/>
      <c r="AN592" s="872"/>
      <c r="AO592" s="872"/>
      <c r="AP592" s="872"/>
      <c r="AQ592" s="857"/>
      <c r="AR592" s="857"/>
      <c r="AS592" s="857"/>
      <c r="AT592" s="857"/>
      <c r="AU592" s="857"/>
      <c r="AV592" s="861"/>
      <c r="AW592" s="834"/>
      <c r="AX592" s="862"/>
      <c r="AY592" s="862" t="s">
        <v>680</v>
      </c>
      <c r="AZ592" s="863"/>
      <c r="BA592" s="861" t="s">
        <v>1636</v>
      </c>
      <c r="BB592" s="864"/>
      <c r="BC592" s="864"/>
      <c r="BD592" s="864"/>
      <c r="BH592" s="863"/>
      <c r="BI592" s="863"/>
      <c r="BJ592" s="863"/>
    </row>
    <row r="593" spans="1:62" ht="47.25" x14ac:dyDescent="0.25">
      <c r="A593" s="843">
        <v>25</v>
      </c>
      <c r="B593" s="854" t="s">
        <v>1608</v>
      </c>
      <c r="C593" s="873" t="s">
        <v>100</v>
      </c>
      <c r="D593" s="873"/>
      <c r="E593" s="855">
        <f t="shared" si="101"/>
        <v>7.28</v>
      </c>
      <c r="F593" s="855"/>
      <c r="G593" s="856">
        <v>29</v>
      </c>
      <c r="H593" s="855">
        <f t="shared" si="102"/>
        <v>7.28</v>
      </c>
      <c r="I593" s="855">
        <v>0.62</v>
      </c>
      <c r="J593" s="855"/>
      <c r="K593" s="855"/>
      <c r="L593" s="855"/>
      <c r="M593" s="855">
        <f t="shared" si="103"/>
        <v>7.28</v>
      </c>
      <c r="N593" s="855">
        <v>0.62</v>
      </c>
      <c r="O593" s="871" t="s">
        <v>1637</v>
      </c>
      <c r="P593" s="843" t="s">
        <v>751</v>
      </c>
      <c r="Q593" s="858" t="s">
        <v>677</v>
      </c>
      <c r="R593" s="858">
        <v>405</v>
      </c>
      <c r="S593" s="858">
        <v>405</v>
      </c>
      <c r="T593" s="859"/>
      <c r="U593" s="874"/>
      <c r="V593" s="874"/>
      <c r="W593" s="874">
        <v>7.28</v>
      </c>
      <c r="X593" s="872"/>
      <c r="Y593" s="874"/>
      <c r="Z593" s="874"/>
      <c r="AA593" s="872"/>
      <c r="AB593" s="872"/>
      <c r="AC593" s="874"/>
      <c r="AD593" s="855"/>
      <c r="AE593" s="855"/>
      <c r="AF593" s="872"/>
      <c r="AG593" s="872"/>
      <c r="AH593" s="872"/>
      <c r="AI593" s="872"/>
      <c r="AJ593" s="872"/>
      <c r="AK593" s="855"/>
      <c r="AL593" s="872"/>
      <c r="AM593" s="872"/>
      <c r="AN593" s="872"/>
      <c r="AO593" s="872"/>
      <c r="AP593" s="872"/>
      <c r="AQ593" s="857"/>
      <c r="AR593" s="857"/>
      <c r="AS593" s="857"/>
      <c r="AT593" s="857"/>
      <c r="AU593" s="857"/>
      <c r="AV593" s="861"/>
      <c r="AW593" s="834"/>
      <c r="AX593" s="862"/>
      <c r="AY593" s="862" t="s">
        <v>680</v>
      </c>
      <c r="AZ593" s="863"/>
      <c r="BA593" s="861" t="s">
        <v>680</v>
      </c>
      <c r="BB593" s="864"/>
      <c r="BC593" s="864"/>
      <c r="BD593" s="864"/>
      <c r="BH593" s="863"/>
      <c r="BI593" s="863"/>
      <c r="BJ593" s="863"/>
    </row>
    <row r="594" spans="1:62" ht="31.5" x14ac:dyDescent="0.25">
      <c r="A594" s="843">
        <v>26</v>
      </c>
      <c r="B594" s="854" t="s">
        <v>1608</v>
      </c>
      <c r="C594" s="873" t="s">
        <v>100</v>
      </c>
      <c r="D594" s="873"/>
      <c r="E594" s="855">
        <f t="shared" si="101"/>
        <v>0.77</v>
      </c>
      <c r="F594" s="855"/>
      <c r="G594" s="856"/>
      <c r="H594" s="855">
        <f t="shared" si="102"/>
        <v>0.77</v>
      </c>
      <c r="I594" s="855"/>
      <c r="J594" s="855"/>
      <c r="K594" s="855"/>
      <c r="L594" s="855"/>
      <c r="M594" s="855">
        <f t="shared" si="103"/>
        <v>0.77</v>
      </c>
      <c r="N594" s="855"/>
      <c r="O594" s="871" t="s">
        <v>871</v>
      </c>
      <c r="P594" s="843" t="s">
        <v>751</v>
      </c>
      <c r="Q594" s="858"/>
      <c r="R594" s="858">
        <v>898</v>
      </c>
      <c r="S594" s="858"/>
      <c r="T594" s="859"/>
      <c r="U594" s="874"/>
      <c r="V594" s="874"/>
      <c r="W594" s="874">
        <v>0.77</v>
      </c>
      <c r="X594" s="872"/>
      <c r="Y594" s="874"/>
      <c r="Z594" s="874"/>
      <c r="AA594" s="872"/>
      <c r="AB594" s="872"/>
      <c r="AC594" s="874"/>
      <c r="AD594" s="855"/>
      <c r="AE594" s="855"/>
      <c r="AF594" s="872"/>
      <c r="AG594" s="872"/>
      <c r="AH594" s="872"/>
      <c r="AI594" s="872"/>
      <c r="AJ594" s="872"/>
      <c r="AK594" s="855"/>
      <c r="AL594" s="872"/>
      <c r="AM594" s="872"/>
      <c r="AN594" s="872"/>
      <c r="AO594" s="872"/>
      <c r="AP594" s="872"/>
      <c r="AQ594" s="857"/>
      <c r="AR594" s="857"/>
      <c r="AS594" s="857"/>
      <c r="AT594" s="857"/>
      <c r="AU594" s="857"/>
      <c r="AV594" s="861"/>
      <c r="AW594" s="834"/>
      <c r="AX594" s="862"/>
      <c r="AY594" s="862"/>
      <c r="AZ594" s="863"/>
      <c r="BA594" s="861" t="s">
        <v>1638</v>
      </c>
      <c r="BB594" s="864"/>
      <c r="BC594" s="864"/>
      <c r="BD594" s="864"/>
      <c r="BH594" s="863"/>
      <c r="BI594" s="863"/>
      <c r="BJ594" s="863"/>
    </row>
    <row r="595" spans="1:62" ht="31.5" x14ac:dyDescent="0.25">
      <c r="A595" s="843">
        <v>27</v>
      </c>
      <c r="B595" s="854" t="s">
        <v>1608</v>
      </c>
      <c r="C595" s="873" t="s">
        <v>100</v>
      </c>
      <c r="D595" s="873"/>
      <c r="E595" s="855">
        <f t="shared" si="101"/>
        <v>0.31</v>
      </c>
      <c r="F595" s="855"/>
      <c r="G595" s="856"/>
      <c r="H595" s="855">
        <f t="shared" si="102"/>
        <v>0.31</v>
      </c>
      <c r="I595" s="855"/>
      <c r="J595" s="855"/>
      <c r="K595" s="855"/>
      <c r="L595" s="855"/>
      <c r="M595" s="855">
        <f t="shared" si="103"/>
        <v>0.31</v>
      </c>
      <c r="N595" s="855"/>
      <c r="O595" s="871" t="s">
        <v>1639</v>
      </c>
      <c r="P595" s="843" t="s">
        <v>751</v>
      </c>
      <c r="Q595" s="858"/>
      <c r="R595" s="858">
        <v>899</v>
      </c>
      <c r="S595" s="858"/>
      <c r="T595" s="859"/>
      <c r="U595" s="874"/>
      <c r="V595" s="874"/>
      <c r="W595" s="874"/>
      <c r="X595" s="872">
        <v>0.31</v>
      </c>
      <c r="Y595" s="874"/>
      <c r="Z595" s="874"/>
      <c r="AA595" s="872"/>
      <c r="AB595" s="872"/>
      <c r="AC595" s="874"/>
      <c r="AD595" s="855"/>
      <c r="AE595" s="855"/>
      <c r="AF595" s="872"/>
      <c r="AG595" s="872"/>
      <c r="AH595" s="872"/>
      <c r="AI595" s="872"/>
      <c r="AJ595" s="872"/>
      <c r="AK595" s="855"/>
      <c r="AL595" s="872"/>
      <c r="AM595" s="872"/>
      <c r="AN595" s="872"/>
      <c r="AO595" s="872"/>
      <c r="AP595" s="872"/>
      <c r="AQ595" s="857"/>
      <c r="AR595" s="857"/>
      <c r="AS595" s="857"/>
      <c r="AT595" s="857"/>
      <c r="AU595" s="857"/>
      <c r="AV595" s="861"/>
      <c r="AW595" s="834"/>
      <c r="AX595" s="862"/>
      <c r="AY595" s="862"/>
      <c r="AZ595" s="863"/>
      <c r="BA595" s="861" t="s">
        <v>1640</v>
      </c>
      <c r="BB595" s="864"/>
      <c r="BC595" s="864"/>
      <c r="BD595" s="864"/>
      <c r="BH595" s="863"/>
      <c r="BI595" s="863"/>
      <c r="BJ595" s="863"/>
    </row>
    <row r="596" spans="1:62" ht="47.25" x14ac:dyDescent="0.25">
      <c r="A596" s="843">
        <v>28</v>
      </c>
      <c r="B596" s="854" t="s">
        <v>1608</v>
      </c>
      <c r="C596" s="843" t="s">
        <v>100</v>
      </c>
      <c r="D596" s="843"/>
      <c r="E596" s="855">
        <f t="shared" si="101"/>
        <v>1.84</v>
      </c>
      <c r="F596" s="855"/>
      <c r="G596" s="856">
        <v>29</v>
      </c>
      <c r="H596" s="855">
        <f t="shared" si="102"/>
        <v>1.84</v>
      </c>
      <c r="I596" s="855">
        <v>1.8</v>
      </c>
      <c r="J596" s="884"/>
      <c r="K596" s="855"/>
      <c r="L596" s="855"/>
      <c r="M596" s="855">
        <f t="shared" si="103"/>
        <v>1.84</v>
      </c>
      <c r="N596" s="855">
        <v>1.8</v>
      </c>
      <c r="O596" s="871" t="s">
        <v>1641</v>
      </c>
      <c r="P596" s="843" t="s">
        <v>699</v>
      </c>
      <c r="Q596" s="858" t="s">
        <v>677</v>
      </c>
      <c r="R596" s="858">
        <v>409</v>
      </c>
      <c r="S596" s="858">
        <v>409</v>
      </c>
      <c r="T596" s="859" t="s">
        <v>680</v>
      </c>
      <c r="U596" s="872"/>
      <c r="V596" s="872"/>
      <c r="W596" s="855">
        <v>1.84</v>
      </c>
      <c r="X596" s="872"/>
      <c r="Y596" s="872"/>
      <c r="Z596" s="872"/>
      <c r="AA596" s="872"/>
      <c r="AB596" s="872"/>
      <c r="AC596" s="872"/>
      <c r="AD596" s="872"/>
      <c r="AE596" s="872"/>
      <c r="AF596" s="872"/>
      <c r="AG596" s="872"/>
      <c r="AH596" s="872"/>
      <c r="AI596" s="872"/>
      <c r="AJ596" s="872"/>
      <c r="AK596" s="872"/>
      <c r="AL596" s="872"/>
      <c r="AM596" s="872"/>
      <c r="AN596" s="872"/>
      <c r="AO596" s="872"/>
      <c r="AP596" s="872"/>
      <c r="AQ596" s="857"/>
      <c r="AR596" s="857"/>
      <c r="AS596" s="857"/>
      <c r="AT596" s="857"/>
      <c r="AU596" s="857"/>
      <c r="AV596" s="861"/>
      <c r="AW596" s="834"/>
      <c r="AX596" s="862"/>
      <c r="AY596" s="862" t="s">
        <v>680</v>
      </c>
      <c r="AZ596" s="863"/>
      <c r="BA596" s="861" t="s">
        <v>680</v>
      </c>
      <c r="BB596" s="864"/>
      <c r="BC596" s="864"/>
      <c r="BD596" s="864"/>
      <c r="BH596" s="863"/>
      <c r="BI596" s="863"/>
      <c r="BJ596" s="863"/>
    </row>
    <row r="597" spans="1:62" ht="31.5" x14ac:dyDescent="0.25">
      <c r="A597" s="843">
        <v>29</v>
      </c>
      <c r="B597" s="854" t="s">
        <v>1608</v>
      </c>
      <c r="C597" s="843" t="s">
        <v>100</v>
      </c>
      <c r="D597" s="843"/>
      <c r="E597" s="855">
        <f t="shared" si="101"/>
        <v>0.13</v>
      </c>
      <c r="F597" s="855"/>
      <c r="G597" s="856">
        <v>29</v>
      </c>
      <c r="H597" s="855">
        <f t="shared" si="102"/>
        <v>0.13</v>
      </c>
      <c r="I597" s="855">
        <v>1.381</v>
      </c>
      <c r="J597" s="884"/>
      <c r="K597" s="855"/>
      <c r="L597" s="855"/>
      <c r="M597" s="855">
        <f t="shared" si="103"/>
        <v>0.13</v>
      </c>
      <c r="N597" s="855">
        <v>1.381</v>
      </c>
      <c r="O597" s="871" t="s">
        <v>1642</v>
      </c>
      <c r="P597" s="843" t="s">
        <v>699</v>
      </c>
      <c r="Q597" s="858" t="s">
        <v>677</v>
      </c>
      <c r="R597" s="858">
        <v>410</v>
      </c>
      <c r="S597" s="858">
        <v>410</v>
      </c>
      <c r="T597" s="859" t="s">
        <v>680</v>
      </c>
      <c r="U597" s="872"/>
      <c r="V597" s="872"/>
      <c r="W597" s="874"/>
      <c r="X597" s="872"/>
      <c r="Y597" s="872"/>
      <c r="Z597" s="872"/>
      <c r="AA597" s="872"/>
      <c r="AB597" s="872"/>
      <c r="AC597" s="872"/>
      <c r="AD597" s="872"/>
      <c r="AE597" s="872"/>
      <c r="AF597" s="855">
        <v>0.13</v>
      </c>
      <c r="AG597" s="872"/>
      <c r="AH597" s="872"/>
      <c r="AI597" s="872"/>
      <c r="AJ597" s="872"/>
      <c r="AK597" s="872"/>
      <c r="AL597" s="872"/>
      <c r="AM597" s="872"/>
      <c r="AN597" s="872"/>
      <c r="AO597" s="872"/>
      <c r="AP597" s="872"/>
      <c r="AQ597" s="857"/>
      <c r="AR597" s="857"/>
      <c r="AS597" s="857"/>
      <c r="AT597" s="857"/>
      <c r="AU597" s="857"/>
      <c r="AV597" s="861"/>
      <c r="AW597" s="834"/>
      <c r="AX597" s="862"/>
      <c r="AY597" s="862" t="s">
        <v>680</v>
      </c>
      <c r="AZ597" s="863"/>
      <c r="BA597" s="861" t="s">
        <v>680</v>
      </c>
      <c r="BB597" s="864"/>
      <c r="BC597" s="864"/>
      <c r="BD597" s="864"/>
      <c r="BH597" s="863"/>
      <c r="BI597" s="863"/>
      <c r="BJ597" s="863"/>
    </row>
    <row r="598" spans="1:62" ht="31.5" x14ac:dyDescent="0.25">
      <c r="A598" s="843">
        <v>30</v>
      </c>
      <c r="B598" s="854" t="s">
        <v>1643</v>
      </c>
      <c r="C598" s="843" t="s">
        <v>100</v>
      </c>
      <c r="D598" s="843"/>
      <c r="E598" s="855">
        <f t="shared" si="101"/>
        <v>0.08</v>
      </c>
      <c r="F598" s="855"/>
      <c r="G598" s="856">
        <v>29</v>
      </c>
      <c r="H598" s="855">
        <f t="shared" si="102"/>
        <v>0.08</v>
      </c>
      <c r="I598" s="855">
        <v>7.6499999999999999E-2</v>
      </c>
      <c r="J598" s="884"/>
      <c r="K598" s="855"/>
      <c r="L598" s="855"/>
      <c r="M598" s="855">
        <f t="shared" si="103"/>
        <v>0.08</v>
      </c>
      <c r="N598" s="855">
        <v>7.6499999999999999E-2</v>
      </c>
      <c r="O598" s="871" t="s">
        <v>1642</v>
      </c>
      <c r="P598" s="843" t="s">
        <v>699</v>
      </c>
      <c r="Q598" s="858" t="s">
        <v>677</v>
      </c>
      <c r="R598" s="858">
        <v>411</v>
      </c>
      <c r="S598" s="858">
        <v>411</v>
      </c>
      <c r="T598" s="859" t="s">
        <v>680</v>
      </c>
      <c r="U598" s="872"/>
      <c r="V598" s="872"/>
      <c r="W598" s="874"/>
      <c r="X598" s="872"/>
      <c r="Y598" s="872"/>
      <c r="Z598" s="872"/>
      <c r="AA598" s="872"/>
      <c r="AB598" s="872"/>
      <c r="AC598" s="872"/>
      <c r="AD598" s="872"/>
      <c r="AE598" s="872"/>
      <c r="AF598" s="855">
        <v>0.08</v>
      </c>
      <c r="AG598" s="872"/>
      <c r="AH598" s="872"/>
      <c r="AI598" s="872"/>
      <c r="AJ598" s="872"/>
      <c r="AK598" s="872"/>
      <c r="AL598" s="872"/>
      <c r="AM598" s="872"/>
      <c r="AN598" s="872"/>
      <c r="AO598" s="872"/>
      <c r="AP598" s="872"/>
      <c r="AQ598" s="857"/>
      <c r="AR598" s="857"/>
      <c r="AS598" s="857"/>
      <c r="AT598" s="857"/>
      <c r="AU598" s="857"/>
      <c r="AV598" s="861"/>
      <c r="AW598" s="834"/>
      <c r="AX598" s="862"/>
      <c r="AY598" s="862" t="s">
        <v>680</v>
      </c>
      <c r="AZ598" s="863"/>
      <c r="BA598" s="861" t="s">
        <v>680</v>
      </c>
      <c r="BB598" s="864"/>
      <c r="BC598" s="864"/>
      <c r="BD598" s="864"/>
      <c r="BH598" s="863"/>
      <c r="BI598" s="863"/>
      <c r="BJ598" s="863"/>
    </row>
    <row r="599" spans="1:62" ht="31.5" x14ac:dyDescent="0.25">
      <c r="A599" s="843">
        <v>31</v>
      </c>
      <c r="B599" s="854" t="s">
        <v>1644</v>
      </c>
      <c r="C599" s="843" t="s">
        <v>100</v>
      </c>
      <c r="D599" s="843"/>
      <c r="E599" s="855">
        <f t="shared" si="101"/>
        <v>0.1</v>
      </c>
      <c r="F599" s="855"/>
      <c r="G599" s="856">
        <v>29</v>
      </c>
      <c r="H599" s="855">
        <f t="shared" si="102"/>
        <v>0.1</v>
      </c>
      <c r="I599" s="855">
        <v>7.8700000000000006E-2</v>
      </c>
      <c r="J599" s="884"/>
      <c r="K599" s="855"/>
      <c r="L599" s="855"/>
      <c r="M599" s="855">
        <f t="shared" si="103"/>
        <v>0.1</v>
      </c>
      <c r="N599" s="855">
        <v>7.8700000000000006E-2</v>
      </c>
      <c r="O599" s="871" t="s">
        <v>1645</v>
      </c>
      <c r="P599" s="843" t="s">
        <v>699</v>
      </c>
      <c r="Q599" s="858" t="s">
        <v>677</v>
      </c>
      <c r="R599" s="858">
        <v>412</v>
      </c>
      <c r="S599" s="858">
        <v>412</v>
      </c>
      <c r="T599" s="859" t="s">
        <v>1646</v>
      </c>
      <c r="U599" s="872"/>
      <c r="V599" s="872"/>
      <c r="W599" s="874"/>
      <c r="X599" s="872"/>
      <c r="Y599" s="872"/>
      <c r="Z599" s="872"/>
      <c r="AA599" s="872"/>
      <c r="AB599" s="872"/>
      <c r="AC599" s="872"/>
      <c r="AD599" s="872"/>
      <c r="AE599" s="872"/>
      <c r="AF599" s="855">
        <v>0.1</v>
      </c>
      <c r="AG599" s="872"/>
      <c r="AH599" s="872"/>
      <c r="AI599" s="872"/>
      <c r="AJ599" s="872"/>
      <c r="AK599" s="872"/>
      <c r="AL599" s="872"/>
      <c r="AM599" s="872"/>
      <c r="AN599" s="872"/>
      <c r="AO599" s="872"/>
      <c r="AP599" s="872"/>
      <c r="AQ599" s="857"/>
      <c r="AR599" s="857"/>
      <c r="AS599" s="857"/>
      <c r="AT599" s="857"/>
      <c r="AU599" s="857"/>
      <c r="AV599" s="861"/>
      <c r="AW599" s="834"/>
      <c r="AX599" s="862"/>
      <c r="AY599" s="862" t="s">
        <v>680</v>
      </c>
      <c r="AZ599" s="863"/>
      <c r="BA599" s="861" t="s">
        <v>680</v>
      </c>
      <c r="BB599" s="864"/>
      <c r="BC599" s="864"/>
      <c r="BD599" s="864"/>
      <c r="BH599" s="863"/>
      <c r="BI599" s="863"/>
      <c r="BJ599" s="863"/>
    </row>
    <row r="600" spans="1:62" ht="31.5" x14ac:dyDescent="0.25">
      <c r="A600" s="843">
        <v>32</v>
      </c>
      <c r="B600" s="854" t="s">
        <v>1647</v>
      </c>
      <c r="C600" s="843" t="s">
        <v>100</v>
      </c>
      <c r="D600" s="843"/>
      <c r="E600" s="855">
        <f t="shared" si="101"/>
        <v>0.06</v>
      </c>
      <c r="F600" s="855"/>
      <c r="G600" s="856">
        <v>29</v>
      </c>
      <c r="H600" s="855">
        <f t="shared" si="102"/>
        <v>0.06</v>
      </c>
      <c r="I600" s="855">
        <v>5.7200000000000001E-2</v>
      </c>
      <c r="J600" s="884"/>
      <c r="K600" s="855"/>
      <c r="L600" s="855"/>
      <c r="M600" s="855">
        <f t="shared" si="103"/>
        <v>0.06</v>
      </c>
      <c r="N600" s="855">
        <v>5.7200000000000001E-2</v>
      </c>
      <c r="O600" s="871" t="s">
        <v>1648</v>
      </c>
      <c r="P600" s="843" t="s">
        <v>699</v>
      </c>
      <c r="Q600" s="858" t="s">
        <v>677</v>
      </c>
      <c r="R600" s="858">
        <v>413</v>
      </c>
      <c r="S600" s="858">
        <v>413</v>
      </c>
      <c r="T600" s="859" t="s">
        <v>680</v>
      </c>
      <c r="U600" s="872"/>
      <c r="V600" s="872"/>
      <c r="W600" s="874"/>
      <c r="X600" s="872"/>
      <c r="Y600" s="872"/>
      <c r="Z600" s="872"/>
      <c r="AA600" s="872"/>
      <c r="AB600" s="872"/>
      <c r="AC600" s="872"/>
      <c r="AD600" s="872"/>
      <c r="AE600" s="872"/>
      <c r="AF600" s="855">
        <v>0.06</v>
      </c>
      <c r="AG600" s="872"/>
      <c r="AH600" s="872"/>
      <c r="AI600" s="872"/>
      <c r="AJ600" s="872"/>
      <c r="AK600" s="872"/>
      <c r="AL600" s="872"/>
      <c r="AM600" s="872"/>
      <c r="AN600" s="872"/>
      <c r="AO600" s="872"/>
      <c r="AP600" s="872"/>
      <c r="AQ600" s="857"/>
      <c r="AR600" s="857"/>
      <c r="AS600" s="857"/>
      <c r="AT600" s="857"/>
      <c r="AU600" s="857"/>
      <c r="AV600" s="861"/>
      <c r="AW600" s="834"/>
      <c r="AX600" s="862"/>
      <c r="AY600" s="862" t="s">
        <v>680</v>
      </c>
      <c r="AZ600" s="863"/>
      <c r="BA600" s="861" t="s">
        <v>680</v>
      </c>
      <c r="BB600" s="864"/>
      <c r="BC600" s="864"/>
      <c r="BD600" s="864"/>
      <c r="BH600" s="863"/>
      <c r="BI600" s="863"/>
      <c r="BJ600" s="863"/>
    </row>
    <row r="601" spans="1:62" ht="31.5" x14ac:dyDescent="0.25">
      <c r="A601" s="843">
        <v>33</v>
      </c>
      <c r="B601" s="854" t="s">
        <v>1649</v>
      </c>
      <c r="C601" s="843" t="s">
        <v>100</v>
      </c>
      <c r="D601" s="843"/>
      <c r="E601" s="855">
        <f t="shared" si="101"/>
        <v>30.27</v>
      </c>
      <c r="F601" s="855"/>
      <c r="G601" s="856">
        <v>29</v>
      </c>
      <c r="H601" s="855">
        <f t="shared" si="102"/>
        <v>30.27</v>
      </c>
      <c r="I601" s="855">
        <v>24.8</v>
      </c>
      <c r="J601" s="884"/>
      <c r="K601" s="855"/>
      <c r="L601" s="855"/>
      <c r="M601" s="855">
        <f t="shared" si="103"/>
        <v>30.27</v>
      </c>
      <c r="N601" s="855">
        <v>24.8</v>
      </c>
      <c r="O601" s="871" t="s">
        <v>698</v>
      </c>
      <c r="P601" s="843" t="s">
        <v>699</v>
      </c>
      <c r="Q601" s="858" t="s">
        <v>677</v>
      </c>
      <c r="R601" s="858">
        <v>414</v>
      </c>
      <c r="S601" s="858">
        <v>414</v>
      </c>
      <c r="T601" s="859" t="s">
        <v>680</v>
      </c>
      <c r="U601" s="872"/>
      <c r="V601" s="872"/>
      <c r="W601" s="855">
        <v>30.27</v>
      </c>
      <c r="X601" s="872"/>
      <c r="Y601" s="872"/>
      <c r="Z601" s="872"/>
      <c r="AA601" s="872"/>
      <c r="AB601" s="872"/>
      <c r="AC601" s="872"/>
      <c r="AD601" s="872"/>
      <c r="AE601" s="872"/>
      <c r="AF601" s="872"/>
      <c r="AG601" s="872"/>
      <c r="AH601" s="872"/>
      <c r="AI601" s="872"/>
      <c r="AJ601" s="872"/>
      <c r="AK601" s="872"/>
      <c r="AL601" s="872"/>
      <c r="AM601" s="872"/>
      <c r="AN601" s="872"/>
      <c r="AO601" s="872"/>
      <c r="AP601" s="872"/>
      <c r="AQ601" s="857"/>
      <c r="AR601" s="857"/>
      <c r="AS601" s="857"/>
      <c r="AT601" s="857"/>
      <c r="AU601" s="857"/>
      <c r="AV601" s="861"/>
      <c r="AW601" s="834"/>
      <c r="AX601" s="862"/>
      <c r="AY601" s="862" t="s">
        <v>680</v>
      </c>
      <c r="AZ601" s="863"/>
      <c r="BA601" s="861" t="s">
        <v>680</v>
      </c>
      <c r="BB601" s="864"/>
      <c r="BC601" s="864"/>
      <c r="BD601" s="864"/>
      <c r="BH601" s="863"/>
      <c r="BI601" s="863"/>
      <c r="BJ601" s="863"/>
    </row>
    <row r="602" spans="1:62" ht="31.5" x14ac:dyDescent="0.25">
      <c r="A602" s="843">
        <v>34</v>
      </c>
      <c r="B602" s="854" t="s">
        <v>1649</v>
      </c>
      <c r="C602" s="843" t="s">
        <v>100</v>
      </c>
      <c r="D602" s="843"/>
      <c r="E602" s="855">
        <f t="shared" si="101"/>
        <v>4</v>
      </c>
      <c r="F602" s="855"/>
      <c r="G602" s="856"/>
      <c r="H602" s="855">
        <f t="shared" si="102"/>
        <v>4</v>
      </c>
      <c r="I602" s="855"/>
      <c r="J602" s="884"/>
      <c r="K602" s="855"/>
      <c r="L602" s="855"/>
      <c r="M602" s="855">
        <f t="shared" si="103"/>
        <v>4</v>
      </c>
      <c r="N602" s="855"/>
      <c r="O602" s="871" t="s">
        <v>1466</v>
      </c>
      <c r="P602" s="843" t="s">
        <v>699</v>
      </c>
      <c r="Q602" s="858"/>
      <c r="R602" s="858">
        <v>900</v>
      </c>
      <c r="S602" s="858"/>
      <c r="T602" s="859"/>
      <c r="U602" s="872"/>
      <c r="V602" s="872"/>
      <c r="W602" s="855"/>
      <c r="X602" s="872"/>
      <c r="Y602" s="872">
        <v>4</v>
      </c>
      <c r="Z602" s="872"/>
      <c r="AA602" s="872"/>
      <c r="AB602" s="872"/>
      <c r="AC602" s="872"/>
      <c r="AD602" s="872"/>
      <c r="AE602" s="872"/>
      <c r="AF602" s="872"/>
      <c r="AG602" s="872"/>
      <c r="AH602" s="872"/>
      <c r="AI602" s="872"/>
      <c r="AJ602" s="872"/>
      <c r="AK602" s="872"/>
      <c r="AL602" s="872"/>
      <c r="AM602" s="872"/>
      <c r="AN602" s="872"/>
      <c r="AO602" s="872"/>
      <c r="AP602" s="872"/>
      <c r="AQ602" s="857"/>
      <c r="AR602" s="857"/>
      <c r="AS602" s="857"/>
      <c r="AT602" s="857"/>
      <c r="AU602" s="857"/>
      <c r="AV602" s="861"/>
      <c r="AW602" s="834"/>
      <c r="AX602" s="862"/>
      <c r="AY602" s="862"/>
      <c r="AZ602" s="863"/>
      <c r="BA602" s="861" t="s">
        <v>684</v>
      </c>
      <c r="BB602" s="864"/>
      <c r="BC602" s="864"/>
      <c r="BD602" s="864"/>
      <c r="BH602" s="863"/>
      <c r="BI602" s="863"/>
      <c r="BJ602" s="863"/>
    </row>
    <row r="603" spans="1:62" ht="31.5" x14ac:dyDescent="0.25">
      <c r="A603" s="843">
        <v>35</v>
      </c>
      <c r="B603" s="854" t="s">
        <v>1650</v>
      </c>
      <c r="C603" s="843" t="s">
        <v>100</v>
      </c>
      <c r="D603" s="843"/>
      <c r="E603" s="855">
        <f t="shared" si="101"/>
        <v>0.05</v>
      </c>
      <c r="F603" s="855"/>
      <c r="G603" s="856">
        <v>29</v>
      </c>
      <c r="H603" s="855">
        <f t="shared" si="102"/>
        <v>0.05</v>
      </c>
      <c r="I603" s="855">
        <v>5.2400000000000002E-2</v>
      </c>
      <c r="J603" s="884"/>
      <c r="K603" s="855"/>
      <c r="L603" s="855"/>
      <c r="M603" s="855">
        <f t="shared" si="103"/>
        <v>0.05</v>
      </c>
      <c r="N603" s="855">
        <v>5.2400000000000002E-2</v>
      </c>
      <c r="O603" s="871" t="s">
        <v>1651</v>
      </c>
      <c r="P603" s="843" t="s">
        <v>699</v>
      </c>
      <c r="Q603" s="858" t="s">
        <v>677</v>
      </c>
      <c r="R603" s="858">
        <v>415</v>
      </c>
      <c r="S603" s="858">
        <v>415</v>
      </c>
      <c r="T603" s="859" t="s">
        <v>718</v>
      </c>
      <c r="U603" s="872"/>
      <c r="V603" s="872"/>
      <c r="W603" s="874"/>
      <c r="X603" s="872"/>
      <c r="Y603" s="872"/>
      <c r="Z603" s="872"/>
      <c r="AA603" s="872"/>
      <c r="AB603" s="872"/>
      <c r="AC603" s="872"/>
      <c r="AD603" s="872"/>
      <c r="AE603" s="872"/>
      <c r="AF603" s="855">
        <v>0.05</v>
      </c>
      <c r="AG603" s="872"/>
      <c r="AH603" s="872"/>
      <c r="AI603" s="872"/>
      <c r="AJ603" s="872"/>
      <c r="AK603" s="872"/>
      <c r="AL603" s="872"/>
      <c r="AM603" s="872"/>
      <c r="AN603" s="872"/>
      <c r="AO603" s="872"/>
      <c r="AP603" s="872"/>
      <c r="AQ603" s="857"/>
      <c r="AR603" s="857"/>
      <c r="AS603" s="857"/>
      <c r="AT603" s="857"/>
      <c r="AU603" s="857"/>
      <c r="AV603" s="861"/>
      <c r="AW603" s="862" t="s">
        <v>718</v>
      </c>
      <c r="AX603" s="862"/>
      <c r="AY603" s="862" t="s">
        <v>680</v>
      </c>
      <c r="AZ603" s="863"/>
      <c r="BA603" s="861" t="s">
        <v>680</v>
      </c>
      <c r="BB603" s="864"/>
      <c r="BC603" s="864"/>
      <c r="BD603" s="864"/>
      <c r="BH603" s="863"/>
      <c r="BI603" s="863"/>
      <c r="BJ603" s="863"/>
    </row>
    <row r="604" spans="1:62" ht="63" x14ac:dyDescent="0.25">
      <c r="A604" s="843">
        <v>36</v>
      </c>
      <c r="B604" s="854" t="s">
        <v>1608</v>
      </c>
      <c r="C604" s="873" t="s">
        <v>100</v>
      </c>
      <c r="D604" s="873"/>
      <c r="E604" s="855">
        <f t="shared" si="101"/>
        <v>0.24</v>
      </c>
      <c r="F604" s="855"/>
      <c r="G604" s="856">
        <v>29</v>
      </c>
      <c r="H604" s="855">
        <f t="shared" si="102"/>
        <v>0.24</v>
      </c>
      <c r="I604" s="855">
        <v>1.2</v>
      </c>
      <c r="J604" s="884"/>
      <c r="K604" s="855"/>
      <c r="L604" s="855"/>
      <c r="M604" s="855">
        <f t="shared" si="103"/>
        <v>0.24</v>
      </c>
      <c r="N604" s="855">
        <v>1.2</v>
      </c>
      <c r="O604" s="871" t="s">
        <v>884</v>
      </c>
      <c r="P604" s="843" t="s">
        <v>796</v>
      </c>
      <c r="Q604" s="858" t="s">
        <v>677</v>
      </c>
      <c r="R604" s="858">
        <v>416</v>
      </c>
      <c r="S604" s="858">
        <v>416</v>
      </c>
      <c r="T604" s="859" t="s">
        <v>1652</v>
      </c>
      <c r="U604" s="872"/>
      <c r="V604" s="872"/>
      <c r="W604" s="855"/>
      <c r="X604" s="872"/>
      <c r="Y604" s="872"/>
      <c r="Z604" s="872"/>
      <c r="AA604" s="872"/>
      <c r="AB604" s="872"/>
      <c r="AC604" s="872"/>
      <c r="AD604" s="872"/>
      <c r="AE604" s="872"/>
      <c r="AF604" s="872"/>
      <c r="AG604" s="872"/>
      <c r="AH604" s="872"/>
      <c r="AI604" s="872"/>
      <c r="AJ604" s="872"/>
      <c r="AK604" s="872">
        <v>0.24</v>
      </c>
      <c r="AL604" s="872"/>
      <c r="AM604" s="872"/>
      <c r="AN604" s="872"/>
      <c r="AO604" s="872"/>
      <c r="AP604" s="872"/>
      <c r="AQ604" s="857"/>
      <c r="AR604" s="857"/>
      <c r="AS604" s="857"/>
      <c r="AT604" s="857"/>
      <c r="AU604" s="857"/>
      <c r="AV604" s="861"/>
      <c r="AW604" s="834"/>
      <c r="AX604" s="862"/>
      <c r="AY604" s="862" t="s">
        <v>680</v>
      </c>
      <c r="AZ604" s="863"/>
      <c r="BA604" s="861" t="s">
        <v>680</v>
      </c>
      <c r="BB604" s="864"/>
      <c r="BC604" s="864"/>
      <c r="BD604" s="864"/>
      <c r="BH604" s="863"/>
      <c r="BI604" s="863"/>
      <c r="BJ604" s="863"/>
    </row>
    <row r="605" spans="1:62" ht="31.5" x14ac:dyDescent="0.25">
      <c r="A605" s="843">
        <v>37</v>
      </c>
      <c r="B605" s="854" t="s">
        <v>1653</v>
      </c>
      <c r="C605" s="873" t="s">
        <v>100</v>
      </c>
      <c r="D605" s="873"/>
      <c r="E605" s="855">
        <f t="shared" si="101"/>
        <v>0.16</v>
      </c>
      <c r="F605" s="855"/>
      <c r="G605" s="856">
        <v>29</v>
      </c>
      <c r="H605" s="855">
        <f t="shared" si="102"/>
        <v>0.16</v>
      </c>
      <c r="I605" s="855">
        <v>0.12</v>
      </c>
      <c r="J605" s="884"/>
      <c r="K605" s="855"/>
      <c r="L605" s="855"/>
      <c r="M605" s="855">
        <f t="shared" si="103"/>
        <v>0.16</v>
      </c>
      <c r="N605" s="855">
        <v>0.12</v>
      </c>
      <c r="O605" s="871" t="s">
        <v>795</v>
      </c>
      <c r="P605" s="843" t="s">
        <v>796</v>
      </c>
      <c r="Q605" s="858" t="s">
        <v>677</v>
      </c>
      <c r="R605" s="858">
        <v>417</v>
      </c>
      <c r="S605" s="858">
        <v>417</v>
      </c>
      <c r="T605" s="859" t="s">
        <v>718</v>
      </c>
      <c r="U605" s="872"/>
      <c r="V605" s="872"/>
      <c r="W605" s="874"/>
      <c r="X605" s="872"/>
      <c r="Y605" s="872"/>
      <c r="Z605" s="872"/>
      <c r="AA605" s="872"/>
      <c r="AB605" s="872"/>
      <c r="AC605" s="872"/>
      <c r="AD605" s="872"/>
      <c r="AE605" s="872"/>
      <c r="AF605" s="855">
        <v>0.16</v>
      </c>
      <c r="AG605" s="872"/>
      <c r="AH605" s="872"/>
      <c r="AI605" s="872"/>
      <c r="AJ605" s="872"/>
      <c r="AK605" s="872"/>
      <c r="AL605" s="872"/>
      <c r="AM605" s="872"/>
      <c r="AN605" s="872"/>
      <c r="AO605" s="872"/>
      <c r="AP605" s="872"/>
      <c r="AQ605" s="857"/>
      <c r="AR605" s="857"/>
      <c r="AS605" s="857"/>
      <c r="AT605" s="857"/>
      <c r="AU605" s="857"/>
      <c r="AV605" s="861"/>
      <c r="AW605" s="834"/>
      <c r="AX605" s="862"/>
      <c r="AY605" s="862" t="s">
        <v>680</v>
      </c>
      <c r="AZ605" s="863"/>
      <c r="BA605" s="861" t="s">
        <v>680</v>
      </c>
      <c r="BB605" s="864"/>
      <c r="BC605" s="864"/>
      <c r="BD605" s="864"/>
      <c r="BH605" s="863"/>
      <c r="BI605" s="863"/>
      <c r="BJ605" s="863"/>
    </row>
    <row r="606" spans="1:62" ht="31.5" x14ac:dyDescent="0.25">
      <c r="A606" s="843">
        <v>38</v>
      </c>
      <c r="B606" s="854" t="s">
        <v>1654</v>
      </c>
      <c r="C606" s="843" t="s">
        <v>100</v>
      </c>
      <c r="D606" s="843"/>
      <c r="E606" s="855">
        <f t="shared" si="101"/>
        <v>0.05</v>
      </c>
      <c r="F606" s="855"/>
      <c r="G606" s="856">
        <v>29</v>
      </c>
      <c r="H606" s="855">
        <f t="shared" si="102"/>
        <v>0.05</v>
      </c>
      <c r="I606" s="855">
        <v>0.05</v>
      </c>
      <c r="J606" s="884"/>
      <c r="K606" s="855"/>
      <c r="L606" s="855"/>
      <c r="M606" s="855">
        <f t="shared" si="103"/>
        <v>0.05</v>
      </c>
      <c r="N606" s="855">
        <v>0.05</v>
      </c>
      <c r="O606" s="871" t="s">
        <v>1549</v>
      </c>
      <c r="P606" s="843" t="s">
        <v>796</v>
      </c>
      <c r="Q606" s="858" t="s">
        <v>677</v>
      </c>
      <c r="R606" s="858">
        <v>418</v>
      </c>
      <c r="S606" s="858">
        <v>418</v>
      </c>
      <c r="T606" s="859" t="s">
        <v>680</v>
      </c>
      <c r="U606" s="872"/>
      <c r="V606" s="872"/>
      <c r="W606" s="874"/>
      <c r="X606" s="872"/>
      <c r="Y606" s="872"/>
      <c r="Z606" s="872"/>
      <c r="AA606" s="872"/>
      <c r="AB606" s="872"/>
      <c r="AC606" s="872"/>
      <c r="AD606" s="872"/>
      <c r="AE606" s="872"/>
      <c r="AF606" s="855">
        <v>0.05</v>
      </c>
      <c r="AG606" s="872"/>
      <c r="AH606" s="872"/>
      <c r="AI606" s="872"/>
      <c r="AJ606" s="872"/>
      <c r="AK606" s="872"/>
      <c r="AL606" s="872"/>
      <c r="AM606" s="872"/>
      <c r="AN606" s="872"/>
      <c r="AO606" s="872"/>
      <c r="AP606" s="872"/>
      <c r="AQ606" s="857"/>
      <c r="AR606" s="857"/>
      <c r="AS606" s="857"/>
      <c r="AT606" s="857"/>
      <c r="AU606" s="857"/>
      <c r="AV606" s="861"/>
      <c r="AW606" s="834"/>
      <c r="AX606" s="862"/>
      <c r="AY606" s="862" t="s">
        <v>680</v>
      </c>
      <c r="AZ606" s="863"/>
      <c r="BA606" s="861" t="s">
        <v>680</v>
      </c>
      <c r="BB606" s="864"/>
      <c r="BC606" s="864"/>
      <c r="BD606" s="864"/>
      <c r="BH606" s="863"/>
      <c r="BI606" s="863"/>
      <c r="BJ606" s="863"/>
    </row>
    <row r="607" spans="1:62" ht="31.5" x14ac:dyDescent="0.25">
      <c r="A607" s="843">
        <v>39</v>
      </c>
      <c r="B607" s="854" t="s">
        <v>1650</v>
      </c>
      <c r="C607" s="843" t="s">
        <v>100</v>
      </c>
      <c r="D607" s="843"/>
      <c r="E607" s="855">
        <f t="shared" si="101"/>
        <v>0.04</v>
      </c>
      <c r="F607" s="855"/>
      <c r="G607" s="856">
        <v>29</v>
      </c>
      <c r="H607" s="855">
        <f t="shared" si="102"/>
        <v>0.04</v>
      </c>
      <c r="I607" s="855">
        <v>0.04</v>
      </c>
      <c r="J607" s="884"/>
      <c r="K607" s="855"/>
      <c r="L607" s="855"/>
      <c r="M607" s="855">
        <f t="shared" si="103"/>
        <v>0.04</v>
      </c>
      <c r="N607" s="855">
        <v>0.04</v>
      </c>
      <c r="O607" s="871" t="s">
        <v>1655</v>
      </c>
      <c r="P607" s="843" t="s">
        <v>796</v>
      </c>
      <c r="Q607" s="858" t="s">
        <v>677</v>
      </c>
      <c r="R607" s="858">
        <v>422</v>
      </c>
      <c r="S607" s="858">
        <v>422</v>
      </c>
      <c r="T607" s="859" t="s">
        <v>680</v>
      </c>
      <c r="U607" s="872"/>
      <c r="V607" s="872"/>
      <c r="W607" s="874"/>
      <c r="X607" s="872"/>
      <c r="Y607" s="872"/>
      <c r="Z607" s="872"/>
      <c r="AA607" s="872"/>
      <c r="AB607" s="872"/>
      <c r="AC607" s="872"/>
      <c r="AD607" s="872"/>
      <c r="AE607" s="872"/>
      <c r="AF607" s="855">
        <v>0.04</v>
      </c>
      <c r="AG607" s="872"/>
      <c r="AH607" s="872"/>
      <c r="AI607" s="872"/>
      <c r="AJ607" s="872"/>
      <c r="AK607" s="872"/>
      <c r="AL607" s="872"/>
      <c r="AM607" s="872"/>
      <c r="AN607" s="872"/>
      <c r="AO607" s="872"/>
      <c r="AP607" s="872"/>
      <c r="AQ607" s="857"/>
      <c r="AR607" s="857"/>
      <c r="AS607" s="857"/>
      <c r="AT607" s="857"/>
      <c r="AU607" s="857"/>
      <c r="AV607" s="861"/>
      <c r="AW607" s="834"/>
      <c r="AX607" s="862"/>
      <c r="AY607" s="862" t="s">
        <v>680</v>
      </c>
      <c r="AZ607" s="863"/>
      <c r="BA607" s="861" t="s">
        <v>680</v>
      </c>
      <c r="BB607" s="864"/>
      <c r="BC607" s="864"/>
      <c r="BD607" s="864"/>
      <c r="BH607" s="863"/>
      <c r="BI607" s="863"/>
      <c r="BJ607" s="863"/>
    </row>
    <row r="608" spans="1:62" ht="31.5" x14ac:dyDescent="0.25">
      <c r="A608" s="843">
        <v>40</v>
      </c>
      <c r="B608" s="854" t="s">
        <v>1656</v>
      </c>
      <c r="C608" s="843" t="s">
        <v>100</v>
      </c>
      <c r="D608" s="843"/>
      <c r="E608" s="855">
        <f t="shared" si="101"/>
        <v>0.01</v>
      </c>
      <c r="F608" s="855"/>
      <c r="G608" s="856">
        <v>29</v>
      </c>
      <c r="H608" s="855">
        <f t="shared" si="102"/>
        <v>0.01</v>
      </c>
      <c r="I608" s="855">
        <v>8.9999999999999993E-3</v>
      </c>
      <c r="J608" s="884"/>
      <c r="K608" s="855"/>
      <c r="L608" s="855"/>
      <c r="M608" s="855">
        <f t="shared" si="103"/>
        <v>0.01</v>
      </c>
      <c r="N608" s="855">
        <v>8.9999999999999993E-3</v>
      </c>
      <c r="O608" s="871" t="s">
        <v>1547</v>
      </c>
      <c r="P608" s="843" t="s">
        <v>796</v>
      </c>
      <c r="Q608" s="858" t="s">
        <v>677</v>
      </c>
      <c r="R608" s="858">
        <v>423</v>
      </c>
      <c r="S608" s="858">
        <v>423</v>
      </c>
      <c r="T608" s="859" t="s">
        <v>680</v>
      </c>
      <c r="U608" s="872"/>
      <c r="V608" s="872"/>
      <c r="W608" s="874"/>
      <c r="X608" s="872"/>
      <c r="Y608" s="872"/>
      <c r="Z608" s="872"/>
      <c r="AA608" s="872"/>
      <c r="AB608" s="872"/>
      <c r="AC608" s="872"/>
      <c r="AD608" s="872"/>
      <c r="AE608" s="872"/>
      <c r="AF608" s="855">
        <v>0.01</v>
      </c>
      <c r="AG608" s="872"/>
      <c r="AH608" s="872"/>
      <c r="AI608" s="872"/>
      <c r="AJ608" s="872"/>
      <c r="AK608" s="872"/>
      <c r="AL608" s="872"/>
      <c r="AM608" s="872"/>
      <c r="AN608" s="872"/>
      <c r="AO608" s="872"/>
      <c r="AP608" s="872"/>
      <c r="AQ608" s="857"/>
      <c r="AR608" s="857"/>
      <c r="AS608" s="857"/>
      <c r="AT608" s="857"/>
      <c r="AU608" s="857"/>
      <c r="AV608" s="861"/>
      <c r="AW608" s="834"/>
      <c r="AX608" s="862"/>
      <c r="AY608" s="862" t="s">
        <v>680</v>
      </c>
      <c r="AZ608" s="863"/>
      <c r="BA608" s="861" t="s">
        <v>680</v>
      </c>
      <c r="BB608" s="864"/>
      <c r="BC608" s="864"/>
      <c r="BD608" s="864"/>
      <c r="BH608" s="863"/>
      <c r="BI608" s="863"/>
      <c r="BJ608" s="863"/>
    </row>
    <row r="609" spans="1:62" ht="31.5" x14ac:dyDescent="0.25">
      <c r="A609" s="843">
        <v>41</v>
      </c>
      <c r="B609" s="854" t="s">
        <v>1657</v>
      </c>
      <c r="C609" s="843" t="s">
        <v>100</v>
      </c>
      <c r="D609" s="843"/>
      <c r="E609" s="855">
        <f t="shared" si="101"/>
        <v>0.03</v>
      </c>
      <c r="F609" s="855"/>
      <c r="G609" s="856">
        <v>29</v>
      </c>
      <c r="H609" s="855">
        <f t="shared" si="102"/>
        <v>0.03</v>
      </c>
      <c r="I609" s="855">
        <v>0.03</v>
      </c>
      <c r="J609" s="884"/>
      <c r="K609" s="855"/>
      <c r="L609" s="855"/>
      <c r="M609" s="855">
        <f t="shared" si="103"/>
        <v>0.03</v>
      </c>
      <c r="N609" s="855">
        <v>0.03</v>
      </c>
      <c r="O609" s="871" t="s">
        <v>1469</v>
      </c>
      <c r="P609" s="843" t="s">
        <v>796</v>
      </c>
      <c r="Q609" s="858" t="s">
        <v>677</v>
      </c>
      <c r="R609" s="858">
        <v>424</v>
      </c>
      <c r="S609" s="858">
        <v>424</v>
      </c>
      <c r="T609" s="859" t="s">
        <v>680</v>
      </c>
      <c r="U609" s="872"/>
      <c r="V609" s="872"/>
      <c r="W609" s="874"/>
      <c r="X609" s="872"/>
      <c r="Y609" s="872"/>
      <c r="Z609" s="872"/>
      <c r="AA609" s="872"/>
      <c r="AB609" s="872"/>
      <c r="AC609" s="872"/>
      <c r="AD609" s="872"/>
      <c r="AE609" s="872"/>
      <c r="AF609" s="855">
        <v>0.03</v>
      </c>
      <c r="AG609" s="872"/>
      <c r="AH609" s="872"/>
      <c r="AI609" s="872"/>
      <c r="AJ609" s="872"/>
      <c r="AK609" s="872"/>
      <c r="AL609" s="872"/>
      <c r="AM609" s="872"/>
      <c r="AN609" s="872"/>
      <c r="AO609" s="872"/>
      <c r="AP609" s="872"/>
      <c r="AQ609" s="857"/>
      <c r="AR609" s="857"/>
      <c r="AS609" s="857"/>
      <c r="AT609" s="857"/>
      <c r="AU609" s="857"/>
      <c r="AV609" s="861"/>
      <c r="AW609" s="834"/>
      <c r="AX609" s="862"/>
      <c r="AY609" s="862" t="s">
        <v>680</v>
      </c>
      <c r="AZ609" s="863"/>
      <c r="BA609" s="861" t="s">
        <v>680</v>
      </c>
      <c r="BB609" s="864"/>
      <c r="BC609" s="864"/>
      <c r="BD609" s="864"/>
      <c r="BH609" s="863"/>
      <c r="BI609" s="863"/>
      <c r="BJ609" s="863"/>
    </row>
    <row r="610" spans="1:62" ht="31.5" x14ac:dyDescent="0.25">
      <c r="A610" s="843">
        <v>42</v>
      </c>
      <c r="B610" s="854" t="s">
        <v>1657</v>
      </c>
      <c r="C610" s="843" t="s">
        <v>100</v>
      </c>
      <c r="D610" s="843"/>
      <c r="E610" s="855">
        <f t="shared" si="101"/>
        <v>0.16</v>
      </c>
      <c r="F610" s="855"/>
      <c r="G610" s="856">
        <v>29</v>
      </c>
      <c r="H610" s="855">
        <f t="shared" si="102"/>
        <v>0.16</v>
      </c>
      <c r="I610" s="855">
        <v>1.58</v>
      </c>
      <c r="J610" s="884"/>
      <c r="K610" s="855"/>
      <c r="L610" s="855"/>
      <c r="M610" s="855">
        <f t="shared" si="103"/>
        <v>0.16</v>
      </c>
      <c r="N610" s="855">
        <v>1.58</v>
      </c>
      <c r="O610" s="871" t="s">
        <v>798</v>
      </c>
      <c r="P610" s="843" t="s">
        <v>796</v>
      </c>
      <c r="Q610" s="858" t="s">
        <v>677</v>
      </c>
      <c r="R610" s="858">
        <v>425</v>
      </c>
      <c r="S610" s="858">
        <v>425</v>
      </c>
      <c r="T610" s="859" t="s">
        <v>1658</v>
      </c>
      <c r="U610" s="872"/>
      <c r="V610" s="872"/>
      <c r="W610" s="874"/>
      <c r="X610" s="872"/>
      <c r="Y610" s="872"/>
      <c r="Z610" s="872"/>
      <c r="AA610" s="872"/>
      <c r="AB610" s="872"/>
      <c r="AC610" s="872"/>
      <c r="AD610" s="872"/>
      <c r="AE610" s="872"/>
      <c r="AF610" s="855">
        <v>0.16</v>
      </c>
      <c r="AG610" s="872"/>
      <c r="AH610" s="872"/>
      <c r="AI610" s="872"/>
      <c r="AJ610" s="872"/>
      <c r="AK610" s="872"/>
      <c r="AL610" s="872"/>
      <c r="AM610" s="872"/>
      <c r="AN610" s="872"/>
      <c r="AO610" s="872"/>
      <c r="AP610" s="872"/>
      <c r="AQ610" s="857"/>
      <c r="AR610" s="857"/>
      <c r="AS610" s="857"/>
      <c r="AT610" s="857"/>
      <c r="AU610" s="857"/>
      <c r="AV610" s="861"/>
      <c r="AW610" s="834"/>
      <c r="AX610" s="862"/>
      <c r="AY610" s="862" t="s">
        <v>680</v>
      </c>
      <c r="AZ610" s="863"/>
      <c r="BA610" s="861" t="s">
        <v>680</v>
      </c>
      <c r="BB610" s="864"/>
      <c r="BC610" s="864"/>
      <c r="BD610" s="864"/>
      <c r="BH610" s="863"/>
      <c r="BI610" s="863"/>
      <c r="BJ610" s="863"/>
    </row>
    <row r="611" spans="1:62" ht="31.5" x14ac:dyDescent="0.25">
      <c r="A611" s="843">
        <v>43</v>
      </c>
      <c r="B611" s="854" t="s">
        <v>1659</v>
      </c>
      <c r="C611" s="843" t="s">
        <v>100</v>
      </c>
      <c r="D611" s="843"/>
      <c r="E611" s="855">
        <f t="shared" si="101"/>
        <v>0.1</v>
      </c>
      <c r="F611" s="855"/>
      <c r="G611" s="856"/>
      <c r="H611" s="855">
        <f t="shared" si="102"/>
        <v>0.1</v>
      </c>
      <c r="I611" s="855"/>
      <c r="J611" s="884"/>
      <c r="K611" s="855"/>
      <c r="L611" s="855"/>
      <c r="M611" s="855">
        <f t="shared" si="103"/>
        <v>0.1</v>
      </c>
      <c r="N611" s="855"/>
      <c r="O611" s="871" t="s">
        <v>1660</v>
      </c>
      <c r="P611" s="843" t="s">
        <v>796</v>
      </c>
      <c r="Q611" s="858"/>
      <c r="R611" s="858">
        <v>901</v>
      </c>
      <c r="S611" s="858"/>
      <c r="T611" s="859"/>
      <c r="U611" s="872"/>
      <c r="V611" s="872"/>
      <c r="W611" s="874"/>
      <c r="X611" s="872"/>
      <c r="Y611" s="872"/>
      <c r="Z611" s="872"/>
      <c r="AA611" s="872"/>
      <c r="AB611" s="872"/>
      <c r="AC611" s="872"/>
      <c r="AD611" s="872"/>
      <c r="AE611" s="872"/>
      <c r="AF611" s="855"/>
      <c r="AG611" s="872">
        <v>0.1</v>
      </c>
      <c r="AH611" s="872"/>
      <c r="AI611" s="872"/>
      <c r="AJ611" s="872"/>
      <c r="AK611" s="872"/>
      <c r="AL611" s="872"/>
      <c r="AM611" s="872"/>
      <c r="AN611" s="872"/>
      <c r="AO611" s="872"/>
      <c r="AP611" s="872"/>
      <c r="AQ611" s="857"/>
      <c r="AR611" s="857"/>
      <c r="AS611" s="857"/>
      <c r="AT611" s="857"/>
      <c r="AU611" s="857"/>
      <c r="AV611" s="861"/>
      <c r="AW611" s="834"/>
      <c r="AX611" s="862"/>
      <c r="AY611" s="862"/>
      <c r="AZ611" s="863"/>
      <c r="BA611" s="861" t="s">
        <v>1661</v>
      </c>
      <c r="BB611" s="864"/>
      <c r="BC611" s="864"/>
      <c r="BD611" s="864"/>
      <c r="BH611" s="863"/>
      <c r="BI611" s="863"/>
      <c r="BJ611" s="863"/>
    </row>
    <row r="612" spans="1:62" ht="31.5" x14ac:dyDescent="0.25">
      <c r="A612" s="843">
        <v>44</v>
      </c>
      <c r="B612" s="854" t="s">
        <v>1608</v>
      </c>
      <c r="C612" s="843" t="s">
        <v>100</v>
      </c>
      <c r="D612" s="843"/>
      <c r="E612" s="855">
        <f t="shared" si="101"/>
        <v>1.9</v>
      </c>
      <c r="F612" s="855"/>
      <c r="G612" s="856">
        <v>29</v>
      </c>
      <c r="H612" s="855">
        <f t="shared" si="102"/>
        <v>1.9</v>
      </c>
      <c r="I612" s="855">
        <v>1.9</v>
      </c>
      <c r="J612" s="855">
        <v>1.9</v>
      </c>
      <c r="K612" s="855"/>
      <c r="L612" s="855"/>
      <c r="M612" s="855">
        <f t="shared" si="103"/>
        <v>0</v>
      </c>
      <c r="N612" s="855">
        <v>0</v>
      </c>
      <c r="O612" s="871" t="s">
        <v>1662</v>
      </c>
      <c r="P612" s="843" t="s">
        <v>709</v>
      </c>
      <c r="Q612" s="902" t="s">
        <v>710</v>
      </c>
      <c r="R612" s="858">
        <v>426</v>
      </c>
      <c r="S612" s="858">
        <v>426</v>
      </c>
      <c r="T612" s="859" t="s">
        <v>718</v>
      </c>
      <c r="U612" s="874"/>
      <c r="V612" s="872"/>
      <c r="W612" s="874"/>
      <c r="X612" s="874"/>
      <c r="Y612" s="872"/>
      <c r="Z612" s="872"/>
      <c r="AA612" s="874"/>
      <c r="AB612" s="872"/>
      <c r="AC612" s="872"/>
      <c r="AD612" s="874"/>
      <c r="AE612" s="872"/>
      <c r="AF612" s="874"/>
      <c r="AG612" s="872"/>
      <c r="AH612" s="872"/>
      <c r="AI612" s="872"/>
      <c r="AJ612" s="874"/>
      <c r="AK612" s="872"/>
      <c r="AL612" s="872"/>
      <c r="AM612" s="874"/>
      <c r="AN612" s="872"/>
      <c r="AO612" s="872"/>
      <c r="AP612" s="872"/>
      <c r="AQ612" s="857"/>
      <c r="AR612" s="857"/>
      <c r="AS612" s="857"/>
      <c r="AT612" s="857"/>
      <c r="AU612" s="857"/>
      <c r="AV612" s="861"/>
      <c r="AW612" s="834"/>
      <c r="AX612" s="862"/>
      <c r="AY612" s="862" t="s">
        <v>680</v>
      </c>
      <c r="AZ612" s="863"/>
      <c r="BA612" s="861" t="s">
        <v>680</v>
      </c>
      <c r="BB612" s="864"/>
      <c r="BC612" s="864"/>
      <c r="BD612" s="864"/>
      <c r="BH612" s="863"/>
      <c r="BI612" s="863"/>
      <c r="BJ612" s="863"/>
    </row>
    <row r="613" spans="1:62" ht="31.5" x14ac:dyDescent="0.25">
      <c r="A613" s="843">
        <v>45</v>
      </c>
      <c r="B613" s="854" t="s">
        <v>1608</v>
      </c>
      <c r="C613" s="843" t="s">
        <v>100</v>
      </c>
      <c r="D613" s="843"/>
      <c r="E613" s="855">
        <f t="shared" si="101"/>
        <v>7.4499999999999993</v>
      </c>
      <c r="F613" s="855"/>
      <c r="G613" s="856">
        <v>29</v>
      </c>
      <c r="H613" s="855">
        <f t="shared" si="102"/>
        <v>7.4499999999999993</v>
      </c>
      <c r="I613" s="855">
        <v>7</v>
      </c>
      <c r="J613" s="855">
        <v>5.3</v>
      </c>
      <c r="K613" s="855"/>
      <c r="L613" s="855"/>
      <c r="M613" s="855">
        <f t="shared" si="103"/>
        <v>2.15</v>
      </c>
      <c r="N613" s="855">
        <v>1.7</v>
      </c>
      <c r="O613" s="871" t="s">
        <v>895</v>
      </c>
      <c r="P613" s="843" t="s">
        <v>709</v>
      </c>
      <c r="Q613" s="902" t="s">
        <v>710</v>
      </c>
      <c r="R613" s="858">
        <v>427</v>
      </c>
      <c r="S613" s="858">
        <v>427</v>
      </c>
      <c r="T613" s="859" t="s">
        <v>718</v>
      </c>
      <c r="U613" s="874"/>
      <c r="V613" s="872"/>
      <c r="W613" s="874"/>
      <c r="X613" s="874">
        <f>1.7+0.45</f>
        <v>2.15</v>
      </c>
      <c r="Y613" s="872"/>
      <c r="Z613" s="872"/>
      <c r="AA613" s="874"/>
      <c r="AB613" s="872"/>
      <c r="AC613" s="874"/>
      <c r="AD613" s="874"/>
      <c r="AE613" s="874"/>
      <c r="AF613" s="874"/>
      <c r="AG613" s="874"/>
      <c r="AH613" s="874"/>
      <c r="AI613" s="874"/>
      <c r="AJ613" s="874"/>
      <c r="AK613" s="872"/>
      <c r="AL613" s="872"/>
      <c r="AM613" s="874"/>
      <c r="AN613" s="874"/>
      <c r="AO613" s="872"/>
      <c r="AP613" s="872"/>
      <c r="AQ613" s="857"/>
      <c r="AR613" s="857"/>
      <c r="AS613" s="857"/>
      <c r="AT613" s="857"/>
      <c r="AU613" s="857"/>
      <c r="AV613" s="861"/>
      <c r="AW613" s="834"/>
      <c r="AX613" s="862"/>
      <c r="AY613" s="862" t="s">
        <v>680</v>
      </c>
      <c r="AZ613" s="863"/>
      <c r="BA613" s="861" t="s">
        <v>680</v>
      </c>
      <c r="BB613" s="864"/>
      <c r="BC613" s="864"/>
      <c r="BD613" s="864"/>
      <c r="BH613" s="863"/>
      <c r="BI613" s="863"/>
      <c r="BJ613" s="863"/>
    </row>
    <row r="614" spans="1:62" ht="31.5" x14ac:dyDescent="0.25">
      <c r="A614" s="843">
        <v>46</v>
      </c>
      <c r="B614" s="854" t="s">
        <v>1608</v>
      </c>
      <c r="C614" s="843" t="s">
        <v>100</v>
      </c>
      <c r="D614" s="843"/>
      <c r="E614" s="855">
        <f t="shared" si="101"/>
        <v>3.84</v>
      </c>
      <c r="F614" s="855"/>
      <c r="G614" s="856">
        <v>29</v>
      </c>
      <c r="H614" s="855">
        <f t="shared" si="102"/>
        <v>3.84</v>
      </c>
      <c r="I614" s="855">
        <v>4.05</v>
      </c>
      <c r="J614" s="855"/>
      <c r="K614" s="855"/>
      <c r="L614" s="855"/>
      <c r="M614" s="855">
        <f t="shared" si="103"/>
        <v>3.84</v>
      </c>
      <c r="N614" s="855">
        <v>4.05</v>
      </c>
      <c r="O614" s="871" t="s">
        <v>1556</v>
      </c>
      <c r="P614" s="843" t="s">
        <v>709</v>
      </c>
      <c r="Q614" s="902" t="s">
        <v>710</v>
      </c>
      <c r="R614" s="858">
        <v>429</v>
      </c>
      <c r="S614" s="858">
        <v>429</v>
      </c>
      <c r="T614" s="859" t="s">
        <v>718</v>
      </c>
      <c r="U614" s="874"/>
      <c r="V614" s="872"/>
      <c r="W614" s="874">
        <v>3.84</v>
      </c>
      <c r="X614" s="874"/>
      <c r="Y614" s="872"/>
      <c r="Z614" s="872"/>
      <c r="AA614" s="874"/>
      <c r="AB614" s="872"/>
      <c r="AC614" s="874"/>
      <c r="AD614" s="874"/>
      <c r="AE614" s="874"/>
      <c r="AF614" s="874"/>
      <c r="AG614" s="874"/>
      <c r="AH614" s="874"/>
      <c r="AI614" s="874"/>
      <c r="AJ614" s="874"/>
      <c r="AK614" s="872"/>
      <c r="AL614" s="872"/>
      <c r="AM614" s="874"/>
      <c r="AN614" s="874"/>
      <c r="AO614" s="872"/>
      <c r="AP614" s="872"/>
      <c r="AQ614" s="857"/>
      <c r="AR614" s="857"/>
      <c r="AS614" s="857"/>
      <c r="AT614" s="857"/>
      <c r="AU614" s="857"/>
      <c r="AV614" s="861"/>
      <c r="AW614" s="834"/>
      <c r="AX614" s="862"/>
      <c r="AY614" s="862" t="s">
        <v>680</v>
      </c>
      <c r="AZ614" s="863"/>
      <c r="BA614" s="861" t="s">
        <v>680</v>
      </c>
      <c r="BB614" s="864"/>
      <c r="BC614" s="864"/>
      <c r="BD614" s="864"/>
      <c r="BH614" s="863"/>
      <c r="BI614" s="863"/>
      <c r="BJ614" s="863"/>
    </row>
    <row r="615" spans="1:62" ht="31.5" x14ac:dyDescent="0.25">
      <c r="A615" s="843">
        <v>47</v>
      </c>
      <c r="B615" s="854" t="s">
        <v>1608</v>
      </c>
      <c r="C615" s="843" t="s">
        <v>100</v>
      </c>
      <c r="D615" s="843"/>
      <c r="E615" s="855">
        <f t="shared" si="101"/>
        <v>0.7</v>
      </c>
      <c r="F615" s="855"/>
      <c r="G615" s="856">
        <v>29</v>
      </c>
      <c r="H615" s="855">
        <f t="shared" si="102"/>
        <v>0.7</v>
      </c>
      <c r="I615" s="855">
        <v>0.9</v>
      </c>
      <c r="J615" s="855"/>
      <c r="K615" s="855"/>
      <c r="L615" s="855"/>
      <c r="M615" s="855">
        <f t="shared" si="103"/>
        <v>0.7</v>
      </c>
      <c r="N615" s="855">
        <v>0.9</v>
      </c>
      <c r="O615" s="871" t="s">
        <v>1663</v>
      </c>
      <c r="P615" s="843" t="s">
        <v>683</v>
      </c>
      <c r="Q615" s="858" t="s">
        <v>677</v>
      </c>
      <c r="R615" s="858">
        <v>431</v>
      </c>
      <c r="S615" s="858">
        <v>431</v>
      </c>
      <c r="T615" s="859" t="s">
        <v>680</v>
      </c>
      <c r="U615" s="874"/>
      <c r="V615" s="872"/>
      <c r="W615" s="874">
        <v>0.2</v>
      </c>
      <c r="X615" s="874">
        <v>0.5</v>
      </c>
      <c r="Y615" s="874"/>
      <c r="Z615" s="874"/>
      <c r="AA615" s="874"/>
      <c r="AB615" s="872"/>
      <c r="AC615" s="872"/>
      <c r="AD615" s="874"/>
      <c r="AE615" s="874"/>
      <c r="AF615" s="874"/>
      <c r="AG615" s="874"/>
      <c r="AH615" s="874"/>
      <c r="AI615" s="874"/>
      <c r="AJ615" s="874"/>
      <c r="AK615" s="872"/>
      <c r="AL615" s="872"/>
      <c r="AM615" s="874"/>
      <c r="AN615" s="874"/>
      <c r="AO615" s="872"/>
      <c r="AP615" s="872"/>
      <c r="AQ615" s="857"/>
      <c r="AR615" s="857"/>
      <c r="AS615" s="857"/>
      <c r="AT615" s="857"/>
      <c r="AU615" s="857"/>
      <c r="AV615" s="861"/>
      <c r="AW615" s="834"/>
      <c r="AX615" s="862"/>
      <c r="AY615" s="862" t="s">
        <v>680</v>
      </c>
      <c r="AZ615" s="863"/>
      <c r="BA615" s="861" t="s">
        <v>680</v>
      </c>
      <c r="BB615" s="864"/>
      <c r="BC615" s="864"/>
      <c r="BD615" s="864"/>
      <c r="BH615" s="863"/>
      <c r="BI615" s="863"/>
      <c r="BJ615" s="863"/>
    </row>
    <row r="616" spans="1:62" ht="31.5" x14ac:dyDescent="0.25">
      <c r="A616" s="843">
        <v>48</v>
      </c>
      <c r="B616" s="854" t="s">
        <v>1608</v>
      </c>
      <c r="C616" s="843" t="s">
        <v>100</v>
      </c>
      <c r="D616" s="843"/>
      <c r="E616" s="855">
        <f t="shared" si="101"/>
        <v>1.31</v>
      </c>
      <c r="F616" s="855"/>
      <c r="G616" s="856">
        <v>29</v>
      </c>
      <c r="H616" s="855">
        <f t="shared" si="102"/>
        <v>1.31</v>
      </c>
      <c r="I616" s="855">
        <v>1.8</v>
      </c>
      <c r="J616" s="855">
        <v>0.72</v>
      </c>
      <c r="K616" s="855"/>
      <c r="L616" s="855"/>
      <c r="M616" s="855">
        <f t="shared" si="103"/>
        <v>0.59</v>
      </c>
      <c r="N616" s="855">
        <v>1.08</v>
      </c>
      <c r="O616" s="871" t="s">
        <v>973</v>
      </c>
      <c r="P616" s="843" t="s">
        <v>683</v>
      </c>
      <c r="Q616" s="858" t="s">
        <v>677</v>
      </c>
      <c r="R616" s="858">
        <v>432</v>
      </c>
      <c r="S616" s="858">
        <v>432</v>
      </c>
      <c r="T616" s="859" t="s">
        <v>680</v>
      </c>
      <c r="U616" s="874"/>
      <c r="V616" s="872"/>
      <c r="W616" s="874"/>
      <c r="X616" s="874">
        <v>0.59</v>
      </c>
      <c r="Y616" s="874"/>
      <c r="Z616" s="874"/>
      <c r="AA616" s="874"/>
      <c r="AB616" s="872"/>
      <c r="AC616" s="872"/>
      <c r="AD616" s="874"/>
      <c r="AE616" s="874"/>
      <c r="AF616" s="874"/>
      <c r="AG616" s="874"/>
      <c r="AH616" s="874"/>
      <c r="AI616" s="874"/>
      <c r="AJ616" s="874"/>
      <c r="AK616" s="872"/>
      <c r="AL616" s="872"/>
      <c r="AM616" s="874"/>
      <c r="AN616" s="874"/>
      <c r="AO616" s="872"/>
      <c r="AP616" s="872"/>
      <c r="AQ616" s="857"/>
      <c r="AR616" s="857"/>
      <c r="AS616" s="857"/>
      <c r="AT616" s="857"/>
      <c r="AU616" s="857"/>
      <c r="AV616" s="861"/>
      <c r="AW616" s="834"/>
      <c r="AX616" s="862"/>
      <c r="AY616" s="862" t="s">
        <v>680</v>
      </c>
      <c r="AZ616" s="863"/>
      <c r="BA616" s="861" t="s">
        <v>680</v>
      </c>
      <c r="BB616" s="864"/>
      <c r="BC616" s="864"/>
      <c r="BD616" s="864"/>
      <c r="BH616" s="863"/>
      <c r="BI616" s="863"/>
      <c r="BJ616" s="863"/>
    </row>
    <row r="617" spans="1:62" ht="31.5" x14ac:dyDescent="0.25">
      <c r="A617" s="843">
        <v>49</v>
      </c>
      <c r="B617" s="854" t="s">
        <v>1608</v>
      </c>
      <c r="C617" s="843" t="s">
        <v>100</v>
      </c>
      <c r="D617" s="843"/>
      <c r="E617" s="855">
        <f t="shared" si="101"/>
        <v>0.8</v>
      </c>
      <c r="F617" s="855"/>
      <c r="G617" s="856">
        <v>29</v>
      </c>
      <c r="H617" s="855">
        <f t="shared" si="102"/>
        <v>0.8</v>
      </c>
      <c r="I617" s="855">
        <v>0.5</v>
      </c>
      <c r="J617" s="855"/>
      <c r="K617" s="855"/>
      <c r="L617" s="855"/>
      <c r="M617" s="855">
        <f t="shared" si="103"/>
        <v>0.8</v>
      </c>
      <c r="N617" s="855">
        <v>0.5</v>
      </c>
      <c r="O617" s="871" t="s">
        <v>1664</v>
      </c>
      <c r="P617" s="843" t="s">
        <v>683</v>
      </c>
      <c r="Q617" s="858" t="s">
        <v>677</v>
      </c>
      <c r="R617" s="858">
        <v>433</v>
      </c>
      <c r="S617" s="858">
        <v>433</v>
      </c>
      <c r="T617" s="859" t="s">
        <v>718</v>
      </c>
      <c r="U617" s="874"/>
      <c r="V617" s="872"/>
      <c r="W617" s="874"/>
      <c r="X617" s="874">
        <v>0.8</v>
      </c>
      <c r="Y617" s="874"/>
      <c r="Z617" s="874"/>
      <c r="AA617" s="874"/>
      <c r="AB617" s="872"/>
      <c r="AC617" s="872"/>
      <c r="AD617" s="874"/>
      <c r="AE617" s="874"/>
      <c r="AF617" s="874"/>
      <c r="AG617" s="874"/>
      <c r="AH617" s="874"/>
      <c r="AI617" s="874"/>
      <c r="AJ617" s="874"/>
      <c r="AK617" s="872"/>
      <c r="AL617" s="872"/>
      <c r="AM617" s="874"/>
      <c r="AN617" s="874"/>
      <c r="AO617" s="872"/>
      <c r="AP617" s="872"/>
      <c r="AQ617" s="857"/>
      <c r="AR617" s="857"/>
      <c r="AS617" s="857"/>
      <c r="AT617" s="857"/>
      <c r="AU617" s="857"/>
      <c r="AV617" s="861"/>
      <c r="AW617" s="834"/>
      <c r="AX617" s="862"/>
      <c r="AY617" s="862" t="s">
        <v>680</v>
      </c>
      <c r="AZ617" s="863"/>
      <c r="BA617" s="861" t="s">
        <v>680</v>
      </c>
      <c r="BB617" s="864"/>
      <c r="BC617" s="864"/>
      <c r="BD617" s="864"/>
      <c r="BH617" s="863"/>
      <c r="BI617" s="863"/>
      <c r="BJ617" s="863"/>
    </row>
    <row r="618" spans="1:62" ht="31.5" x14ac:dyDescent="0.25">
      <c r="A618" s="843">
        <v>50</v>
      </c>
      <c r="B618" s="854" t="s">
        <v>1608</v>
      </c>
      <c r="C618" s="843" t="s">
        <v>100</v>
      </c>
      <c r="D618" s="843"/>
      <c r="E618" s="855">
        <f t="shared" si="101"/>
        <v>1.3</v>
      </c>
      <c r="F618" s="855"/>
      <c r="G618" s="856">
        <v>29</v>
      </c>
      <c r="H618" s="855">
        <f t="shared" si="102"/>
        <v>1.3</v>
      </c>
      <c r="I618" s="855">
        <v>1.3</v>
      </c>
      <c r="J618" s="855"/>
      <c r="K618" s="855"/>
      <c r="L618" s="855"/>
      <c r="M618" s="855">
        <f t="shared" si="103"/>
        <v>1.3</v>
      </c>
      <c r="N618" s="855">
        <v>1.3</v>
      </c>
      <c r="O618" s="871" t="s">
        <v>1558</v>
      </c>
      <c r="P618" s="843" t="s">
        <v>683</v>
      </c>
      <c r="Q618" s="858" t="s">
        <v>677</v>
      </c>
      <c r="R618" s="858">
        <v>434</v>
      </c>
      <c r="S618" s="858">
        <v>434</v>
      </c>
      <c r="T618" s="859" t="s">
        <v>680</v>
      </c>
      <c r="U618" s="874"/>
      <c r="V618" s="872"/>
      <c r="W618" s="874">
        <v>1.3</v>
      </c>
      <c r="X618" s="874"/>
      <c r="Y618" s="874"/>
      <c r="Z618" s="874"/>
      <c r="AA618" s="874"/>
      <c r="AB618" s="872"/>
      <c r="AC618" s="872"/>
      <c r="AD618" s="874"/>
      <c r="AE618" s="874"/>
      <c r="AF618" s="874"/>
      <c r="AG618" s="874"/>
      <c r="AH618" s="874"/>
      <c r="AI618" s="874"/>
      <c r="AJ618" s="874"/>
      <c r="AK618" s="872"/>
      <c r="AL618" s="872"/>
      <c r="AM618" s="874"/>
      <c r="AN618" s="874"/>
      <c r="AO618" s="872"/>
      <c r="AP618" s="872"/>
      <c r="AQ618" s="857"/>
      <c r="AR618" s="857"/>
      <c r="AS618" s="857"/>
      <c r="AT618" s="857"/>
      <c r="AU618" s="857"/>
      <c r="AV618" s="861"/>
      <c r="AW618" s="834"/>
      <c r="AX618" s="862"/>
      <c r="AY618" s="862" t="s">
        <v>680</v>
      </c>
      <c r="AZ618" s="863"/>
      <c r="BA618" s="861" t="s">
        <v>680</v>
      </c>
      <c r="BB618" s="864"/>
      <c r="BC618" s="864"/>
      <c r="BD618" s="864"/>
      <c r="BH618" s="863"/>
      <c r="BI618" s="863"/>
      <c r="BJ618" s="863"/>
    </row>
    <row r="619" spans="1:62" ht="47.25" x14ac:dyDescent="0.25">
      <c r="A619" s="843">
        <v>51</v>
      </c>
      <c r="B619" s="854" t="s">
        <v>1608</v>
      </c>
      <c r="C619" s="873" t="s">
        <v>100</v>
      </c>
      <c r="D619" s="873"/>
      <c r="E619" s="855">
        <f t="shared" si="101"/>
        <v>22</v>
      </c>
      <c r="F619" s="855"/>
      <c r="G619" s="856">
        <v>29</v>
      </c>
      <c r="H619" s="855">
        <f t="shared" si="102"/>
        <v>22</v>
      </c>
      <c r="I619" s="855">
        <v>22</v>
      </c>
      <c r="J619" s="884">
        <v>22</v>
      </c>
      <c r="K619" s="855"/>
      <c r="L619" s="855"/>
      <c r="M619" s="855">
        <f t="shared" si="103"/>
        <v>0</v>
      </c>
      <c r="N619" s="855">
        <v>0</v>
      </c>
      <c r="O619" s="882" t="s">
        <v>1665</v>
      </c>
      <c r="P619" s="843" t="s">
        <v>683</v>
      </c>
      <c r="Q619" s="858" t="s">
        <v>677</v>
      </c>
      <c r="R619" s="858">
        <v>435</v>
      </c>
      <c r="S619" s="858">
        <v>435</v>
      </c>
      <c r="T619" s="859" t="s">
        <v>1666</v>
      </c>
      <c r="U619" s="872"/>
      <c r="V619" s="872"/>
      <c r="W619" s="874"/>
      <c r="X619" s="872"/>
      <c r="Y619" s="872"/>
      <c r="Z619" s="872"/>
      <c r="AA619" s="872"/>
      <c r="AB619" s="872"/>
      <c r="AC619" s="872"/>
      <c r="AD619" s="872"/>
      <c r="AE619" s="872"/>
      <c r="AF619" s="872"/>
      <c r="AG619" s="872"/>
      <c r="AH619" s="872"/>
      <c r="AI619" s="872"/>
      <c r="AJ619" s="872"/>
      <c r="AK619" s="872"/>
      <c r="AL619" s="872"/>
      <c r="AM619" s="872"/>
      <c r="AN619" s="872"/>
      <c r="AO619" s="872"/>
      <c r="AP619" s="872"/>
      <c r="AQ619" s="857"/>
      <c r="AR619" s="857"/>
      <c r="AS619" s="857"/>
      <c r="AT619" s="857"/>
      <c r="AU619" s="857"/>
      <c r="AV619" s="861"/>
      <c r="AW619" s="834" t="s">
        <v>1667</v>
      </c>
      <c r="AX619" s="862"/>
      <c r="AY619" s="862" t="s">
        <v>680</v>
      </c>
      <c r="AZ619" s="863"/>
      <c r="BA619" s="861" t="s">
        <v>680</v>
      </c>
      <c r="BB619" s="864"/>
      <c r="BC619" s="864"/>
      <c r="BD619" s="864"/>
      <c r="BH619" s="863"/>
      <c r="BI619" s="863"/>
      <c r="BJ619" s="863"/>
    </row>
    <row r="620" spans="1:62" ht="31.5" x14ac:dyDescent="0.25">
      <c r="A620" s="843">
        <v>52</v>
      </c>
      <c r="B620" s="854" t="s">
        <v>1608</v>
      </c>
      <c r="C620" s="843" t="s">
        <v>100</v>
      </c>
      <c r="D620" s="843"/>
      <c r="E620" s="855">
        <f t="shared" si="101"/>
        <v>0.12</v>
      </c>
      <c r="F620" s="855"/>
      <c r="G620" s="856">
        <v>29</v>
      </c>
      <c r="H620" s="855">
        <f t="shared" si="102"/>
        <v>0.12</v>
      </c>
      <c r="I620" s="855">
        <v>0.7</v>
      </c>
      <c r="J620" s="855"/>
      <c r="K620" s="855"/>
      <c r="L620" s="855"/>
      <c r="M620" s="855">
        <f t="shared" si="103"/>
        <v>0.12</v>
      </c>
      <c r="N620" s="855">
        <v>0.22000000000000003</v>
      </c>
      <c r="O620" s="882" t="s">
        <v>682</v>
      </c>
      <c r="P620" s="843" t="s">
        <v>683</v>
      </c>
      <c r="Q620" s="858" t="s">
        <v>677</v>
      </c>
      <c r="R620" s="858">
        <v>436</v>
      </c>
      <c r="S620" s="858">
        <v>436</v>
      </c>
      <c r="T620" s="859" t="s">
        <v>680</v>
      </c>
      <c r="U620" s="874"/>
      <c r="V620" s="872"/>
      <c r="W620" s="874"/>
      <c r="X620" s="874"/>
      <c r="Y620" s="874"/>
      <c r="Z620" s="874"/>
      <c r="AA620" s="874"/>
      <c r="AB620" s="872"/>
      <c r="AC620" s="872"/>
      <c r="AD620" s="874"/>
      <c r="AE620" s="874"/>
      <c r="AF620" s="874">
        <v>0.12</v>
      </c>
      <c r="AG620" s="874"/>
      <c r="AH620" s="874"/>
      <c r="AI620" s="874"/>
      <c r="AJ620" s="874"/>
      <c r="AK620" s="872"/>
      <c r="AL620" s="872"/>
      <c r="AM620" s="874"/>
      <c r="AN620" s="874"/>
      <c r="AO620" s="872"/>
      <c r="AP620" s="872"/>
      <c r="AQ620" s="857"/>
      <c r="AR620" s="857"/>
      <c r="AS620" s="857"/>
      <c r="AT620" s="857"/>
      <c r="AU620" s="857"/>
      <c r="AV620" s="861"/>
      <c r="AW620" s="834"/>
      <c r="AX620" s="862"/>
      <c r="AY620" s="862" t="s">
        <v>680</v>
      </c>
      <c r="AZ620" s="863"/>
      <c r="BA620" s="861" t="s">
        <v>742</v>
      </c>
      <c r="BB620" s="864"/>
      <c r="BC620" s="864"/>
      <c r="BD620" s="864"/>
      <c r="BH620" s="863"/>
      <c r="BI620" s="863"/>
      <c r="BJ620" s="863"/>
    </row>
    <row r="621" spans="1:62" ht="31.5" x14ac:dyDescent="0.25">
      <c r="A621" s="843">
        <v>53</v>
      </c>
      <c r="B621" s="854" t="s">
        <v>1608</v>
      </c>
      <c r="C621" s="843" t="s">
        <v>100</v>
      </c>
      <c r="D621" s="843"/>
      <c r="E621" s="855">
        <f t="shared" si="101"/>
        <v>1.65</v>
      </c>
      <c r="F621" s="855"/>
      <c r="G621" s="856">
        <v>29</v>
      </c>
      <c r="H621" s="855">
        <f t="shared" si="102"/>
        <v>1.65</v>
      </c>
      <c r="I621" s="855">
        <v>3.3</v>
      </c>
      <c r="J621" s="855"/>
      <c r="K621" s="855"/>
      <c r="L621" s="855"/>
      <c r="M621" s="855">
        <f t="shared" si="103"/>
        <v>1.65</v>
      </c>
      <c r="N621" s="855">
        <v>1.7000000000000002</v>
      </c>
      <c r="O621" s="882" t="s">
        <v>1561</v>
      </c>
      <c r="P621" s="843" t="s">
        <v>683</v>
      </c>
      <c r="Q621" s="858" t="s">
        <v>677</v>
      </c>
      <c r="R621" s="858">
        <v>437</v>
      </c>
      <c r="S621" s="858">
        <v>437</v>
      </c>
      <c r="T621" s="859" t="s">
        <v>718</v>
      </c>
      <c r="U621" s="874"/>
      <c r="V621" s="872"/>
      <c r="W621" s="874"/>
      <c r="X621" s="874">
        <v>1.65</v>
      </c>
      <c r="Y621" s="874"/>
      <c r="Z621" s="874"/>
      <c r="AA621" s="874"/>
      <c r="AB621" s="872"/>
      <c r="AC621" s="872"/>
      <c r="AD621" s="874"/>
      <c r="AE621" s="874"/>
      <c r="AF621" s="874"/>
      <c r="AG621" s="874"/>
      <c r="AH621" s="874"/>
      <c r="AI621" s="874"/>
      <c r="AJ621" s="874"/>
      <c r="AK621" s="872"/>
      <c r="AL621" s="872"/>
      <c r="AM621" s="874"/>
      <c r="AN621" s="874"/>
      <c r="AO621" s="872"/>
      <c r="AP621" s="872"/>
      <c r="AQ621" s="857"/>
      <c r="AR621" s="857"/>
      <c r="AS621" s="857"/>
      <c r="AT621" s="857"/>
      <c r="AU621" s="857"/>
      <c r="AV621" s="861"/>
      <c r="AW621" s="834"/>
      <c r="AX621" s="862"/>
      <c r="AY621" s="862" t="s">
        <v>680</v>
      </c>
      <c r="AZ621" s="863"/>
      <c r="BA621" s="861" t="s">
        <v>680</v>
      </c>
      <c r="BB621" s="864"/>
      <c r="BC621" s="864"/>
      <c r="BD621" s="864"/>
      <c r="BH621" s="863"/>
      <c r="BI621" s="863"/>
      <c r="BJ621" s="863"/>
    </row>
    <row r="622" spans="1:62" ht="31.5" x14ac:dyDescent="0.25">
      <c r="A622" s="843">
        <v>54</v>
      </c>
      <c r="B622" s="854" t="s">
        <v>1668</v>
      </c>
      <c r="C622" s="843" t="s">
        <v>100</v>
      </c>
      <c r="D622" s="843"/>
      <c r="E622" s="855">
        <f t="shared" si="101"/>
        <v>0.46</v>
      </c>
      <c r="F622" s="855"/>
      <c r="G622" s="856">
        <v>29</v>
      </c>
      <c r="H622" s="855">
        <f t="shared" si="102"/>
        <v>0.46</v>
      </c>
      <c r="I622" s="855">
        <v>0.36</v>
      </c>
      <c r="J622" s="855"/>
      <c r="K622" s="855"/>
      <c r="L622" s="855"/>
      <c r="M622" s="855">
        <f t="shared" si="103"/>
        <v>0.46</v>
      </c>
      <c r="N622" s="855">
        <v>0.36</v>
      </c>
      <c r="O622" s="871" t="s">
        <v>606</v>
      </c>
      <c r="P622" s="843" t="s">
        <v>683</v>
      </c>
      <c r="Q622" s="858" t="s">
        <v>677</v>
      </c>
      <c r="R622" s="858">
        <v>438</v>
      </c>
      <c r="S622" s="858">
        <v>438</v>
      </c>
      <c r="T622" s="859" t="s">
        <v>680</v>
      </c>
      <c r="U622" s="874"/>
      <c r="V622" s="872"/>
      <c r="W622" s="874">
        <v>0.46</v>
      </c>
      <c r="X622" s="874"/>
      <c r="Y622" s="874"/>
      <c r="Z622" s="874"/>
      <c r="AA622" s="874"/>
      <c r="AB622" s="872"/>
      <c r="AC622" s="872"/>
      <c r="AD622" s="874"/>
      <c r="AE622" s="874"/>
      <c r="AF622" s="874"/>
      <c r="AG622" s="874"/>
      <c r="AH622" s="874"/>
      <c r="AI622" s="874"/>
      <c r="AJ622" s="874"/>
      <c r="AK622" s="872"/>
      <c r="AL622" s="872"/>
      <c r="AM622" s="874"/>
      <c r="AN622" s="874"/>
      <c r="AO622" s="872"/>
      <c r="AP622" s="872"/>
      <c r="AQ622" s="857"/>
      <c r="AR622" s="857"/>
      <c r="AS622" s="857"/>
      <c r="AT622" s="857"/>
      <c r="AU622" s="857"/>
      <c r="AV622" s="861"/>
      <c r="AW622" s="834"/>
      <c r="AX622" s="862"/>
      <c r="AY622" s="862" t="s">
        <v>680</v>
      </c>
      <c r="AZ622" s="863"/>
      <c r="BA622" s="861" t="s">
        <v>1669</v>
      </c>
      <c r="BB622" s="864"/>
      <c r="BC622" s="864"/>
      <c r="BD622" s="864"/>
      <c r="BH622" s="863"/>
      <c r="BI622" s="863"/>
      <c r="BJ622" s="863"/>
    </row>
    <row r="623" spans="1:62" ht="31.5" x14ac:dyDescent="0.25">
      <c r="A623" s="843">
        <v>55</v>
      </c>
      <c r="B623" s="854" t="s">
        <v>1608</v>
      </c>
      <c r="C623" s="843" t="s">
        <v>100</v>
      </c>
      <c r="D623" s="843"/>
      <c r="E623" s="855">
        <f t="shared" si="101"/>
        <v>0.6</v>
      </c>
      <c r="F623" s="855"/>
      <c r="G623" s="856">
        <v>29</v>
      </c>
      <c r="H623" s="855">
        <f t="shared" si="102"/>
        <v>0.6</v>
      </c>
      <c r="I623" s="855">
        <v>0.09</v>
      </c>
      <c r="J623" s="855"/>
      <c r="K623" s="855"/>
      <c r="L623" s="855"/>
      <c r="M623" s="855">
        <f t="shared" si="103"/>
        <v>0.6</v>
      </c>
      <c r="N623" s="855">
        <v>0.09</v>
      </c>
      <c r="O623" s="871" t="s">
        <v>1670</v>
      </c>
      <c r="P623" s="843" t="s">
        <v>683</v>
      </c>
      <c r="Q623" s="858" t="s">
        <v>677</v>
      </c>
      <c r="R623" s="858">
        <v>439</v>
      </c>
      <c r="S623" s="858">
        <v>439</v>
      </c>
      <c r="T623" s="859" t="s">
        <v>680</v>
      </c>
      <c r="U623" s="874"/>
      <c r="V623" s="872"/>
      <c r="W623" s="874"/>
      <c r="X623" s="874"/>
      <c r="Y623" s="874"/>
      <c r="Z623" s="874"/>
      <c r="AA623" s="874"/>
      <c r="AB623" s="872"/>
      <c r="AC623" s="872"/>
      <c r="AD623" s="874"/>
      <c r="AE623" s="874"/>
      <c r="AF623" s="874"/>
      <c r="AG623" s="874">
        <v>0.6</v>
      </c>
      <c r="AH623" s="874"/>
      <c r="AI623" s="874"/>
      <c r="AJ623" s="874"/>
      <c r="AK623" s="872"/>
      <c r="AL623" s="872"/>
      <c r="AM623" s="874"/>
      <c r="AN623" s="874"/>
      <c r="AO623" s="872"/>
      <c r="AP623" s="872"/>
      <c r="AQ623" s="857"/>
      <c r="AR623" s="857"/>
      <c r="AS623" s="857"/>
      <c r="AT623" s="857"/>
      <c r="AU623" s="857"/>
      <c r="AV623" s="861"/>
      <c r="AW623" s="834"/>
      <c r="AX623" s="862"/>
      <c r="AY623" s="862" t="s">
        <v>680</v>
      </c>
      <c r="AZ623" s="863"/>
      <c r="BA623" s="861" t="s">
        <v>680</v>
      </c>
      <c r="BB623" s="864"/>
      <c r="BC623" s="864"/>
      <c r="BD623" s="864"/>
      <c r="BH623" s="863"/>
      <c r="BI623" s="863"/>
      <c r="BJ623" s="863"/>
    </row>
    <row r="624" spans="1:62" x14ac:dyDescent="0.25">
      <c r="A624" s="843">
        <v>56</v>
      </c>
      <c r="B624" s="854" t="s">
        <v>1671</v>
      </c>
      <c r="C624" s="843" t="s">
        <v>100</v>
      </c>
      <c r="D624" s="843"/>
      <c r="E624" s="855">
        <f t="shared" si="101"/>
        <v>6.5</v>
      </c>
      <c r="F624" s="855"/>
      <c r="G624" s="856">
        <v>29</v>
      </c>
      <c r="H624" s="855">
        <f t="shared" si="102"/>
        <v>6.5</v>
      </c>
      <c r="I624" s="855">
        <v>6.5</v>
      </c>
      <c r="J624" s="855"/>
      <c r="K624" s="855"/>
      <c r="L624" s="855"/>
      <c r="M624" s="855">
        <f t="shared" si="103"/>
        <v>6.5</v>
      </c>
      <c r="N624" s="855">
        <v>6.5</v>
      </c>
      <c r="O624" s="871" t="s">
        <v>597</v>
      </c>
      <c r="P624" s="843" t="s">
        <v>713</v>
      </c>
      <c r="Q624" s="858" t="s">
        <v>1672</v>
      </c>
      <c r="R624" s="858">
        <v>440</v>
      </c>
      <c r="S624" s="858">
        <v>440</v>
      </c>
      <c r="T624" s="859"/>
      <c r="U624" s="874"/>
      <c r="V624" s="872"/>
      <c r="W624" s="874">
        <v>1</v>
      </c>
      <c r="X624" s="874">
        <v>1.5</v>
      </c>
      <c r="Y624" s="874">
        <v>3.5</v>
      </c>
      <c r="Z624" s="874"/>
      <c r="AA624" s="874"/>
      <c r="AB624" s="872"/>
      <c r="AC624" s="872"/>
      <c r="AD624" s="874"/>
      <c r="AE624" s="874"/>
      <c r="AF624" s="874">
        <v>0.2</v>
      </c>
      <c r="AG624" s="874">
        <v>0.3</v>
      </c>
      <c r="AH624" s="874"/>
      <c r="AI624" s="874"/>
      <c r="AJ624" s="874"/>
      <c r="AK624" s="872"/>
      <c r="AL624" s="872"/>
      <c r="AM624" s="874"/>
      <c r="AN624" s="874"/>
      <c r="AO624" s="872"/>
      <c r="AP624" s="872"/>
      <c r="AQ624" s="857"/>
      <c r="AR624" s="857"/>
      <c r="AS624" s="857"/>
      <c r="AT624" s="857"/>
      <c r="AU624" s="857"/>
      <c r="AV624" s="861"/>
      <c r="AW624" s="834"/>
      <c r="AX624" s="862"/>
      <c r="AY624" s="862" t="s">
        <v>680</v>
      </c>
      <c r="AZ624" s="863"/>
      <c r="BA624" s="861" t="s">
        <v>680</v>
      </c>
      <c r="BB624" s="864"/>
      <c r="BC624" s="864"/>
      <c r="BD624" s="864"/>
      <c r="BH624" s="863"/>
      <c r="BI624" s="863"/>
      <c r="BJ624" s="863"/>
    </row>
    <row r="625" spans="1:62" ht="31.5" x14ac:dyDescent="0.25">
      <c r="A625" s="843">
        <v>57</v>
      </c>
      <c r="B625" s="854" t="s">
        <v>1608</v>
      </c>
      <c r="C625" s="843" t="s">
        <v>100</v>
      </c>
      <c r="D625" s="843"/>
      <c r="E625" s="855">
        <f t="shared" si="101"/>
        <v>7.7</v>
      </c>
      <c r="F625" s="855"/>
      <c r="G625" s="856"/>
      <c r="H625" s="855">
        <f t="shared" si="102"/>
        <v>7.7</v>
      </c>
      <c r="I625" s="855"/>
      <c r="J625" s="855"/>
      <c r="K625" s="855"/>
      <c r="L625" s="855"/>
      <c r="M625" s="855">
        <f t="shared" si="103"/>
        <v>7.7</v>
      </c>
      <c r="N625" s="855"/>
      <c r="O625" s="871" t="s">
        <v>1673</v>
      </c>
      <c r="P625" s="843" t="s">
        <v>713</v>
      </c>
      <c r="Q625" s="858"/>
      <c r="R625" s="858">
        <v>902</v>
      </c>
      <c r="S625" s="858"/>
      <c r="T625" s="859"/>
      <c r="U625" s="874"/>
      <c r="V625" s="872"/>
      <c r="W625" s="874"/>
      <c r="X625" s="874">
        <f>4.4+3.3</f>
        <v>7.7</v>
      </c>
      <c r="Y625" s="874"/>
      <c r="Z625" s="874"/>
      <c r="AA625" s="874"/>
      <c r="AB625" s="872"/>
      <c r="AC625" s="872"/>
      <c r="AD625" s="874"/>
      <c r="AE625" s="874"/>
      <c r="AF625" s="874"/>
      <c r="AG625" s="874"/>
      <c r="AH625" s="874"/>
      <c r="AI625" s="874"/>
      <c r="AJ625" s="874"/>
      <c r="AK625" s="872"/>
      <c r="AL625" s="872"/>
      <c r="AM625" s="874"/>
      <c r="AN625" s="874"/>
      <c r="AO625" s="872"/>
      <c r="AP625" s="872"/>
      <c r="AQ625" s="857"/>
      <c r="AR625" s="857"/>
      <c r="AS625" s="857"/>
      <c r="AT625" s="857"/>
      <c r="AU625" s="857"/>
      <c r="AV625" s="861"/>
      <c r="AW625" s="834"/>
      <c r="AX625" s="862"/>
      <c r="AY625" s="862"/>
      <c r="AZ625" s="863"/>
      <c r="BA625" s="861" t="s">
        <v>1674</v>
      </c>
      <c r="BB625" s="864"/>
      <c r="BC625" s="864"/>
      <c r="BD625" s="864"/>
      <c r="BH625" s="863"/>
      <c r="BI625" s="863"/>
      <c r="BJ625" s="863"/>
    </row>
    <row r="626" spans="1:62" ht="31.5" x14ac:dyDescent="0.25">
      <c r="A626" s="843">
        <v>58</v>
      </c>
      <c r="B626" s="854" t="s">
        <v>1608</v>
      </c>
      <c r="C626" s="843" t="s">
        <v>100</v>
      </c>
      <c r="D626" s="843"/>
      <c r="E626" s="855">
        <f t="shared" si="101"/>
        <v>2.6</v>
      </c>
      <c r="F626" s="855"/>
      <c r="G626" s="856"/>
      <c r="H626" s="855">
        <f t="shared" si="102"/>
        <v>2.6</v>
      </c>
      <c r="I626" s="855"/>
      <c r="J626" s="855"/>
      <c r="K626" s="855"/>
      <c r="L626" s="855"/>
      <c r="M626" s="855">
        <f t="shared" si="103"/>
        <v>2.6</v>
      </c>
      <c r="N626" s="855"/>
      <c r="O626" s="871" t="s">
        <v>1675</v>
      </c>
      <c r="P626" s="843" t="s">
        <v>713</v>
      </c>
      <c r="Q626" s="858"/>
      <c r="R626" s="858">
        <v>903</v>
      </c>
      <c r="S626" s="858"/>
      <c r="T626" s="859"/>
      <c r="U626" s="874"/>
      <c r="V626" s="872"/>
      <c r="W626" s="874"/>
      <c r="X626" s="874">
        <v>2.6</v>
      </c>
      <c r="Y626" s="874"/>
      <c r="Z626" s="874"/>
      <c r="AA626" s="874"/>
      <c r="AB626" s="872"/>
      <c r="AC626" s="872"/>
      <c r="AD626" s="874"/>
      <c r="AE626" s="874"/>
      <c r="AF626" s="874"/>
      <c r="AG626" s="874"/>
      <c r="AH626" s="874"/>
      <c r="AI626" s="874"/>
      <c r="AJ626" s="874"/>
      <c r="AK626" s="872"/>
      <c r="AL626" s="872"/>
      <c r="AM626" s="874"/>
      <c r="AN626" s="874"/>
      <c r="AO626" s="872"/>
      <c r="AP626" s="872"/>
      <c r="AQ626" s="857"/>
      <c r="AR626" s="857"/>
      <c r="AS626" s="857"/>
      <c r="AT626" s="857"/>
      <c r="AU626" s="857"/>
      <c r="AV626" s="861"/>
      <c r="AW626" s="834"/>
      <c r="AX626" s="862"/>
      <c r="AY626" s="862"/>
      <c r="AZ626" s="863"/>
      <c r="BA626" s="861" t="s">
        <v>1674</v>
      </c>
      <c r="BB626" s="864"/>
      <c r="BC626" s="864"/>
      <c r="BD626" s="864"/>
      <c r="BH626" s="863"/>
      <c r="BI626" s="863"/>
      <c r="BJ626" s="863"/>
    </row>
    <row r="627" spans="1:62" ht="31.5" x14ac:dyDescent="0.25">
      <c r="A627" s="843">
        <v>59</v>
      </c>
      <c r="B627" s="854" t="s">
        <v>1659</v>
      </c>
      <c r="C627" s="843" t="s">
        <v>100</v>
      </c>
      <c r="D627" s="843"/>
      <c r="E627" s="855">
        <f t="shared" si="101"/>
        <v>13.9</v>
      </c>
      <c r="F627" s="855"/>
      <c r="G627" s="856"/>
      <c r="H627" s="855">
        <f t="shared" si="102"/>
        <v>13.9</v>
      </c>
      <c r="I627" s="855"/>
      <c r="J627" s="855"/>
      <c r="K627" s="855"/>
      <c r="L627" s="855"/>
      <c r="M627" s="855">
        <f t="shared" si="103"/>
        <v>13.9</v>
      </c>
      <c r="N627" s="855"/>
      <c r="O627" s="871" t="s">
        <v>597</v>
      </c>
      <c r="P627" s="843" t="s">
        <v>713</v>
      </c>
      <c r="Q627" s="858"/>
      <c r="R627" s="858">
        <v>904</v>
      </c>
      <c r="S627" s="858"/>
      <c r="T627" s="859"/>
      <c r="U627" s="874"/>
      <c r="V627" s="872"/>
      <c r="W627" s="874"/>
      <c r="X627" s="874">
        <f>16.5-2.6</f>
        <v>13.9</v>
      </c>
      <c r="Y627" s="874"/>
      <c r="Z627" s="874"/>
      <c r="AA627" s="874"/>
      <c r="AB627" s="872"/>
      <c r="AC627" s="872"/>
      <c r="AD627" s="874"/>
      <c r="AE627" s="874"/>
      <c r="AF627" s="874"/>
      <c r="AG627" s="874"/>
      <c r="AH627" s="874"/>
      <c r="AI627" s="874"/>
      <c r="AJ627" s="874"/>
      <c r="AK627" s="872"/>
      <c r="AL627" s="872"/>
      <c r="AM627" s="874"/>
      <c r="AN627" s="874"/>
      <c r="AO627" s="872"/>
      <c r="AP627" s="872"/>
      <c r="AQ627" s="857"/>
      <c r="AR627" s="857"/>
      <c r="AS627" s="857"/>
      <c r="AT627" s="857"/>
      <c r="AU627" s="857"/>
      <c r="AV627" s="861"/>
      <c r="AW627" s="834"/>
      <c r="AX627" s="862"/>
      <c r="AY627" s="862"/>
      <c r="AZ627" s="863"/>
      <c r="BA627" s="861" t="s">
        <v>1674</v>
      </c>
      <c r="BB627" s="864"/>
      <c r="BC627" s="864"/>
      <c r="BD627" s="864"/>
      <c r="BH627" s="863"/>
      <c r="BI627" s="863"/>
      <c r="BJ627" s="863"/>
    </row>
    <row r="628" spans="1:62" ht="31.5" x14ac:dyDescent="0.25">
      <c r="A628" s="843">
        <v>60</v>
      </c>
      <c r="B628" s="854" t="s">
        <v>1608</v>
      </c>
      <c r="C628" s="843" t="s">
        <v>100</v>
      </c>
      <c r="D628" s="843"/>
      <c r="E628" s="855">
        <f t="shared" si="101"/>
        <v>1.25</v>
      </c>
      <c r="F628" s="855"/>
      <c r="G628" s="856">
        <v>29</v>
      </c>
      <c r="H628" s="855">
        <f t="shared" si="102"/>
        <v>1.25</v>
      </c>
      <c r="I628" s="855">
        <v>2.7</v>
      </c>
      <c r="J628" s="855"/>
      <c r="K628" s="855"/>
      <c r="L628" s="855"/>
      <c r="M628" s="855">
        <f t="shared" si="103"/>
        <v>1.25</v>
      </c>
      <c r="N628" s="855">
        <v>2.7</v>
      </c>
      <c r="O628" s="871" t="s">
        <v>1032</v>
      </c>
      <c r="P628" s="843" t="s">
        <v>841</v>
      </c>
      <c r="Q628" s="858" t="s">
        <v>677</v>
      </c>
      <c r="R628" s="858">
        <v>442</v>
      </c>
      <c r="S628" s="858">
        <v>442</v>
      </c>
      <c r="T628" s="859"/>
      <c r="U628" s="874"/>
      <c r="V628" s="872"/>
      <c r="W628" s="874"/>
      <c r="X628" s="874">
        <v>1.25</v>
      </c>
      <c r="Y628" s="874"/>
      <c r="Z628" s="874"/>
      <c r="AA628" s="874"/>
      <c r="AB628" s="872"/>
      <c r="AC628" s="872"/>
      <c r="AD628" s="874"/>
      <c r="AE628" s="874"/>
      <c r="AF628" s="874"/>
      <c r="AG628" s="874"/>
      <c r="AH628" s="874"/>
      <c r="AI628" s="874"/>
      <c r="AJ628" s="874"/>
      <c r="AK628" s="872"/>
      <c r="AL628" s="872"/>
      <c r="AM628" s="874"/>
      <c r="AN628" s="874"/>
      <c r="AO628" s="872"/>
      <c r="AP628" s="872"/>
      <c r="AQ628" s="857"/>
      <c r="AR628" s="857"/>
      <c r="AS628" s="857"/>
      <c r="AT628" s="857"/>
      <c r="AU628" s="857"/>
      <c r="AV628" s="861"/>
      <c r="AW628" s="834"/>
      <c r="AX628" s="862"/>
      <c r="AY628" s="862" t="s">
        <v>680</v>
      </c>
      <c r="AZ628" s="863"/>
      <c r="BA628" s="861" t="s">
        <v>680</v>
      </c>
      <c r="BB628" s="864"/>
      <c r="BC628" s="864"/>
      <c r="BD628" s="864"/>
      <c r="BH628" s="863"/>
      <c r="BI628" s="863"/>
      <c r="BJ628" s="863"/>
    </row>
    <row r="629" spans="1:62" ht="31.5" x14ac:dyDescent="0.25">
      <c r="A629" s="843">
        <v>61</v>
      </c>
      <c r="B629" s="854" t="s">
        <v>1608</v>
      </c>
      <c r="C629" s="843" t="s">
        <v>100</v>
      </c>
      <c r="D629" s="843"/>
      <c r="E629" s="855">
        <f t="shared" si="101"/>
        <v>0.44999999999999996</v>
      </c>
      <c r="F629" s="855"/>
      <c r="G629" s="856">
        <v>29</v>
      </c>
      <c r="H629" s="855">
        <f t="shared" si="102"/>
        <v>0.44999999999999996</v>
      </c>
      <c r="I629" s="855">
        <v>0.4</v>
      </c>
      <c r="J629" s="855"/>
      <c r="K629" s="855"/>
      <c r="L629" s="855"/>
      <c r="M629" s="855">
        <f t="shared" si="103"/>
        <v>0.44999999999999996</v>
      </c>
      <c r="N629" s="855">
        <v>0.4</v>
      </c>
      <c r="O629" s="871" t="s">
        <v>1676</v>
      </c>
      <c r="P629" s="843" t="s">
        <v>841</v>
      </c>
      <c r="Q629" s="858" t="s">
        <v>677</v>
      </c>
      <c r="R629" s="858">
        <v>443</v>
      </c>
      <c r="S629" s="858">
        <v>443</v>
      </c>
      <c r="T629" s="859" t="s">
        <v>718</v>
      </c>
      <c r="U629" s="874"/>
      <c r="V629" s="872"/>
      <c r="W629" s="874"/>
      <c r="X629" s="874">
        <v>0.15</v>
      </c>
      <c r="Y629" s="874"/>
      <c r="Z629" s="874"/>
      <c r="AA629" s="874"/>
      <c r="AB629" s="872"/>
      <c r="AC629" s="872"/>
      <c r="AD629" s="874"/>
      <c r="AE629" s="874"/>
      <c r="AF629" s="874"/>
      <c r="AG629" s="874"/>
      <c r="AH629" s="874"/>
      <c r="AI629" s="874"/>
      <c r="AJ629" s="874"/>
      <c r="AK629" s="872"/>
      <c r="AL629" s="872"/>
      <c r="AM629" s="874">
        <v>0.3</v>
      </c>
      <c r="AN629" s="874"/>
      <c r="AO629" s="872"/>
      <c r="AP629" s="872"/>
      <c r="AQ629" s="857"/>
      <c r="AR629" s="857"/>
      <c r="AS629" s="857"/>
      <c r="AT629" s="857"/>
      <c r="AU629" s="857"/>
      <c r="AV629" s="861"/>
      <c r="AW629" s="834"/>
      <c r="AX629" s="862"/>
      <c r="AY629" s="862" t="s">
        <v>680</v>
      </c>
      <c r="AZ629" s="863"/>
      <c r="BA629" s="861" t="s">
        <v>680</v>
      </c>
      <c r="BB629" s="864"/>
      <c r="BC629" s="864"/>
      <c r="BD629" s="864"/>
      <c r="BH629" s="863"/>
      <c r="BI629" s="863"/>
      <c r="BJ629" s="863"/>
    </row>
    <row r="630" spans="1:62" ht="31.5" x14ac:dyDescent="0.25">
      <c r="A630" s="843">
        <v>62</v>
      </c>
      <c r="B630" s="854" t="s">
        <v>1608</v>
      </c>
      <c r="C630" s="843" t="s">
        <v>100</v>
      </c>
      <c r="D630" s="843"/>
      <c r="E630" s="855">
        <f t="shared" si="101"/>
        <v>1</v>
      </c>
      <c r="F630" s="855"/>
      <c r="G630" s="856">
        <v>29</v>
      </c>
      <c r="H630" s="855">
        <f t="shared" si="102"/>
        <v>1</v>
      </c>
      <c r="I630" s="855">
        <v>4.0999999999999996</v>
      </c>
      <c r="J630" s="855"/>
      <c r="K630" s="855"/>
      <c r="L630" s="855"/>
      <c r="M630" s="855">
        <f t="shared" si="103"/>
        <v>1</v>
      </c>
      <c r="N630" s="855">
        <v>4.0999999999999996</v>
      </c>
      <c r="O630" s="871" t="s">
        <v>1047</v>
      </c>
      <c r="P630" s="843" t="s">
        <v>841</v>
      </c>
      <c r="Q630" s="858" t="s">
        <v>677</v>
      </c>
      <c r="R630" s="858">
        <v>444</v>
      </c>
      <c r="S630" s="858">
        <v>444</v>
      </c>
      <c r="T630" s="859"/>
      <c r="U630" s="874"/>
      <c r="V630" s="872"/>
      <c r="W630" s="874"/>
      <c r="X630" s="874">
        <v>1</v>
      </c>
      <c r="Y630" s="874"/>
      <c r="Z630" s="874"/>
      <c r="AA630" s="874"/>
      <c r="AB630" s="872"/>
      <c r="AC630" s="872"/>
      <c r="AD630" s="874"/>
      <c r="AE630" s="874"/>
      <c r="AF630" s="874"/>
      <c r="AG630" s="874"/>
      <c r="AH630" s="874"/>
      <c r="AI630" s="874"/>
      <c r="AJ630" s="874"/>
      <c r="AK630" s="872"/>
      <c r="AL630" s="872"/>
      <c r="AM630" s="874"/>
      <c r="AN630" s="874"/>
      <c r="AO630" s="872"/>
      <c r="AP630" s="872"/>
      <c r="AQ630" s="857"/>
      <c r="AR630" s="857"/>
      <c r="AS630" s="857"/>
      <c r="AT630" s="857"/>
      <c r="AU630" s="857"/>
      <c r="AV630" s="861"/>
      <c r="AW630" s="834" t="s">
        <v>718</v>
      </c>
      <c r="AX630" s="862"/>
      <c r="AY630" s="862" t="s">
        <v>680</v>
      </c>
      <c r="AZ630" s="863"/>
      <c r="BA630" s="861" t="s">
        <v>680</v>
      </c>
      <c r="BB630" s="864"/>
      <c r="BC630" s="864"/>
      <c r="BD630" s="864"/>
      <c r="BH630" s="863"/>
      <c r="BI630" s="863"/>
      <c r="BJ630" s="863"/>
    </row>
    <row r="631" spans="1:62" ht="31.5" x14ac:dyDescent="0.25">
      <c r="A631" s="843">
        <v>63</v>
      </c>
      <c r="B631" s="854" t="s">
        <v>1608</v>
      </c>
      <c r="C631" s="843" t="s">
        <v>100</v>
      </c>
      <c r="D631" s="843"/>
      <c r="E631" s="855">
        <f t="shared" si="101"/>
        <v>1.88</v>
      </c>
      <c r="F631" s="855"/>
      <c r="G631" s="856">
        <v>29</v>
      </c>
      <c r="H631" s="855">
        <f t="shared" si="102"/>
        <v>1.88</v>
      </c>
      <c r="I631" s="855">
        <v>5.5</v>
      </c>
      <c r="J631" s="855"/>
      <c r="K631" s="855"/>
      <c r="L631" s="855"/>
      <c r="M631" s="855">
        <f t="shared" si="103"/>
        <v>1.88</v>
      </c>
      <c r="N631" s="855">
        <v>5.5</v>
      </c>
      <c r="O631" s="871" t="s">
        <v>1677</v>
      </c>
      <c r="P631" s="843" t="s">
        <v>841</v>
      </c>
      <c r="Q631" s="858" t="s">
        <v>677</v>
      </c>
      <c r="R631" s="858">
        <v>445</v>
      </c>
      <c r="S631" s="858">
        <v>445</v>
      </c>
      <c r="T631" s="859"/>
      <c r="U631" s="874"/>
      <c r="V631" s="872"/>
      <c r="W631" s="874"/>
      <c r="X631" s="874">
        <f>1.76+0.12</f>
        <v>1.88</v>
      </c>
      <c r="Y631" s="874"/>
      <c r="Z631" s="874"/>
      <c r="AA631" s="874"/>
      <c r="AB631" s="872"/>
      <c r="AC631" s="872"/>
      <c r="AD631" s="874"/>
      <c r="AE631" s="874"/>
      <c r="AF631" s="874"/>
      <c r="AG631" s="874"/>
      <c r="AH631" s="874"/>
      <c r="AI631" s="874"/>
      <c r="AJ631" s="874"/>
      <c r="AK631" s="872"/>
      <c r="AL631" s="872"/>
      <c r="AM631" s="874"/>
      <c r="AN631" s="874"/>
      <c r="AO631" s="872"/>
      <c r="AP631" s="872"/>
      <c r="AQ631" s="857"/>
      <c r="AR631" s="857"/>
      <c r="AS631" s="857"/>
      <c r="AT631" s="857"/>
      <c r="AU631" s="857"/>
      <c r="AV631" s="861"/>
      <c r="AW631" s="834"/>
      <c r="AX631" s="862"/>
      <c r="AY631" s="862" t="s">
        <v>680</v>
      </c>
      <c r="AZ631" s="863"/>
      <c r="BA631" s="861" t="s">
        <v>1678</v>
      </c>
      <c r="BB631" s="864"/>
      <c r="BC631" s="864"/>
      <c r="BD631" s="864"/>
      <c r="BH631" s="863"/>
      <c r="BI631" s="863"/>
      <c r="BJ631" s="863"/>
    </row>
    <row r="632" spans="1:62" ht="31.5" x14ac:dyDescent="0.25">
      <c r="A632" s="843">
        <v>64</v>
      </c>
      <c r="B632" s="854" t="s">
        <v>1608</v>
      </c>
      <c r="C632" s="843" t="s">
        <v>100</v>
      </c>
      <c r="D632" s="843"/>
      <c r="E632" s="855">
        <f t="shared" si="101"/>
        <v>9.1</v>
      </c>
      <c r="F632" s="855"/>
      <c r="G632" s="856">
        <v>29</v>
      </c>
      <c r="H632" s="855">
        <f t="shared" si="102"/>
        <v>9.1</v>
      </c>
      <c r="I632" s="855">
        <v>6.5</v>
      </c>
      <c r="J632" s="855"/>
      <c r="K632" s="855"/>
      <c r="L632" s="855"/>
      <c r="M632" s="855">
        <f t="shared" si="103"/>
        <v>9.1</v>
      </c>
      <c r="N632" s="855">
        <v>6.5</v>
      </c>
      <c r="O632" s="871" t="s">
        <v>900</v>
      </c>
      <c r="P632" s="843" t="s">
        <v>841</v>
      </c>
      <c r="Q632" s="858" t="s">
        <v>677</v>
      </c>
      <c r="R632" s="858">
        <v>446</v>
      </c>
      <c r="S632" s="858">
        <v>446</v>
      </c>
      <c r="T632" s="859" t="s">
        <v>1679</v>
      </c>
      <c r="U632" s="874"/>
      <c r="V632" s="872"/>
      <c r="W632" s="874"/>
      <c r="X632" s="874">
        <f>8.5+0.6</f>
        <v>9.1</v>
      </c>
      <c r="Y632" s="874"/>
      <c r="Z632" s="874"/>
      <c r="AA632" s="874"/>
      <c r="AB632" s="872"/>
      <c r="AC632" s="872"/>
      <c r="AD632" s="874"/>
      <c r="AE632" s="874"/>
      <c r="AF632" s="874"/>
      <c r="AG632" s="874"/>
      <c r="AH632" s="874"/>
      <c r="AI632" s="874"/>
      <c r="AJ632" s="874"/>
      <c r="AK632" s="872"/>
      <c r="AL632" s="872"/>
      <c r="AM632" s="874"/>
      <c r="AN632" s="874"/>
      <c r="AO632" s="872"/>
      <c r="AP632" s="872"/>
      <c r="AQ632" s="857"/>
      <c r="AR632" s="857"/>
      <c r="AS632" s="857"/>
      <c r="AT632" s="857"/>
      <c r="AU632" s="857"/>
      <c r="AV632" s="861"/>
      <c r="AW632" s="834"/>
      <c r="AX632" s="862"/>
      <c r="AY632" s="862" t="s">
        <v>680</v>
      </c>
      <c r="AZ632" s="863"/>
      <c r="BA632" s="861" t="s">
        <v>1678</v>
      </c>
      <c r="BB632" s="864"/>
      <c r="BC632" s="864"/>
      <c r="BD632" s="864"/>
      <c r="BH632" s="863"/>
      <c r="BI632" s="863"/>
      <c r="BJ632" s="863"/>
    </row>
    <row r="633" spans="1:62" ht="31.5" x14ac:dyDescent="0.25">
      <c r="A633" s="843">
        <v>65</v>
      </c>
      <c r="B633" s="854" t="s">
        <v>1608</v>
      </c>
      <c r="C633" s="907" t="s">
        <v>100</v>
      </c>
      <c r="D633" s="907"/>
      <c r="E633" s="855">
        <f t="shared" ref="E633:E698" si="104">F633+H633</f>
        <v>0.66</v>
      </c>
      <c r="F633" s="855"/>
      <c r="G633" s="856">
        <v>29</v>
      </c>
      <c r="H633" s="855">
        <f t="shared" ref="H633:H698" si="105">J633+K633+L633+M633</f>
        <v>0.66</v>
      </c>
      <c r="I633" s="855">
        <v>0.28000000000000003</v>
      </c>
      <c r="J633" s="855"/>
      <c r="K633" s="855"/>
      <c r="L633" s="855"/>
      <c r="M633" s="855">
        <f t="shared" ref="M633:M698" si="106">SUM(W633:AS633)</f>
        <v>0.66</v>
      </c>
      <c r="N633" s="855">
        <v>0.28000000000000003</v>
      </c>
      <c r="O633" s="871" t="s">
        <v>1676</v>
      </c>
      <c r="P633" s="843" t="s">
        <v>841</v>
      </c>
      <c r="Q633" s="858" t="s">
        <v>677</v>
      </c>
      <c r="R633" s="858">
        <v>447</v>
      </c>
      <c r="S633" s="858">
        <v>447</v>
      </c>
      <c r="T633" s="859" t="s">
        <v>718</v>
      </c>
      <c r="U633" s="874"/>
      <c r="V633" s="872"/>
      <c r="W633" s="874"/>
      <c r="X633" s="874"/>
      <c r="Y633" s="874"/>
      <c r="Z633" s="874"/>
      <c r="AA633" s="874"/>
      <c r="AB633" s="872"/>
      <c r="AC633" s="872"/>
      <c r="AD633" s="874"/>
      <c r="AE633" s="874"/>
      <c r="AF633" s="874"/>
      <c r="AG633" s="874"/>
      <c r="AH633" s="874"/>
      <c r="AI633" s="874"/>
      <c r="AJ633" s="874"/>
      <c r="AK633" s="872"/>
      <c r="AL633" s="872"/>
      <c r="AM633" s="874">
        <f>0.28+0.38</f>
        <v>0.66</v>
      </c>
      <c r="AN633" s="874"/>
      <c r="AO633" s="872"/>
      <c r="AP633" s="872"/>
      <c r="AQ633" s="857"/>
      <c r="AR633" s="857"/>
      <c r="AS633" s="857"/>
      <c r="AT633" s="857"/>
      <c r="AU633" s="857"/>
      <c r="AV633" s="861"/>
      <c r="AW633" s="834"/>
      <c r="AX633" s="862"/>
      <c r="AY633" s="862" t="s">
        <v>680</v>
      </c>
      <c r="AZ633" s="863"/>
      <c r="BA633" s="861" t="s">
        <v>1678</v>
      </c>
      <c r="BB633" s="864"/>
      <c r="BC633" s="864"/>
      <c r="BD633" s="864"/>
      <c r="BH633" s="863"/>
      <c r="BI633" s="863"/>
      <c r="BJ633" s="863"/>
    </row>
    <row r="634" spans="1:62" ht="31.5" x14ac:dyDescent="0.25">
      <c r="A634" s="843">
        <v>66</v>
      </c>
      <c r="B634" s="854" t="s">
        <v>1608</v>
      </c>
      <c r="C634" s="907" t="s">
        <v>100</v>
      </c>
      <c r="D634" s="907"/>
      <c r="E634" s="855">
        <f t="shared" si="104"/>
        <v>0.8</v>
      </c>
      <c r="F634" s="855"/>
      <c r="G634" s="856"/>
      <c r="H634" s="855">
        <f t="shared" si="105"/>
        <v>0.8</v>
      </c>
      <c r="I634" s="855"/>
      <c r="J634" s="855"/>
      <c r="K634" s="855"/>
      <c r="L634" s="855"/>
      <c r="M634" s="855">
        <f t="shared" si="106"/>
        <v>0.8</v>
      </c>
      <c r="N634" s="855"/>
      <c r="O634" s="871" t="s">
        <v>1680</v>
      </c>
      <c r="P634" s="843" t="s">
        <v>841</v>
      </c>
      <c r="Q634" s="858"/>
      <c r="R634" s="858">
        <v>905</v>
      </c>
      <c r="S634" s="858"/>
      <c r="T634" s="859"/>
      <c r="U634" s="874"/>
      <c r="V634" s="872"/>
      <c r="W634" s="874"/>
      <c r="X634" s="874">
        <v>0.8</v>
      </c>
      <c r="Y634" s="874"/>
      <c r="Z634" s="874"/>
      <c r="AA634" s="874"/>
      <c r="AB634" s="872"/>
      <c r="AC634" s="872"/>
      <c r="AD634" s="874"/>
      <c r="AE634" s="874"/>
      <c r="AF634" s="874"/>
      <c r="AG634" s="874"/>
      <c r="AH634" s="874"/>
      <c r="AI634" s="874"/>
      <c r="AJ634" s="874"/>
      <c r="AK634" s="872"/>
      <c r="AL634" s="872"/>
      <c r="AM634" s="874"/>
      <c r="AN634" s="874"/>
      <c r="AO634" s="872"/>
      <c r="AP634" s="872"/>
      <c r="AQ634" s="857"/>
      <c r="AR634" s="857"/>
      <c r="AS634" s="857"/>
      <c r="AT634" s="857"/>
      <c r="AU634" s="857"/>
      <c r="AV634" s="861"/>
      <c r="AW634" s="834"/>
      <c r="AX634" s="862"/>
      <c r="AY634" s="862"/>
      <c r="AZ634" s="863"/>
      <c r="BA634" s="861" t="s">
        <v>1681</v>
      </c>
      <c r="BB634" s="864"/>
      <c r="BC634" s="864"/>
      <c r="BD634" s="864"/>
      <c r="BH634" s="863"/>
      <c r="BI634" s="863"/>
      <c r="BJ634" s="863"/>
    </row>
    <row r="635" spans="1:62" ht="31.5" x14ac:dyDescent="0.25">
      <c r="A635" s="843">
        <v>67</v>
      </c>
      <c r="B635" s="854" t="s">
        <v>1608</v>
      </c>
      <c r="C635" s="907" t="s">
        <v>100</v>
      </c>
      <c r="D635" s="907"/>
      <c r="E635" s="855">
        <f t="shared" si="104"/>
        <v>0.12</v>
      </c>
      <c r="F635" s="855"/>
      <c r="G635" s="856"/>
      <c r="H635" s="855">
        <f t="shared" si="105"/>
        <v>0.12</v>
      </c>
      <c r="I635" s="855"/>
      <c r="J635" s="855"/>
      <c r="K635" s="855"/>
      <c r="L635" s="855"/>
      <c r="M635" s="855">
        <f t="shared" si="106"/>
        <v>0.12</v>
      </c>
      <c r="N635" s="855"/>
      <c r="O635" s="871" t="s">
        <v>1562</v>
      </c>
      <c r="P635" s="843" t="s">
        <v>841</v>
      </c>
      <c r="Q635" s="858"/>
      <c r="R635" s="858">
        <v>931</v>
      </c>
      <c r="S635" s="858"/>
      <c r="T635" s="859"/>
      <c r="U635" s="874"/>
      <c r="V635" s="872"/>
      <c r="W635" s="874"/>
      <c r="X635" s="874"/>
      <c r="Y635" s="874"/>
      <c r="Z635" s="874"/>
      <c r="AA635" s="874"/>
      <c r="AB635" s="872"/>
      <c r="AC635" s="872"/>
      <c r="AD635" s="874"/>
      <c r="AE635" s="874"/>
      <c r="AF635" s="874">
        <v>0.12</v>
      </c>
      <c r="AG635" s="874"/>
      <c r="AH635" s="874"/>
      <c r="AI635" s="874"/>
      <c r="AJ635" s="874"/>
      <c r="AK635" s="872"/>
      <c r="AL635" s="872"/>
      <c r="AM635" s="874"/>
      <c r="AN635" s="874"/>
      <c r="AO635" s="872"/>
      <c r="AP635" s="872"/>
      <c r="AQ635" s="857"/>
      <c r="AR635" s="857"/>
      <c r="AS635" s="857"/>
      <c r="AT635" s="857"/>
      <c r="AU635" s="857"/>
      <c r="AV635" s="861"/>
      <c r="AW635" s="834"/>
      <c r="AX635" s="862"/>
      <c r="AY635" s="862"/>
      <c r="AZ635" s="863"/>
      <c r="BA635" s="861" t="s">
        <v>684</v>
      </c>
      <c r="BB635" s="864">
        <v>1</v>
      </c>
      <c r="BC635" s="864"/>
      <c r="BD635" s="864"/>
      <c r="BH635" s="863"/>
      <c r="BI635" s="863"/>
      <c r="BJ635" s="863"/>
    </row>
    <row r="636" spans="1:62" ht="31.5" x14ac:dyDescent="0.25">
      <c r="A636" s="843">
        <v>68</v>
      </c>
      <c r="B636" s="854" t="s">
        <v>1608</v>
      </c>
      <c r="C636" s="907" t="s">
        <v>100</v>
      </c>
      <c r="D636" s="907"/>
      <c r="E636" s="855">
        <f t="shared" si="104"/>
        <v>2.17</v>
      </c>
      <c r="F636" s="855"/>
      <c r="G636" s="856">
        <v>29</v>
      </c>
      <c r="H636" s="855">
        <f t="shared" si="105"/>
        <v>2.17</v>
      </c>
      <c r="I636" s="855">
        <v>1.2</v>
      </c>
      <c r="J636" s="855">
        <v>1.7</v>
      </c>
      <c r="K636" s="855"/>
      <c r="L636" s="855"/>
      <c r="M636" s="855">
        <f t="shared" si="106"/>
        <v>0.47</v>
      </c>
      <c r="N636" s="855">
        <v>0</v>
      </c>
      <c r="O636" s="871" t="s">
        <v>1682</v>
      </c>
      <c r="P636" s="843" t="s">
        <v>813</v>
      </c>
      <c r="Q636" s="858" t="s">
        <v>677</v>
      </c>
      <c r="R636" s="858">
        <v>450</v>
      </c>
      <c r="S636" s="858">
        <v>450</v>
      </c>
      <c r="T636" s="859" t="s">
        <v>718</v>
      </c>
      <c r="U636" s="874"/>
      <c r="V636" s="872"/>
      <c r="W636" s="874">
        <v>0.38</v>
      </c>
      <c r="X636" s="874"/>
      <c r="Y636" s="872"/>
      <c r="Z636" s="872"/>
      <c r="AA636" s="874"/>
      <c r="AB636" s="872"/>
      <c r="AC636" s="872"/>
      <c r="AD636" s="872"/>
      <c r="AE636" s="872"/>
      <c r="AF636" s="874">
        <v>0.09</v>
      </c>
      <c r="AG636" s="872"/>
      <c r="AH636" s="872"/>
      <c r="AI636" s="872"/>
      <c r="AJ636" s="872"/>
      <c r="AK636" s="872"/>
      <c r="AL636" s="872"/>
      <c r="AM636" s="872"/>
      <c r="AN636" s="872"/>
      <c r="AO636" s="874"/>
      <c r="AP636" s="872"/>
      <c r="AQ636" s="857"/>
      <c r="AR636" s="857"/>
      <c r="AS636" s="857"/>
      <c r="AT636" s="857"/>
      <c r="AU636" s="857"/>
      <c r="AV636" s="861"/>
      <c r="AW636" s="834"/>
      <c r="AX636" s="862"/>
      <c r="AY636" s="862" t="s">
        <v>680</v>
      </c>
      <c r="AZ636" s="863"/>
      <c r="BA636" s="861" t="s">
        <v>1683</v>
      </c>
      <c r="BB636" s="864"/>
      <c r="BC636" s="864"/>
      <c r="BD636" s="864"/>
      <c r="BH636" s="863"/>
      <c r="BI636" s="863"/>
      <c r="BJ636" s="863"/>
    </row>
    <row r="637" spans="1:62" ht="31.5" x14ac:dyDescent="0.25">
      <c r="A637" s="843">
        <v>69</v>
      </c>
      <c r="B637" s="854" t="s">
        <v>1608</v>
      </c>
      <c r="C637" s="907" t="s">
        <v>100</v>
      </c>
      <c r="D637" s="907"/>
      <c r="E637" s="855">
        <f t="shared" si="104"/>
        <v>2.62</v>
      </c>
      <c r="F637" s="855"/>
      <c r="G637" s="856">
        <v>29</v>
      </c>
      <c r="H637" s="855">
        <f t="shared" si="105"/>
        <v>2.62</v>
      </c>
      <c r="I637" s="855">
        <v>1</v>
      </c>
      <c r="J637" s="855">
        <f>1.37+0.6</f>
        <v>1.9700000000000002</v>
      </c>
      <c r="K637" s="855"/>
      <c r="L637" s="855"/>
      <c r="M637" s="855">
        <f t="shared" si="106"/>
        <v>0.64999999999999991</v>
      </c>
      <c r="N637" s="855">
        <v>1</v>
      </c>
      <c r="O637" s="871" t="s">
        <v>1052</v>
      </c>
      <c r="P637" s="843" t="s">
        <v>813</v>
      </c>
      <c r="Q637" s="858" t="s">
        <v>677</v>
      </c>
      <c r="R637" s="858">
        <v>451</v>
      </c>
      <c r="S637" s="858">
        <v>451</v>
      </c>
      <c r="T637" s="859" t="s">
        <v>680</v>
      </c>
      <c r="U637" s="874"/>
      <c r="V637" s="872"/>
      <c r="W637" s="874">
        <f>2.02-1.57</f>
        <v>0.44999999999999996</v>
      </c>
      <c r="X637" s="946"/>
      <c r="Y637" s="872"/>
      <c r="Z637" s="872"/>
      <c r="AA637" s="874"/>
      <c r="AB637" s="872"/>
      <c r="AC637" s="872"/>
      <c r="AD637" s="872"/>
      <c r="AE637" s="872"/>
      <c r="AF637" s="874">
        <v>0.2</v>
      </c>
      <c r="AG637" s="872"/>
      <c r="AH637" s="872"/>
      <c r="AI637" s="872"/>
      <c r="AJ637" s="872"/>
      <c r="AK637" s="872"/>
      <c r="AL637" s="872"/>
      <c r="AM637" s="872"/>
      <c r="AN637" s="872"/>
      <c r="AO637" s="874"/>
      <c r="AP637" s="872"/>
      <c r="AQ637" s="857"/>
      <c r="AR637" s="857"/>
      <c r="AS637" s="857"/>
      <c r="AT637" s="857"/>
      <c r="AU637" s="857"/>
      <c r="AV637" s="861"/>
      <c r="AW637" s="834"/>
      <c r="AX637" s="862"/>
      <c r="AY637" s="862" t="s">
        <v>680</v>
      </c>
      <c r="AZ637" s="863"/>
      <c r="BA637" s="861" t="s">
        <v>1684</v>
      </c>
      <c r="BB637" s="864">
        <v>1</v>
      </c>
      <c r="BC637" s="864"/>
      <c r="BD637" s="864"/>
      <c r="BH637" s="863"/>
      <c r="BI637" s="863"/>
      <c r="BJ637" s="863"/>
    </row>
    <row r="638" spans="1:62" x14ac:dyDescent="0.25">
      <c r="A638" s="843">
        <v>70</v>
      </c>
      <c r="B638" s="854" t="s">
        <v>1608</v>
      </c>
      <c r="C638" s="907" t="s">
        <v>100</v>
      </c>
      <c r="D638" s="907"/>
      <c r="E638" s="855">
        <f t="shared" si="104"/>
        <v>2.67</v>
      </c>
      <c r="F638" s="855"/>
      <c r="G638" s="856">
        <v>29</v>
      </c>
      <c r="H638" s="855">
        <f t="shared" si="105"/>
        <v>2.67</v>
      </c>
      <c r="I638" s="855">
        <v>1</v>
      </c>
      <c r="J638" s="855">
        <v>2.67</v>
      </c>
      <c r="K638" s="855"/>
      <c r="L638" s="855"/>
      <c r="M638" s="855">
        <f t="shared" si="106"/>
        <v>0</v>
      </c>
      <c r="N638" s="855">
        <v>1</v>
      </c>
      <c r="O638" s="871" t="s">
        <v>598</v>
      </c>
      <c r="P638" s="843" t="s">
        <v>813</v>
      </c>
      <c r="Q638" s="858" t="s">
        <v>677</v>
      </c>
      <c r="R638" s="858">
        <v>928</v>
      </c>
      <c r="S638" s="858">
        <v>451</v>
      </c>
      <c r="T638" s="859" t="s">
        <v>680</v>
      </c>
      <c r="U638" s="874"/>
      <c r="V638" s="872"/>
      <c r="W638" s="874"/>
      <c r="X638" s="946"/>
      <c r="Y638" s="872"/>
      <c r="Z638" s="872"/>
      <c r="AA638" s="874"/>
      <c r="AB638" s="872"/>
      <c r="AC638" s="872"/>
      <c r="AD638" s="872"/>
      <c r="AE638" s="872"/>
      <c r="AF638" s="874"/>
      <c r="AG638" s="872"/>
      <c r="AH638" s="872"/>
      <c r="AI638" s="872"/>
      <c r="AJ638" s="872"/>
      <c r="AK638" s="872"/>
      <c r="AL638" s="872"/>
      <c r="AM638" s="872"/>
      <c r="AN638" s="872"/>
      <c r="AO638" s="874"/>
      <c r="AP638" s="872"/>
      <c r="AQ638" s="857"/>
      <c r="AR638" s="857"/>
      <c r="AS638" s="857"/>
      <c r="AT638" s="857"/>
      <c r="AU638" s="857"/>
      <c r="AV638" s="861"/>
      <c r="AW638" s="834"/>
      <c r="AX638" s="862"/>
      <c r="AY638" s="862" t="s">
        <v>680</v>
      </c>
      <c r="AZ638" s="863"/>
      <c r="BA638" s="861" t="s">
        <v>684</v>
      </c>
      <c r="BB638" s="864">
        <v>1</v>
      </c>
      <c r="BC638" s="864"/>
      <c r="BD638" s="864"/>
      <c r="BH638" s="863"/>
      <c r="BI638" s="863"/>
      <c r="BJ638" s="863"/>
    </row>
    <row r="639" spans="1:62" ht="31.5" x14ac:dyDescent="0.25">
      <c r="A639" s="843">
        <v>71</v>
      </c>
      <c r="B639" s="854" t="s">
        <v>1608</v>
      </c>
      <c r="C639" s="907" t="s">
        <v>100</v>
      </c>
      <c r="D639" s="907"/>
      <c r="E639" s="855">
        <f t="shared" si="104"/>
        <v>1.5</v>
      </c>
      <c r="F639" s="855"/>
      <c r="G639" s="856">
        <v>29</v>
      </c>
      <c r="H639" s="855">
        <f t="shared" si="105"/>
        <v>1.5</v>
      </c>
      <c r="I639" s="855">
        <v>1.2</v>
      </c>
      <c r="J639" s="881">
        <v>0.5</v>
      </c>
      <c r="K639" s="855"/>
      <c r="L639" s="855"/>
      <c r="M639" s="855">
        <f t="shared" si="106"/>
        <v>1</v>
      </c>
      <c r="N639" s="855">
        <v>0.2</v>
      </c>
      <c r="O639" s="871" t="s">
        <v>937</v>
      </c>
      <c r="P639" s="843" t="s">
        <v>813</v>
      </c>
      <c r="Q639" s="858" t="s">
        <v>677</v>
      </c>
      <c r="R639" s="858">
        <v>452</v>
      </c>
      <c r="S639" s="858">
        <v>452</v>
      </c>
      <c r="T639" s="859" t="s">
        <v>1685</v>
      </c>
      <c r="U639" s="946"/>
      <c r="V639" s="872"/>
      <c r="W639" s="874">
        <v>1</v>
      </c>
      <c r="X639" s="874"/>
      <c r="Y639" s="872"/>
      <c r="Z639" s="872"/>
      <c r="AA639" s="872"/>
      <c r="AB639" s="872"/>
      <c r="AC639" s="872"/>
      <c r="AD639" s="872"/>
      <c r="AE639" s="872"/>
      <c r="AF639" s="874"/>
      <c r="AG639" s="872"/>
      <c r="AH639" s="872"/>
      <c r="AI639" s="872"/>
      <c r="AJ639" s="872"/>
      <c r="AK639" s="872"/>
      <c r="AL639" s="872"/>
      <c r="AM639" s="872"/>
      <c r="AN639" s="872"/>
      <c r="AO639" s="872"/>
      <c r="AP639" s="872"/>
      <c r="AQ639" s="857"/>
      <c r="AR639" s="857"/>
      <c r="AS639" s="857"/>
      <c r="AT639" s="857"/>
      <c r="AU639" s="857"/>
      <c r="AV639" s="861"/>
      <c r="AW639" s="834"/>
      <c r="AX639" s="862"/>
      <c r="AY639" s="862" t="s">
        <v>680</v>
      </c>
      <c r="AZ639" s="863"/>
      <c r="BA639" s="861" t="s">
        <v>680</v>
      </c>
      <c r="BB639" s="864"/>
      <c r="BC639" s="864"/>
      <c r="BD639" s="864"/>
      <c r="BH639" s="863"/>
      <c r="BI639" s="863"/>
      <c r="BJ639" s="863"/>
    </row>
    <row r="640" spans="1:62" ht="31.5" x14ac:dyDescent="0.25">
      <c r="A640" s="843">
        <v>72</v>
      </c>
      <c r="B640" s="854" t="s">
        <v>1608</v>
      </c>
      <c r="C640" s="907" t="s">
        <v>100</v>
      </c>
      <c r="D640" s="907"/>
      <c r="E640" s="855">
        <f t="shared" si="104"/>
        <v>0.41</v>
      </c>
      <c r="F640" s="855"/>
      <c r="G640" s="856">
        <v>29</v>
      </c>
      <c r="H640" s="855">
        <f t="shared" si="105"/>
        <v>0.41</v>
      </c>
      <c r="I640" s="855">
        <v>0.6</v>
      </c>
      <c r="J640" s="855">
        <v>0.41</v>
      </c>
      <c r="K640" s="855"/>
      <c r="L640" s="855"/>
      <c r="M640" s="855">
        <f t="shared" si="106"/>
        <v>0</v>
      </c>
      <c r="N640" s="855">
        <v>0</v>
      </c>
      <c r="O640" s="871" t="s">
        <v>1686</v>
      </c>
      <c r="P640" s="843" t="s">
        <v>813</v>
      </c>
      <c r="Q640" s="858" t="s">
        <v>677</v>
      </c>
      <c r="R640" s="858">
        <v>453</v>
      </c>
      <c r="S640" s="858">
        <v>453</v>
      </c>
      <c r="T640" s="859" t="s">
        <v>680</v>
      </c>
      <c r="U640" s="874"/>
      <c r="V640" s="872"/>
      <c r="W640" s="874"/>
      <c r="X640" s="874"/>
      <c r="Y640" s="872"/>
      <c r="Z640" s="872"/>
      <c r="AA640" s="874"/>
      <c r="AB640" s="872"/>
      <c r="AC640" s="872"/>
      <c r="AD640" s="872"/>
      <c r="AE640" s="872"/>
      <c r="AF640" s="874"/>
      <c r="AG640" s="872"/>
      <c r="AH640" s="872"/>
      <c r="AI640" s="872"/>
      <c r="AJ640" s="872"/>
      <c r="AK640" s="872"/>
      <c r="AL640" s="872"/>
      <c r="AM640" s="872"/>
      <c r="AN640" s="872"/>
      <c r="AO640" s="874"/>
      <c r="AP640" s="872"/>
      <c r="AQ640" s="857"/>
      <c r="AR640" s="857"/>
      <c r="AS640" s="857"/>
      <c r="AT640" s="857"/>
      <c r="AU640" s="857"/>
      <c r="AV640" s="861"/>
      <c r="AW640" s="834"/>
      <c r="AX640" s="862"/>
      <c r="AY640" s="862" t="s">
        <v>680</v>
      </c>
      <c r="AZ640" s="863"/>
      <c r="BA640" s="861" t="s">
        <v>680</v>
      </c>
      <c r="BB640" s="864"/>
      <c r="BC640" s="864"/>
      <c r="BD640" s="864"/>
      <c r="BH640" s="863"/>
      <c r="BI640" s="863"/>
      <c r="BJ640" s="863"/>
    </row>
    <row r="641" spans="1:62" ht="31.5" x14ac:dyDescent="0.25">
      <c r="A641" s="843">
        <v>73</v>
      </c>
      <c r="B641" s="854" t="s">
        <v>1608</v>
      </c>
      <c r="C641" s="911" t="s">
        <v>100</v>
      </c>
      <c r="D641" s="911"/>
      <c r="E641" s="855">
        <f t="shared" si="104"/>
        <v>0.1</v>
      </c>
      <c r="F641" s="855"/>
      <c r="G641" s="856">
        <v>29</v>
      </c>
      <c r="H641" s="855">
        <f t="shared" si="105"/>
        <v>0.1</v>
      </c>
      <c r="I641" s="855">
        <v>0.06</v>
      </c>
      <c r="J641" s="884"/>
      <c r="K641" s="855"/>
      <c r="L641" s="855"/>
      <c r="M641" s="855">
        <f t="shared" si="106"/>
        <v>0.1</v>
      </c>
      <c r="N641" s="855">
        <v>0.06</v>
      </c>
      <c r="O641" s="871" t="s">
        <v>1687</v>
      </c>
      <c r="P641" s="843" t="s">
        <v>813</v>
      </c>
      <c r="Q641" s="858" t="s">
        <v>677</v>
      </c>
      <c r="R641" s="858">
        <v>454</v>
      </c>
      <c r="S641" s="858">
        <v>454</v>
      </c>
      <c r="T641" s="859" t="s">
        <v>680</v>
      </c>
      <c r="U641" s="872"/>
      <c r="V641" s="872"/>
      <c r="W641" s="874"/>
      <c r="X641" s="872"/>
      <c r="Y641" s="872"/>
      <c r="Z641" s="872"/>
      <c r="AA641" s="872"/>
      <c r="AB641" s="872"/>
      <c r="AC641" s="872"/>
      <c r="AD641" s="872"/>
      <c r="AE641" s="872"/>
      <c r="AF641" s="874">
        <v>0.1</v>
      </c>
      <c r="AG641" s="872"/>
      <c r="AH641" s="872"/>
      <c r="AI641" s="872"/>
      <c r="AJ641" s="872"/>
      <c r="AK641" s="872"/>
      <c r="AL641" s="872"/>
      <c r="AM641" s="872"/>
      <c r="AN641" s="872"/>
      <c r="AO641" s="872"/>
      <c r="AP641" s="872"/>
      <c r="AQ641" s="857"/>
      <c r="AR641" s="857"/>
      <c r="AS641" s="857"/>
      <c r="AT641" s="857"/>
      <c r="AU641" s="857"/>
      <c r="AV641" s="861"/>
      <c r="AW641" s="834"/>
      <c r="AX641" s="862"/>
      <c r="AY641" s="862" t="s">
        <v>680</v>
      </c>
      <c r="AZ641" s="863"/>
      <c r="BA641" s="861" t="s">
        <v>680</v>
      </c>
      <c r="BB641" s="864"/>
      <c r="BC641" s="864"/>
      <c r="BD641" s="864"/>
      <c r="BH641" s="863"/>
      <c r="BI641" s="863"/>
      <c r="BJ641" s="863"/>
    </row>
    <row r="642" spans="1:62" ht="31.5" x14ac:dyDescent="0.25">
      <c r="A642" s="843">
        <v>74</v>
      </c>
      <c r="B642" s="854" t="s">
        <v>1608</v>
      </c>
      <c r="C642" s="911" t="s">
        <v>100</v>
      </c>
      <c r="D642" s="911"/>
      <c r="E642" s="855">
        <f t="shared" si="104"/>
        <v>0.2</v>
      </c>
      <c r="F642" s="855"/>
      <c r="G642" s="856">
        <v>29</v>
      </c>
      <c r="H642" s="855">
        <f t="shared" si="105"/>
        <v>0.2</v>
      </c>
      <c r="I642" s="855">
        <v>1.5</v>
      </c>
      <c r="J642" s="884">
        <v>0.2</v>
      </c>
      <c r="K642" s="855"/>
      <c r="L642" s="855"/>
      <c r="M642" s="855">
        <f t="shared" si="106"/>
        <v>0</v>
      </c>
      <c r="N642" s="855">
        <v>0.5</v>
      </c>
      <c r="O642" s="871" t="s">
        <v>1461</v>
      </c>
      <c r="P642" s="843" t="s">
        <v>813</v>
      </c>
      <c r="Q642" s="858" t="s">
        <v>677</v>
      </c>
      <c r="R642" s="858">
        <v>456</v>
      </c>
      <c r="S642" s="858">
        <v>456</v>
      </c>
      <c r="T642" s="859" t="s">
        <v>680</v>
      </c>
      <c r="U642" s="872"/>
      <c r="V642" s="872"/>
      <c r="W642" s="874"/>
      <c r="X642" s="872"/>
      <c r="Y642" s="872"/>
      <c r="Z642" s="872"/>
      <c r="AA642" s="872"/>
      <c r="AB642" s="872"/>
      <c r="AC642" s="872"/>
      <c r="AD642" s="872"/>
      <c r="AE642" s="872"/>
      <c r="AF642" s="872"/>
      <c r="AG642" s="872"/>
      <c r="AH642" s="872"/>
      <c r="AI642" s="872"/>
      <c r="AJ642" s="872"/>
      <c r="AK642" s="872"/>
      <c r="AL642" s="872"/>
      <c r="AM642" s="872"/>
      <c r="AN642" s="872"/>
      <c r="AO642" s="872"/>
      <c r="AP642" s="872"/>
      <c r="AQ642" s="857"/>
      <c r="AR642" s="857"/>
      <c r="AS642" s="857"/>
      <c r="AT642" s="857"/>
      <c r="AU642" s="857"/>
      <c r="AV642" s="861"/>
      <c r="AW642" s="834"/>
      <c r="AX642" s="862"/>
      <c r="AY642" s="862" t="s">
        <v>680</v>
      </c>
      <c r="AZ642" s="863"/>
      <c r="BA642" s="861" t="s">
        <v>684</v>
      </c>
      <c r="BB642" s="864"/>
      <c r="BC642" s="864"/>
      <c r="BD642" s="864"/>
      <c r="BH642" s="863"/>
      <c r="BI642" s="863"/>
      <c r="BJ642" s="863"/>
    </row>
    <row r="643" spans="1:62" ht="31.5" x14ac:dyDescent="0.25">
      <c r="A643" s="843">
        <v>75</v>
      </c>
      <c r="B643" s="854" t="s">
        <v>1608</v>
      </c>
      <c r="C643" s="911" t="s">
        <v>100</v>
      </c>
      <c r="D643" s="911"/>
      <c r="E643" s="855">
        <f t="shared" si="104"/>
        <v>0.15</v>
      </c>
      <c r="F643" s="855"/>
      <c r="G643" s="856"/>
      <c r="H643" s="855">
        <f t="shared" si="105"/>
        <v>0.15</v>
      </c>
      <c r="I643" s="855"/>
      <c r="J643" s="884">
        <v>0.15</v>
      </c>
      <c r="K643" s="855"/>
      <c r="L643" s="855"/>
      <c r="M643" s="855">
        <f t="shared" si="106"/>
        <v>0</v>
      </c>
      <c r="N643" s="855"/>
      <c r="O643" s="871" t="s">
        <v>1688</v>
      </c>
      <c r="P643" s="843" t="s">
        <v>813</v>
      </c>
      <c r="Q643" s="858"/>
      <c r="R643" s="858">
        <v>906</v>
      </c>
      <c r="S643" s="858"/>
      <c r="T643" s="859"/>
      <c r="U643" s="872"/>
      <c r="V643" s="872"/>
      <c r="W643" s="874"/>
      <c r="X643" s="872"/>
      <c r="Y643" s="872"/>
      <c r="Z643" s="872"/>
      <c r="AA643" s="872"/>
      <c r="AB643" s="872"/>
      <c r="AC643" s="872"/>
      <c r="AD643" s="872"/>
      <c r="AE643" s="872"/>
      <c r="AF643" s="872"/>
      <c r="AG643" s="872"/>
      <c r="AH643" s="872"/>
      <c r="AI643" s="872"/>
      <c r="AJ643" s="872"/>
      <c r="AK643" s="872"/>
      <c r="AL643" s="872"/>
      <c r="AM643" s="872"/>
      <c r="AN643" s="872"/>
      <c r="AO643" s="872"/>
      <c r="AP643" s="872"/>
      <c r="AQ643" s="857"/>
      <c r="AR643" s="857"/>
      <c r="AS643" s="857"/>
      <c r="AT643" s="857"/>
      <c r="AU643" s="857"/>
      <c r="AV643" s="861"/>
      <c r="AW643" s="834"/>
      <c r="AX643" s="862"/>
      <c r="AY643" s="862"/>
      <c r="AZ643" s="863"/>
      <c r="BA643" s="861" t="s">
        <v>696</v>
      </c>
      <c r="BB643" s="864"/>
      <c r="BC643" s="864"/>
      <c r="BD643" s="864"/>
      <c r="BH643" s="863"/>
      <c r="BI643" s="863"/>
      <c r="BJ643" s="863"/>
    </row>
    <row r="644" spans="1:62" ht="31.5" x14ac:dyDescent="0.25">
      <c r="A644" s="843">
        <v>76</v>
      </c>
      <c r="B644" s="854" t="s">
        <v>1608</v>
      </c>
      <c r="C644" s="911" t="s">
        <v>100</v>
      </c>
      <c r="D644" s="911"/>
      <c r="E644" s="855">
        <f t="shared" si="104"/>
        <v>2.2000000000000002</v>
      </c>
      <c r="F644" s="855"/>
      <c r="G644" s="856">
        <v>29</v>
      </c>
      <c r="H644" s="855">
        <f t="shared" si="105"/>
        <v>2.2000000000000002</v>
      </c>
      <c r="I644" s="855">
        <v>1.6</v>
      </c>
      <c r="J644" s="855">
        <v>0.9</v>
      </c>
      <c r="K644" s="855"/>
      <c r="L644" s="855"/>
      <c r="M644" s="855">
        <f t="shared" si="106"/>
        <v>1.3</v>
      </c>
      <c r="N644" s="855">
        <v>0.7</v>
      </c>
      <c r="O644" s="871" t="s">
        <v>1571</v>
      </c>
      <c r="P644" s="843" t="s">
        <v>815</v>
      </c>
      <c r="Q644" s="858" t="s">
        <v>677</v>
      </c>
      <c r="R644" s="858">
        <v>457</v>
      </c>
      <c r="S644" s="858">
        <v>457</v>
      </c>
      <c r="T644" s="859" t="s">
        <v>718</v>
      </c>
      <c r="U644" s="855"/>
      <c r="V644" s="874"/>
      <c r="W644" s="855">
        <v>1</v>
      </c>
      <c r="X644" s="874"/>
      <c r="Y644" s="872"/>
      <c r="Z644" s="872"/>
      <c r="AA644" s="872"/>
      <c r="AB644" s="872"/>
      <c r="AC644" s="872"/>
      <c r="AD644" s="872"/>
      <c r="AE644" s="872"/>
      <c r="AF644" s="855">
        <v>0.3</v>
      </c>
      <c r="AG644" s="872"/>
      <c r="AH644" s="872"/>
      <c r="AI644" s="872"/>
      <c r="AJ644" s="872"/>
      <c r="AK644" s="872"/>
      <c r="AL644" s="872"/>
      <c r="AM644" s="874"/>
      <c r="AN644" s="872"/>
      <c r="AO644" s="872"/>
      <c r="AP644" s="874"/>
      <c r="AQ644" s="857"/>
      <c r="AR644" s="857"/>
      <c r="AS644" s="857"/>
      <c r="AT644" s="857"/>
      <c r="AU644" s="857"/>
      <c r="AV644" s="861"/>
      <c r="AW644" s="834"/>
      <c r="AX644" s="862"/>
      <c r="AY644" s="862" t="s">
        <v>680</v>
      </c>
      <c r="AZ644" s="863"/>
      <c r="BA644" s="861" t="s">
        <v>680</v>
      </c>
      <c r="BB644" s="864"/>
      <c r="BC644" s="864"/>
      <c r="BD644" s="864"/>
      <c r="BH644" s="863"/>
      <c r="BI644" s="863"/>
      <c r="BJ644" s="863"/>
    </row>
    <row r="645" spans="1:62" ht="31.5" x14ac:dyDescent="0.25">
      <c r="A645" s="843">
        <v>77</v>
      </c>
      <c r="B645" s="854" t="s">
        <v>1608</v>
      </c>
      <c r="C645" s="911" t="s">
        <v>100</v>
      </c>
      <c r="D645" s="911"/>
      <c r="E645" s="855">
        <f t="shared" si="104"/>
        <v>0.33</v>
      </c>
      <c r="F645" s="855"/>
      <c r="G645" s="856">
        <v>29</v>
      </c>
      <c r="H645" s="855">
        <f t="shared" si="105"/>
        <v>0.33</v>
      </c>
      <c r="I645" s="855">
        <v>0.8</v>
      </c>
      <c r="J645" s="881">
        <v>0.33</v>
      </c>
      <c r="K645" s="855"/>
      <c r="L645" s="855"/>
      <c r="M645" s="855">
        <f t="shared" si="106"/>
        <v>0</v>
      </c>
      <c r="N645" s="855">
        <v>0</v>
      </c>
      <c r="O645" s="871" t="s">
        <v>940</v>
      </c>
      <c r="P645" s="843" t="s">
        <v>815</v>
      </c>
      <c r="Q645" s="858" t="s">
        <v>677</v>
      </c>
      <c r="R645" s="858">
        <v>459</v>
      </c>
      <c r="S645" s="858">
        <v>459</v>
      </c>
      <c r="T645" s="859" t="s">
        <v>718</v>
      </c>
      <c r="U645" s="881"/>
      <c r="V645" s="872"/>
      <c r="W645" s="874"/>
      <c r="X645" s="874"/>
      <c r="Y645" s="872"/>
      <c r="Z645" s="872"/>
      <c r="AA645" s="872"/>
      <c r="AB645" s="872"/>
      <c r="AC645" s="872"/>
      <c r="AD645" s="872"/>
      <c r="AE645" s="872"/>
      <c r="AF645" s="874"/>
      <c r="AG645" s="872"/>
      <c r="AH645" s="872"/>
      <c r="AI645" s="872"/>
      <c r="AJ645" s="872"/>
      <c r="AK645" s="872"/>
      <c r="AL645" s="872"/>
      <c r="AM645" s="872"/>
      <c r="AN645" s="872"/>
      <c r="AO645" s="872"/>
      <c r="AP645" s="872"/>
      <c r="AQ645" s="857"/>
      <c r="AR645" s="857"/>
      <c r="AS645" s="857"/>
      <c r="AT645" s="857"/>
      <c r="AU645" s="857"/>
      <c r="AV645" s="861"/>
      <c r="AW645" s="834"/>
      <c r="AX645" s="862"/>
      <c r="AY645" s="862" t="s">
        <v>680</v>
      </c>
      <c r="AZ645" s="863"/>
      <c r="BA645" s="861" t="s">
        <v>680</v>
      </c>
      <c r="BB645" s="864"/>
      <c r="BC645" s="864"/>
      <c r="BD645" s="864"/>
      <c r="BH645" s="863"/>
      <c r="BI645" s="863"/>
      <c r="BJ645" s="863"/>
    </row>
    <row r="646" spans="1:62" ht="31.5" x14ac:dyDescent="0.25">
      <c r="A646" s="843">
        <v>78</v>
      </c>
      <c r="B646" s="854" t="s">
        <v>1608</v>
      </c>
      <c r="C646" s="911" t="s">
        <v>100</v>
      </c>
      <c r="D646" s="911"/>
      <c r="E646" s="855">
        <f t="shared" si="104"/>
        <v>0.39</v>
      </c>
      <c r="F646" s="855"/>
      <c r="G646" s="856">
        <v>29</v>
      </c>
      <c r="H646" s="855">
        <f t="shared" si="105"/>
        <v>0.39</v>
      </c>
      <c r="I646" s="855">
        <v>0.3</v>
      </c>
      <c r="J646" s="884">
        <v>0.2</v>
      </c>
      <c r="K646" s="855"/>
      <c r="L646" s="855"/>
      <c r="M646" s="855">
        <f t="shared" si="106"/>
        <v>0.19</v>
      </c>
      <c r="N646" s="855">
        <v>0.2</v>
      </c>
      <c r="O646" s="871" t="s">
        <v>1602</v>
      </c>
      <c r="P646" s="843" t="s">
        <v>815</v>
      </c>
      <c r="Q646" s="858" t="s">
        <v>677</v>
      </c>
      <c r="R646" s="858">
        <v>460</v>
      </c>
      <c r="S646" s="858">
        <v>460</v>
      </c>
      <c r="T646" s="859" t="s">
        <v>1689</v>
      </c>
      <c r="U646" s="872"/>
      <c r="V646" s="872"/>
      <c r="W646" s="874">
        <v>0.19</v>
      </c>
      <c r="X646" s="872"/>
      <c r="Y646" s="872"/>
      <c r="Z646" s="872"/>
      <c r="AA646" s="872"/>
      <c r="AB646" s="872"/>
      <c r="AC646" s="872"/>
      <c r="AD646" s="872"/>
      <c r="AE646" s="872"/>
      <c r="AF646" s="874"/>
      <c r="AG646" s="872"/>
      <c r="AH646" s="872"/>
      <c r="AI646" s="872"/>
      <c r="AJ646" s="872"/>
      <c r="AK646" s="872"/>
      <c r="AL646" s="872"/>
      <c r="AM646" s="872"/>
      <c r="AN646" s="872"/>
      <c r="AO646" s="872"/>
      <c r="AP646" s="874"/>
      <c r="AQ646" s="857"/>
      <c r="AR646" s="857"/>
      <c r="AS646" s="857"/>
      <c r="AT646" s="857"/>
      <c r="AU646" s="857"/>
      <c r="AV646" s="861"/>
      <c r="AW646" s="834"/>
      <c r="AX646" s="862"/>
      <c r="AY646" s="862" t="s">
        <v>680</v>
      </c>
      <c r="AZ646" s="863"/>
      <c r="BA646" s="861" t="s">
        <v>680</v>
      </c>
      <c r="BB646" s="864"/>
      <c r="BC646" s="864"/>
      <c r="BD646" s="864"/>
      <c r="BH646" s="863"/>
      <c r="BI646" s="863"/>
      <c r="BJ646" s="863"/>
    </row>
    <row r="647" spans="1:62" ht="31.5" x14ac:dyDescent="0.25">
      <c r="A647" s="843">
        <v>79</v>
      </c>
      <c r="B647" s="854" t="s">
        <v>1608</v>
      </c>
      <c r="C647" s="843" t="s">
        <v>100</v>
      </c>
      <c r="D647" s="843"/>
      <c r="E647" s="855">
        <f t="shared" si="104"/>
        <v>0.38</v>
      </c>
      <c r="F647" s="855"/>
      <c r="G647" s="856">
        <v>29</v>
      </c>
      <c r="H647" s="855">
        <f t="shared" si="105"/>
        <v>0.38</v>
      </c>
      <c r="I647" s="855">
        <v>0.38</v>
      </c>
      <c r="J647" s="881">
        <v>0.14000000000000001</v>
      </c>
      <c r="K647" s="855"/>
      <c r="L647" s="855"/>
      <c r="M647" s="855">
        <f t="shared" si="106"/>
        <v>0.24000000000000002</v>
      </c>
      <c r="N647" s="855">
        <v>0.24000000000000002</v>
      </c>
      <c r="O647" s="871" t="s">
        <v>1690</v>
      </c>
      <c r="P647" s="843" t="s">
        <v>815</v>
      </c>
      <c r="Q647" s="858" t="s">
        <v>677</v>
      </c>
      <c r="R647" s="858">
        <v>461</v>
      </c>
      <c r="S647" s="858">
        <v>461</v>
      </c>
      <c r="T647" s="859" t="s">
        <v>718</v>
      </c>
      <c r="U647" s="881"/>
      <c r="V647" s="872"/>
      <c r="W647" s="874">
        <v>0.2</v>
      </c>
      <c r="X647" s="872">
        <v>0.04</v>
      </c>
      <c r="Y647" s="872"/>
      <c r="Z647" s="872"/>
      <c r="AA647" s="872"/>
      <c r="AB647" s="872"/>
      <c r="AC647" s="872"/>
      <c r="AD647" s="872"/>
      <c r="AE647" s="872"/>
      <c r="AF647" s="872"/>
      <c r="AG647" s="872"/>
      <c r="AH647" s="872"/>
      <c r="AI647" s="872"/>
      <c r="AJ647" s="872"/>
      <c r="AK647" s="872"/>
      <c r="AL647" s="872"/>
      <c r="AM647" s="872"/>
      <c r="AN647" s="872"/>
      <c r="AO647" s="872"/>
      <c r="AP647" s="872"/>
      <c r="AQ647" s="857"/>
      <c r="AR647" s="857"/>
      <c r="AS647" s="857"/>
      <c r="AT647" s="857"/>
      <c r="AU647" s="857"/>
      <c r="AV647" s="861"/>
      <c r="AW647" s="834"/>
      <c r="AX647" s="862"/>
      <c r="AY647" s="862" t="s">
        <v>680</v>
      </c>
      <c r="AZ647" s="863"/>
      <c r="BA647" s="861" t="s">
        <v>680</v>
      </c>
      <c r="BB647" s="864"/>
      <c r="BC647" s="864"/>
      <c r="BD647" s="864"/>
      <c r="BH647" s="863"/>
      <c r="BI647" s="863"/>
      <c r="BJ647" s="863"/>
    </row>
    <row r="648" spans="1:62" ht="31.5" x14ac:dyDescent="0.25">
      <c r="A648" s="843">
        <v>80</v>
      </c>
      <c r="B648" s="854" t="s">
        <v>1691</v>
      </c>
      <c r="C648" s="843" t="s">
        <v>100</v>
      </c>
      <c r="D648" s="843"/>
      <c r="E648" s="855">
        <f t="shared" si="104"/>
        <v>0.1</v>
      </c>
      <c r="F648" s="855"/>
      <c r="G648" s="856">
        <v>29</v>
      </c>
      <c r="H648" s="855">
        <f t="shared" si="105"/>
        <v>0.1</v>
      </c>
      <c r="I648" s="855">
        <v>0.1</v>
      </c>
      <c r="J648" s="855"/>
      <c r="K648" s="855"/>
      <c r="L648" s="855"/>
      <c r="M648" s="855">
        <f t="shared" si="106"/>
        <v>0.1</v>
      </c>
      <c r="N648" s="855">
        <v>0.1</v>
      </c>
      <c r="O648" s="871" t="s">
        <v>590</v>
      </c>
      <c r="P648" s="843" t="s">
        <v>715</v>
      </c>
      <c r="Q648" s="858" t="s">
        <v>677</v>
      </c>
      <c r="R648" s="858">
        <v>462</v>
      </c>
      <c r="S648" s="858">
        <v>462</v>
      </c>
      <c r="T648" s="859" t="s">
        <v>718</v>
      </c>
      <c r="U648" s="855"/>
      <c r="V648" s="872"/>
      <c r="W648" s="855"/>
      <c r="X648" s="855">
        <v>0.1</v>
      </c>
      <c r="Y648" s="855"/>
      <c r="Z648" s="855"/>
      <c r="AA648" s="872"/>
      <c r="AB648" s="872"/>
      <c r="AC648" s="872"/>
      <c r="AD648" s="872"/>
      <c r="AE648" s="872"/>
      <c r="AF648" s="872"/>
      <c r="AG648" s="872"/>
      <c r="AH648" s="872"/>
      <c r="AI648" s="872"/>
      <c r="AJ648" s="872"/>
      <c r="AK648" s="872"/>
      <c r="AL648" s="872"/>
      <c r="AM648" s="855"/>
      <c r="AN648" s="872"/>
      <c r="AO648" s="872"/>
      <c r="AP648" s="872"/>
      <c r="AQ648" s="857"/>
      <c r="AR648" s="857"/>
      <c r="AS648" s="857"/>
      <c r="AT648" s="857"/>
      <c r="AU648" s="857"/>
      <c r="AV648" s="861"/>
      <c r="AW648" s="834"/>
      <c r="AX648" s="862"/>
      <c r="AY648" s="862" t="s">
        <v>680</v>
      </c>
      <c r="AZ648" s="863"/>
      <c r="BA648" s="861" t="s">
        <v>680</v>
      </c>
      <c r="BB648" s="864"/>
      <c r="BC648" s="864"/>
      <c r="BD648" s="864"/>
      <c r="BH648" s="863"/>
      <c r="BI648" s="863"/>
      <c r="BJ648" s="863"/>
    </row>
    <row r="649" spans="1:62" ht="31.5" x14ac:dyDescent="0.25">
      <c r="A649" s="843">
        <v>81</v>
      </c>
      <c r="B649" s="854" t="s">
        <v>1608</v>
      </c>
      <c r="C649" s="843" t="s">
        <v>100</v>
      </c>
      <c r="D649" s="843"/>
      <c r="E649" s="855">
        <f t="shared" si="104"/>
        <v>1.2</v>
      </c>
      <c r="F649" s="855"/>
      <c r="G649" s="856">
        <v>29</v>
      </c>
      <c r="H649" s="855">
        <f t="shared" si="105"/>
        <v>1.2</v>
      </c>
      <c r="I649" s="855">
        <v>1.2</v>
      </c>
      <c r="J649" s="855">
        <v>1.2</v>
      </c>
      <c r="K649" s="855"/>
      <c r="L649" s="855"/>
      <c r="M649" s="855">
        <f t="shared" si="106"/>
        <v>0</v>
      </c>
      <c r="N649" s="855">
        <v>0</v>
      </c>
      <c r="O649" s="871" t="s">
        <v>1692</v>
      </c>
      <c r="P649" s="843" t="s">
        <v>715</v>
      </c>
      <c r="Q649" s="858" t="s">
        <v>677</v>
      </c>
      <c r="R649" s="858">
        <v>463</v>
      </c>
      <c r="S649" s="858">
        <v>463</v>
      </c>
      <c r="T649" s="859" t="s">
        <v>718</v>
      </c>
      <c r="U649" s="855"/>
      <c r="V649" s="872"/>
      <c r="W649" s="874"/>
      <c r="X649" s="874"/>
      <c r="Y649" s="855"/>
      <c r="Z649" s="855"/>
      <c r="AA649" s="872"/>
      <c r="AB649" s="872"/>
      <c r="AC649" s="872"/>
      <c r="AD649" s="872"/>
      <c r="AE649" s="872"/>
      <c r="AF649" s="872"/>
      <c r="AG649" s="872"/>
      <c r="AH649" s="872"/>
      <c r="AI649" s="872"/>
      <c r="AJ649" s="872"/>
      <c r="AK649" s="872"/>
      <c r="AL649" s="872"/>
      <c r="AM649" s="855"/>
      <c r="AN649" s="872"/>
      <c r="AO649" s="872"/>
      <c r="AP649" s="872"/>
      <c r="AQ649" s="857"/>
      <c r="AR649" s="857"/>
      <c r="AS649" s="857"/>
      <c r="AT649" s="857"/>
      <c r="AU649" s="857"/>
      <c r="AV649" s="861"/>
      <c r="AW649" s="834"/>
      <c r="AX649" s="862"/>
      <c r="AY649" s="862" t="s">
        <v>680</v>
      </c>
      <c r="AZ649" s="863"/>
      <c r="BA649" s="861" t="s">
        <v>680</v>
      </c>
      <c r="BB649" s="864"/>
      <c r="BC649" s="864"/>
      <c r="BD649" s="864"/>
      <c r="BH649" s="863"/>
      <c r="BI649" s="863"/>
      <c r="BJ649" s="863"/>
    </row>
    <row r="650" spans="1:62" ht="31.5" x14ac:dyDescent="0.25">
      <c r="A650" s="843">
        <v>82</v>
      </c>
      <c r="B650" s="854" t="s">
        <v>1608</v>
      </c>
      <c r="C650" s="843" t="s">
        <v>100</v>
      </c>
      <c r="D650" s="843"/>
      <c r="E650" s="855">
        <f t="shared" si="104"/>
        <v>3</v>
      </c>
      <c r="F650" s="855"/>
      <c r="G650" s="856">
        <v>29</v>
      </c>
      <c r="H650" s="855">
        <f t="shared" si="105"/>
        <v>3</v>
      </c>
      <c r="I650" s="855">
        <v>2</v>
      </c>
      <c r="J650" s="855">
        <v>1</v>
      </c>
      <c r="K650" s="855"/>
      <c r="L650" s="855"/>
      <c r="M650" s="855">
        <f t="shared" si="106"/>
        <v>2</v>
      </c>
      <c r="N650" s="855">
        <v>2</v>
      </c>
      <c r="O650" s="871" t="s">
        <v>1692</v>
      </c>
      <c r="P650" s="843" t="s">
        <v>715</v>
      </c>
      <c r="Q650" s="858" t="s">
        <v>677</v>
      </c>
      <c r="R650" s="858">
        <v>464</v>
      </c>
      <c r="S650" s="858">
        <v>464</v>
      </c>
      <c r="T650" s="859" t="s">
        <v>718</v>
      </c>
      <c r="U650" s="874"/>
      <c r="V650" s="872"/>
      <c r="W650" s="874"/>
      <c r="X650" s="855">
        <v>2</v>
      </c>
      <c r="Y650" s="855"/>
      <c r="Z650" s="855"/>
      <c r="AA650" s="872"/>
      <c r="AB650" s="872"/>
      <c r="AC650" s="872"/>
      <c r="AD650" s="872"/>
      <c r="AE650" s="872"/>
      <c r="AF650" s="872"/>
      <c r="AG650" s="872"/>
      <c r="AH650" s="872"/>
      <c r="AI650" s="872"/>
      <c r="AJ650" s="872"/>
      <c r="AK650" s="872"/>
      <c r="AL650" s="872"/>
      <c r="AM650" s="855"/>
      <c r="AN650" s="872"/>
      <c r="AO650" s="872"/>
      <c r="AP650" s="872"/>
      <c r="AQ650" s="857"/>
      <c r="AR650" s="857"/>
      <c r="AS650" s="857"/>
      <c r="AT650" s="857"/>
      <c r="AU650" s="857"/>
      <c r="AV650" s="861"/>
      <c r="AW650" s="834"/>
      <c r="AX650" s="862"/>
      <c r="AY650" s="862" t="s">
        <v>680</v>
      </c>
      <c r="AZ650" s="863"/>
      <c r="BA650" s="861" t="s">
        <v>680</v>
      </c>
      <c r="BB650" s="864"/>
      <c r="BC650" s="864"/>
      <c r="BD650" s="864"/>
      <c r="BH650" s="863"/>
      <c r="BI650" s="863"/>
      <c r="BJ650" s="863"/>
    </row>
    <row r="651" spans="1:62" ht="31.5" x14ac:dyDescent="0.25">
      <c r="A651" s="843">
        <v>83</v>
      </c>
      <c r="B651" s="854" t="s">
        <v>1608</v>
      </c>
      <c r="C651" s="873" t="s">
        <v>100</v>
      </c>
      <c r="D651" s="873"/>
      <c r="E651" s="855">
        <f t="shared" si="104"/>
        <v>1.58</v>
      </c>
      <c r="F651" s="855"/>
      <c r="G651" s="856">
        <v>29</v>
      </c>
      <c r="H651" s="855">
        <f t="shared" si="105"/>
        <v>1.58</v>
      </c>
      <c r="I651" s="855">
        <v>0.61</v>
      </c>
      <c r="J651" s="855"/>
      <c r="K651" s="855"/>
      <c r="L651" s="855"/>
      <c r="M651" s="855">
        <f t="shared" si="106"/>
        <v>1.58</v>
      </c>
      <c r="N651" s="855">
        <v>0.61</v>
      </c>
      <c r="O651" s="882" t="s">
        <v>1693</v>
      </c>
      <c r="P651" s="883" t="s">
        <v>722</v>
      </c>
      <c r="Q651" s="858" t="s">
        <v>677</v>
      </c>
      <c r="R651" s="858">
        <v>466</v>
      </c>
      <c r="S651" s="858">
        <v>466</v>
      </c>
      <c r="T651" s="859" t="s">
        <v>680</v>
      </c>
      <c r="U651" s="855"/>
      <c r="V651" s="872"/>
      <c r="W651" s="855">
        <v>1.58</v>
      </c>
      <c r="X651" s="872">
        <v>0</v>
      </c>
      <c r="Y651" s="855"/>
      <c r="Z651" s="855"/>
      <c r="AA651" s="872"/>
      <c r="AB651" s="872"/>
      <c r="AC651" s="872"/>
      <c r="AD651" s="872"/>
      <c r="AE651" s="872"/>
      <c r="AF651" s="872"/>
      <c r="AG651" s="855"/>
      <c r="AH651" s="855"/>
      <c r="AI651" s="855"/>
      <c r="AJ651" s="855"/>
      <c r="AK651" s="872"/>
      <c r="AL651" s="872"/>
      <c r="AM651" s="855"/>
      <c r="AN651" s="872"/>
      <c r="AO651" s="872"/>
      <c r="AP651" s="872"/>
      <c r="AQ651" s="857"/>
      <c r="AR651" s="857"/>
      <c r="AS651" s="857"/>
      <c r="AT651" s="857"/>
      <c r="AU651" s="857"/>
      <c r="AV651" s="861"/>
      <c r="AW651" s="834"/>
      <c r="AX651" s="862"/>
      <c r="AY651" s="862" t="s">
        <v>680</v>
      </c>
      <c r="AZ651" s="863"/>
      <c r="BA651" s="861" t="s">
        <v>680</v>
      </c>
      <c r="BB651" s="864"/>
      <c r="BC651" s="864"/>
      <c r="BD651" s="864"/>
      <c r="BH651" s="863"/>
      <c r="BI651" s="863"/>
      <c r="BJ651" s="863"/>
    </row>
    <row r="652" spans="1:62" ht="31.5" x14ac:dyDescent="0.25">
      <c r="A652" s="843">
        <v>84</v>
      </c>
      <c r="B652" s="854" t="s">
        <v>1608</v>
      </c>
      <c r="C652" s="873" t="s">
        <v>100</v>
      </c>
      <c r="D652" s="873"/>
      <c r="E652" s="855">
        <f t="shared" si="104"/>
        <v>2.57</v>
      </c>
      <c r="F652" s="855"/>
      <c r="G652" s="856">
        <v>29</v>
      </c>
      <c r="H652" s="855">
        <f t="shared" si="105"/>
        <v>2.57</v>
      </c>
      <c r="I652" s="855">
        <v>2.5</v>
      </c>
      <c r="J652" s="855"/>
      <c r="K652" s="855"/>
      <c r="L652" s="855"/>
      <c r="M652" s="855">
        <f t="shared" si="106"/>
        <v>2.57</v>
      </c>
      <c r="N652" s="855">
        <v>2.5</v>
      </c>
      <c r="O652" s="882" t="s">
        <v>1399</v>
      </c>
      <c r="P652" s="883" t="s">
        <v>722</v>
      </c>
      <c r="Q652" s="858" t="s">
        <v>677</v>
      </c>
      <c r="R652" s="858">
        <v>467</v>
      </c>
      <c r="S652" s="858">
        <v>467</v>
      </c>
      <c r="T652" s="859" t="s">
        <v>680</v>
      </c>
      <c r="U652" s="855"/>
      <c r="V652" s="872"/>
      <c r="W652" s="855">
        <v>2.57</v>
      </c>
      <c r="X652" s="872">
        <v>0</v>
      </c>
      <c r="Y652" s="855"/>
      <c r="Z652" s="855"/>
      <c r="AA652" s="872"/>
      <c r="AB652" s="872"/>
      <c r="AC652" s="872"/>
      <c r="AD652" s="872"/>
      <c r="AE652" s="872"/>
      <c r="AF652" s="872"/>
      <c r="AG652" s="855"/>
      <c r="AH652" s="855"/>
      <c r="AI652" s="855"/>
      <c r="AJ652" s="855"/>
      <c r="AK652" s="872"/>
      <c r="AL652" s="872"/>
      <c r="AM652" s="855"/>
      <c r="AN652" s="872"/>
      <c r="AO652" s="872"/>
      <c r="AP652" s="872"/>
      <c r="AQ652" s="857"/>
      <c r="AR652" s="857"/>
      <c r="AS652" s="857"/>
      <c r="AT652" s="857"/>
      <c r="AU652" s="857"/>
      <c r="AV652" s="861"/>
      <c r="AW652" s="834"/>
      <c r="AX652" s="862"/>
      <c r="AY652" s="862" t="s">
        <v>680</v>
      </c>
      <c r="AZ652" s="863"/>
      <c r="BA652" s="861" t="s">
        <v>680</v>
      </c>
      <c r="BB652" s="864"/>
      <c r="BC652" s="864"/>
      <c r="BD652" s="864"/>
      <c r="BH652" s="863"/>
      <c r="BI652" s="863"/>
      <c r="BJ652" s="863"/>
    </row>
    <row r="653" spans="1:62" ht="31.5" x14ac:dyDescent="0.25">
      <c r="A653" s="843">
        <v>85</v>
      </c>
      <c r="B653" s="854" t="s">
        <v>1608</v>
      </c>
      <c r="C653" s="873" t="s">
        <v>100</v>
      </c>
      <c r="D653" s="873"/>
      <c r="E653" s="855">
        <f t="shared" si="104"/>
        <v>0.51</v>
      </c>
      <c r="F653" s="855"/>
      <c r="G653" s="856">
        <v>29</v>
      </c>
      <c r="H653" s="855">
        <f t="shared" si="105"/>
        <v>0.51</v>
      </c>
      <c r="I653" s="855">
        <v>0.51</v>
      </c>
      <c r="J653" s="855">
        <v>0.18</v>
      </c>
      <c r="K653" s="855"/>
      <c r="L653" s="855"/>
      <c r="M653" s="855">
        <f t="shared" si="106"/>
        <v>0.33</v>
      </c>
      <c r="N653" s="855">
        <v>0.33</v>
      </c>
      <c r="O653" s="882" t="s">
        <v>1694</v>
      </c>
      <c r="P653" s="883" t="s">
        <v>722</v>
      </c>
      <c r="Q653" s="858" t="s">
        <v>677</v>
      </c>
      <c r="R653" s="858">
        <v>468</v>
      </c>
      <c r="S653" s="858">
        <v>468</v>
      </c>
      <c r="T653" s="859" t="s">
        <v>680</v>
      </c>
      <c r="U653" s="855"/>
      <c r="V653" s="872"/>
      <c r="W653" s="855">
        <v>0</v>
      </c>
      <c r="X653" s="872">
        <v>0</v>
      </c>
      <c r="Y653" s="855"/>
      <c r="Z653" s="855"/>
      <c r="AA653" s="872"/>
      <c r="AB653" s="872"/>
      <c r="AC653" s="872"/>
      <c r="AD653" s="872"/>
      <c r="AE653" s="872"/>
      <c r="AF653" s="872"/>
      <c r="AG653" s="855"/>
      <c r="AH653" s="855"/>
      <c r="AI653" s="855"/>
      <c r="AJ653" s="855"/>
      <c r="AK653" s="872"/>
      <c r="AL653" s="872"/>
      <c r="AM653" s="855">
        <v>0.33</v>
      </c>
      <c r="AN653" s="872"/>
      <c r="AO653" s="872"/>
      <c r="AP653" s="872"/>
      <c r="AQ653" s="857"/>
      <c r="AR653" s="857"/>
      <c r="AS653" s="857"/>
      <c r="AT653" s="857"/>
      <c r="AU653" s="857"/>
      <c r="AV653" s="861"/>
      <c r="AW653" s="834"/>
      <c r="AX653" s="862"/>
      <c r="AY653" s="862" t="s">
        <v>680</v>
      </c>
      <c r="AZ653" s="863"/>
      <c r="BA653" s="861" t="s">
        <v>680</v>
      </c>
      <c r="BB653" s="864"/>
      <c r="BC653" s="864"/>
      <c r="BD653" s="864"/>
      <c r="BH653" s="863"/>
      <c r="BI653" s="863"/>
      <c r="BJ653" s="863"/>
    </row>
    <row r="654" spans="1:62" ht="31.5" x14ac:dyDescent="0.25">
      <c r="A654" s="843">
        <v>86</v>
      </c>
      <c r="B654" s="854" t="s">
        <v>1608</v>
      </c>
      <c r="C654" s="873" t="s">
        <v>100</v>
      </c>
      <c r="D654" s="873"/>
      <c r="E654" s="855">
        <f t="shared" si="104"/>
        <v>1.44</v>
      </c>
      <c r="F654" s="855"/>
      <c r="G654" s="856">
        <v>29</v>
      </c>
      <c r="H654" s="855">
        <f t="shared" si="105"/>
        <v>1.44</v>
      </c>
      <c r="I654" s="855">
        <v>0.8</v>
      </c>
      <c r="J654" s="855"/>
      <c r="K654" s="855"/>
      <c r="L654" s="855"/>
      <c r="M654" s="855">
        <f t="shared" si="106"/>
        <v>1.44</v>
      </c>
      <c r="N654" s="855">
        <v>0.8</v>
      </c>
      <c r="O654" s="882" t="s">
        <v>1695</v>
      </c>
      <c r="P654" s="883" t="s">
        <v>722</v>
      </c>
      <c r="Q654" s="858" t="s">
        <v>677</v>
      </c>
      <c r="R654" s="858">
        <v>469</v>
      </c>
      <c r="S654" s="858">
        <v>469</v>
      </c>
      <c r="T654" s="859" t="s">
        <v>680</v>
      </c>
      <c r="U654" s="855"/>
      <c r="V654" s="872"/>
      <c r="W654" s="855">
        <v>0</v>
      </c>
      <c r="X654" s="872">
        <f>0.94+0.5</f>
        <v>1.44</v>
      </c>
      <c r="Y654" s="855"/>
      <c r="Z654" s="855"/>
      <c r="AA654" s="872"/>
      <c r="AB654" s="872"/>
      <c r="AC654" s="872"/>
      <c r="AD654" s="872"/>
      <c r="AE654" s="872"/>
      <c r="AF654" s="872"/>
      <c r="AG654" s="855"/>
      <c r="AH654" s="855"/>
      <c r="AI654" s="855"/>
      <c r="AJ654" s="855"/>
      <c r="AK654" s="872"/>
      <c r="AL654" s="872"/>
      <c r="AM654" s="872"/>
      <c r="AN654" s="872"/>
      <c r="AO654" s="872"/>
      <c r="AP654" s="872"/>
      <c r="AQ654" s="857"/>
      <c r="AR654" s="857"/>
      <c r="AS654" s="857"/>
      <c r="AT654" s="857"/>
      <c r="AU654" s="857"/>
      <c r="AV654" s="861"/>
      <c r="AW654" s="834"/>
      <c r="AX654" s="862"/>
      <c r="AY654" s="862" t="s">
        <v>680</v>
      </c>
      <c r="AZ654" s="863"/>
      <c r="BA654" s="861" t="s">
        <v>1696</v>
      </c>
      <c r="BB654" s="864"/>
      <c r="BC654" s="864"/>
      <c r="BD654" s="864"/>
      <c r="BH654" s="863"/>
      <c r="BI654" s="863"/>
      <c r="BJ654" s="863"/>
    </row>
    <row r="655" spans="1:62" ht="31.5" x14ac:dyDescent="0.25">
      <c r="A655" s="843">
        <v>87</v>
      </c>
      <c r="B655" s="854" t="s">
        <v>1608</v>
      </c>
      <c r="C655" s="873" t="s">
        <v>100</v>
      </c>
      <c r="D655" s="873"/>
      <c r="E655" s="855">
        <f t="shared" si="104"/>
        <v>5.4</v>
      </c>
      <c r="F655" s="855"/>
      <c r="G655" s="856">
        <v>29</v>
      </c>
      <c r="H655" s="855">
        <f t="shared" si="105"/>
        <v>5.4</v>
      </c>
      <c r="I655" s="855">
        <v>8.94</v>
      </c>
      <c r="J655" s="855"/>
      <c r="K655" s="855"/>
      <c r="L655" s="855"/>
      <c r="M655" s="855">
        <f t="shared" si="106"/>
        <v>5.4</v>
      </c>
      <c r="N655" s="855">
        <v>8.94</v>
      </c>
      <c r="O655" s="882" t="s">
        <v>1697</v>
      </c>
      <c r="P655" s="883" t="s">
        <v>722</v>
      </c>
      <c r="Q655" s="858" t="s">
        <v>677</v>
      </c>
      <c r="R655" s="858">
        <v>470</v>
      </c>
      <c r="S655" s="858">
        <v>470</v>
      </c>
      <c r="T655" s="859"/>
      <c r="U655" s="855"/>
      <c r="V655" s="872"/>
      <c r="W655" s="855">
        <v>0</v>
      </c>
      <c r="X655" s="872">
        <v>5.4</v>
      </c>
      <c r="Y655" s="855"/>
      <c r="Z655" s="855"/>
      <c r="AA655" s="872"/>
      <c r="AB655" s="872"/>
      <c r="AC655" s="872"/>
      <c r="AD655" s="872"/>
      <c r="AE655" s="872"/>
      <c r="AF655" s="872"/>
      <c r="AG655" s="855"/>
      <c r="AH655" s="855"/>
      <c r="AI655" s="855"/>
      <c r="AJ655" s="855"/>
      <c r="AK655" s="872"/>
      <c r="AL655" s="872"/>
      <c r="AM655" s="872"/>
      <c r="AN655" s="872"/>
      <c r="AO655" s="872"/>
      <c r="AP655" s="872"/>
      <c r="AQ655" s="857"/>
      <c r="AR655" s="857"/>
      <c r="AS655" s="857"/>
      <c r="AT655" s="857"/>
      <c r="AU655" s="857"/>
      <c r="AV655" s="861"/>
      <c r="AW655" s="834"/>
      <c r="AX655" s="862"/>
      <c r="AY655" s="862" t="s">
        <v>680</v>
      </c>
      <c r="AZ655" s="863"/>
      <c r="BA655" s="861" t="s">
        <v>680</v>
      </c>
      <c r="BB655" s="864"/>
      <c r="BC655" s="864"/>
      <c r="BD655" s="864"/>
      <c r="BH655" s="863"/>
      <c r="BI655" s="863"/>
      <c r="BJ655" s="863"/>
    </row>
    <row r="656" spans="1:62" ht="31.5" x14ac:dyDescent="0.25">
      <c r="A656" s="843">
        <v>88</v>
      </c>
      <c r="B656" s="854" t="s">
        <v>1608</v>
      </c>
      <c r="C656" s="873" t="s">
        <v>100</v>
      </c>
      <c r="D656" s="873"/>
      <c r="E656" s="855">
        <f t="shared" si="104"/>
        <v>0.75</v>
      </c>
      <c r="F656" s="855"/>
      <c r="G656" s="856">
        <v>29</v>
      </c>
      <c r="H656" s="855">
        <f t="shared" si="105"/>
        <v>0.75</v>
      </c>
      <c r="I656" s="855">
        <v>0.83</v>
      </c>
      <c r="J656" s="855"/>
      <c r="K656" s="855"/>
      <c r="L656" s="855"/>
      <c r="M656" s="855">
        <f t="shared" si="106"/>
        <v>0.75</v>
      </c>
      <c r="N656" s="855">
        <v>0.83</v>
      </c>
      <c r="O656" s="882" t="s">
        <v>1564</v>
      </c>
      <c r="P656" s="883" t="s">
        <v>722</v>
      </c>
      <c r="Q656" s="858" t="s">
        <v>677</v>
      </c>
      <c r="R656" s="858">
        <v>471</v>
      </c>
      <c r="S656" s="858">
        <v>471</v>
      </c>
      <c r="T656" s="859" t="s">
        <v>680</v>
      </c>
      <c r="U656" s="855"/>
      <c r="V656" s="872"/>
      <c r="W656" s="855">
        <v>0.75</v>
      </c>
      <c r="X656" s="872">
        <v>0</v>
      </c>
      <c r="Y656" s="855"/>
      <c r="Z656" s="855"/>
      <c r="AA656" s="872"/>
      <c r="AB656" s="872"/>
      <c r="AC656" s="872"/>
      <c r="AD656" s="872"/>
      <c r="AE656" s="872"/>
      <c r="AF656" s="872"/>
      <c r="AG656" s="855"/>
      <c r="AH656" s="855"/>
      <c r="AI656" s="855"/>
      <c r="AJ656" s="855"/>
      <c r="AK656" s="872"/>
      <c r="AL656" s="872"/>
      <c r="AM656" s="872"/>
      <c r="AN656" s="872"/>
      <c r="AO656" s="872"/>
      <c r="AP656" s="872"/>
      <c r="AQ656" s="857"/>
      <c r="AR656" s="857"/>
      <c r="AS656" s="857"/>
      <c r="AT656" s="857"/>
      <c r="AU656" s="857"/>
      <c r="AV656" s="861"/>
      <c r="AW656" s="834"/>
      <c r="AX656" s="862"/>
      <c r="AY656" s="862" t="s">
        <v>680</v>
      </c>
      <c r="AZ656" s="863"/>
      <c r="BA656" s="861" t="s">
        <v>680</v>
      </c>
      <c r="BB656" s="864"/>
      <c r="BC656" s="864"/>
      <c r="BD656" s="864"/>
      <c r="BH656" s="863"/>
      <c r="BI656" s="863"/>
      <c r="BJ656" s="863"/>
    </row>
    <row r="657" spans="1:62" ht="31.5" x14ac:dyDescent="0.25">
      <c r="A657" s="843">
        <v>89</v>
      </c>
      <c r="B657" s="854" t="s">
        <v>1608</v>
      </c>
      <c r="C657" s="873" t="s">
        <v>100</v>
      </c>
      <c r="D657" s="873"/>
      <c r="E657" s="855">
        <f t="shared" si="104"/>
        <v>0.34</v>
      </c>
      <c r="F657" s="855"/>
      <c r="G657" s="856">
        <v>29</v>
      </c>
      <c r="H657" s="855">
        <f t="shared" si="105"/>
        <v>0.34</v>
      </c>
      <c r="I657" s="855">
        <v>0.32</v>
      </c>
      <c r="J657" s="855"/>
      <c r="K657" s="855"/>
      <c r="L657" s="855"/>
      <c r="M657" s="855">
        <f t="shared" si="106"/>
        <v>0.34</v>
      </c>
      <c r="N657" s="855">
        <v>0.32</v>
      </c>
      <c r="O657" s="882" t="s">
        <v>1698</v>
      </c>
      <c r="P657" s="883" t="s">
        <v>722</v>
      </c>
      <c r="Q657" s="858" t="s">
        <v>677</v>
      </c>
      <c r="R657" s="858">
        <v>472</v>
      </c>
      <c r="S657" s="858">
        <v>472</v>
      </c>
      <c r="T657" s="859" t="s">
        <v>680</v>
      </c>
      <c r="U657" s="855"/>
      <c r="V657" s="872"/>
      <c r="W657" s="855">
        <v>0.2</v>
      </c>
      <c r="X657" s="872">
        <v>0.14000000000000001</v>
      </c>
      <c r="Y657" s="855"/>
      <c r="Z657" s="855"/>
      <c r="AA657" s="872"/>
      <c r="AB657" s="872"/>
      <c r="AC657" s="872"/>
      <c r="AD657" s="872"/>
      <c r="AE657" s="872"/>
      <c r="AF657" s="872"/>
      <c r="AG657" s="855"/>
      <c r="AH657" s="855"/>
      <c r="AI657" s="855"/>
      <c r="AJ657" s="855"/>
      <c r="AK657" s="872"/>
      <c r="AL657" s="872"/>
      <c r="AM657" s="872"/>
      <c r="AN657" s="872"/>
      <c r="AO657" s="872"/>
      <c r="AP657" s="872"/>
      <c r="AQ657" s="857"/>
      <c r="AR657" s="857"/>
      <c r="AS657" s="857"/>
      <c r="AT657" s="857"/>
      <c r="AU657" s="857"/>
      <c r="AV657" s="861"/>
      <c r="AW657" s="834"/>
      <c r="AX657" s="862"/>
      <c r="AY657" s="862" t="s">
        <v>680</v>
      </c>
      <c r="AZ657" s="863"/>
      <c r="BA657" s="861" t="s">
        <v>680</v>
      </c>
      <c r="BB657" s="864"/>
      <c r="BC657" s="864"/>
      <c r="BD657" s="864"/>
      <c r="BH657" s="863"/>
      <c r="BI657" s="863"/>
      <c r="BJ657" s="863"/>
    </row>
    <row r="658" spans="1:62" ht="31.5" x14ac:dyDescent="0.25">
      <c r="A658" s="843">
        <v>90</v>
      </c>
      <c r="B658" s="854" t="s">
        <v>1608</v>
      </c>
      <c r="C658" s="873" t="s">
        <v>100</v>
      </c>
      <c r="D658" s="873"/>
      <c r="E658" s="855">
        <f t="shared" si="104"/>
        <v>1.26</v>
      </c>
      <c r="F658" s="855"/>
      <c r="G658" s="856">
        <v>29</v>
      </c>
      <c r="H658" s="855">
        <f t="shared" si="105"/>
        <v>1.26</v>
      </c>
      <c r="I658" s="855">
        <v>1.2</v>
      </c>
      <c r="J658" s="855"/>
      <c r="K658" s="855"/>
      <c r="L658" s="855"/>
      <c r="M658" s="855">
        <f t="shared" si="106"/>
        <v>1.26</v>
      </c>
      <c r="N658" s="855">
        <v>1.2</v>
      </c>
      <c r="O658" s="882" t="s">
        <v>1395</v>
      </c>
      <c r="P658" s="883" t="s">
        <v>722</v>
      </c>
      <c r="Q658" s="858" t="s">
        <v>677</v>
      </c>
      <c r="R658" s="858">
        <v>473</v>
      </c>
      <c r="S658" s="858">
        <v>473</v>
      </c>
      <c r="T658" s="859" t="s">
        <v>680</v>
      </c>
      <c r="U658" s="855"/>
      <c r="V658" s="872"/>
      <c r="W658" s="855">
        <v>1.26</v>
      </c>
      <c r="X658" s="872">
        <v>0</v>
      </c>
      <c r="Y658" s="855"/>
      <c r="Z658" s="855"/>
      <c r="AA658" s="872"/>
      <c r="AB658" s="872"/>
      <c r="AC658" s="872"/>
      <c r="AD658" s="872"/>
      <c r="AE658" s="872"/>
      <c r="AF658" s="872"/>
      <c r="AG658" s="855"/>
      <c r="AH658" s="855"/>
      <c r="AI658" s="855"/>
      <c r="AJ658" s="855"/>
      <c r="AK658" s="872"/>
      <c r="AL658" s="872"/>
      <c r="AM658" s="872"/>
      <c r="AN658" s="872"/>
      <c r="AO658" s="872"/>
      <c r="AP658" s="872"/>
      <c r="AQ658" s="857"/>
      <c r="AR658" s="857"/>
      <c r="AS658" s="857"/>
      <c r="AT658" s="857"/>
      <c r="AU658" s="857"/>
      <c r="AV658" s="861"/>
      <c r="AW658" s="834"/>
      <c r="AX658" s="862"/>
      <c r="AY658" s="862" t="s">
        <v>680</v>
      </c>
      <c r="AZ658" s="863"/>
      <c r="BA658" s="861" t="s">
        <v>680</v>
      </c>
      <c r="BB658" s="864"/>
      <c r="BC658" s="864"/>
      <c r="BD658" s="864"/>
      <c r="BH658" s="863"/>
      <c r="BI658" s="863"/>
      <c r="BJ658" s="863"/>
    </row>
    <row r="659" spans="1:62" ht="31.5" x14ac:dyDescent="0.25">
      <c r="A659" s="843">
        <v>91</v>
      </c>
      <c r="B659" s="854" t="s">
        <v>1608</v>
      </c>
      <c r="C659" s="873" t="s">
        <v>100</v>
      </c>
      <c r="D659" s="873"/>
      <c r="E659" s="855">
        <f t="shared" si="104"/>
        <v>0.34</v>
      </c>
      <c r="F659" s="855"/>
      <c r="G659" s="856">
        <v>29</v>
      </c>
      <c r="H659" s="855">
        <f t="shared" si="105"/>
        <v>0.34</v>
      </c>
      <c r="I659" s="855">
        <v>0.34</v>
      </c>
      <c r="J659" s="855"/>
      <c r="K659" s="855"/>
      <c r="L659" s="855"/>
      <c r="M659" s="855">
        <f t="shared" si="106"/>
        <v>0.34</v>
      </c>
      <c r="N659" s="855">
        <v>0.34</v>
      </c>
      <c r="O659" s="882" t="s">
        <v>1699</v>
      </c>
      <c r="P659" s="883" t="s">
        <v>722</v>
      </c>
      <c r="Q659" s="858" t="s">
        <v>677</v>
      </c>
      <c r="R659" s="858">
        <v>474</v>
      </c>
      <c r="S659" s="858">
        <v>474</v>
      </c>
      <c r="T659" s="859" t="s">
        <v>680</v>
      </c>
      <c r="U659" s="855"/>
      <c r="V659" s="872"/>
      <c r="W659" s="855">
        <v>0.34</v>
      </c>
      <c r="X659" s="872">
        <v>0</v>
      </c>
      <c r="Y659" s="855"/>
      <c r="Z659" s="855"/>
      <c r="AA659" s="872"/>
      <c r="AB659" s="872"/>
      <c r="AC659" s="872"/>
      <c r="AD659" s="872"/>
      <c r="AE659" s="872"/>
      <c r="AF659" s="872"/>
      <c r="AG659" s="855"/>
      <c r="AH659" s="855"/>
      <c r="AI659" s="855"/>
      <c r="AJ659" s="855"/>
      <c r="AK659" s="872"/>
      <c r="AL659" s="872"/>
      <c r="AM659" s="872"/>
      <c r="AN659" s="872"/>
      <c r="AO659" s="872"/>
      <c r="AP659" s="872"/>
      <c r="AQ659" s="857"/>
      <c r="AR659" s="857"/>
      <c r="AS659" s="857"/>
      <c r="AT659" s="857"/>
      <c r="AU659" s="857"/>
      <c r="AV659" s="861"/>
      <c r="AW659" s="834"/>
      <c r="AX659" s="862"/>
      <c r="AY659" s="862" t="s">
        <v>680</v>
      </c>
      <c r="AZ659" s="863"/>
      <c r="BA659" s="861" t="s">
        <v>680</v>
      </c>
      <c r="BB659" s="864"/>
      <c r="BC659" s="864"/>
      <c r="BD659" s="864"/>
      <c r="BH659" s="863"/>
      <c r="BI659" s="863"/>
      <c r="BJ659" s="863"/>
    </row>
    <row r="660" spans="1:62" ht="31.5" x14ac:dyDescent="0.25">
      <c r="A660" s="843">
        <v>92</v>
      </c>
      <c r="B660" s="854" t="s">
        <v>1608</v>
      </c>
      <c r="C660" s="843" t="s">
        <v>100</v>
      </c>
      <c r="D660" s="843"/>
      <c r="E660" s="855">
        <f t="shared" si="104"/>
        <v>1.17</v>
      </c>
      <c r="F660" s="855"/>
      <c r="G660" s="856">
        <v>29</v>
      </c>
      <c r="H660" s="855">
        <f t="shared" si="105"/>
        <v>1.17</v>
      </c>
      <c r="I660" s="855">
        <v>0.8</v>
      </c>
      <c r="J660" s="855"/>
      <c r="K660" s="855"/>
      <c r="L660" s="855"/>
      <c r="M660" s="855">
        <f t="shared" si="106"/>
        <v>1.17</v>
      </c>
      <c r="N660" s="855">
        <v>0.8</v>
      </c>
      <c r="O660" s="882" t="s">
        <v>1697</v>
      </c>
      <c r="P660" s="883" t="s">
        <v>722</v>
      </c>
      <c r="Q660" s="858" t="s">
        <v>677</v>
      </c>
      <c r="R660" s="858">
        <v>475</v>
      </c>
      <c r="S660" s="858">
        <v>475</v>
      </c>
      <c r="T660" s="859" t="s">
        <v>680</v>
      </c>
      <c r="U660" s="855"/>
      <c r="V660" s="872"/>
      <c r="W660" s="855">
        <v>0</v>
      </c>
      <c r="X660" s="872">
        <v>1.17</v>
      </c>
      <c r="Y660" s="855"/>
      <c r="Z660" s="855"/>
      <c r="AA660" s="872"/>
      <c r="AB660" s="872"/>
      <c r="AC660" s="872"/>
      <c r="AD660" s="872"/>
      <c r="AE660" s="872"/>
      <c r="AF660" s="872"/>
      <c r="AG660" s="855"/>
      <c r="AH660" s="855"/>
      <c r="AI660" s="855"/>
      <c r="AJ660" s="855"/>
      <c r="AK660" s="872"/>
      <c r="AL660" s="872"/>
      <c r="AM660" s="872"/>
      <c r="AN660" s="872"/>
      <c r="AO660" s="872"/>
      <c r="AP660" s="872"/>
      <c r="AQ660" s="857"/>
      <c r="AR660" s="857"/>
      <c r="AS660" s="857"/>
      <c r="AT660" s="857"/>
      <c r="AU660" s="857"/>
      <c r="AV660" s="861"/>
      <c r="AW660" s="834"/>
      <c r="AX660" s="862"/>
      <c r="AY660" s="862" t="s">
        <v>680</v>
      </c>
      <c r="AZ660" s="863"/>
      <c r="BA660" s="861" t="s">
        <v>680</v>
      </c>
      <c r="BB660" s="864"/>
      <c r="BC660" s="864"/>
      <c r="BD660" s="864"/>
      <c r="BH660" s="863"/>
      <c r="BI660" s="863"/>
      <c r="BJ660" s="863"/>
    </row>
    <row r="661" spans="1:62" ht="31.5" x14ac:dyDescent="0.25">
      <c r="A661" s="843">
        <v>93</v>
      </c>
      <c r="B661" s="854" t="s">
        <v>1668</v>
      </c>
      <c r="C661" s="843" t="s">
        <v>100</v>
      </c>
      <c r="D661" s="843"/>
      <c r="E661" s="855">
        <f t="shared" si="104"/>
        <v>0.02</v>
      </c>
      <c r="F661" s="855"/>
      <c r="G661" s="856">
        <v>29</v>
      </c>
      <c r="H661" s="855">
        <f t="shared" si="105"/>
        <v>0.02</v>
      </c>
      <c r="I661" s="855">
        <v>0.02</v>
      </c>
      <c r="J661" s="855"/>
      <c r="K661" s="855"/>
      <c r="L661" s="855"/>
      <c r="M661" s="855">
        <f t="shared" si="106"/>
        <v>0.02</v>
      </c>
      <c r="N661" s="855">
        <v>0.02</v>
      </c>
      <c r="O661" s="882" t="s">
        <v>1564</v>
      </c>
      <c r="P661" s="883" t="s">
        <v>722</v>
      </c>
      <c r="Q661" s="858" t="s">
        <v>677</v>
      </c>
      <c r="R661" s="858">
        <v>476</v>
      </c>
      <c r="S661" s="858">
        <v>476</v>
      </c>
      <c r="T661" s="859" t="s">
        <v>680</v>
      </c>
      <c r="U661" s="855"/>
      <c r="V661" s="872"/>
      <c r="W661" s="855"/>
      <c r="X661" s="872">
        <v>0</v>
      </c>
      <c r="Y661" s="855"/>
      <c r="Z661" s="855"/>
      <c r="AA661" s="872"/>
      <c r="AB661" s="872"/>
      <c r="AC661" s="872"/>
      <c r="AD661" s="872"/>
      <c r="AE661" s="872"/>
      <c r="AF661" s="872"/>
      <c r="AG661" s="855">
        <v>0.02</v>
      </c>
      <c r="AH661" s="855"/>
      <c r="AI661" s="855"/>
      <c r="AJ661" s="855"/>
      <c r="AK661" s="872"/>
      <c r="AL661" s="872"/>
      <c r="AM661" s="872"/>
      <c r="AN661" s="872"/>
      <c r="AO661" s="872"/>
      <c r="AP661" s="872"/>
      <c r="AQ661" s="857"/>
      <c r="AR661" s="857"/>
      <c r="AS661" s="857"/>
      <c r="AT661" s="857"/>
      <c r="AU661" s="857"/>
      <c r="AV661" s="861"/>
      <c r="AW661" s="834"/>
      <c r="AX661" s="862"/>
      <c r="AY661" s="862" t="s">
        <v>680</v>
      </c>
      <c r="AZ661" s="863"/>
      <c r="BA661" s="861" t="s">
        <v>680</v>
      </c>
      <c r="BB661" s="864"/>
      <c r="BC661" s="864"/>
      <c r="BD661" s="864"/>
      <c r="BH661" s="863"/>
      <c r="BI661" s="863"/>
      <c r="BJ661" s="863"/>
    </row>
    <row r="662" spans="1:62" ht="31.5" x14ac:dyDescent="0.25">
      <c r="A662" s="843">
        <v>94</v>
      </c>
      <c r="B662" s="854" t="s">
        <v>1668</v>
      </c>
      <c r="C662" s="843" t="s">
        <v>100</v>
      </c>
      <c r="D662" s="843"/>
      <c r="E662" s="855">
        <f t="shared" si="104"/>
        <v>0.27</v>
      </c>
      <c r="F662" s="855"/>
      <c r="G662" s="856">
        <v>29</v>
      </c>
      <c r="H662" s="855">
        <f t="shared" si="105"/>
        <v>0.27</v>
      </c>
      <c r="I662" s="855">
        <v>0.24</v>
      </c>
      <c r="J662" s="855"/>
      <c r="K662" s="855"/>
      <c r="L662" s="855"/>
      <c r="M662" s="855">
        <f t="shared" si="106"/>
        <v>0.27</v>
      </c>
      <c r="N662" s="855">
        <v>0.24</v>
      </c>
      <c r="O662" s="882" t="s">
        <v>1395</v>
      </c>
      <c r="P662" s="883" t="s">
        <v>722</v>
      </c>
      <c r="Q662" s="858" t="s">
        <v>677</v>
      </c>
      <c r="R662" s="858">
        <v>477</v>
      </c>
      <c r="S662" s="858">
        <v>477</v>
      </c>
      <c r="T662" s="859" t="s">
        <v>680</v>
      </c>
      <c r="U662" s="855"/>
      <c r="V662" s="872"/>
      <c r="W662" s="855"/>
      <c r="X662" s="872">
        <v>0</v>
      </c>
      <c r="Y662" s="855"/>
      <c r="Z662" s="855"/>
      <c r="AA662" s="872"/>
      <c r="AB662" s="872"/>
      <c r="AC662" s="872"/>
      <c r="AD662" s="872"/>
      <c r="AE662" s="872"/>
      <c r="AF662" s="872"/>
      <c r="AG662" s="855">
        <v>0.27</v>
      </c>
      <c r="AH662" s="855"/>
      <c r="AI662" s="855"/>
      <c r="AJ662" s="855"/>
      <c r="AK662" s="872"/>
      <c r="AL662" s="872"/>
      <c r="AM662" s="872"/>
      <c r="AN662" s="872"/>
      <c r="AO662" s="872"/>
      <c r="AP662" s="872"/>
      <c r="AQ662" s="857"/>
      <c r="AR662" s="857"/>
      <c r="AS662" s="857"/>
      <c r="AT662" s="857"/>
      <c r="AU662" s="857"/>
      <c r="AV662" s="861"/>
      <c r="AW662" s="834"/>
      <c r="AX662" s="862"/>
      <c r="AY662" s="862" t="s">
        <v>680</v>
      </c>
      <c r="AZ662" s="863"/>
      <c r="BA662" s="861" t="s">
        <v>680</v>
      </c>
      <c r="BB662" s="864"/>
      <c r="BC662" s="864"/>
      <c r="BD662" s="864"/>
      <c r="BH662" s="863"/>
      <c r="BI662" s="863"/>
      <c r="BJ662" s="863"/>
    </row>
    <row r="663" spans="1:62" ht="31.5" x14ac:dyDescent="0.25">
      <c r="A663" s="843">
        <v>95</v>
      </c>
      <c r="B663" s="854" t="s">
        <v>1608</v>
      </c>
      <c r="C663" s="873" t="s">
        <v>100</v>
      </c>
      <c r="D663" s="873"/>
      <c r="E663" s="855">
        <f t="shared" si="104"/>
        <v>0.43000000000000005</v>
      </c>
      <c r="F663" s="855"/>
      <c r="G663" s="856">
        <v>29</v>
      </c>
      <c r="H663" s="855">
        <f t="shared" si="105"/>
        <v>0.43000000000000005</v>
      </c>
      <c r="I663" s="855">
        <v>0.5</v>
      </c>
      <c r="J663" s="855"/>
      <c r="K663" s="855"/>
      <c r="L663" s="855"/>
      <c r="M663" s="855">
        <f t="shared" si="106"/>
        <v>0.43000000000000005</v>
      </c>
      <c r="N663" s="855">
        <v>0.5</v>
      </c>
      <c r="O663" s="882" t="s">
        <v>1700</v>
      </c>
      <c r="P663" s="883" t="s">
        <v>728</v>
      </c>
      <c r="Q663" s="858" t="s">
        <v>677</v>
      </c>
      <c r="R663" s="858">
        <v>478</v>
      </c>
      <c r="S663" s="858">
        <v>478</v>
      </c>
      <c r="T663" s="859" t="s">
        <v>680</v>
      </c>
      <c r="U663" s="855"/>
      <c r="V663" s="872"/>
      <c r="W663" s="855"/>
      <c r="X663" s="872">
        <v>0.2</v>
      </c>
      <c r="Y663" s="855"/>
      <c r="Z663" s="855"/>
      <c r="AA663" s="872"/>
      <c r="AB663" s="872"/>
      <c r="AC663" s="872"/>
      <c r="AD663" s="872"/>
      <c r="AE663" s="872"/>
      <c r="AF663" s="872"/>
      <c r="AG663" s="855"/>
      <c r="AH663" s="855">
        <v>0.23</v>
      </c>
      <c r="AI663" s="855"/>
      <c r="AJ663" s="855"/>
      <c r="AK663" s="872"/>
      <c r="AL663" s="872"/>
      <c r="AM663" s="872"/>
      <c r="AN663" s="872"/>
      <c r="AO663" s="872"/>
      <c r="AP663" s="872"/>
      <c r="AQ663" s="857"/>
      <c r="AR663" s="857"/>
      <c r="AS663" s="857"/>
      <c r="AT663" s="857"/>
      <c r="AU663" s="857"/>
      <c r="AV663" s="861"/>
      <c r="AW663" s="834"/>
      <c r="AX663" s="862"/>
      <c r="AY663" s="862" t="s">
        <v>680</v>
      </c>
      <c r="AZ663" s="863"/>
      <c r="BA663" s="861" t="s">
        <v>1701</v>
      </c>
      <c r="BB663" s="864"/>
      <c r="BC663" s="864"/>
      <c r="BD663" s="864"/>
      <c r="BH663" s="863"/>
      <c r="BI663" s="863"/>
      <c r="BJ663" s="863"/>
    </row>
    <row r="664" spans="1:62" x14ac:dyDescent="0.25">
      <c r="A664" s="843">
        <v>96</v>
      </c>
      <c r="B664" s="854" t="s">
        <v>1608</v>
      </c>
      <c r="C664" s="843" t="s">
        <v>100</v>
      </c>
      <c r="D664" s="843"/>
      <c r="E664" s="855">
        <f t="shared" si="104"/>
        <v>0.13</v>
      </c>
      <c r="F664" s="855"/>
      <c r="G664" s="856">
        <v>29</v>
      </c>
      <c r="H664" s="855">
        <f t="shared" si="105"/>
        <v>0.13</v>
      </c>
      <c r="I664" s="855">
        <v>5.5</v>
      </c>
      <c r="J664" s="881"/>
      <c r="K664" s="855"/>
      <c r="L664" s="855"/>
      <c r="M664" s="855">
        <f t="shared" si="106"/>
        <v>0.13</v>
      </c>
      <c r="N664" s="855">
        <v>5.5</v>
      </c>
      <c r="O664" s="882" t="s">
        <v>823</v>
      </c>
      <c r="P664" s="883" t="s">
        <v>824</v>
      </c>
      <c r="Q664" s="858" t="s">
        <v>677</v>
      </c>
      <c r="R664" s="858">
        <v>479</v>
      </c>
      <c r="S664" s="858">
        <v>479</v>
      </c>
      <c r="T664" s="859" t="s">
        <v>718</v>
      </c>
      <c r="U664" s="881"/>
      <c r="V664" s="872"/>
      <c r="W664" s="855"/>
      <c r="X664" s="881"/>
      <c r="Y664" s="881"/>
      <c r="Z664" s="881"/>
      <c r="AA664" s="872"/>
      <c r="AB664" s="881">
        <v>0</v>
      </c>
      <c r="AC664" s="872"/>
      <c r="AD664" s="881"/>
      <c r="AE664" s="881"/>
      <c r="AF664" s="872">
        <v>0.13</v>
      </c>
      <c r="AG664" s="872"/>
      <c r="AH664" s="872"/>
      <c r="AI664" s="872"/>
      <c r="AJ664" s="872"/>
      <c r="AK664" s="872"/>
      <c r="AL664" s="872"/>
      <c r="AM664" s="872"/>
      <c r="AN664" s="872"/>
      <c r="AO664" s="872"/>
      <c r="AP664" s="872"/>
      <c r="AQ664" s="857"/>
      <c r="AR664" s="857"/>
      <c r="AS664" s="857"/>
      <c r="AT664" s="857"/>
      <c r="AU664" s="857"/>
      <c r="AV664" s="861"/>
      <c r="AW664" s="834"/>
      <c r="AX664" s="862"/>
      <c r="AY664" s="862" t="s">
        <v>680</v>
      </c>
      <c r="AZ664" s="863"/>
      <c r="BA664" s="861" t="s">
        <v>680</v>
      </c>
      <c r="BB664" s="864"/>
      <c r="BC664" s="864"/>
      <c r="BD664" s="864"/>
      <c r="BH664" s="863"/>
      <c r="BI664" s="863"/>
      <c r="BJ664" s="863"/>
    </row>
    <row r="665" spans="1:62" ht="47.25" x14ac:dyDescent="0.25">
      <c r="A665" s="843">
        <v>97</v>
      </c>
      <c r="B665" s="854" t="s">
        <v>1608</v>
      </c>
      <c r="C665" s="843" t="s">
        <v>100</v>
      </c>
      <c r="D665" s="843"/>
      <c r="E665" s="855">
        <f t="shared" si="104"/>
        <v>1.87</v>
      </c>
      <c r="F665" s="855"/>
      <c r="G665" s="856">
        <v>29</v>
      </c>
      <c r="H665" s="855">
        <f t="shared" si="105"/>
        <v>1.87</v>
      </c>
      <c r="I665" s="855">
        <v>2</v>
      </c>
      <c r="J665" s="855"/>
      <c r="K665" s="855"/>
      <c r="L665" s="855"/>
      <c r="M665" s="855">
        <f t="shared" si="106"/>
        <v>1.87</v>
      </c>
      <c r="N665" s="855">
        <v>2</v>
      </c>
      <c r="O665" s="882" t="s">
        <v>1702</v>
      </c>
      <c r="P665" s="883" t="s">
        <v>824</v>
      </c>
      <c r="Q665" s="858" t="s">
        <v>677</v>
      </c>
      <c r="R665" s="858">
        <v>480</v>
      </c>
      <c r="S665" s="858">
        <v>480</v>
      </c>
      <c r="T665" s="859" t="s">
        <v>718</v>
      </c>
      <c r="U665" s="855"/>
      <c r="V665" s="872"/>
      <c r="W665" s="855">
        <v>1.87</v>
      </c>
      <c r="X665" s="855"/>
      <c r="Y665" s="872"/>
      <c r="Z665" s="872"/>
      <c r="AA665" s="872"/>
      <c r="AB665" s="872"/>
      <c r="AC665" s="872"/>
      <c r="AD665" s="872"/>
      <c r="AE665" s="872"/>
      <c r="AF665" s="872"/>
      <c r="AG665" s="872"/>
      <c r="AH665" s="872"/>
      <c r="AI665" s="872"/>
      <c r="AJ665" s="872"/>
      <c r="AK665" s="872"/>
      <c r="AL665" s="872"/>
      <c r="AM665" s="872"/>
      <c r="AN665" s="872"/>
      <c r="AO665" s="872"/>
      <c r="AP665" s="872"/>
      <c r="AQ665" s="857"/>
      <c r="AR665" s="857"/>
      <c r="AS665" s="857"/>
      <c r="AT665" s="857"/>
      <c r="AU665" s="857"/>
      <c r="AV665" s="861"/>
      <c r="AW665" s="834"/>
      <c r="AX665" s="862"/>
      <c r="AY665" s="862" t="s">
        <v>680</v>
      </c>
      <c r="AZ665" s="863"/>
      <c r="BA665" s="861" t="s">
        <v>680</v>
      </c>
      <c r="BB665" s="864"/>
      <c r="BC665" s="864"/>
      <c r="BD665" s="864"/>
      <c r="BH665" s="863"/>
      <c r="BI665" s="863"/>
      <c r="BJ665" s="863"/>
    </row>
    <row r="666" spans="1:62" ht="47.25" x14ac:dyDescent="0.25">
      <c r="A666" s="843">
        <v>98</v>
      </c>
      <c r="B666" s="854" t="s">
        <v>1608</v>
      </c>
      <c r="C666" s="843" t="s">
        <v>100</v>
      </c>
      <c r="D666" s="843"/>
      <c r="E666" s="855">
        <f t="shared" si="104"/>
        <v>1.53</v>
      </c>
      <c r="F666" s="855"/>
      <c r="G666" s="856">
        <v>29</v>
      </c>
      <c r="H666" s="855">
        <f t="shared" si="105"/>
        <v>1.53</v>
      </c>
      <c r="I666" s="855">
        <v>0.5</v>
      </c>
      <c r="J666" s="855">
        <v>1</v>
      </c>
      <c r="K666" s="855"/>
      <c r="L666" s="855"/>
      <c r="M666" s="855">
        <f t="shared" si="106"/>
        <v>0.53</v>
      </c>
      <c r="N666" s="855">
        <v>0</v>
      </c>
      <c r="O666" s="882" t="s">
        <v>1703</v>
      </c>
      <c r="P666" s="883" t="s">
        <v>824</v>
      </c>
      <c r="Q666" s="858" t="s">
        <v>677</v>
      </c>
      <c r="R666" s="858">
        <v>481</v>
      </c>
      <c r="S666" s="858">
        <v>481</v>
      </c>
      <c r="T666" s="859" t="s">
        <v>1704</v>
      </c>
      <c r="U666" s="855"/>
      <c r="V666" s="872"/>
      <c r="W666" s="855"/>
      <c r="X666" s="855">
        <v>0.53</v>
      </c>
      <c r="Y666" s="855"/>
      <c r="Z666" s="855"/>
      <c r="AA666" s="872"/>
      <c r="AB666" s="872"/>
      <c r="AC666" s="872"/>
      <c r="AD666" s="872"/>
      <c r="AE666" s="872"/>
      <c r="AF666" s="872"/>
      <c r="AG666" s="872"/>
      <c r="AH666" s="872"/>
      <c r="AI666" s="872"/>
      <c r="AJ666" s="872"/>
      <c r="AK666" s="872"/>
      <c r="AL666" s="872"/>
      <c r="AM666" s="872"/>
      <c r="AN666" s="872"/>
      <c r="AO666" s="872"/>
      <c r="AP666" s="872"/>
      <c r="AQ666" s="857"/>
      <c r="AR666" s="857"/>
      <c r="AS666" s="857"/>
      <c r="AT666" s="857"/>
      <c r="AU666" s="857"/>
      <c r="AV666" s="861" t="s">
        <v>1705</v>
      </c>
      <c r="AW666" s="834"/>
      <c r="AX666" s="862"/>
      <c r="AY666" s="862" t="s">
        <v>680</v>
      </c>
      <c r="AZ666" s="863"/>
      <c r="BA666" s="861" t="s">
        <v>680</v>
      </c>
      <c r="BB666" s="864"/>
      <c r="BC666" s="864"/>
      <c r="BD666" s="864"/>
      <c r="BH666" s="863"/>
      <c r="BI666" s="863"/>
      <c r="BJ666" s="863"/>
    </row>
    <row r="667" spans="1:62" ht="31.5" x14ac:dyDescent="0.25">
      <c r="A667" s="843">
        <v>99</v>
      </c>
      <c r="B667" s="854" t="s">
        <v>1706</v>
      </c>
      <c r="C667" s="843" t="s">
        <v>100</v>
      </c>
      <c r="D667" s="843"/>
      <c r="E667" s="855">
        <f t="shared" si="104"/>
        <v>0.5</v>
      </c>
      <c r="F667" s="855"/>
      <c r="G667" s="856">
        <v>29</v>
      </c>
      <c r="H667" s="855">
        <f t="shared" si="105"/>
        <v>0.5</v>
      </c>
      <c r="I667" s="855">
        <v>0.5</v>
      </c>
      <c r="J667" s="884"/>
      <c r="K667" s="855"/>
      <c r="L667" s="855"/>
      <c r="M667" s="855">
        <f t="shared" si="106"/>
        <v>0.5</v>
      </c>
      <c r="N667" s="855">
        <v>0.5</v>
      </c>
      <c r="O667" s="871" t="s">
        <v>830</v>
      </c>
      <c r="P667" s="843" t="s">
        <v>831</v>
      </c>
      <c r="Q667" s="858" t="s">
        <v>677</v>
      </c>
      <c r="R667" s="858">
        <v>486</v>
      </c>
      <c r="S667" s="858">
        <v>486</v>
      </c>
      <c r="T667" s="859" t="s">
        <v>718</v>
      </c>
      <c r="U667" s="872"/>
      <c r="V667" s="872"/>
      <c r="W667" s="874"/>
      <c r="X667" s="872"/>
      <c r="Y667" s="872"/>
      <c r="Z667" s="872"/>
      <c r="AA667" s="872"/>
      <c r="AB667" s="872"/>
      <c r="AC667" s="872"/>
      <c r="AD667" s="872"/>
      <c r="AE667" s="872"/>
      <c r="AF667" s="872"/>
      <c r="AG667" s="872"/>
      <c r="AH667" s="872"/>
      <c r="AI667" s="872"/>
      <c r="AJ667" s="881">
        <v>0.5</v>
      </c>
      <c r="AK667" s="872"/>
      <c r="AL667" s="872"/>
      <c r="AM667" s="872"/>
      <c r="AN667" s="872"/>
      <c r="AO667" s="872"/>
      <c r="AP667" s="872"/>
      <c r="AQ667" s="857"/>
      <c r="AR667" s="857"/>
      <c r="AS667" s="857"/>
      <c r="AT667" s="857"/>
      <c r="AU667" s="857"/>
      <c r="AV667" s="861"/>
      <c r="AW667" s="834"/>
      <c r="AX667" s="862"/>
      <c r="AY667" s="862" t="s">
        <v>680</v>
      </c>
      <c r="AZ667" s="863"/>
      <c r="BA667" s="861" t="s">
        <v>680</v>
      </c>
      <c r="BB667" s="864"/>
      <c r="BC667" s="864"/>
      <c r="BD667" s="864"/>
      <c r="BH667" s="863"/>
      <c r="BI667" s="863"/>
      <c r="BJ667" s="863"/>
    </row>
    <row r="668" spans="1:62" ht="31.5" x14ac:dyDescent="0.25">
      <c r="A668" s="843">
        <v>100</v>
      </c>
      <c r="B668" s="854" t="s">
        <v>1608</v>
      </c>
      <c r="C668" s="843" t="s">
        <v>100</v>
      </c>
      <c r="D668" s="843"/>
      <c r="E668" s="855">
        <f t="shared" si="104"/>
        <v>0.9</v>
      </c>
      <c r="F668" s="855"/>
      <c r="G668" s="856"/>
      <c r="H668" s="855">
        <f t="shared" si="105"/>
        <v>0.9</v>
      </c>
      <c r="I668" s="855"/>
      <c r="J668" s="884">
        <v>0.9</v>
      </c>
      <c r="K668" s="855"/>
      <c r="L668" s="855"/>
      <c r="M668" s="855">
        <f t="shared" si="106"/>
        <v>0</v>
      </c>
      <c r="N668" s="855"/>
      <c r="O668" s="871" t="s">
        <v>771</v>
      </c>
      <c r="P668" s="883" t="s">
        <v>728</v>
      </c>
      <c r="Q668" s="858"/>
      <c r="R668" s="858">
        <v>907</v>
      </c>
      <c r="S668" s="858"/>
      <c r="T668" s="859"/>
      <c r="U668" s="872"/>
      <c r="V668" s="872"/>
      <c r="W668" s="855"/>
      <c r="X668" s="884"/>
      <c r="Y668" s="872"/>
      <c r="Z668" s="872"/>
      <c r="AA668" s="872"/>
      <c r="AB668" s="872"/>
      <c r="AC668" s="872"/>
      <c r="AD668" s="872"/>
      <c r="AE668" s="872"/>
      <c r="AF668" s="884"/>
      <c r="AG668" s="884"/>
      <c r="AH668" s="884"/>
      <c r="AI668" s="884"/>
      <c r="AJ668" s="884"/>
      <c r="AK668" s="872"/>
      <c r="AL668" s="872"/>
      <c r="AM668" s="872"/>
      <c r="AN668" s="872"/>
      <c r="AO668" s="872"/>
      <c r="AP668" s="872"/>
      <c r="AQ668" s="857"/>
      <c r="AR668" s="857"/>
      <c r="AS668" s="857"/>
      <c r="AT668" s="857"/>
      <c r="AU668" s="857"/>
      <c r="AV668" s="861"/>
      <c r="AW668" s="834"/>
      <c r="AX668" s="862"/>
      <c r="AY668" s="862"/>
      <c r="AZ668" s="863"/>
      <c r="BA668" s="861" t="s">
        <v>1707</v>
      </c>
      <c r="BB668" s="864"/>
      <c r="BC668" s="864"/>
      <c r="BD668" s="864"/>
      <c r="BH668" s="863"/>
      <c r="BI668" s="863"/>
      <c r="BJ668" s="863"/>
    </row>
    <row r="669" spans="1:62" ht="47.25" x14ac:dyDescent="0.25">
      <c r="A669" s="843">
        <v>101</v>
      </c>
      <c r="B669" s="854" t="s">
        <v>1608</v>
      </c>
      <c r="C669" s="843" t="s">
        <v>100</v>
      </c>
      <c r="D669" s="843"/>
      <c r="E669" s="855">
        <f t="shared" si="104"/>
        <v>0.28999999999999998</v>
      </c>
      <c r="F669" s="855"/>
      <c r="G669" s="856">
        <v>29</v>
      </c>
      <c r="H669" s="855">
        <f t="shared" si="105"/>
        <v>0.28999999999999998</v>
      </c>
      <c r="I669" s="855">
        <v>0.27</v>
      </c>
      <c r="J669" s="884"/>
      <c r="K669" s="855"/>
      <c r="L669" s="855"/>
      <c r="M669" s="855">
        <f t="shared" si="106"/>
        <v>0.28999999999999998</v>
      </c>
      <c r="N669" s="855">
        <v>0.27</v>
      </c>
      <c r="O669" s="917" t="s">
        <v>1708</v>
      </c>
      <c r="P669" s="843" t="s">
        <v>751</v>
      </c>
      <c r="Q669" s="858" t="s">
        <v>677</v>
      </c>
      <c r="R669" s="858">
        <v>490</v>
      </c>
      <c r="S669" s="858">
        <v>490</v>
      </c>
      <c r="T669" s="859" t="s">
        <v>680</v>
      </c>
      <c r="U669" s="872"/>
      <c r="V669" s="872"/>
      <c r="W669" s="855">
        <v>0.28999999999999998</v>
      </c>
      <c r="X669" s="884"/>
      <c r="Y669" s="872"/>
      <c r="Z669" s="872"/>
      <c r="AA669" s="872"/>
      <c r="AB669" s="872"/>
      <c r="AC669" s="872"/>
      <c r="AD669" s="872"/>
      <c r="AE669" s="872"/>
      <c r="AF669" s="872"/>
      <c r="AG669" s="884"/>
      <c r="AH669" s="884"/>
      <c r="AI669" s="884"/>
      <c r="AJ669" s="884"/>
      <c r="AK669" s="872"/>
      <c r="AL669" s="872"/>
      <c r="AM669" s="872"/>
      <c r="AN669" s="872"/>
      <c r="AO669" s="872"/>
      <c r="AP669" s="872"/>
      <c r="AQ669" s="857"/>
      <c r="AR669" s="857"/>
      <c r="AS669" s="857"/>
      <c r="AT669" s="857"/>
      <c r="AU669" s="857"/>
      <c r="AV669" s="861"/>
      <c r="AW669" s="834"/>
      <c r="AX669" s="862"/>
      <c r="AY669" s="862" t="s">
        <v>680</v>
      </c>
      <c r="AZ669" s="863"/>
      <c r="BA669" s="861" t="s">
        <v>680</v>
      </c>
      <c r="BB669" s="864"/>
      <c r="BC669" s="864"/>
      <c r="BD669" s="864"/>
      <c r="BH669" s="863"/>
      <c r="BI669" s="863"/>
      <c r="BJ669" s="863"/>
    </row>
    <row r="670" spans="1:62" ht="31.5" x14ac:dyDescent="0.25">
      <c r="A670" s="843">
        <v>102</v>
      </c>
      <c r="B670" s="854" t="s">
        <v>1608</v>
      </c>
      <c r="C670" s="873" t="s">
        <v>100</v>
      </c>
      <c r="D670" s="873"/>
      <c r="E670" s="855">
        <f t="shared" si="104"/>
        <v>11.08</v>
      </c>
      <c r="F670" s="855"/>
      <c r="G670" s="856">
        <v>29</v>
      </c>
      <c r="H670" s="855">
        <f t="shared" si="105"/>
        <v>11.08</v>
      </c>
      <c r="I670" s="855">
        <v>10</v>
      </c>
      <c r="J670" s="884"/>
      <c r="K670" s="855"/>
      <c r="L670" s="855"/>
      <c r="M670" s="855">
        <f t="shared" si="106"/>
        <v>11.08</v>
      </c>
      <c r="N670" s="855">
        <v>10</v>
      </c>
      <c r="O670" s="882" t="s">
        <v>1709</v>
      </c>
      <c r="P670" s="843" t="s">
        <v>683</v>
      </c>
      <c r="Q670" s="858" t="s">
        <v>677</v>
      </c>
      <c r="R670" s="858">
        <v>491</v>
      </c>
      <c r="S670" s="858">
        <v>491</v>
      </c>
      <c r="T670" s="859" t="s">
        <v>1666</v>
      </c>
      <c r="U670" s="872"/>
      <c r="V670" s="872"/>
      <c r="W670" s="874">
        <v>11.08</v>
      </c>
      <c r="X670" s="872"/>
      <c r="Y670" s="872"/>
      <c r="Z670" s="872"/>
      <c r="AA670" s="872"/>
      <c r="AB670" s="872"/>
      <c r="AC670" s="872"/>
      <c r="AD670" s="872"/>
      <c r="AE670" s="872"/>
      <c r="AF670" s="872"/>
      <c r="AG670" s="872"/>
      <c r="AH670" s="872"/>
      <c r="AI670" s="872"/>
      <c r="AJ670" s="872"/>
      <c r="AK670" s="872"/>
      <c r="AL670" s="872"/>
      <c r="AM670" s="872"/>
      <c r="AN670" s="872"/>
      <c r="AO670" s="872"/>
      <c r="AP670" s="872"/>
      <c r="AQ670" s="857"/>
      <c r="AR670" s="857"/>
      <c r="AS670" s="857"/>
      <c r="AT670" s="857"/>
      <c r="AU670" s="857"/>
      <c r="AV670" s="861"/>
      <c r="AW670" s="834"/>
      <c r="AX670" s="862"/>
      <c r="AY670" s="862" t="s">
        <v>680</v>
      </c>
      <c r="AZ670" s="863"/>
      <c r="BA670" s="861" t="s">
        <v>680</v>
      </c>
      <c r="BB670" s="864"/>
      <c r="BC670" s="864"/>
      <c r="BD670" s="864"/>
      <c r="BH670" s="863"/>
      <c r="BI670" s="863"/>
      <c r="BJ670" s="863"/>
    </row>
    <row r="671" spans="1:62" x14ac:dyDescent="0.25">
      <c r="A671" s="843">
        <v>103</v>
      </c>
      <c r="B671" s="854" t="s">
        <v>1608</v>
      </c>
      <c r="C671" s="843" t="s">
        <v>100</v>
      </c>
      <c r="D671" s="843"/>
      <c r="E671" s="855">
        <f t="shared" si="104"/>
        <v>13</v>
      </c>
      <c r="F671" s="855"/>
      <c r="G671" s="856">
        <v>29</v>
      </c>
      <c r="H671" s="855">
        <f t="shared" si="105"/>
        <v>13</v>
      </c>
      <c r="I671" s="855">
        <v>25</v>
      </c>
      <c r="J671" s="851">
        <v>13</v>
      </c>
      <c r="K671" s="855"/>
      <c r="L671" s="855"/>
      <c r="M671" s="855">
        <f t="shared" si="106"/>
        <v>0</v>
      </c>
      <c r="N671" s="855"/>
      <c r="O671" s="871" t="s">
        <v>607</v>
      </c>
      <c r="P671" s="843" t="s">
        <v>676</v>
      </c>
      <c r="Q671" s="858" t="s">
        <v>677</v>
      </c>
      <c r="R671" s="858">
        <v>493</v>
      </c>
      <c r="S671" s="858">
        <v>493</v>
      </c>
      <c r="T671" s="859"/>
      <c r="U671" s="857"/>
      <c r="V671" s="857"/>
      <c r="W671" s="860"/>
      <c r="X671" s="857"/>
      <c r="Y671" s="857"/>
      <c r="Z671" s="857"/>
      <c r="AA671" s="857"/>
      <c r="AB671" s="857"/>
      <c r="AC671" s="857"/>
      <c r="AD671" s="857"/>
      <c r="AE671" s="857"/>
      <c r="AF671" s="857"/>
      <c r="AG671" s="857"/>
      <c r="AH671" s="857"/>
      <c r="AI671" s="857"/>
      <c r="AJ671" s="857"/>
      <c r="AK671" s="857"/>
      <c r="AL671" s="857"/>
      <c r="AM671" s="857"/>
      <c r="AN671" s="857"/>
      <c r="AO671" s="857"/>
      <c r="AP671" s="857"/>
      <c r="AQ671" s="857"/>
      <c r="AR671" s="857"/>
      <c r="AS671" s="857"/>
      <c r="AT671" s="857"/>
      <c r="AU671" s="857"/>
      <c r="AV671" s="861"/>
      <c r="AW671" s="862" t="s">
        <v>1064</v>
      </c>
      <c r="AX671" s="862"/>
      <c r="AY671" s="862" t="s">
        <v>1064</v>
      </c>
      <c r="AZ671" s="863"/>
      <c r="BA671" s="861" t="s">
        <v>680</v>
      </c>
      <c r="BB671" s="864"/>
      <c r="BC671" s="864"/>
      <c r="BD671" s="864"/>
      <c r="BH671" s="863"/>
      <c r="BI671" s="863"/>
      <c r="BJ671" s="863"/>
    </row>
    <row r="672" spans="1:62" ht="31.5" x14ac:dyDescent="0.25">
      <c r="A672" s="843">
        <v>104</v>
      </c>
      <c r="B672" s="854" t="s">
        <v>1608</v>
      </c>
      <c r="C672" s="843" t="s">
        <v>100</v>
      </c>
      <c r="D672" s="843"/>
      <c r="E672" s="855">
        <f t="shared" si="104"/>
        <v>0.28000000000000003</v>
      </c>
      <c r="F672" s="855"/>
      <c r="G672" s="856"/>
      <c r="H672" s="855">
        <f t="shared" si="105"/>
        <v>0.28000000000000003</v>
      </c>
      <c r="I672" s="855"/>
      <c r="J672" s="851"/>
      <c r="K672" s="855"/>
      <c r="L672" s="855"/>
      <c r="M672" s="855">
        <f t="shared" si="106"/>
        <v>0.28000000000000003</v>
      </c>
      <c r="N672" s="855"/>
      <c r="O672" s="871" t="s">
        <v>968</v>
      </c>
      <c r="P672" s="843" t="s">
        <v>676</v>
      </c>
      <c r="Q672" s="858"/>
      <c r="R672" s="858">
        <v>908</v>
      </c>
      <c r="S672" s="858"/>
      <c r="T672" s="859"/>
      <c r="U672" s="857"/>
      <c r="V672" s="857"/>
      <c r="W672" s="860"/>
      <c r="X672" s="857"/>
      <c r="Y672" s="857"/>
      <c r="Z672" s="857"/>
      <c r="AA672" s="857"/>
      <c r="AB672" s="857"/>
      <c r="AC672" s="857"/>
      <c r="AD672" s="857"/>
      <c r="AE672" s="857"/>
      <c r="AF672" s="857"/>
      <c r="AG672" s="857"/>
      <c r="AH672" s="857"/>
      <c r="AI672" s="857"/>
      <c r="AJ672" s="857">
        <v>0.28000000000000003</v>
      </c>
      <c r="AK672" s="857"/>
      <c r="AL672" s="857"/>
      <c r="AM672" s="857"/>
      <c r="AN672" s="857"/>
      <c r="AO672" s="857"/>
      <c r="AP672" s="857"/>
      <c r="AQ672" s="857"/>
      <c r="AR672" s="857"/>
      <c r="AS672" s="857"/>
      <c r="AT672" s="857"/>
      <c r="AU672" s="857"/>
      <c r="AV672" s="861"/>
      <c r="AW672" s="862"/>
      <c r="AX672" s="862"/>
      <c r="AY672" s="862"/>
      <c r="AZ672" s="863"/>
      <c r="BA672" s="861" t="s">
        <v>1710</v>
      </c>
      <c r="BB672" s="864"/>
      <c r="BC672" s="864"/>
      <c r="BD672" s="864"/>
      <c r="BH672" s="863"/>
      <c r="BI672" s="863"/>
      <c r="BJ672" s="863"/>
    </row>
    <row r="673" spans="1:62" ht="31.5" x14ac:dyDescent="0.25">
      <c r="A673" s="843">
        <v>105</v>
      </c>
      <c r="B673" s="854" t="s">
        <v>1608</v>
      </c>
      <c r="C673" s="843" t="s">
        <v>100</v>
      </c>
      <c r="D673" s="843"/>
      <c r="E673" s="855">
        <f t="shared" si="104"/>
        <v>7.5</v>
      </c>
      <c r="F673" s="855"/>
      <c r="G673" s="856">
        <v>29</v>
      </c>
      <c r="H673" s="855">
        <f t="shared" si="105"/>
        <v>7.5</v>
      </c>
      <c r="I673" s="855">
        <v>7.5</v>
      </c>
      <c r="J673" s="851">
        <v>2</v>
      </c>
      <c r="K673" s="855"/>
      <c r="L673" s="855"/>
      <c r="M673" s="855">
        <f t="shared" si="106"/>
        <v>5.5</v>
      </c>
      <c r="N673" s="855">
        <v>5.5</v>
      </c>
      <c r="O673" s="871" t="s">
        <v>1711</v>
      </c>
      <c r="P673" s="843" t="s">
        <v>1712</v>
      </c>
      <c r="Q673" s="858" t="s">
        <v>677</v>
      </c>
      <c r="R673" s="858">
        <v>495</v>
      </c>
      <c r="S673" s="858">
        <v>495</v>
      </c>
      <c r="T673" s="859"/>
      <c r="U673" s="857"/>
      <c r="V673" s="857"/>
      <c r="W673" s="860">
        <v>5.5</v>
      </c>
      <c r="X673" s="857"/>
      <c r="Y673" s="857"/>
      <c r="Z673" s="857"/>
      <c r="AA673" s="857"/>
      <c r="AB673" s="857"/>
      <c r="AC673" s="857"/>
      <c r="AD673" s="857"/>
      <c r="AE673" s="857"/>
      <c r="AF673" s="857"/>
      <c r="AG673" s="857"/>
      <c r="AH673" s="857"/>
      <c r="AI673" s="857"/>
      <c r="AJ673" s="857"/>
      <c r="AK673" s="857"/>
      <c r="AL673" s="857"/>
      <c r="AM673" s="857"/>
      <c r="AN673" s="857"/>
      <c r="AO673" s="857"/>
      <c r="AP673" s="857"/>
      <c r="AQ673" s="857"/>
      <c r="AR673" s="857"/>
      <c r="AS673" s="857"/>
      <c r="AT673" s="857"/>
      <c r="AU673" s="857"/>
      <c r="AV673" s="861"/>
      <c r="AW673" s="834" t="s">
        <v>749</v>
      </c>
      <c r="AX673" s="862"/>
      <c r="AY673" s="834" t="s">
        <v>749</v>
      </c>
      <c r="AZ673" s="863"/>
      <c r="BA673" s="861" t="s">
        <v>1713</v>
      </c>
      <c r="BB673" s="864"/>
      <c r="BC673" s="864"/>
      <c r="BD673" s="864"/>
      <c r="BH673" s="863"/>
      <c r="BI673" s="863"/>
      <c r="BJ673" s="863"/>
    </row>
    <row r="674" spans="1:62" ht="31.5" x14ac:dyDescent="0.25">
      <c r="A674" s="843">
        <v>106</v>
      </c>
      <c r="B674" s="854" t="s">
        <v>1608</v>
      </c>
      <c r="C674" s="911" t="s">
        <v>100</v>
      </c>
      <c r="D674" s="911"/>
      <c r="E674" s="855">
        <f t="shared" si="104"/>
        <v>0.16</v>
      </c>
      <c r="F674" s="893"/>
      <c r="G674" s="856">
        <v>29</v>
      </c>
      <c r="H674" s="855">
        <f t="shared" si="105"/>
        <v>0.16</v>
      </c>
      <c r="I674" s="888">
        <v>0.73</v>
      </c>
      <c r="J674" s="854">
        <v>0.16</v>
      </c>
      <c r="K674" s="854"/>
      <c r="L674" s="854"/>
      <c r="M674" s="855">
        <f t="shared" si="106"/>
        <v>0</v>
      </c>
      <c r="N674" s="854"/>
      <c r="O674" s="871" t="s">
        <v>1714</v>
      </c>
      <c r="P674" s="843" t="s">
        <v>715</v>
      </c>
      <c r="Q674" s="854"/>
      <c r="R674" s="843">
        <v>724</v>
      </c>
      <c r="S674" s="859"/>
      <c r="T674" s="859"/>
      <c r="U674" s="859"/>
      <c r="V674" s="859"/>
      <c r="W674" s="859"/>
      <c r="X674" s="859"/>
      <c r="Y674" s="927"/>
      <c r="Z674" s="859"/>
      <c r="AA674" s="859"/>
      <c r="AB674" s="859"/>
      <c r="AC674" s="859"/>
      <c r="AD674" s="859"/>
      <c r="AE674" s="859"/>
      <c r="AF674" s="859"/>
      <c r="AG674" s="859"/>
      <c r="AH674" s="859"/>
      <c r="AI674" s="859"/>
      <c r="AJ674" s="859"/>
      <c r="AK674" s="859"/>
      <c r="AL674" s="859"/>
      <c r="AM674" s="859"/>
      <c r="AN674" s="859"/>
      <c r="AO674" s="859"/>
      <c r="AP674" s="859"/>
      <c r="AQ674" s="859"/>
      <c r="AR674" s="859"/>
      <c r="AS674" s="859"/>
      <c r="AT674" s="859"/>
      <c r="AU674" s="859"/>
      <c r="AV674" s="834" t="s">
        <v>684</v>
      </c>
      <c r="AW674" s="834"/>
      <c r="AX674" s="834"/>
      <c r="AY674" s="834" t="s">
        <v>680</v>
      </c>
      <c r="BA674" s="834" t="s">
        <v>680</v>
      </c>
      <c r="BB674" s="868"/>
    </row>
    <row r="675" spans="1:62" ht="99" customHeight="1" x14ac:dyDescent="0.25">
      <c r="A675" s="843">
        <v>107</v>
      </c>
      <c r="B675" s="854" t="s">
        <v>1668</v>
      </c>
      <c r="C675" s="843" t="s">
        <v>100</v>
      </c>
      <c r="D675" s="843"/>
      <c r="E675" s="855">
        <f t="shared" si="104"/>
        <v>1.5</v>
      </c>
      <c r="F675" s="843"/>
      <c r="G675" s="856">
        <v>29</v>
      </c>
      <c r="H675" s="855">
        <f t="shared" si="105"/>
        <v>1.5</v>
      </c>
      <c r="I675" s="848">
        <v>1.6</v>
      </c>
      <c r="J675" s="854">
        <v>0.4</v>
      </c>
      <c r="K675" s="854"/>
      <c r="L675" s="854"/>
      <c r="M675" s="855">
        <f t="shared" si="106"/>
        <v>1.1000000000000001</v>
      </c>
      <c r="N675" s="854"/>
      <c r="O675" s="871" t="s">
        <v>1715</v>
      </c>
      <c r="P675" s="843" t="s">
        <v>815</v>
      </c>
      <c r="Q675" s="854"/>
      <c r="R675" s="843">
        <v>709</v>
      </c>
      <c r="S675" s="859"/>
      <c r="T675" s="859"/>
      <c r="U675" s="848"/>
      <c r="V675" s="859"/>
      <c r="W675" s="848">
        <v>0.4</v>
      </c>
      <c r="X675" s="859"/>
      <c r="Y675" s="859"/>
      <c r="Z675" s="859"/>
      <c r="AA675" s="859"/>
      <c r="AB675" s="859"/>
      <c r="AC675" s="859"/>
      <c r="AD675" s="859"/>
      <c r="AE675" s="859"/>
      <c r="AF675" s="848"/>
      <c r="AG675" s="859">
        <v>0.7</v>
      </c>
      <c r="AH675" s="859"/>
      <c r="AI675" s="859"/>
      <c r="AJ675" s="859"/>
      <c r="AK675" s="859"/>
      <c r="AL675" s="859"/>
      <c r="AM675" s="859"/>
      <c r="AN675" s="859"/>
      <c r="AO675" s="859"/>
      <c r="AP675" s="859"/>
      <c r="AQ675" s="859"/>
      <c r="AR675" s="859"/>
      <c r="AS675" s="859"/>
      <c r="AT675" s="859"/>
      <c r="AU675" s="859"/>
      <c r="AV675" s="834" t="s">
        <v>684</v>
      </c>
      <c r="AW675" s="834"/>
      <c r="AX675" s="834"/>
      <c r="AY675" s="834" t="s">
        <v>680</v>
      </c>
      <c r="BA675" s="834" t="s">
        <v>1443</v>
      </c>
      <c r="BB675" s="868"/>
    </row>
    <row r="676" spans="1:62" x14ac:dyDescent="0.25">
      <c r="A676" s="843">
        <v>108</v>
      </c>
      <c r="B676" s="854" t="s">
        <v>1608</v>
      </c>
      <c r="C676" s="843" t="s">
        <v>100</v>
      </c>
      <c r="D676" s="843"/>
      <c r="E676" s="855">
        <f t="shared" si="104"/>
        <v>0.37</v>
      </c>
      <c r="F676" s="906"/>
      <c r="G676" s="856">
        <v>29</v>
      </c>
      <c r="H676" s="855">
        <f t="shared" si="105"/>
        <v>0.37</v>
      </c>
      <c r="I676" s="906">
        <v>0.37</v>
      </c>
      <c r="J676" s="854"/>
      <c r="K676" s="854"/>
      <c r="L676" s="854"/>
      <c r="M676" s="855">
        <f t="shared" si="106"/>
        <v>0.37</v>
      </c>
      <c r="N676" s="854"/>
      <c r="O676" s="871" t="s">
        <v>1655</v>
      </c>
      <c r="P676" s="843" t="s">
        <v>796</v>
      </c>
      <c r="Q676" s="854"/>
      <c r="R676" s="843">
        <v>693</v>
      </c>
      <c r="S676" s="859"/>
      <c r="T676" s="859"/>
      <c r="U676" s="859"/>
      <c r="V676" s="859"/>
      <c r="W676" s="859">
        <v>0.37</v>
      </c>
      <c r="X676" s="859"/>
      <c r="Y676" s="859"/>
      <c r="Z676" s="859"/>
      <c r="AA676" s="859"/>
      <c r="AB676" s="859"/>
      <c r="AC676" s="859"/>
      <c r="AD676" s="859"/>
      <c r="AE676" s="859"/>
      <c r="AF676" s="859"/>
      <c r="AG676" s="859"/>
      <c r="AH676" s="859"/>
      <c r="AI676" s="859"/>
      <c r="AJ676" s="859"/>
      <c r="AK676" s="859"/>
      <c r="AL676" s="859"/>
      <c r="AM676" s="859"/>
      <c r="AN676" s="859"/>
      <c r="AO676" s="859"/>
      <c r="AP676" s="859"/>
      <c r="AQ676" s="859"/>
      <c r="AR676" s="859"/>
      <c r="AS676" s="859"/>
      <c r="AT676" s="859"/>
      <c r="AU676" s="859"/>
      <c r="AV676" s="834" t="s">
        <v>684</v>
      </c>
      <c r="AW676" s="834"/>
      <c r="AX676" s="834"/>
      <c r="AY676" s="834" t="s">
        <v>680</v>
      </c>
      <c r="BA676" s="861" t="s">
        <v>680</v>
      </c>
      <c r="BB676" s="868"/>
    </row>
    <row r="677" spans="1:62" ht="31.5" x14ac:dyDescent="0.25">
      <c r="A677" s="843">
        <v>109</v>
      </c>
      <c r="B677" s="854" t="s">
        <v>1608</v>
      </c>
      <c r="C677" s="843" t="s">
        <v>100</v>
      </c>
      <c r="D677" s="843"/>
      <c r="E677" s="855">
        <f t="shared" si="104"/>
        <v>0.28000000000000003</v>
      </c>
      <c r="F677" s="843"/>
      <c r="G677" s="856">
        <v>29</v>
      </c>
      <c r="H677" s="855">
        <f t="shared" si="105"/>
        <v>0.28000000000000003</v>
      </c>
      <c r="I677" s="843">
        <v>0.4</v>
      </c>
      <c r="J677" s="854"/>
      <c r="K677" s="854"/>
      <c r="L677" s="854"/>
      <c r="M677" s="855">
        <f t="shared" si="106"/>
        <v>0.28000000000000003</v>
      </c>
      <c r="N677" s="843">
        <v>0.4</v>
      </c>
      <c r="O677" s="882" t="s">
        <v>1716</v>
      </c>
      <c r="P677" s="883" t="s">
        <v>824</v>
      </c>
      <c r="Q677" s="854"/>
      <c r="R677" s="843">
        <v>684</v>
      </c>
      <c r="S677" s="859"/>
      <c r="T677" s="859"/>
      <c r="U677" s="859"/>
      <c r="V677" s="859"/>
      <c r="W677" s="859">
        <v>0.28000000000000003</v>
      </c>
      <c r="X677" s="859"/>
      <c r="Y677" s="859"/>
      <c r="Z677" s="859"/>
      <c r="AA677" s="859"/>
      <c r="AB677" s="859"/>
      <c r="AC677" s="859"/>
      <c r="AD677" s="859"/>
      <c r="AE677" s="859"/>
      <c r="AF677" s="859"/>
      <c r="AG677" s="859"/>
      <c r="AH677" s="859"/>
      <c r="AI677" s="859"/>
      <c r="AJ677" s="859"/>
      <c r="AK677" s="859"/>
      <c r="AL677" s="859"/>
      <c r="AM677" s="859"/>
      <c r="AN677" s="859"/>
      <c r="AO677" s="859"/>
      <c r="AP677" s="859"/>
      <c r="AQ677" s="859"/>
      <c r="AR677" s="859"/>
      <c r="AS677" s="859"/>
      <c r="AT677" s="859"/>
      <c r="AU677" s="859"/>
      <c r="AV677" s="834" t="s">
        <v>1717</v>
      </c>
      <c r="AW677" s="834"/>
      <c r="AX677" s="834"/>
      <c r="AY677" s="834" t="s">
        <v>680</v>
      </c>
      <c r="BA677" s="834" t="s">
        <v>680</v>
      </c>
      <c r="BB677" s="868"/>
    </row>
    <row r="678" spans="1:62" ht="34.5" customHeight="1" x14ac:dyDescent="0.25">
      <c r="A678" s="843">
        <v>110</v>
      </c>
      <c r="B678" s="854" t="s">
        <v>1608</v>
      </c>
      <c r="C678" s="843" t="s">
        <v>100</v>
      </c>
      <c r="D678" s="843"/>
      <c r="E678" s="855">
        <f t="shared" si="104"/>
        <v>1.08</v>
      </c>
      <c r="F678" s="918"/>
      <c r="G678" s="856">
        <v>29</v>
      </c>
      <c r="H678" s="855">
        <f t="shared" si="105"/>
        <v>1.08</v>
      </c>
      <c r="I678" s="906">
        <v>0.08</v>
      </c>
      <c r="J678" s="854">
        <v>0.17</v>
      </c>
      <c r="K678" s="854"/>
      <c r="L678" s="854"/>
      <c r="M678" s="855">
        <f t="shared" si="106"/>
        <v>0.91</v>
      </c>
      <c r="N678" s="906">
        <v>0.08</v>
      </c>
      <c r="O678" s="871" t="s">
        <v>1579</v>
      </c>
      <c r="P678" s="843" t="s">
        <v>859</v>
      </c>
      <c r="Q678" s="854"/>
      <c r="R678" s="843">
        <v>765</v>
      </c>
      <c r="S678" s="859"/>
      <c r="T678" s="859"/>
      <c r="U678" s="859"/>
      <c r="V678" s="859"/>
      <c r="W678" s="859">
        <v>0.52</v>
      </c>
      <c r="X678" s="859"/>
      <c r="Y678" s="859"/>
      <c r="Z678" s="859"/>
      <c r="AA678" s="859"/>
      <c r="AB678" s="859"/>
      <c r="AC678" s="859"/>
      <c r="AD678" s="859"/>
      <c r="AE678" s="859"/>
      <c r="AF678" s="945">
        <v>0.39</v>
      </c>
      <c r="AG678" s="859"/>
      <c r="AH678" s="859"/>
      <c r="AI678" s="859"/>
      <c r="AJ678" s="859"/>
      <c r="AK678" s="859"/>
      <c r="AL678" s="859"/>
      <c r="AM678" s="859"/>
      <c r="AN678" s="859"/>
      <c r="AO678" s="859"/>
      <c r="AP678" s="859"/>
      <c r="AQ678" s="859"/>
      <c r="AR678" s="859"/>
      <c r="AS678" s="859"/>
      <c r="AT678" s="859"/>
      <c r="AU678" s="859"/>
      <c r="AV678" s="834" t="s">
        <v>1718</v>
      </c>
      <c r="AW678" s="834"/>
      <c r="AX678" s="834"/>
      <c r="AY678" s="834" t="s">
        <v>680</v>
      </c>
      <c r="BA678" s="834" t="s">
        <v>1719</v>
      </c>
      <c r="BB678" s="868"/>
    </row>
    <row r="679" spans="1:62" ht="34.5" customHeight="1" x14ac:dyDescent="0.25">
      <c r="A679" s="843">
        <v>111</v>
      </c>
      <c r="B679" s="854" t="s">
        <v>1608</v>
      </c>
      <c r="C679" s="843" t="s">
        <v>100</v>
      </c>
      <c r="D679" s="843"/>
      <c r="E679" s="855">
        <f t="shared" si="104"/>
        <v>0.55000000000000004</v>
      </c>
      <c r="F679" s="843"/>
      <c r="G679" s="856">
        <v>29</v>
      </c>
      <c r="H679" s="855">
        <f t="shared" si="105"/>
        <v>0.55000000000000004</v>
      </c>
      <c r="I679" s="906">
        <v>0.1</v>
      </c>
      <c r="J679" s="854">
        <v>0.45</v>
      </c>
      <c r="K679" s="854"/>
      <c r="L679" s="854"/>
      <c r="M679" s="855">
        <f t="shared" si="106"/>
        <v>0.1</v>
      </c>
      <c r="N679" s="906">
        <v>0.1</v>
      </c>
      <c r="O679" s="871" t="s">
        <v>1720</v>
      </c>
      <c r="P679" s="843" t="s">
        <v>859</v>
      </c>
      <c r="Q679" s="854"/>
      <c r="R679" s="843">
        <v>768</v>
      </c>
      <c r="S679" s="859"/>
      <c r="T679" s="859"/>
      <c r="U679" s="859"/>
      <c r="V679" s="859"/>
      <c r="W679" s="859"/>
      <c r="X679" s="859"/>
      <c r="Y679" s="859"/>
      <c r="Z679" s="859"/>
      <c r="AA679" s="859"/>
      <c r="AB679" s="859"/>
      <c r="AC679" s="859"/>
      <c r="AD679" s="859"/>
      <c r="AE679" s="859"/>
      <c r="AF679" s="893">
        <v>0.1</v>
      </c>
      <c r="AG679" s="859"/>
      <c r="AH679" s="859"/>
      <c r="AI679" s="859"/>
      <c r="AJ679" s="859"/>
      <c r="AK679" s="859"/>
      <c r="AL679" s="859"/>
      <c r="AM679" s="859"/>
      <c r="AN679" s="859"/>
      <c r="AO679" s="859"/>
      <c r="AP679" s="859"/>
      <c r="AQ679" s="859"/>
      <c r="AR679" s="859"/>
      <c r="AS679" s="859"/>
      <c r="AT679" s="859"/>
      <c r="AU679" s="859"/>
      <c r="AV679" s="834" t="s">
        <v>1718</v>
      </c>
      <c r="AW679" s="834"/>
      <c r="AX679" s="834"/>
      <c r="AY679" s="834" t="s">
        <v>680</v>
      </c>
      <c r="BA679" s="834" t="s">
        <v>1721</v>
      </c>
      <c r="BB679" s="868"/>
    </row>
    <row r="680" spans="1:62" ht="63" x14ac:dyDescent="0.25">
      <c r="A680" s="843">
        <v>112</v>
      </c>
      <c r="B680" s="854" t="s">
        <v>1608</v>
      </c>
      <c r="C680" s="843" t="s">
        <v>100</v>
      </c>
      <c r="D680" s="843"/>
      <c r="E680" s="855">
        <f t="shared" si="104"/>
        <v>0.65</v>
      </c>
      <c r="F680" s="843"/>
      <c r="G680" s="856">
        <v>29</v>
      </c>
      <c r="H680" s="855">
        <f t="shared" si="105"/>
        <v>0.65</v>
      </c>
      <c r="I680" s="919">
        <v>0.3</v>
      </c>
      <c r="J680" s="843"/>
      <c r="K680" s="854"/>
      <c r="L680" s="854"/>
      <c r="M680" s="855">
        <f t="shared" si="106"/>
        <v>0.65</v>
      </c>
      <c r="N680" s="919">
        <v>0.3</v>
      </c>
      <c r="O680" s="871" t="s">
        <v>1722</v>
      </c>
      <c r="P680" s="843" t="s">
        <v>859</v>
      </c>
      <c r="Q680" s="854"/>
      <c r="R680" s="843">
        <v>770</v>
      </c>
      <c r="S680" s="859"/>
      <c r="T680" s="859"/>
      <c r="U680" s="859"/>
      <c r="V680" s="859"/>
      <c r="W680" s="919">
        <v>0.65</v>
      </c>
      <c r="X680" s="859"/>
      <c r="Y680" s="859"/>
      <c r="Z680" s="859"/>
      <c r="AA680" s="859"/>
      <c r="AB680" s="859"/>
      <c r="AC680" s="859"/>
      <c r="AD680" s="859"/>
      <c r="AE680" s="859"/>
      <c r="AF680" s="859"/>
      <c r="AG680" s="859"/>
      <c r="AH680" s="859"/>
      <c r="AI680" s="859"/>
      <c r="AJ680" s="859"/>
      <c r="AK680" s="859"/>
      <c r="AL680" s="859"/>
      <c r="AM680" s="859"/>
      <c r="AN680" s="859"/>
      <c r="AO680" s="859"/>
      <c r="AP680" s="859"/>
      <c r="AQ680" s="859"/>
      <c r="AR680" s="859"/>
      <c r="AS680" s="859"/>
      <c r="AT680" s="859"/>
      <c r="AU680" s="859"/>
      <c r="AV680" s="834" t="s">
        <v>1718</v>
      </c>
      <c r="AW680" s="834"/>
      <c r="AX680" s="834"/>
      <c r="AY680" s="834" t="s">
        <v>680</v>
      </c>
      <c r="BA680" s="834" t="s">
        <v>680</v>
      </c>
      <c r="BB680" s="868"/>
    </row>
    <row r="681" spans="1:62" ht="78.75" x14ac:dyDescent="0.25">
      <c r="A681" s="843">
        <v>113</v>
      </c>
      <c r="B681" s="854" t="s">
        <v>1608</v>
      </c>
      <c r="C681" s="843" t="s">
        <v>100</v>
      </c>
      <c r="D681" s="843"/>
      <c r="E681" s="855">
        <f t="shared" si="104"/>
        <v>0.1</v>
      </c>
      <c r="F681" s="843"/>
      <c r="G681" s="856">
        <v>29</v>
      </c>
      <c r="H681" s="855">
        <f t="shared" si="105"/>
        <v>0.1</v>
      </c>
      <c r="I681" s="906">
        <v>0.36</v>
      </c>
      <c r="J681" s="843"/>
      <c r="K681" s="854"/>
      <c r="L681" s="854"/>
      <c r="M681" s="855">
        <f t="shared" si="106"/>
        <v>0.1</v>
      </c>
      <c r="N681" s="906">
        <v>0.36</v>
      </c>
      <c r="O681" s="871" t="s">
        <v>1723</v>
      </c>
      <c r="P681" s="843" t="s">
        <v>859</v>
      </c>
      <c r="Q681" s="854"/>
      <c r="R681" s="843">
        <v>771</v>
      </c>
      <c r="S681" s="859"/>
      <c r="T681" s="859"/>
      <c r="U681" s="859"/>
      <c r="V681" s="859"/>
      <c r="W681" s="906">
        <v>0.1</v>
      </c>
      <c r="X681" s="859"/>
      <c r="Y681" s="859"/>
      <c r="Z681" s="859"/>
      <c r="AA681" s="859"/>
      <c r="AB681" s="859"/>
      <c r="AC681" s="859"/>
      <c r="AD681" s="859"/>
      <c r="AE681" s="859"/>
      <c r="AF681" s="859"/>
      <c r="AG681" s="859"/>
      <c r="AH681" s="859"/>
      <c r="AI681" s="859"/>
      <c r="AJ681" s="859"/>
      <c r="AK681" s="859"/>
      <c r="AL681" s="859"/>
      <c r="AM681" s="859"/>
      <c r="AN681" s="859"/>
      <c r="AO681" s="859"/>
      <c r="AP681" s="859"/>
      <c r="AQ681" s="859"/>
      <c r="AR681" s="859"/>
      <c r="AS681" s="859"/>
      <c r="AT681" s="859"/>
      <c r="AU681" s="859"/>
      <c r="AV681" s="834" t="s">
        <v>1718</v>
      </c>
      <c r="AW681" s="834"/>
      <c r="AX681" s="834"/>
      <c r="AY681" s="834" t="s">
        <v>680</v>
      </c>
      <c r="BA681" s="834" t="s">
        <v>680</v>
      </c>
      <c r="BB681" s="868"/>
    </row>
    <row r="682" spans="1:62" ht="28.5" customHeight="1" x14ac:dyDescent="0.25">
      <c r="A682" s="843">
        <v>114</v>
      </c>
      <c r="B682" s="854" t="s">
        <v>1724</v>
      </c>
      <c r="C682" s="843" t="s">
        <v>100</v>
      </c>
      <c r="D682" s="843"/>
      <c r="E682" s="855">
        <f t="shared" si="104"/>
        <v>0.06</v>
      </c>
      <c r="F682" s="843"/>
      <c r="G682" s="856">
        <v>29</v>
      </c>
      <c r="H682" s="855">
        <f t="shared" si="105"/>
        <v>0.06</v>
      </c>
      <c r="I682" s="945">
        <v>6.2E-2</v>
      </c>
      <c r="J682" s="843"/>
      <c r="K682" s="854"/>
      <c r="L682" s="854"/>
      <c r="M682" s="855">
        <f t="shared" si="106"/>
        <v>0.06</v>
      </c>
      <c r="N682" s="945">
        <v>6.2E-2</v>
      </c>
      <c r="O682" s="871" t="s">
        <v>1725</v>
      </c>
      <c r="P682" s="843" t="s">
        <v>859</v>
      </c>
      <c r="Q682" s="854"/>
      <c r="R682" s="843">
        <v>772</v>
      </c>
      <c r="S682" s="859"/>
      <c r="T682" s="859"/>
      <c r="U682" s="859"/>
      <c r="V682" s="859"/>
      <c r="W682" s="859"/>
      <c r="X682" s="859"/>
      <c r="Y682" s="859"/>
      <c r="Z682" s="859"/>
      <c r="AA682" s="859"/>
      <c r="AB682" s="859"/>
      <c r="AC682" s="859"/>
      <c r="AD682" s="859"/>
      <c r="AE682" s="859"/>
      <c r="AF682" s="945">
        <v>0.06</v>
      </c>
      <c r="AG682" s="859"/>
      <c r="AH682" s="859"/>
      <c r="AI682" s="859"/>
      <c r="AJ682" s="859"/>
      <c r="AK682" s="859"/>
      <c r="AL682" s="859"/>
      <c r="AM682" s="859"/>
      <c r="AN682" s="859"/>
      <c r="AO682" s="859"/>
      <c r="AP682" s="859"/>
      <c r="AQ682" s="859"/>
      <c r="AR682" s="859"/>
      <c r="AS682" s="859"/>
      <c r="AT682" s="859"/>
      <c r="AU682" s="859"/>
      <c r="AV682" s="834" t="s">
        <v>1718</v>
      </c>
      <c r="AW682" s="834"/>
      <c r="AX682" s="834"/>
      <c r="AY682" s="834" t="s">
        <v>680</v>
      </c>
      <c r="BA682" s="834" t="s">
        <v>680</v>
      </c>
      <c r="BB682" s="868"/>
    </row>
    <row r="683" spans="1:62" ht="28.5" customHeight="1" x14ac:dyDescent="0.25">
      <c r="A683" s="843">
        <v>115</v>
      </c>
      <c r="B683" s="854" t="s">
        <v>1726</v>
      </c>
      <c r="C683" s="843" t="s">
        <v>100</v>
      </c>
      <c r="D683" s="843"/>
      <c r="E683" s="855">
        <f t="shared" si="104"/>
        <v>0.23000000000000004</v>
      </c>
      <c r="F683" s="843"/>
      <c r="G683" s="856">
        <v>29</v>
      </c>
      <c r="H683" s="855">
        <f t="shared" si="105"/>
        <v>0.23000000000000004</v>
      </c>
      <c r="I683" s="906">
        <v>0.23</v>
      </c>
      <c r="J683" s="843">
        <v>0.05</v>
      </c>
      <c r="K683" s="854"/>
      <c r="L683" s="854"/>
      <c r="M683" s="855">
        <f t="shared" si="106"/>
        <v>0.18000000000000002</v>
      </c>
      <c r="N683" s="906">
        <v>0.18</v>
      </c>
      <c r="O683" s="871" t="s">
        <v>1727</v>
      </c>
      <c r="P683" s="843" t="s">
        <v>859</v>
      </c>
      <c r="Q683" s="854"/>
      <c r="R683" s="843">
        <v>773</v>
      </c>
      <c r="S683" s="859"/>
      <c r="T683" s="859"/>
      <c r="U683" s="859"/>
      <c r="V683" s="859"/>
      <c r="W683" s="859">
        <v>0.06</v>
      </c>
      <c r="X683" s="859">
        <v>0.08</v>
      </c>
      <c r="Y683" s="859"/>
      <c r="Z683" s="859"/>
      <c r="AA683" s="859"/>
      <c r="AB683" s="859"/>
      <c r="AC683" s="859"/>
      <c r="AD683" s="859">
        <v>0.01</v>
      </c>
      <c r="AE683" s="859"/>
      <c r="AF683" s="906"/>
      <c r="AG683" s="859">
        <v>0.03</v>
      </c>
      <c r="AH683" s="859"/>
      <c r="AI683" s="859"/>
      <c r="AJ683" s="859"/>
      <c r="AK683" s="859"/>
      <c r="AL683" s="859"/>
      <c r="AM683" s="859"/>
      <c r="AN683" s="859"/>
      <c r="AO683" s="859"/>
      <c r="AP683" s="859"/>
      <c r="AQ683" s="859"/>
      <c r="AR683" s="859"/>
      <c r="AS683" s="859"/>
      <c r="AT683" s="859"/>
      <c r="AU683" s="859"/>
      <c r="AV683" s="834" t="s">
        <v>1718</v>
      </c>
      <c r="AW683" s="834" t="s">
        <v>839</v>
      </c>
      <c r="AX683" s="834"/>
      <c r="AY683" s="834" t="s">
        <v>839</v>
      </c>
      <c r="BA683" s="834" t="s">
        <v>886</v>
      </c>
      <c r="BB683" s="868"/>
    </row>
    <row r="684" spans="1:62" ht="28.5" customHeight="1" x14ac:dyDescent="0.25">
      <c r="A684" s="843">
        <v>116</v>
      </c>
      <c r="B684" s="854" t="s">
        <v>1608</v>
      </c>
      <c r="C684" s="843" t="s">
        <v>100</v>
      </c>
      <c r="D684" s="843"/>
      <c r="E684" s="855">
        <f t="shared" si="104"/>
        <v>1.4300000000000002</v>
      </c>
      <c r="F684" s="843"/>
      <c r="G684" s="856">
        <v>29</v>
      </c>
      <c r="H684" s="855">
        <f t="shared" si="105"/>
        <v>1.4300000000000002</v>
      </c>
      <c r="I684" s="906">
        <v>0.85</v>
      </c>
      <c r="J684" s="843">
        <v>0.33</v>
      </c>
      <c r="K684" s="854"/>
      <c r="L684" s="854"/>
      <c r="M684" s="855">
        <f t="shared" si="106"/>
        <v>1.1000000000000001</v>
      </c>
      <c r="N684" s="906">
        <v>0.85</v>
      </c>
      <c r="O684" s="871" t="s">
        <v>1575</v>
      </c>
      <c r="P684" s="843" t="s">
        <v>859</v>
      </c>
      <c r="Q684" s="854"/>
      <c r="R684" s="843">
        <v>780</v>
      </c>
      <c r="S684" s="859"/>
      <c r="T684" s="859"/>
      <c r="U684" s="859"/>
      <c r="V684" s="859"/>
      <c r="W684" s="859"/>
      <c r="X684" s="906">
        <v>1.1000000000000001</v>
      </c>
      <c r="Y684" s="859"/>
      <c r="Z684" s="859"/>
      <c r="AA684" s="859"/>
      <c r="AB684" s="859"/>
      <c r="AC684" s="859"/>
      <c r="AD684" s="859"/>
      <c r="AE684" s="859"/>
      <c r="AF684" s="859"/>
      <c r="AG684" s="859"/>
      <c r="AH684" s="859"/>
      <c r="AI684" s="859"/>
      <c r="AJ684" s="859"/>
      <c r="AK684" s="859"/>
      <c r="AL684" s="859"/>
      <c r="AM684" s="859"/>
      <c r="AN684" s="859"/>
      <c r="AO684" s="859"/>
      <c r="AP684" s="859"/>
      <c r="AQ684" s="859"/>
      <c r="AR684" s="859"/>
      <c r="AS684" s="859"/>
      <c r="AT684" s="859"/>
      <c r="AU684" s="859"/>
      <c r="AV684" s="834" t="s">
        <v>1718</v>
      </c>
      <c r="AW684" s="834"/>
      <c r="AX684" s="834"/>
      <c r="AY684" s="834" t="s">
        <v>680</v>
      </c>
      <c r="BA684" s="834" t="s">
        <v>1728</v>
      </c>
      <c r="BB684" s="868"/>
    </row>
    <row r="685" spans="1:62" ht="28.5" customHeight="1" x14ac:dyDescent="0.25">
      <c r="A685" s="843">
        <v>117</v>
      </c>
      <c r="B685" s="854" t="s">
        <v>1608</v>
      </c>
      <c r="C685" s="843" t="s">
        <v>100</v>
      </c>
      <c r="D685" s="843"/>
      <c r="E685" s="855">
        <f t="shared" si="104"/>
        <v>0.15</v>
      </c>
      <c r="F685" s="843"/>
      <c r="G685" s="856">
        <v>29</v>
      </c>
      <c r="H685" s="855">
        <f t="shared" si="105"/>
        <v>0.15</v>
      </c>
      <c r="I685" s="906">
        <v>0.15</v>
      </c>
      <c r="J685" s="906">
        <v>0.15</v>
      </c>
      <c r="K685" s="854"/>
      <c r="L685" s="854"/>
      <c r="M685" s="855">
        <f t="shared" si="106"/>
        <v>0</v>
      </c>
      <c r="N685" s="906"/>
      <c r="O685" s="871" t="s">
        <v>1577</v>
      </c>
      <c r="P685" s="843" t="s">
        <v>859</v>
      </c>
      <c r="Q685" s="854"/>
      <c r="R685" s="843">
        <v>775</v>
      </c>
      <c r="S685" s="859"/>
      <c r="T685" s="859"/>
      <c r="U685" s="906"/>
      <c r="V685" s="859"/>
      <c r="W685" s="859"/>
      <c r="X685" s="859"/>
      <c r="Y685" s="859"/>
      <c r="Z685" s="859"/>
      <c r="AA685" s="859"/>
      <c r="AB685" s="859"/>
      <c r="AC685" s="859"/>
      <c r="AD685" s="859"/>
      <c r="AE685" s="859"/>
      <c r="AF685" s="859"/>
      <c r="AG685" s="859"/>
      <c r="AH685" s="859"/>
      <c r="AI685" s="859"/>
      <c r="AJ685" s="859"/>
      <c r="AK685" s="859"/>
      <c r="AL685" s="859"/>
      <c r="AM685" s="859"/>
      <c r="AN685" s="859"/>
      <c r="AO685" s="859"/>
      <c r="AP685" s="859"/>
      <c r="AQ685" s="859"/>
      <c r="AR685" s="859"/>
      <c r="AS685" s="859"/>
      <c r="AT685" s="859"/>
      <c r="AU685" s="859"/>
      <c r="AV685" s="834" t="s">
        <v>1718</v>
      </c>
      <c r="AW685" s="834"/>
      <c r="AX685" s="834"/>
      <c r="AY685" s="834" t="s">
        <v>680</v>
      </c>
      <c r="BA685" s="834" t="s">
        <v>680</v>
      </c>
      <c r="BB685" s="868"/>
    </row>
    <row r="686" spans="1:62" ht="63" x14ac:dyDescent="0.25">
      <c r="A686" s="843">
        <v>118</v>
      </c>
      <c r="B686" s="854" t="s">
        <v>1608</v>
      </c>
      <c r="C686" s="843" t="s">
        <v>100</v>
      </c>
      <c r="D686" s="843"/>
      <c r="E686" s="855">
        <f t="shared" si="104"/>
        <v>0.33</v>
      </c>
      <c r="F686" s="843"/>
      <c r="G686" s="856">
        <v>29</v>
      </c>
      <c r="H686" s="855">
        <f t="shared" si="105"/>
        <v>0.33</v>
      </c>
      <c r="I686" s="893">
        <v>0.55000000000000004</v>
      </c>
      <c r="J686" s="843"/>
      <c r="K686" s="854"/>
      <c r="L686" s="854"/>
      <c r="M686" s="855">
        <f t="shared" si="106"/>
        <v>0.33</v>
      </c>
      <c r="N686" s="893">
        <v>0.55000000000000004</v>
      </c>
      <c r="O686" s="871" t="s">
        <v>1729</v>
      </c>
      <c r="P686" s="843" t="s">
        <v>859</v>
      </c>
      <c r="Q686" s="854"/>
      <c r="R686" s="843">
        <v>776</v>
      </c>
      <c r="S686" s="859"/>
      <c r="T686" s="859"/>
      <c r="U686" s="859"/>
      <c r="V686" s="859"/>
      <c r="W686" s="893">
        <v>0.33</v>
      </c>
      <c r="X686" s="859"/>
      <c r="Y686" s="859"/>
      <c r="Z686" s="859"/>
      <c r="AA686" s="859"/>
      <c r="AB686" s="859"/>
      <c r="AC686" s="859"/>
      <c r="AD686" s="859"/>
      <c r="AE686" s="859"/>
      <c r="AF686" s="859"/>
      <c r="AG686" s="859"/>
      <c r="AH686" s="859"/>
      <c r="AI686" s="859"/>
      <c r="AJ686" s="859"/>
      <c r="AK686" s="859"/>
      <c r="AL686" s="859"/>
      <c r="AM686" s="859"/>
      <c r="AN686" s="859"/>
      <c r="AO686" s="859"/>
      <c r="AP686" s="859"/>
      <c r="AQ686" s="859"/>
      <c r="AR686" s="859"/>
      <c r="AS686" s="859"/>
      <c r="AT686" s="859"/>
      <c r="AU686" s="859"/>
      <c r="AV686" s="834" t="s">
        <v>1718</v>
      </c>
      <c r="AW686" s="834"/>
      <c r="AX686" s="834"/>
      <c r="AY686" s="834" t="s">
        <v>680</v>
      </c>
      <c r="BA686" s="834" t="s">
        <v>680</v>
      </c>
      <c r="BB686" s="868"/>
    </row>
    <row r="687" spans="1:62" ht="33.75" customHeight="1" x14ac:dyDescent="0.25">
      <c r="A687" s="843">
        <v>119</v>
      </c>
      <c r="B687" s="854" t="s">
        <v>1608</v>
      </c>
      <c r="C687" s="843" t="s">
        <v>100</v>
      </c>
      <c r="D687" s="843"/>
      <c r="E687" s="855">
        <f t="shared" si="104"/>
        <v>0.32999999999999996</v>
      </c>
      <c r="F687" s="843"/>
      <c r="G687" s="856">
        <v>29</v>
      </c>
      <c r="H687" s="855">
        <f t="shared" si="105"/>
        <v>0.32999999999999996</v>
      </c>
      <c r="I687" s="893">
        <v>0.16</v>
      </c>
      <c r="J687" s="893">
        <v>0.21</v>
      </c>
      <c r="K687" s="854"/>
      <c r="L687" s="854"/>
      <c r="M687" s="855">
        <f t="shared" si="106"/>
        <v>0.12</v>
      </c>
      <c r="N687" s="893"/>
      <c r="O687" s="871" t="s">
        <v>1730</v>
      </c>
      <c r="P687" s="843" t="s">
        <v>859</v>
      </c>
      <c r="Q687" s="854"/>
      <c r="R687" s="843">
        <v>777</v>
      </c>
      <c r="S687" s="859"/>
      <c r="T687" s="859"/>
      <c r="U687" s="893"/>
      <c r="V687" s="859"/>
      <c r="W687" s="859"/>
      <c r="X687" s="859"/>
      <c r="Y687" s="859"/>
      <c r="Z687" s="859"/>
      <c r="AA687" s="859"/>
      <c r="AB687" s="859"/>
      <c r="AC687" s="859"/>
      <c r="AD687" s="859"/>
      <c r="AE687" s="859"/>
      <c r="AF687" s="859">
        <v>0.12</v>
      </c>
      <c r="AG687" s="859"/>
      <c r="AH687" s="859"/>
      <c r="AI687" s="859"/>
      <c r="AJ687" s="859"/>
      <c r="AK687" s="859"/>
      <c r="AL687" s="859"/>
      <c r="AM687" s="859"/>
      <c r="AN687" s="859"/>
      <c r="AO687" s="859"/>
      <c r="AP687" s="859"/>
      <c r="AQ687" s="859"/>
      <c r="AR687" s="859"/>
      <c r="AS687" s="859"/>
      <c r="AT687" s="859"/>
      <c r="AU687" s="859"/>
      <c r="AV687" s="834" t="s">
        <v>1718</v>
      </c>
      <c r="AW687" s="834"/>
      <c r="AX687" s="834"/>
      <c r="AY687" s="834" t="s">
        <v>680</v>
      </c>
      <c r="BA687" s="834" t="s">
        <v>1731</v>
      </c>
      <c r="BB687" s="868"/>
    </row>
    <row r="688" spans="1:62" ht="48.75" customHeight="1" x14ac:dyDescent="0.25">
      <c r="A688" s="843">
        <v>120</v>
      </c>
      <c r="B688" s="854" t="s">
        <v>1608</v>
      </c>
      <c r="C688" s="843" t="s">
        <v>100</v>
      </c>
      <c r="D688" s="843"/>
      <c r="E688" s="855">
        <f t="shared" si="104"/>
        <v>0.6</v>
      </c>
      <c r="F688" s="843"/>
      <c r="G688" s="856">
        <v>29</v>
      </c>
      <c r="H688" s="855">
        <f t="shared" si="105"/>
        <v>0.6</v>
      </c>
      <c r="I688" s="919">
        <v>0.6</v>
      </c>
      <c r="J688" s="843"/>
      <c r="K688" s="854"/>
      <c r="L688" s="854"/>
      <c r="M688" s="855">
        <f t="shared" si="106"/>
        <v>0.6</v>
      </c>
      <c r="N688" s="919">
        <v>0.6</v>
      </c>
      <c r="O688" s="871" t="s">
        <v>1732</v>
      </c>
      <c r="P688" s="843" t="s">
        <v>859</v>
      </c>
      <c r="Q688" s="854"/>
      <c r="R688" s="843">
        <v>781</v>
      </c>
      <c r="S688" s="859"/>
      <c r="T688" s="859"/>
      <c r="U688" s="859"/>
      <c r="V688" s="859"/>
      <c r="W688" s="919">
        <v>0.6</v>
      </c>
      <c r="X688" s="859"/>
      <c r="Y688" s="859"/>
      <c r="Z688" s="859"/>
      <c r="AA688" s="859"/>
      <c r="AB688" s="859"/>
      <c r="AC688" s="859"/>
      <c r="AD688" s="859"/>
      <c r="AE688" s="859"/>
      <c r="AF688" s="859"/>
      <c r="AG688" s="859"/>
      <c r="AH688" s="859"/>
      <c r="AI688" s="859"/>
      <c r="AJ688" s="859"/>
      <c r="AK688" s="859"/>
      <c r="AL688" s="859"/>
      <c r="AM688" s="859"/>
      <c r="AN688" s="859"/>
      <c r="AO688" s="859"/>
      <c r="AP688" s="859"/>
      <c r="AQ688" s="859"/>
      <c r="AR688" s="859"/>
      <c r="AS688" s="859"/>
      <c r="AT688" s="859"/>
      <c r="AU688" s="859"/>
      <c r="AV688" s="834" t="s">
        <v>1718</v>
      </c>
      <c r="AW688" s="834"/>
      <c r="AX688" s="834"/>
      <c r="AY688" s="834" t="s">
        <v>680</v>
      </c>
      <c r="BA688" s="834" t="s">
        <v>680</v>
      </c>
      <c r="BB688" s="868"/>
    </row>
    <row r="689" spans="1:54" ht="47.25" x14ac:dyDescent="0.25">
      <c r="A689" s="843">
        <v>121</v>
      </c>
      <c r="B689" s="854" t="s">
        <v>1608</v>
      </c>
      <c r="C689" s="843" t="s">
        <v>100</v>
      </c>
      <c r="D689" s="843"/>
      <c r="E689" s="855">
        <f t="shared" si="104"/>
        <v>0.71</v>
      </c>
      <c r="F689" s="888"/>
      <c r="G689" s="856">
        <v>29</v>
      </c>
      <c r="H689" s="855">
        <f t="shared" si="105"/>
        <v>0.71</v>
      </c>
      <c r="I689" s="888">
        <v>0.57999999999999996</v>
      </c>
      <c r="J689" s="920"/>
      <c r="K689" s="854"/>
      <c r="L689" s="854"/>
      <c r="M689" s="855">
        <f t="shared" si="106"/>
        <v>0.71</v>
      </c>
      <c r="N689" s="920">
        <v>0.5</v>
      </c>
      <c r="O689" s="924" t="s">
        <v>1476</v>
      </c>
      <c r="P689" s="843" t="s">
        <v>758</v>
      </c>
      <c r="Q689" s="854"/>
      <c r="R689" s="843">
        <v>670</v>
      </c>
      <c r="S689" s="859"/>
      <c r="T689" s="859"/>
      <c r="U689" s="859"/>
      <c r="V689" s="859"/>
      <c r="W689" s="859">
        <v>0.71</v>
      </c>
      <c r="X689" s="859"/>
      <c r="Y689" s="859"/>
      <c r="Z689" s="859"/>
      <c r="AA689" s="859"/>
      <c r="AB689" s="859"/>
      <c r="AC689" s="859"/>
      <c r="AD689" s="859"/>
      <c r="AE689" s="859"/>
      <c r="AF689" s="859"/>
      <c r="AG689" s="859"/>
      <c r="AH689" s="859"/>
      <c r="AI689" s="859"/>
      <c r="AJ689" s="859"/>
      <c r="AK689" s="859"/>
      <c r="AL689" s="859"/>
      <c r="AM689" s="859"/>
      <c r="AN689" s="859"/>
      <c r="AO689" s="859"/>
      <c r="AP689" s="859"/>
      <c r="AQ689" s="859"/>
      <c r="AR689" s="859"/>
      <c r="AS689" s="859"/>
      <c r="AT689" s="859"/>
      <c r="AU689" s="859"/>
      <c r="AV689" s="834" t="s">
        <v>1733</v>
      </c>
      <c r="AW689" s="834"/>
      <c r="AX689" s="834"/>
      <c r="AY689" s="834" t="s">
        <v>680</v>
      </c>
      <c r="BA689" s="834" t="s">
        <v>680</v>
      </c>
      <c r="BB689" s="868"/>
    </row>
    <row r="690" spans="1:54" ht="47.25" x14ac:dyDescent="0.25">
      <c r="A690" s="843">
        <v>122</v>
      </c>
      <c r="B690" s="854" t="s">
        <v>1608</v>
      </c>
      <c r="C690" s="843" t="s">
        <v>100</v>
      </c>
      <c r="D690" s="843"/>
      <c r="E690" s="855">
        <f t="shared" si="104"/>
        <v>2.46</v>
      </c>
      <c r="F690" s="891"/>
      <c r="G690" s="856">
        <v>29</v>
      </c>
      <c r="H690" s="855">
        <f t="shared" si="105"/>
        <v>2.46</v>
      </c>
      <c r="I690" s="888">
        <v>1.5</v>
      </c>
      <c r="J690" s="854"/>
      <c r="K690" s="854"/>
      <c r="L690" s="854"/>
      <c r="M690" s="855">
        <f t="shared" si="106"/>
        <v>2.46</v>
      </c>
      <c r="N690" s="888">
        <v>1.5</v>
      </c>
      <c r="O690" s="871" t="s">
        <v>1734</v>
      </c>
      <c r="P690" s="843" t="s">
        <v>758</v>
      </c>
      <c r="Q690" s="854"/>
      <c r="R690" s="843">
        <v>671</v>
      </c>
      <c r="S690" s="859"/>
      <c r="T690" s="859"/>
      <c r="U690" s="859"/>
      <c r="V690" s="859"/>
      <c r="W690" s="888">
        <v>2.46</v>
      </c>
      <c r="X690" s="859"/>
      <c r="Y690" s="859"/>
      <c r="Z690" s="859"/>
      <c r="AA690" s="859"/>
      <c r="AB690" s="859"/>
      <c r="AC690" s="859"/>
      <c r="AD690" s="859"/>
      <c r="AE690" s="859"/>
      <c r="AF690" s="859"/>
      <c r="AG690" s="859"/>
      <c r="AH690" s="859"/>
      <c r="AI690" s="859"/>
      <c r="AJ690" s="859"/>
      <c r="AK690" s="859"/>
      <c r="AL690" s="859"/>
      <c r="AM690" s="859"/>
      <c r="AN690" s="859"/>
      <c r="AO690" s="859"/>
      <c r="AP690" s="859"/>
      <c r="AQ690" s="859"/>
      <c r="AR690" s="859"/>
      <c r="AS690" s="859"/>
      <c r="AT690" s="859"/>
      <c r="AU690" s="859"/>
      <c r="AV690" s="834" t="s">
        <v>1733</v>
      </c>
      <c r="AW690" s="834"/>
      <c r="AX690" s="834"/>
      <c r="AY690" s="834" t="s">
        <v>680</v>
      </c>
      <c r="BA690" s="834" t="s">
        <v>680</v>
      </c>
      <c r="BB690" s="868"/>
    </row>
    <row r="691" spans="1:54" ht="47.25" x14ac:dyDescent="0.25">
      <c r="A691" s="843">
        <v>123</v>
      </c>
      <c r="B691" s="854" t="s">
        <v>1608</v>
      </c>
      <c r="C691" s="843" t="s">
        <v>100</v>
      </c>
      <c r="D691" s="843"/>
      <c r="E691" s="855">
        <f t="shared" si="104"/>
        <v>2.72</v>
      </c>
      <c r="F691" s="891"/>
      <c r="G691" s="856">
        <v>29</v>
      </c>
      <c r="H691" s="855">
        <f t="shared" si="105"/>
        <v>2.72</v>
      </c>
      <c r="I691" s="888">
        <v>1.2</v>
      </c>
      <c r="J691" s="854"/>
      <c r="K691" s="854"/>
      <c r="L691" s="854"/>
      <c r="M691" s="855">
        <f t="shared" si="106"/>
        <v>2.72</v>
      </c>
      <c r="N691" s="888">
        <v>1.2</v>
      </c>
      <c r="O691" s="871" t="s">
        <v>1735</v>
      </c>
      <c r="P691" s="843" t="s">
        <v>758</v>
      </c>
      <c r="Q691" s="854"/>
      <c r="R691" s="843">
        <v>672</v>
      </c>
      <c r="S691" s="859"/>
      <c r="T691" s="859"/>
      <c r="U691" s="859"/>
      <c r="V691" s="859"/>
      <c r="W691" s="888">
        <v>2.72</v>
      </c>
      <c r="X691" s="859"/>
      <c r="Y691" s="859"/>
      <c r="Z691" s="859"/>
      <c r="AA691" s="859"/>
      <c r="AB691" s="859"/>
      <c r="AC691" s="859"/>
      <c r="AD691" s="859"/>
      <c r="AE691" s="859"/>
      <c r="AF691" s="859"/>
      <c r="AG691" s="859"/>
      <c r="AH691" s="859"/>
      <c r="AI691" s="859"/>
      <c r="AJ691" s="859"/>
      <c r="AK691" s="859"/>
      <c r="AL691" s="859"/>
      <c r="AM691" s="859"/>
      <c r="AN691" s="859"/>
      <c r="AO691" s="859"/>
      <c r="AP691" s="859"/>
      <c r="AQ691" s="859"/>
      <c r="AR691" s="859"/>
      <c r="AS691" s="859"/>
      <c r="AT691" s="859"/>
      <c r="AU691" s="859"/>
      <c r="AV691" s="834" t="s">
        <v>1733</v>
      </c>
      <c r="AW691" s="834"/>
      <c r="AX691" s="834"/>
      <c r="AY691" s="834" t="s">
        <v>680</v>
      </c>
      <c r="BA691" s="834" t="s">
        <v>680</v>
      </c>
      <c r="BB691" s="868"/>
    </row>
    <row r="692" spans="1:54" ht="47.25" x14ac:dyDescent="0.25">
      <c r="A692" s="843">
        <v>124</v>
      </c>
      <c r="B692" s="854" t="s">
        <v>1608</v>
      </c>
      <c r="C692" s="843" t="s">
        <v>100</v>
      </c>
      <c r="D692" s="843"/>
      <c r="E692" s="855">
        <f t="shared" si="104"/>
        <v>2.5</v>
      </c>
      <c r="F692" s="891"/>
      <c r="G692" s="856">
        <v>29</v>
      </c>
      <c r="H692" s="855">
        <f t="shared" si="105"/>
        <v>2.5</v>
      </c>
      <c r="I692" s="888">
        <v>1.2</v>
      </c>
      <c r="J692" s="854"/>
      <c r="K692" s="854"/>
      <c r="L692" s="854"/>
      <c r="M692" s="855">
        <f t="shared" si="106"/>
        <v>2.5</v>
      </c>
      <c r="N692" s="888">
        <v>1.2</v>
      </c>
      <c r="O692" s="871" t="s">
        <v>1736</v>
      </c>
      <c r="P692" s="843" t="s">
        <v>758</v>
      </c>
      <c r="Q692" s="854"/>
      <c r="R692" s="843">
        <v>673</v>
      </c>
      <c r="S692" s="859"/>
      <c r="T692" s="859"/>
      <c r="U692" s="859"/>
      <c r="V692" s="859"/>
      <c r="W692" s="888">
        <v>2.5</v>
      </c>
      <c r="X692" s="859"/>
      <c r="Y692" s="859"/>
      <c r="Z692" s="859"/>
      <c r="AA692" s="859"/>
      <c r="AB692" s="859"/>
      <c r="AC692" s="859"/>
      <c r="AD692" s="859"/>
      <c r="AE692" s="859"/>
      <c r="AF692" s="859"/>
      <c r="AG692" s="859"/>
      <c r="AH692" s="859"/>
      <c r="AI692" s="859"/>
      <c r="AJ692" s="859"/>
      <c r="AK692" s="859"/>
      <c r="AL692" s="859"/>
      <c r="AM692" s="859"/>
      <c r="AN692" s="859"/>
      <c r="AO692" s="859"/>
      <c r="AP692" s="859"/>
      <c r="AQ692" s="859"/>
      <c r="AR692" s="859"/>
      <c r="AS692" s="859"/>
      <c r="AT692" s="859"/>
      <c r="AU692" s="859"/>
      <c r="AV692" s="834" t="s">
        <v>1733</v>
      </c>
      <c r="AW692" s="834"/>
      <c r="AX692" s="834"/>
      <c r="AY692" s="834" t="s">
        <v>680</v>
      </c>
      <c r="BA692" s="834" t="s">
        <v>680</v>
      </c>
      <c r="BB692" s="868"/>
    </row>
    <row r="693" spans="1:54" ht="47.25" x14ac:dyDescent="0.25">
      <c r="A693" s="843">
        <v>125</v>
      </c>
      <c r="B693" s="854" t="s">
        <v>1608</v>
      </c>
      <c r="C693" s="843" t="s">
        <v>100</v>
      </c>
      <c r="D693" s="843"/>
      <c r="E693" s="855">
        <f t="shared" si="104"/>
        <v>1.54</v>
      </c>
      <c r="F693" s="891"/>
      <c r="G693" s="856">
        <v>29</v>
      </c>
      <c r="H693" s="855">
        <f t="shared" si="105"/>
        <v>1.54</v>
      </c>
      <c r="I693" s="888">
        <v>0.15</v>
      </c>
      <c r="J693" s="854"/>
      <c r="K693" s="854"/>
      <c r="L693" s="854"/>
      <c r="M693" s="855">
        <f t="shared" si="106"/>
        <v>1.54</v>
      </c>
      <c r="N693" s="888">
        <v>0.15</v>
      </c>
      <c r="O693" s="871" t="s">
        <v>1737</v>
      </c>
      <c r="P693" s="843" t="s">
        <v>758</v>
      </c>
      <c r="Q693" s="854"/>
      <c r="R693" s="843">
        <v>674</v>
      </c>
      <c r="S693" s="859"/>
      <c r="T693" s="859"/>
      <c r="U693" s="859"/>
      <c r="V693" s="859"/>
      <c r="W693" s="888">
        <v>1.54</v>
      </c>
      <c r="X693" s="859"/>
      <c r="Y693" s="859"/>
      <c r="Z693" s="859"/>
      <c r="AA693" s="859"/>
      <c r="AB693" s="859"/>
      <c r="AC693" s="859"/>
      <c r="AD693" s="859"/>
      <c r="AE693" s="859"/>
      <c r="AF693" s="859"/>
      <c r="AG693" s="859"/>
      <c r="AH693" s="859"/>
      <c r="AI693" s="859"/>
      <c r="AJ693" s="859"/>
      <c r="AK693" s="859"/>
      <c r="AL693" s="859"/>
      <c r="AM693" s="859"/>
      <c r="AN693" s="859"/>
      <c r="AO693" s="859"/>
      <c r="AP693" s="859"/>
      <c r="AQ693" s="859"/>
      <c r="AR693" s="859"/>
      <c r="AS693" s="859"/>
      <c r="AT693" s="859"/>
      <c r="AU693" s="859"/>
      <c r="AV693" s="834" t="s">
        <v>1733</v>
      </c>
      <c r="AW693" s="834"/>
      <c r="AX693" s="834"/>
      <c r="AY693" s="834" t="s">
        <v>680</v>
      </c>
      <c r="BA693" s="834" t="s">
        <v>680</v>
      </c>
      <c r="BB693" s="868"/>
    </row>
    <row r="694" spans="1:54" ht="31.5" x14ac:dyDescent="0.25">
      <c r="A694" s="843">
        <v>126</v>
      </c>
      <c r="B694" s="854" t="s">
        <v>1608</v>
      </c>
      <c r="C694" s="843" t="s">
        <v>100</v>
      </c>
      <c r="D694" s="843"/>
      <c r="E694" s="855">
        <f t="shared" si="104"/>
        <v>0.34</v>
      </c>
      <c r="F694" s="921"/>
      <c r="G694" s="856">
        <v>29</v>
      </c>
      <c r="H694" s="855">
        <f t="shared" si="105"/>
        <v>0.34</v>
      </c>
      <c r="I694" s="921">
        <v>0.5</v>
      </c>
      <c r="J694" s="920">
        <v>0.34</v>
      </c>
      <c r="K694" s="854"/>
      <c r="L694" s="854"/>
      <c r="M694" s="855">
        <f t="shared" si="106"/>
        <v>0</v>
      </c>
      <c r="N694" s="920">
        <v>0</v>
      </c>
      <c r="O694" s="871" t="s">
        <v>1738</v>
      </c>
      <c r="P694" s="871" t="s">
        <v>676</v>
      </c>
      <c r="Q694" s="854"/>
      <c r="R694" s="843">
        <v>799</v>
      </c>
      <c r="S694" s="859"/>
      <c r="T694" s="859"/>
      <c r="U694" s="920"/>
      <c r="V694" s="859"/>
      <c r="W694" s="859"/>
      <c r="X694" s="859"/>
      <c r="Y694" s="859"/>
      <c r="Z694" s="859"/>
      <c r="AA694" s="859"/>
      <c r="AB694" s="859"/>
      <c r="AC694" s="859"/>
      <c r="AD694" s="859"/>
      <c r="AE694" s="859"/>
      <c r="AF694" s="859"/>
      <c r="AG694" s="859"/>
      <c r="AH694" s="859"/>
      <c r="AI694" s="859"/>
      <c r="AJ694" s="859"/>
      <c r="AK694" s="859"/>
      <c r="AL694" s="859"/>
      <c r="AM694" s="859"/>
      <c r="AN694" s="859"/>
      <c r="AO694" s="859"/>
      <c r="AP694" s="859"/>
      <c r="AQ694" s="859"/>
      <c r="AR694" s="859"/>
      <c r="AS694" s="859"/>
      <c r="AT694" s="859"/>
      <c r="AU694" s="859"/>
      <c r="AV694" s="834" t="s">
        <v>684</v>
      </c>
      <c r="AW694" s="834"/>
      <c r="AX694" s="834"/>
      <c r="AY694" s="834" t="s">
        <v>680</v>
      </c>
      <c r="BA694" s="834" t="s">
        <v>680</v>
      </c>
      <c r="BB694" s="868"/>
    </row>
    <row r="695" spans="1:54" ht="31.5" x14ac:dyDescent="0.25">
      <c r="A695" s="843">
        <v>127</v>
      </c>
      <c r="B695" s="854" t="s">
        <v>1608</v>
      </c>
      <c r="C695" s="843" t="s">
        <v>100</v>
      </c>
      <c r="D695" s="843"/>
      <c r="E695" s="855">
        <f t="shared" si="104"/>
        <v>0.4</v>
      </c>
      <c r="F695" s="921"/>
      <c r="G695" s="856">
        <v>29</v>
      </c>
      <c r="H695" s="855">
        <f t="shared" si="105"/>
        <v>0.4</v>
      </c>
      <c r="I695" s="921">
        <v>0.8</v>
      </c>
      <c r="J695" s="920">
        <v>0</v>
      </c>
      <c r="K695" s="854"/>
      <c r="L695" s="854"/>
      <c r="M695" s="855">
        <f t="shared" si="106"/>
        <v>0.4</v>
      </c>
      <c r="N695" s="920">
        <v>0.8</v>
      </c>
      <c r="O695" s="871" t="s">
        <v>1420</v>
      </c>
      <c r="P695" s="871" t="s">
        <v>676</v>
      </c>
      <c r="Q695" s="854"/>
      <c r="R695" s="843">
        <v>800</v>
      </c>
      <c r="S695" s="859"/>
      <c r="T695" s="859"/>
      <c r="U695" s="920"/>
      <c r="V695" s="859"/>
      <c r="W695" s="859"/>
      <c r="X695" s="859">
        <v>0.4</v>
      </c>
      <c r="Y695" s="859"/>
      <c r="Z695" s="859"/>
      <c r="AA695" s="859"/>
      <c r="AB695" s="859"/>
      <c r="AC695" s="859"/>
      <c r="AD695" s="859"/>
      <c r="AE695" s="859"/>
      <c r="AF695" s="859"/>
      <c r="AG695" s="859"/>
      <c r="AH695" s="859"/>
      <c r="AI695" s="859"/>
      <c r="AJ695" s="859"/>
      <c r="AK695" s="859"/>
      <c r="AL695" s="859"/>
      <c r="AM695" s="859"/>
      <c r="AN695" s="859"/>
      <c r="AO695" s="859"/>
      <c r="AP695" s="859"/>
      <c r="AQ695" s="859"/>
      <c r="AR695" s="859"/>
      <c r="AS695" s="859"/>
      <c r="AT695" s="859"/>
      <c r="AU695" s="859"/>
      <c r="AV695" s="834" t="s">
        <v>684</v>
      </c>
      <c r="AW695" s="834"/>
      <c r="AX695" s="834"/>
      <c r="AY695" s="834" t="s">
        <v>680</v>
      </c>
      <c r="BA695" s="834" t="s">
        <v>680</v>
      </c>
      <c r="BB695" s="868"/>
    </row>
    <row r="696" spans="1:54" ht="31.5" x14ac:dyDescent="0.25">
      <c r="A696" s="843">
        <v>128</v>
      </c>
      <c r="B696" s="854" t="s">
        <v>1608</v>
      </c>
      <c r="C696" s="843" t="s">
        <v>100</v>
      </c>
      <c r="D696" s="843"/>
      <c r="E696" s="855">
        <f t="shared" si="104"/>
        <v>0.35</v>
      </c>
      <c r="F696" s="921"/>
      <c r="G696" s="856">
        <v>29</v>
      </c>
      <c r="H696" s="855">
        <f t="shared" si="105"/>
        <v>0.35</v>
      </c>
      <c r="I696" s="921">
        <v>0.28999999999999998</v>
      </c>
      <c r="J696" s="920"/>
      <c r="K696" s="854"/>
      <c r="L696" s="854"/>
      <c r="M696" s="855">
        <f t="shared" si="106"/>
        <v>0.35</v>
      </c>
      <c r="N696" s="920">
        <v>0</v>
      </c>
      <c r="O696" s="871" t="s">
        <v>1739</v>
      </c>
      <c r="P696" s="871" t="s">
        <v>676</v>
      </c>
      <c r="Q696" s="854"/>
      <c r="R696" s="843">
        <v>801</v>
      </c>
      <c r="S696" s="859"/>
      <c r="T696" s="859"/>
      <c r="U696" s="920"/>
      <c r="V696" s="859"/>
      <c r="W696" s="859">
        <v>0.35</v>
      </c>
      <c r="X696" s="859"/>
      <c r="Y696" s="859"/>
      <c r="Z696" s="859"/>
      <c r="AA696" s="859"/>
      <c r="AB696" s="859"/>
      <c r="AC696" s="859"/>
      <c r="AD696" s="859"/>
      <c r="AE696" s="859"/>
      <c r="AF696" s="859"/>
      <c r="AG696" s="859"/>
      <c r="AH696" s="859"/>
      <c r="AI696" s="859"/>
      <c r="AJ696" s="859"/>
      <c r="AK696" s="859"/>
      <c r="AL696" s="859"/>
      <c r="AM696" s="859"/>
      <c r="AN696" s="859"/>
      <c r="AO696" s="859"/>
      <c r="AP696" s="859"/>
      <c r="AQ696" s="859"/>
      <c r="AR696" s="859"/>
      <c r="AS696" s="859"/>
      <c r="AT696" s="859"/>
      <c r="AU696" s="859"/>
      <c r="AV696" s="834" t="s">
        <v>684</v>
      </c>
      <c r="AW696" s="834"/>
      <c r="AX696" s="834"/>
      <c r="AY696" s="834" t="s">
        <v>680</v>
      </c>
      <c r="BA696" s="834" t="s">
        <v>680</v>
      </c>
      <c r="BB696" s="868"/>
    </row>
    <row r="697" spans="1:54" ht="47.25" x14ac:dyDescent="0.25">
      <c r="A697" s="843">
        <v>129</v>
      </c>
      <c r="B697" s="854" t="s">
        <v>1608</v>
      </c>
      <c r="C697" s="873" t="s">
        <v>100</v>
      </c>
      <c r="D697" s="873"/>
      <c r="E697" s="855">
        <f t="shared" si="104"/>
        <v>0.82</v>
      </c>
      <c r="F697" s="921"/>
      <c r="G697" s="856">
        <v>29</v>
      </c>
      <c r="H697" s="855">
        <f t="shared" si="105"/>
        <v>0.82</v>
      </c>
      <c r="I697" s="921">
        <v>0.82</v>
      </c>
      <c r="J697" s="920"/>
      <c r="K697" s="854"/>
      <c r="L697" s="854"/>
      <c r="M697" s="855">
        <f t="shared" si="106"/>
        <v>0.82</v>
      </c>
      <c r="N697" s="920">
        <v>0.82</v>
      </c>
      <c r="O697" s="871" t="s">
        <v>1740</v>
      </c>
      <c r="P697" s="871" t="s">
        <v>676</v>
      </c>
      <c r="Q697" s="854"/>
      <c r="R697" s="843">
        <v>802</v>
      </c>
      <c r="S697" s="859"/>
      <c r="T697" s="859"/>
      <c r="U697" s="920"/>
      <c r="V697" s="859"/>
      <c r="W697" s="859"/>
      <c r="X697" s="859">
        <v>0.82</v>
      </c>
      <c r="Y697" s="859"/>
      <c r="Z697" s="859"/>
      <c r="AA697" s="859"/>
      <c r="AB697" s="859"/>
      <c r="AC697" s="859"/>
      <c r="AD697" s="859"/>
      <c r="AE697" s="859"/>
      <c r="AF697" s="859"/>
      <c r="AG697" s="859"/>
      <c r="AH697" s="859"/>
      <c r="AI697" s="859"/>
      <c r="AJ697" s="859"/>
      <c r="AK697" s="859"/>
      <c r="AL697" s="859"/>
      <c r="AM697" s="859"/>
      <c r="AN697" s="859"/>
      <c r="AO697" s="859"/>
      <c r="AP697" s="859"/>
      <c r="AQ697" s="859"/>
      <c r="AR697" s="859"/>
      <c r="AS697" s="859"/>
      <c r="AT697" s="859"/>
      <c r="AU697" s="859"/>
      <c r="AV697" s="834" t="s">
        <v>684</v>
      </c>
      <c r="AW697" s="834"/>
      <c r="AX697" s="834"/>
      <c r="AY697" s="834" t="s">
        <v>680</v>
      </c>
      <c r="BA697" s="834" t="s">
        <v>680</v>
      </c>
      <c r="BB697" s="868"/>
    </row>
    <row r="698" spans="1:54" ht="47.25" x14ac:dyDescent="0.25">
      <c r="A698" s="843">
        <v>130</v>
      </c>
      <c r="B698" s="854" t="s">
        <v>1608</v>
      </c>
      <c r="C698" s="873" t="s">
        <v>100</v>
      </c>
      <c r="D698" s="873"/>
      <c r="E698" s="855">
        <f t="shared" si="104"/>
        <v>0.13</v>
      </c>
      <c r="F698" s="921"/>
      <c r="G698" s="856">
        <v>29</v>
      </c>
      <c r="H698" s="855">
        <f t="shared" si="105"/>
        <v>0.13</v>
      </c>
      <c r="I698" s="921">
        <v>1.35</v>
      </c>
      <c r="J698" s="920">
        <v>0.13</v>
      </c>
      <c r="K698" s="854"/>
      <c r="L698" s="854"/>
      <c r="M698" s="855">
        <f t="shared" si="106"/>
        <v>0</v>
      </c>
      <c r="N698" s="920"/>
      <c r="O698" s="871" t="s">
        <v>1741</v>
      </c>
      <c r="P698" s="871" t="s">
        <v>676</v>
      </c>
      <c r="Q698" s="854"/>
      <c r="R698" s="843">
        <v>803</v>
      </c>
      <c r="S698" s="859"/>
      <c r="T698" s="859"/>
      <c r="U698" s="920"/>
      <c r="V698" s="859"/>
      <c r="W698" s="859"/>
      <c r="X698" s="859"/>
      <c r="Y698" s="859"/>
      <c r="Z698" s="859"/>
      <c r="AA698" s="859"/>
      <c r="AB698" s="859"/>
      <c r="AC698" s="859"/>
      <c r="AD698" s="859"/>
      <c r="AE698" s="859"/>
      <c r="AF698" s="859"/>
      <c r="AG698" s="859"/>
      <c r="AH698" s="859"/>
      <c r="AI698" s="859"/>
      <c r="AJ698" s="859"/>
      <c r="AK698" s="859"/>
      <c r="AL698" s="859"/>
      <c r="AM698" s="859"/>
      <c r="AN698" s="859"/>
      <c r="AO698" s="859"/>
      <c r="AP698" s="859"/>
      <c r="AQ698" s="859"/>
      <c r="AR698" s="859"/>
      <c r="AS698" s="859"/>
      <c r="AT698" s="859"/>
      <c r="AU698" s="859"/>
      <c r="AV698" s="834" t="s">
        <v>684</v>
      </c>
      <c r="AW698" s="834"/>
      <c r="AX698" s="834"/>
      <c r="AY698" s="834" t="s">
        <v>680</v>
      </c>
      <c r="BA698" s="834" t="s">
        <v>680</v>
      </c>
      <c r="BB698" s="868"/>
    </row>
    <row r="699" spans="1:54" ht="47.25" x14ac:dyDescent="0.25">
      <c r="A699" s="843">
        <v>131</v>
      </c>
      <c r="B699" s="854" t="s">
        <v>1608</v>
      </c>
      <c r="C699" s="873" t="s">
        <v>100</v>
      </c>
      <c r="D699" s="873"/>
      <c r="E699" s="855">
        <f t="shared" ref="E699:E714" si="107">F699+H699</f>
        <v>0.60000000000000009</v>
      </c>
      <c r="F699" s="921"/>
      <c r="G699" s="856">
        <v>29</v>
      </c>
      <c r="H699" s="855">
        <f t="shared" ref="H699:H714" si="108">J699+K699+L699+M699</f>
        <v>0.60000000000000009</v>
      </c>
      <c r="I699" s="921">
        <v>0.6</v>
      </c>
      <c r="J699" s="920">
        <v>0.28999999999999998</v>
      </c>
      <c r="K699" s="854"/>
      <c r="L699" s="854"/>
      <c r="M699" s="855">
        <f t="shared" ref="M699:M714" si="109">SUM(W699:AS699)</f>
        <v>0.31000000000000005</v>
      </c>
      <c r="N699" s="920">
        <v>0.31</v>
      </c>
      <c r="O699" s="871" t="s">
        <v>1742</v>
      </c>
      <c r="P699" s="871" t="s">
        <v>676</v>
      </c>
      <c r="Q699" s="854"/>
      <c r="R699" s="843">
        <v>806</v>
      </c>
      <c r="S699" s="859"/>
      <c r="T699" s="859"/>
      <c r="U699" s="920"/>
      <c r="V699" s="859"/>
      <c r="W699" s="859">
        <v>0.14000000000000001</v>
      </c>
      <c r="X699" s="859">
        <v>0.17</v>
      </c>
      <c r="Y699" s="859"/>
      <c r="Z699" s="859"/>
      <c r="AA699" s="859"/>
      <c r="AB699" s="859"/>
      <c r="AC699" s="859"/>
      <c r="AD699" s="859"/>
      <c r="AE699" s="859"/>
      <c r="AF699" s="859"/>
      <c r="AG699" s="859"/>
      <c r="AH699" s="859"/>
      <c r="AI699" s="859"/>
      <c r="AJ699" s="859"/>
      <c r="AK699" s="859"/>
      <c r="AL699" s="859"/>
      <c r="AM699" s="859"/>
      <c r="AN699" s="859"/>
      <c r="AO699" s="859"/>
      <c r="AP699" s="859"/>
      <c r="AQ699" s="859"/>
      <c r="AR699" s="859"/>
      <c r="AS699" s="859"/>
      <c r="AT699" s="859"/>
      <c r="AU699" s="859"/>
      <c r="AV699" s="834" t="s">
        <v>684</v>
      </c>
      <c r="AW699" s="834"/>
      <c r="AX699" s="834"/>
      <c r="AY699" s="834" t="s">
        <v>680</v>
      </c>
      <c r="BA699" s="834" t="s">
        <v>680</v>
      </c>
      <c r="BB699" s="868"/>
    </row>
    <row r="700" spans="1:54" ht="31.5" x14ac:dyDescent="0.25">
      <c r="A700" s="843">
        <v>132</v>
      </c>
      <c r="B700" s="854" t="s">
        <v>1608</v>
      </c>
      <c r="C700" s="873" t="s">
        <v>100</v>
      </c>
      <c r="D700" s="873"/>
      <c r="E700" s="855">
        <f t="shared" si="107"/>
        <v>0.63</v>
      </c>
      <c r="F700" s="921"/>
      <c r="G700" s="856">
        <v>29</v>
      </c>
      <c r="H700" s="855">
        <f t="shared" si="108"/>
        <v>0.63</v>
      </c>
      <c r="I700" s="921">
        <v>0.26</v>
      </c>
      <c r="J700" s="920"/>
      <c r="K700" s="854"/>
      <c r="L700" s="854"/>
      <c r="M700" s="855">
        <f t="shared" si="109"/>
        <v>0.63</v>
      </c>
      <c r="N700" s="920">
        <v>0.26</v>
      </c>
      <c r="O700" s="871" t="s">
        <v>1196</v>
      </c>
      <c r="P700" s="871" t="s">
        <v>676</v>
      </c>
      <c r="Q700" s="854"/>
      <c r="R700" s="843">
        <v>807</v>
      </c>
      <c r="S700" s="859"/>
      <c r="T700" s="859"/>
      <c r="U700" s="920"/>
      <c r="V700" s="859"/>
      <c r="W700" s="859"/>
      <c r="X700" s="859">
        <v>0.4</v>
      </c>
      <c r="Y700" s="859"/>
      <c r="Z700" s="859"/>
      <c r="AA700" s="859"/>
      <c r="AB700" s="859"/>
      <c r="AC700" s="859"/>
      <c r="AD700" s="859"/>
      <c r="AE700" s="859"/>
      <c r="AF700" s="859"/>
      <c r="AG700" s="859"/>
      <c r="AH700" s="859"/>
      <c r="AI700" s="859"/>
      <c r="AJ700" s="859">
        <v>0.23</v>
      </c>
      <c r="AK700" s="859"/>
      <c r="AL700" s="859"/>
      <c r="AM700" s="859"/>
      <c r="AN700" s="859"/>
      <c r="AO700" s="859"/>
      <c r="AP700" s="859"/>
      <c r="AQ700" s="859"/>
      <c r="AR700" s="859"/>
      <c r="AS700" s="859"/>
      <c r="AT700" s="859"/>
      <c r="AU700" s="859"/>
      <c r="AV700" s="834" t="s">
        <v>684</v>
      </c>
      <c r="AW700" s="834"/>
      <c r="AX700" s="834"/>
      <c r="AY700" s="834" t="s">
        <v>680</v>
      </c>
      <c r="BA700" s="834" t="s">
        <v>680</v>
      </c>
      <c r="BB700" s="868"/>
    </row>
    <row r="701" spans="1:54" ht="47.25" x14ac:dyDescent="0.25">
      <c r="A701" s="843">
        <v>133</v>
      </c>
      <c r="B701" s="854" t="s">
        <v>1608</v>
      </c>
      <c r="C701" s="873" t="s">
        <v>100</v>
      </c>
      <c r="D701" s="873"/>
      <c r="E701" s="855">
        <f t="shared" si="107"/>
        <v>7</v>
      </c>
      <c r="F701" s="921"/>
      <c r="G701" s="856">
        <v>29</v>
      </c>
      <c r="H701" s="855">
        <f t="shared" si="108"/>
        <v>7</v>
      </c>
      <c r="I701" s="921">
        <v>7</v>
      </c>
      <c r="J701" s="920"/>
      <c r="K701" s="854"/>
      <c r="L701" s="854"/>
      <c r="M701" s="855">
        <f t="shared" si="109"/>
        <v>7</v>
      </c>
      <c r="N701" s="920">
        <v>7</v>
      </c>
      <c r="O701" s="871" t="s">
        <v>1743</v>
      </c>
      <c r="P701" s="871" t="s">
        <v>676</v>
      </c>
      <c r="Q701" s="854"/>
      <c r="R701" s="843">
        <v>808</v>
      </c>
      <c r="S701" s="859"/>
      <c r="T701" s="859"/>
      <c r="U701" s="920"/>
      <c r="V701" s="859"/>
      <c r="W701" s="859"/>
      <c r="X701" s="859"/>
      <c r="Y701" s="859"/>
      <c r="Z701" s="859"/>
      <c r="AA701" s="859"/>
      <c r="AB701" s="859"/>
      <c r="AC701" s="859"/>
      <c r="AD701" s="859"/>
      <c r="AE701" s="859"/>
      <c r="AF701" s="859"/>
      <c r="AG701" s="859"/>
      <c r="AH701" s="859">
        <v>7</v>
      </c>
      <c r="AI701" s="859"/>
      <c r="AJ701" s="859"/>
      <c r="AK701" s="859"/>
      <c r="AL701" s="859"/>
      <c r="AM701" s="859"/>
      <c r="AN701" s="859"/>
      <c r="AO701" s="859"/>
      <c r="AP701" s="859"/>
      <c r="AQ701" s="859"/>
      <c r="AR701" s="859"/>
      <c r="AS701" s="859"/>
      <c r="AT701" s="859"/>
      <c r="AU701" s="859"/>
      <c r="AV701" s="834" t="s">
        <v>684</v>
      </c>
      <c r="AW701" s="834"/>
      <c r="AX701" s="834"/>
      <c r="AY701" s="834" t="s">
        <v>680</v>
      </c>
      <c r="BA701" s="834" t="s">
        <v>680</v>
      </c>
      <c r="BB701" s="868"/>
    </row>
    <row r="702" spans="1:54" ht="31.5" x14ac:dyDescent="0.25">
      <c r="A702" s="843">
        <v>134</v>
      </c>
      <c r="B702" s="854" t="s">
        <v>1608</v>
      </c>
      <c r="C702" s="907" t="s">
        <v>100</v>
      </c>
      <c r="D702" s="907"/>
      <c r="E702" s="855">
        <f t="shared" si="107"/>
        <v>0.24</v>
      </c>
      <c r="F702" s="854"/>
      <c r="G702" s="856">
        <v>29</v>
      </c>
      <c r="H702" s="855">
        <f t="shared" si="108"/>
        <v>0.24</v>
      </c>
      <c r="I702" s="848">
        <v>7.0000000000000007E-2</v>
      </c>
      <c r="J702" s="854"/>
      <c r="K702" s="854"/>
      <c r="L702" s="854"/>
      <c r="M702" s="855">
        <f t="shared" si="109"/>
        <v>0.24</v>
      </c>
      <c r="N702" s="843">
        <v>7.0000000000000007E-2</v>
      </c>
      <c r="O702" s="871" t="s">
        <v>1562</v>
      </c>
      <c r="P702" s="843" t="s">
        <v>841</v>
      </c>
      <c r="Q702" s="854"/>
      <c r="R702" s="843">
        <v>813</v>
      </c>
      <c r="S702" s="859"/>
      <c r="T702" s="859"/>
      <c r="U702" s="859"/>
      <c r="V702" s="859"/>
      <c r="W702" s="853"/>
      <c r="X702" s="859"/>
      <c r="Y702" s="859"/>
      <c r="Z702" s="859"/>
      <c r="AA702" s="859"/>
      <c r="AB702" s="859"/>
      <c r="AC702" s="859"/>
      <c r="AD702" s="859"/>
      <c r="AE702" s="859"/>
      <c r="AF702" s="859"/>
      <c r="AG702" s="859">
        <v>0.24</v>
      </c>
      <c r="AH702" s="859"/>
      <c r="AI702" s="859"/>
      <c r="AJ702" s="859"/>
      <c r="AK702" s="859"/>
      <c r="AL702" s="859"/>
      <c r="AM702" s="859"/>
      <c r="AN702" s="859"/>
      <c r="AO702" s="859"/>
      <c r="AP702" s="859"/>
      <c r="AQ702" s="859"/>
      <c r="AR702" s="859"/>
      <c r="AS702" s="859"/>
      <c r="AT702" s="859"/>
      <c r="AU702" s="859"/>
      <c r="AV702" s="834" t="s">
        <v>684</v>
      </c>
      <c r="AW702" s="834" t="s">
        <v>718</v>
      </c>
      <c r="AX702" s="834"/>
      <c r="AY702" s="834" t="s">
        <v>680</v>
      </c>
      <c r="BA702" s="834" t="s">
        <v>680</v>
      </c>
      <c r="BB702" s="868"/>
    </row>
    <row r="703" spans="1:54" ht="31.5" x14ac:dyDescent="0.25">
      <c r="A703" s="843">
        <v>135</v>
      </c>
      <c r="B703" s="854" t="s">
        <v>1608</v>
      </c>
      <c r="C703" s="843" t="s">
        <v>100</v>
      </c>
      <c r="D703" s="843"/>
      <c r="E703" s="855">
        <f t="shared" si="107"/>
        <v>1.1499999999999999</v>
      </c>
      <c r="F703" s="893"/>
      <c r="G703" s="856">
        <v>29</v>
      </c>
      <c r="H703" s="855">
        <f t="shared" si="108"/>
        <v>1.1499999999999999</v>
      </c>
      <c r="I703" s="888">
        <v>4.2</v>
      </c>
      <c r="J703" s="854"/>
      <c r="K703" s="854"/>
      <c r="L703" s="854"/>
      <c r="M703" s="855">
        <f t="shared" si="109"/>
        <v>1.1499999999999999</v>
      </c>
      <c r="N703" s="888">
        <v>4.2</v>
      </c>
      <c r="O703" s="871" t="s">
        <v>1744</v>
      </c>
      <c r="P703" s="843" t="s">
        <v>831</v>
      </c>
      <c r="Q703" s="854"/>
      <c r="R703" s="843">
        <v>616</v>
      </c>
      <c r="S703" s="859"/>
      <c r="T703" s="859"/>
      <c r="U703" s="859"/>
      <c r="V703" s="859"/>
      <c r="W703" s="894">
        <v>1.1499999999999999</v>
      </c>
      <c r="X703" s="859"/>
      <c r="Y703" s="894"/>
      <c r="Z703" s="859"/>
      <c r="AA703" s="859"/>
      <c r="AB703" s="859"/>
      <c r="AC703" s="859"/>
      <c r="AD703" s="859"/>
      <c r="AE703" s="859"/>
      <c r="AF703" s="859"/>
      <c r="AG703" s="894">
        <v>0</v>
      </c>
      <c r="AH703" s="859"/>
      <c r="AI703" s="859"/>
      <c r="AJ703" s="894"/>
      <c r="AK703" s="894"/>
      <c r="AL703" s="859"/>
      <c r="AM703" s="859"/>
      <c r="AN703" s="859"/>
      <c r="AO703" s="859"/>
      <c r="AP703" s="859"/>
      <c r="AQ703" s="859"/>
      <c r="AR703" s="859"/>
      <c r="AS703" s="859"/>
      <c r="AT703" s="859"/>
      <c r="AU703" s="859"/>
      <c r="AV703" s="834" t="s">
        <v>684</v>
      </c>
      <c r="AW703" s="834"/>
      <c r="AX703" s="834"/>
      <c r="AY703" s="834" t="s">
        <v>680</v>
      </c>
      <c r="BA703" s="834" t="s">
        <v>680</v>
      </c>
      <c r="BB703" s="868"/>
    </row>
    <row r="704" spans="1:54" ht="31.5" x14ac:dyDescent="0.25">
      <c r="A704" s="843">
        <v>136</v>
      </c>
      <c r="B704" s="854" t="s">
        <v>1608</v>
      </c>
      <c r="C704" s="843" t="s">
        <v>100</v>
      </c>
      <c r="D704" s="843"/>
      <c r="E704" s="855">
        <f t="shared" si="107"/>
        <v>1.33</v>
      </c>
      <c r="F704" s="893"/>
      <c r="G704" s="856">
        <v>29</v>
      </c>
      <c r="H704" s="855">
        <f t="shared" si="108"/>
        <v>1.33</v>
      </c>
      <c r="I704" s="894">
        <v>0.69</v>
      </c>
      <c r="J704" s="854"/>
      <c r="K704" s="854"/>
      <c r="L704" s="854"/>
      <c r="M704" s="855">
        <f t="shared" si="109"/>
        <v>1.33</v>
      </c>
      <c r="N704" s="894">
        <v>0.69</v>
      </c>
      <c r="O704" s="871" t="s">
        <v>1745</v>
      </c>
      <c r="P704" s="843" t="s">
        <v>831</v>
      </c>
      <c r="Q704" s="854"/>
      <c r="R704" s="843">
        <v>618</v>
      </c>
      <c r="S704" s="859"/>
      <c r="T704" s="859"/>
      <c r="U704" s="859"/>
      <c r="V704" s="859"/>
      <c r="W704" s="894"/>
      <c r="X704" s="859"/>
      <c r="Y704" s="894"/>
      <c r="Z704" s="859"/>
      <c r="AA704" s="859"/>
      <c r="AB704" s="859"/>
      <c r="AC704" s="859"/>
      <c r="AD704" s="859"/>
      <c r="AE704" s="859"/>
      <c r="AF704" s="859"/>
      <c r="AG704" s="894">
        <v>1.33</v>
      </c>
      <c r="AH704" s="859"/>
      <c r="AI704" s="859"/>
      <c r="AJ704" s="894"/>
      <c r="AK704" s="894"/>
      <c r="AL704" s="859"/>
      <c r="AM704" s="859"/>
      <c r="AN704" s="859"/>
      <c r="AO704" s="859"/>
      <c r="AP704" s="859"/>
      <c r="AQ704" s="859"/>
      <c r="AR704" s="859"/>
      <c r="AS704" s="859"/>
      <c r="AT704" s="859"/>
      <c r="AU704" s="859"/>
      <c r="AV704" s="834" t="s">
        <v>684</v>
      </c>
      <c r="AW704" s="834"/>
      <c r="AX704" s="834"/>
      <c r="AY704" s="834" t="s">
        <v>680</v>
      </c>
      <c r="BA704" s="834" t="s">
        <v>680</v>
      </c>
      <c r="BB704" s="868"/>
    </row>
    <row r="705" spans="1:62" ht="31.5" x14ac:dyDescent="0.25">
      <c r="A705" s="843">
        <v>137</v>
      </c>
      <c r="B705" s="854" t="s">
        <v>1608</v>
      </c>
      <c r="C705" s="843" t="s">
        <v>100</v>
      </c>
      <c r="D705" s="843"/>
      <c r="E705" s="855">
        <f t="shared" si="107"/>
        <v>0.82</v>
      </c>
      <c r="F705" s="893"/>
      <c r="G705" s="856">
        <v>29</v>
      </c>
      <c r="H705" s="855">
        <f t="shared" si="108"/>
        <v>0.82</v>
      </c>
      <c r="I705" s="894">
        <v>0.8</v>
      </c>
      <c r="J705" s="854"/>
      <c r="K705" s="854"/>
      <c r="L705" s="854"/>
      <c r="M705" s="855">
        <f t="shared" si="109"/>
        <v>0.82</v>
      </c>
      <c r="N705" s="894">
        <v>0.8</v>
      </c>
      <c r="O705" s="871" t="s">
        <v>1745</v>
      </c>
      <c r="P705" s="843" t="s">
        <v>831</v>
      </c>
      <c r="Q705" s="854"/>
      <c r="R705" s="843">
        <v>619</v>
      </c>
      <c r="S705" s="859"/>
      <c r="T705" s="859"/>
      <c r="U705" s="859"/>
      <c r="V705" s="859"/>
      <c r="W705" s="893">
        <v>0.82</v>
      </c>
      <c r="X705" s="859"/>
      <c r="Y705" s="894"/>
      <c r="Z705" s="859"/>
      <c r="AA705" s="859"/>
      <c r="AB705" s="859"/>
      <c r="AC705" s="859"/>
      <c r="AD705" s="859"/>
      <c r="AE705" s="859"/>
      <c r="AF705" s="859"/>
      <c r="AG705" s="894">
        <v>0</v>
      </c>
      <c r="AH705" s="859"/>
      <c r="AI705" s="859"/>
      <c r="AJ705" s="894"/>
      <c r="AK705" s="894"/>
      <c r="AL705" s="859"/>
      <c r="AM705" s="859"/>
      <c r="AN705" s="859"/>
      <c r="AO705" s="859"/>
      <c r="AP705" s="859"/>
      <c r="AQ705" s="859"/>
      <c r="AR705" s="859"/>
      <c r="AS705" s="859"/>
      <c r="AT705" s="859"/>
      <c r="AU705" s="859"/>
      <c r="AV705" s="834" t="s">
        <v>684</v>
      </c>
      <c r="AW705" s="834"/>
      <c r="AX705" s="834"/>
      <c r="AY705" s="834" t="s">
        <v>680</v>
      </c>
      <c r="BA705" s="834" t="s">
        <v>680</v>
      </c>
      <c r="BB705" s="868"/>
    </row>
    <row r="706" spans="1:62" ht="31.5" x14ac:dyDescent="0.25">
      <c r="A706" s="843">
        <v>138</v>
      </c>
      <c r="B706" s="854" t="s">
        <v>1608</v>
      </c>
      <c r="C706" s="843" t="s">
        <v>100</v>
      </c>
      <c r="D706" s="843"/>
      <c r="E706" s="855">
        <f t="shared" si="107"/>
        <v>0.8</v>
      </c>
      <c r="F706" s="893"/>
      <c r="G706" s="856">
        <v>29</v>
      </c>
      <c r="H706" s="855">
        <f t="shared" si="108"/>
        <v>0.8</v>
      </c>
      <c r="I706" s="894">
        <v>0.8</v>
      </c>
      <c r="J706" s="854"/>
      <c r="K706" s="854"/>
      <c r="L706" s="854"/>
      <c r="M706" s="855">
        <f t="shared" si="109"/>
        <v>0.8</v>
      </c>
      <c r="N706" s="894">
        <v>0.8</v>
      </c>
      <c r="O706" s="871" t="s">
        <v>1746</v>
      </c>
      <c r="P706" s="843" t="s">
        <v>831</v>
      </c>
      <c r="Q706" s="854"/>
      <c r="R706" s="843">
        <v>620</v>
      </c>
      <c r="S706" s="859"/>
      <c r="T706" s="859"/>
      <c r="U706" s="859"/>
      <c r="V706" s="859"/>
      <c r="W706" s="894">
        <v>0.8</v>
      </c>
      <c r="X706" s="859"/>
      <c r="Y706" s="894"/>
      <c r="Z706" s="859"/>
      <c r="AA706" s="859"/>
      <c r="AB706" s="859"/>
      <c r="AC706" s="859"/>
      <c r="AD706" s="859"/>
      <c r="AE706" s="859"/>
      <c r="AF706" s="859"/>
      <c r="AG706" s="894">
        <v>0</v>
      </c>
      <c r="AH706" s="859"/>
      <c r="AI706" s="859"/>
      <c r="AJ706" s="894"/>
      <c r="AK706" s="894"/>
      <c r="AL706" s="859"/>
      <c r="AM706" s="859"/>
      <c r="AN706" s="859"/>
      <c r="AO706" s="859"/>
      <c r="AP706" s="859"/>
      <c r="AQ706" s="859"/>
      <c r="AR706" s="859"/>
      <c r="AS706" s="859"/>
      <c r="AT706" s="859"/>
      <c r="AU706" s="859"/>
      <c r="AV706" s="834" t="s">
        <v>684</v>
      </c>
      <c r="AW706" s="834"/>
      <c r="AX706" s="834"/>
      <c r="AY706" s="834" t="s">
        <v>680</v>
      </c>
      <c r="BA706" s="834" t="s">
        <v>680</v>
      </c>
      <c r="BB706" s="868"/>
    </row>
    <row r="707" spans="1:62" ht="31.5" x14ac:dyDescent="0.25">
      <c r="A707" s="843">
        <v>139</v>
      </c>
      <c r="B707" s="854" t="s">
        <v>1608</v>
      </c>
      <c r="C707" s="843" t="s">
        <v>100</v>
      </c>
      <c r="D707" s="843"/>
      <c r="E707" s="855">
        <f t="shared" si="107"/>
        <v>13.34</v>
      </c>
      <c r="F707" s="893"/>
      <c r="G707" s="856">
        <v>29</v>
      </c>
      <c r="H707" s="855">
        <f t="shared" si="108"/>
        <v>13.34</v>
      </c>
      <c r="I707" s="894">
        <v>3</v>
      </c>
      <c r="J707" s="854"/>
      <c r="K707" s="854"/>
      <c r="L707" s="854"/>
      <c r="M707" s="855">
        <f t="shared" si="109"/>
        <v>13.34</v>
      </c>
      <c r="N707" s="894">
        <v>3</v>
      </c>
      <c r="O707" s="871" t="s">
        <v>1745</v>
      </c>
      <c r="P707" s="843" t="s">
        <v>831</v>
      </c>
      <c r="Q707" s="854"/>
      <c r="R707" s="843">
        <v>621</v>
      </c>
      <c r="S707" s="859"/>
      <c r="T707" s="859"/>
      <c r="U707" s="859"/>
      <c r="V707" s="859"/>
      <c r="W707" s="894">
        <v>13.34</v>
      </c>
      <c r="X707" s="859"/>
      <c r="Y707" s="894"/>
      <c r="Z707" s="859"/>
      <c r="AA707" s="859"/>
      <c r="AB707" s="859"/>
      <c r="AC707" s="859"/>
      <c r="AD707" s="859"/>
      <c r="AE707" s="859"/>
      <c r="AF707" s="859"/>
      <c r="AG707" s="894">
        <v>0</v>
      </c>
      <c r="AH707" s="859"/>
      <c r="AI707" s="859"/>
      <c r="AJ707" s="894"/>
      <c r="AK707" s="894"/>
      <c r="AL707" s="859"/>
      <c r="AM707" s="859"/>
      <c r="AN707" s="859"/>
      <c r="AO707" s="859"/>
      <c r="AP707" s="859"/>
      <c r="AQ707" s="859"/>
      <c r="AR707" s="859"/>
      <c r="AS707" s="859"/>
      <c r="AT707" s="859"/>
      <c r="AU707" s="859"/>
      <c r="AV707" s="834" t="s">
        <v>684</v>
      </c>
      <c r="AW707" s="834"/>
      <c r="AX707" s="834"/>
      <c r="AY707" s="834" t="s">
        <v>680</v>
      </c>
      <c r="BA707" s="834" t="s">
        <v>680</v>
      </c>
      <c r="BB707" s="868"/>
    </row>
    <row r="708" spans="1:62" ht="47.25" x14ac:dyDescent="0.25">
      <c r="A708" s="843">
        <v>140</v>
      </c>
      <c r="B708" s="854" t="s">
        <v>1608</v>
      </c>
      <c r="C708" s="843" t="s">
        <v>100</v>
      </c>
      <c r="D708" s="843"/>
      <c r="E708" s="855">
        <f t="shared" si="107"/>
        <v>0.5</v>
      </c>
      <c r="F708" s="893"/>
      <c r="G708" s="856">
        <v>29</v>
      </c>
      <c r="H708" s="855">
        <f t="shared" si="108"/>
        <v>0.5</v>
      </c>
      <c r="I708" s="894">
        <v>0.5</v>
      </c>
      <c r="J708" s="854"/>
      <c r="K708" s="854"/>
      <c r="L708" s="854"/>
      <c r="M708" s="855">
        <f t="shared" si="109"/>
        <v>0.5</v>
      </c>
      <c r="N708" s="894">
        <v>0.5</v>
      </c>
      <c r="O708" s="871" t="s">
        <v>1747</v>
      </c>
      <c r="P708" s="843" t="s">
        <v>831</v>
      </c>
      <c r="Q708" s="854"/>
      <c r="R708" s="843">
        <v>622</v>
      </c>
      <c r="S708" s="859"/>
      <c r="T708" s="859"/>
      <c r="U708" s="859"/>
      <c r="V708" s="859"/>
      <c r="W708" s="894">
        <v>0.5</v>
      </c>
      <c r="X708" s="859"/>
      <c r="Y708" s="894"/>
      <c r="Z708" s="859"/>
      <c r="AA708" s="859"/>
      <c r="AB708" s="859"/>
      <c r="AC708" s="859"/>
      <c r="AD708" s="859"/>
      <c r="AE708" s="859"/>
      <c r="AF708" s="859"/>
      <c r="AG708" s="894">
        <v>0</v>
      </c>
      <c r="AH708" s="859"/>
      <c r="AI708" s="859"/>
      <c r="AJ708" s="894"/>
      <c r="AK708" s="894"/>
      <c r="AL708" s="859"/>
      <c r="AM708" s="859"/>
      <c r="AN708" s="859"/>
      <c r="AO708" s="859"/>
      <c r="AP708" s="859"/>
      <c r="AQ708" s="859"/>
      <c r="AR708" s="859"/>
      <c r="AS708" s="859"/>
      <c r="AT708" s="859"/>
      <c r="AU708" s="859"/>
      <c r="AV708" s="834" t="s">
        <v>684</v>
      </c>
      <c r="AW708" s="834"/>
      <c r="AX708" s="834"/>
      <c r="AY708" s="834" t="s">
        <v>680</v>
      </c>
      <c r="BA708" s="834" t="s">
        <v>680</v>
      </c>
      <c r="BB708" s="868"/>
    </row>
    <row r="709" spans="1:62" ht="47.25" x14ac:dyDescent="0.25">
      <c r="A709" s="843">
        <v>141</v>
      </c>
      <c r="B709" s="854" t="s">
        <v>1608</v>
      </c>
      <c r="C709" s="843" t="s">
        <v>100</v>
      </c>
      <c r="D709" s="843"/>
      <c r="E709" s="855">
        <f t="shared" si="107"/>
        <v>0.19</v>
      </c>
      <c r="F709" s="893"/>
      <c r="G709" s="856">
        <v>29</v>
      </c>
      <c r="H709" s="855">
        <f t="shared" si="108"/>
        <v>0.19</v>
      </c>
      <c r="I709" s="894">
        <v>0.11</v>
      </c>
      <c r="J709" s="854"/>
      <c r="K709" s="854"/>
      <c r="L709" s="854"/>
      <c r="M709" s="855">
        <f t="shared" si="109"/>
        <v>0.19</v>
      </c>
      <c r="N709" s="894">
        <v>0.11</v>
      </c>
      <c r="O709" s="871" t="s">
        <v>1747</v>
      </c>
      <c r="P709" s="843" t="s">
        <v>831</v>
      </c>
      <c r="Q709" s="854"/>
      <c r="R709" s="843">
        <v>623</v>
      </c>
      <c r="S709" s="859"/>
      <c r="T709" s="859"/>
      <c r="U709" s="859"/>
      <c r="V709" s="859"/>
      <c r="W709" s="894"/>
      <c r="X709" s="859"/>
      <c r="Y709" s="894"/>
      <c r="Z709" s="859"/>
      <c r="AA709" s="859"/>
      <c r="AB709" s="859"/>
      <c r="AC709" s="859"/>
      <c r="AD709" s="859"/>
      <c r="AE709" s="859"/>
      <c r="AF709" s="859"/>
      <c r="AG709" s="894">
        <v>0</v>
      </c>
      <c r="AH709" s="859"/>
      <c r="AI709" s="859"/>
      <c r="AJ709" s="894"/>
      <c r="AK709" s="894">
        <v>0.19</v>
      </c>
      <c r="AL709" s="859"/>
      <c r="AM709" s="859"/>
      <c r="AN709" s="859"/>
      <c r="AO709" s="859"/>
      <c r="AP709" s="859"/>
      <c r="AQ709" s="859"/>
      <c r="AR709" s="859"/>
      <c r="AS709" s="859"/>
      <c r="AT709" s="859"/>
      <c r="AU709" s="859"/>
      <c r="AV709" s="834" t="s">
        <v>684</v>
      </c>
      <c r="AW709" s="834"/>
      <c r="AX709" s="834"/>
      <c r="AY709" s="834" t="s">
        <v>680</v>
      </c>
      <c r="BA709" s="834" t="s">
        <v>680</v>
      </c>
      <c r="BB709" s="868"/>
    </row>
    <row r="710" spans="1:62" ht="31.5" x14ac:dyDescent="0.25">
      <c r="A710" s="843">
        <v>142</v>
      </c>
      <c r="B710" s="854" t="s">
        <v>1608</v>
      </c>
      <c r="C710" s="843" t="s">
        <v>100</v>
      </c>
      <c r="D710" s="843"/>
      <c r="E710" s="855">
        <f t="shared" si="107"/>
        <v>1.5</v>
      </c>
      <c r="F710" s="854"/>
      <c r="G710" s="856">
        <v>29</v>
      </c>
      <c r="H710" s="855">
        <f t="shared" si="108"/>
        <v>1.5</v>
      </c>
      <c r="I710" s="888">
        <v>1.5</v>
      </c>
      <c r="J710" s="854"/>
      <c r="K710" s="854"/>
      <c r="L710" s="854"/>
      <c r="M710" s="855">
        <f t="shared" si="109"/>
        <v>1.5</v>
      </c>
      <c r="N710" s="888">
        <v>1.5</v>
      </c>
      <c r="O710" s="871" t="s">
        <v>1748</v>
      </c>
      <c r="P710" s="843" t="s">
        <v>831</v>
      </c>
      <c r="Q710" s="854"/>
      <c r="R710" s="843">
        <v>639</v>
      </c>
      <c r="S710" s="859"/>
      <c r="T710" s="859"/>
      <c r="U710" s="859"/>
      <c r="V710" s="859"/>
      <c r="W710" s="859">
        <v>1.5</v>
      </c>
      <c r="X710" s="859"/>
      <c r="Y710" s="859"/>
      <c r="Z710" s="859"/>
      <c r="AA710" s="859"/>
      <c r="AB710" s="859"/>
      <c r="AC710" s="859"/>
      <c r="AD710" s="859"/>
      <c r="AE710" s="859"/>
      <c r="AF710" s="859"/>
      <c r="AG710" s="859"/>
      <c r="AH710" s="859"/>
      <c r="AI710" s="859"/>
      <c r="AJ710" s="859"/>
      <c r="AK710" s="859"/>
      <c r="AL710" s="859"/>
      <c r="AM710" s="859"/>
      <c r="AN710" s="859"/>
      <c r="AO710" s="859"/>
      <c r="AP710" s="859"/>
      <c r="AQ710" s="859"/>
      <c r="AR710" s="859"/>
      <c r="AS710" s="859"/>
      <c r="AT710" s="859"/>
      <c r="AU710" s="859"/>
      <c r="AV710" s="834" t="s">
        <v>684</v>
      </c>
      <c r="AW710" s="834"/>
      <c r="AX710" s="834"/>
      <c r="AY710" s="834" t="s">
        <v>680</v>
      </c>
      <c r="BA710" s="834" t="s">
        <v>680</v>
      </c>
      <c r="BB710" s="868"/>
    </row>
    <row r="711" spans="1:62" ht="31.5" x14ac:dyDescent="0.25">
      <c r="A711" s="843">
        <v>143</v>
      </c>
      <c r="B711" s="854" t="s">
        <v>1608</v>
      </c>
      <c r="C711" s="843" t="s">
        <v>100</v>
      </c>
      <c r="D711" s="843"/>
      <c r="E711" s="855">
        <f t="shared" si="107"/>
        <v>1.1000000000000001</v>
      </c>
      <c r="F711" s="843"/>
      <c r="G711" s="856">
        <v>29</v>
      </c>
      <c r="H711" s="855">
        <f t="shared" si="108"/>
        <v>1.1000000000000001</v>
      </c>
      <c r="I711" s="1070">
        <v>15</v>
      </c>
      <c r="J711" s="854">
        <v>1.1000000000000001</v>
      </c>
      <c r="K711" s="854"/>
      <c r="L711" s="854"/>
      <c r="M711" s="855">
        <f t="shared" si="109"/>
        <v>0</v>
      </c>
      <c r="N711" s="854"/>
      <c r="O711" s="871" t="s">
        <v>1749</v>
      </c>
      <c r="P711" s="843" t="s">
        <v>815</v>
      </c>
      <c r="Q711" s="854"/>
      <c r="R711" s="843">
        <v>712</v>
      </c>
      <c r="S711" s="859"/>
      <c r="T711" s="859"/>
      <c r="U711" s="859"/>
      <c r="V711" s="859"/>
      <c r="W711" s="853"/>
      <c r="X711" s="859"/>
      <c r="Y711" s="859"/>
      <c r="Z711" s="859"/>
      <c r="AA711" s="859"/>
      <c r="AB711" s="859"/>
      <c r="AC711" s="859"/>
      <c r="AD711" s="859"/>
      <c r="AE711" s="859"/>
      <c r="AF711" s="859"/>
      <c r="AG711" s="859"/>
      <c r="AH711" s="859"/>
      <c r="AI711" s="859"/>
      <c r="AJ711" s="859"/>
      <c r="AK711" s="859"/>
      <c r="AL711" s="859"/>
      <c r="AM711" s="859"/>
      <c r="AN711" s="859"/>
      <c r="AO711" s="859"/>
      <c r="AP711" s="859"/>
      <c r="AQ711" s="859"/>
      <c r="AR711" s="859"/>
      <c r="AS711" s="859"/>
      <c r="AT711" s="859"/>
      <c r="AU711" s="859"/>
      <c r="AW711" s="834"/>
      <c r="AX711" s="834"/>
      <c r="AY711" s="834" t="s">
        <v>680</v>
      </c>
      <c r="BA711" s="835" t="s">
        <v>680</v>
      </c>
    </row>
    <row r="712" spans="1:62" ht="31.5" x14ac:dyDescent="0.25">
      <c r="A712" s="843">
        <v>144</v>
      </c>
      <c r="B712" s="854" t="s">
        <v>1608</v>
      </c>
      <c r="C712" s="843" t="s">
        <v>100</v>
      </c>
      <c r="D712" s="843">
        <v>161</v>
      </c>
      <c r="E712" s="855">
        <f t="shared" si="107"/>
        <v>0.03</v>
      </c>
      <c r="F712" s="843"/>
      <c r="G712" s="856">
        <v>29</v>
      </c>
      <c r="H712" s="855">
        <f t="shared" si="108"/>
        <v>0.03</v>
      </c>
      <c r="I712" s="843"/>
      <c r="J712" s="854"/>
      <c r="K712" s="854"/>
      <c r="L712" s="854"/>
      <c r="M712" s="855">
        <f t="shared" si="109"/>
        <v>0.03</v>
      </c>
      <c r="N712" s="854"/>
      <c r="O712" s="871" t="s">
        <v>1211</v>
      </c>
      <c r="P712" s="843" t="s">
        <v>758</v>
      </c>
      <c r="Q712" s="854"/>
      <c r="R712" s="843">
        <v>737</v>
      </c>
      <c r="S712" s="859"/>
      <c r="T712" s="859"/>
      <c r="U712" s="859"/>
      <c r="V712" s="859"/>
      <c r="W712" s="853"/>
      <c r="X712" s="859"/>
      <c r="Y712" s="859"/>
      <c r="Z712" s="859"/>
      <c r="AA712" s="859"/>
      <c r="AB712" s="859"/>
      <c r="AC712" s="859"/>
      <c r="AD712" s="859">
        <v>0.03</v>
      </c>
      <c r="AE712" s="859"/>
      <c r="AF712" s="859"/>
      <c r="AG712" s="859"/>
      <c r="AH712" s="859"/>
      <c r="AI712" s="859"/>
      <c r="AJ712" s="859"/>
      <c r="AK712" s="859"/>
      <c r="AL712" s="859"/>
      <c r="AM712" s="859"/>
      <c r="AN712" s="859"/>
      <c r="AO712" s="859"/>
      <c r="AP712" s="859"/>
      <c r="AQ712" s="859"/>
      <c r="AR712" s="859"/>
      <c r="AS712" s="859"/>
      <c r="AT712" s="859"/>
      <c r="AU712" s="859"/>
      <c r="AW712" s="834"/>
      <c r="AX712" s="834"/>
      <c r="AY712" s="834" t="s">
        <v>680</v>
      </c>
      <c r="BA712" s="835" t="s">
        <v>680</v>
      </c>
    </row>
    <row r="713" spans="1:62" ht="31.5" x14ac:dyDescent="0.25">
      <c r="A713" s="843">
        <v>145</v>
      </c>
      <c r="B713" s="854" t="s">
        <v>1659</v>
      </c>
      <c r="C713" s="843" t="s">
        <v>100</v>
      </c>
      <c r="D713" s="843"/>
      <c r="E713" s="855">
        <f t="shared" si="107"/>
        <v>1.42</v>
      </c>
      <c r="F713" s="843"/>
      <c r="G713" s="856"/>
      <c r="H713" s="855">
        <f t="shared" si="108"/>
        <v>1.42</v>
      </c>
      <c r="I713" s="843"/>
      <c r="J713" s="854"/>
      <c r="K713" s="854"/>
      <c r="L713" s="854"/>
      <c r="M713" s="855">
        <f t="shared" si="109"/>
        <v>1.42</v>
      </c>
      <c r="N713" s="854"/>
      <c r="O713" s="871" t="s">
        <v>595</v>
      </c>
      <c r="P713" s="843" t="s">
        <v>824</v>
      </c>
      <c r="Q713" s="854"/>
      <c r="R713" s="843">
        <v>909</v>
      </c>
      <c r="S713" s="859"/>
      <c r="T713" s="859"/>
      <c r="U713" s="859"/>
      <c r="V713" s="859"/>
      <c r="W713" s="853"/>
      <c r="X713" s="859">
        <v>1.42</v>
      </c>
      <c r="Y713" s="859"/>
      <c r="Z713" s="859"/>
      <c r="AA713" s="859"/>
      <c r="AB713" s="859"/>
      <c r="AC713" s="859"/>
      <c r="AD713" s="859"/>
      <c r="AE713" s="859"/>
      <c r="AF713" s="859"/>
      <c r="AG713" s="859"/>
      <c r="AH713" s="859"/>
      <c r="AI713" s="859"/>
      <c r="AJ713" s="859"/>
      <c r="AK713" s="859"/>
      <c r="AL713" s="859"/>
      <c r="AM713" s="859"/>
      <c r="AN713" s="859"/>
      <c r="AO713" s="859"/>
      <c r="AP713" s="859"/>
      <c r="AQ713" s="859"/>
      <c r="AR713" s="859"/>
      <c r="AS713" s="859"/>
      <c r="AT713" s="859"/>
      <c r="AU713" s="859"/>
      <c r="AW713" s="834"/>
      <c r="AX713" s="834"/>
      <c r="AY713" s="834"/>
      <c r="BA713" s="835" t="s">
        <v>1750</v>
      </c>
    </row>
    <row r="714" spans="1:62" ht="31.5" x14ac:dyDescent="0.25">
      <c r="A714" s="843">
        <v>146</v>
      </c>
      <c r="B714" s="854" t="s">
        <v>1751</v>
      </c>
      <c r="C714" s="843" t="s">
        <v>100</v>
      </c>
      <c r="D714" s="843"/>
      <c r="E714" s="855">
        <f t="shared" si="107"/>
        <v>100</v>
      </c>
      <c r="F714" s="843"/>
      <c r="G714" s="856"/>
      <c r="H714" s="855">
        <f t="shared" si="108"/>
        <v>100</v>
      </c>
      <c r="I714" s="843"/>
      <c r="J714" s="854"/>
      <c r="K714" s="854"/>
      <c r="L714" s="854"/>
      <c r="M714" s="855">
        <f t="shared" si="109"/>
        <v>100</v>
      </c>
      <c r="N714" s="854"/>
      <c r="O714" s="871" t="s">
        <v>1752</v>
      </c>
      <c r="P714" s="843" t="s">
        <v>1753</v>
      </c>
      <c r="Q714" s="854"/>
      <c r="R714" s="843"/>
      <c r="S714" s="859"/>
      <c r="T714" s="859"/>
      <c r="U714" s="859"/>
      <c r="V714" s="859"/>
      <c r="W714" s="853"/>
      <c r="X714" s="859">
        <v>100</v>
      </c>
      <c r="Y714" s="859"/>
      <c r="Z714" s="859"/>
      <c r="AA714" s="859"/>
      <c r="AB714" s="859"/>
      <c r="AC714" s="859"/>
      <c r="AD714" s="859"/>
      <c r="AE714" s="859"/>
      <c r="AF714" s="859"/>
      <c r="AG714" s="859"/>
      <c r="AH714" s="859"/>
      <c r="AI714" s="859"/>
      <c r="AJ714" s="859"/>
      <c r="AK714" s="859"/>
      <c r="AL714" s="859"/>
      <c r="AM714" s="859"/>
      <c r="AN714" s="859"/>
      <c r="AO714" s="859"/>
      <c r="AP714" s="859"/>
      <c r="AQ714" s="859"/>
      <c r="AR714" s="859"/>
      <c r="AS714" s="859"/>
      <c r="AT714" s="859"/>
      <c r="AU714" s="859"/>
      <c r="AW714" s="834"/>
      <c r="AX714" s="834"/>
      <c r="AY714" s="834"/>
    </row>
    <row r="715" spans="1:62" s="838" customFormat="1" x14ac:dyDescent="0.25">
      <c r="A715" s="952" t="s">
        <v>1754</v>
      </c>
      <c r="B715" s="847" t="s">
        <v>96</v>
      </c>
      <c r="C715" s="952"/>
      <c r="D715" s="843"/>
      <c r="E715" s="869">
        <f t="shared" ref="E715:M715" si="110">SUM(E716:E723)</f>
        <v>34.14</v>
      </c>
      <c r="F715" s="869">
        <f t="shared" si="110"/>
        <v>0</v>
      </c>
      <c r="G715" s="855">
        <f t="shared" si="110"/>
        <v>180</v>
      </c>
      <c r="H715" s="869">
        <f t="shared" si="110"/>
        <v>34.14</v>
      </c>
      <c r="I715" s="855">
        <f t="shared" si="110"/>
        <v>36.730000000000004</v>
      </c>
      <c r="J715" s="869">
        <f t="shared" si="110"/>
        <v>4.08</v>
      </c>
      <c r="K715" s="869">
        <f t="shared" si="110"/>
        <v>0</v>
      </c>
      <c r="L715" s="869">
        <f t="shared" si="110"/>
        <v>0</v>
      </c>
      <c r="M715" s="869">
        <f t="shared" si="110"/>
        <v>30.06</v>
      </c>
      <c r="N715" s="854"/>
      <c r="O715" s="850"/>
      <c r="P715" s="843"/>
      <c r="Q715" s="854"/>
      <c r="R715" s="952"/>
      <c r="S715" s="859"/>
      <c r="T715" s="859"/>
      <c r="U715" s="859"/>
      <c r="V715" s="859"/>
      <c r="W715" s="853"/>
      <c r="X715" s="859"/>
      <c r="Y715" s="859"/>
      <c r="Z715" s="859"/>
      <c r="AA715" s="859"/>
      <c r="AB715" s="859"/>
      <c r="AC715" s="859"/>
      <c r="AD715" s="859"/>
      <c r="AE715" s="859"/>
      <c r="AF715" s="859"/>
      <c r="AG715" s="859"/>
      <c r="AH715" s="859"/>
      <c r="AI715" s="859"/>
      <c r="AJ715" s="859"/>
      <c r="AK715" s="859"/>
      <c r="AL715" s="859"/>
      <c r="AM715" s="859"/>
      <c r="AN715" s="859"/>
      <c r="AO715" s="859"/>
      <c r="AP715" s="859"/>
      <c r="AQ715" s="859"/>
      <c r="AR715" s="859"/>
      <c r="AS715" s="859"/>
      <c r="AT715" s="859"/>
      <c r="AU715" s="859"/>
      <c r="AV715" s="834"/>
      <c r="AW715" s="834"/>
      <c r="AX715" s="834"/>
      <c r="AY715" s="834"/>
      <c r="AZ715" s="833"/>
      <c r="BA715" s="835"/>
      <c r="BC715" s="833"/>
      <c r="BD715" s="833"/>
      <c r="BE715" s="833"/>
      <c r="BF715" s="833"/>
      <c r="BG715" s="833"/>
      <c r="BH715" s="833"/>
      <c r="BI715" s="833"/>
      <c r="BJ715" s="833"/>
    </row>
    <row r="716" spans="1:62" ht="31.5" x14ac:dyDescent="0.25">
      <c r="A716" s="843">
        <v>1</v>
      </c>
      <c r="B716" s="854" t="s">
        <v>1755</v>
      </c>
      <c r="C716" s="843" t="s">
        <v>101</v>
      </c>
      <c r="D716" s="843"/>
      <c r="E716" s="855">
        <f t="shared" ref="E716:E723" si="111">F716+H716</f>
        <v>3.3599999999999994</v>
      </c>
      <c r="F716" s="855"/>
      <c r="G716" s="856">
        <v>30</v>
      </c>
      <c r="H716" s="855">
        <f t="shared" ref="H716:H723" si="112">J716+K716+L716+M716</f>
        <v>3.3599999999999994</v>
      </c>
      <c r="I716" s="855">
        <v>2.6</v>
      </c>
      <c r="J716" s="855">
        <f>2.3+0.76</f>
        <v>3.0599999999999996</v>
      </c>
      <c r="K716" s="855"/>
      <c r="L716" s="855"/>
      <c r="M716" s="855">
        <f t="shared" ref="M716:M723" si="113">SUM(W716:AS716)</f>
        <v>0.3</v>
      </c>
      <c r="N716" s="855">
        <v>0.3</v>
      </c>
      <c r="O716" s="871" t="s">
        <v>1756</v>
      </c>
      <c r="P716" s="843" t="s">
        <v>890</v>
      </c>
      <c r="Q716" s="858" t="s">
        <v>677</v>
      </c>
      <c r="R716" s="858">
        <v>496</v>
      </c>
      <c r="S716" s="858">
        <v>496</v>
      </c>
      <c r="T716" s="859" t="s">
        <v>718</v>
      </c>
      <c r="U716" s="874"/>
      <c r="V716" s="872"/>
      <c r="W716" s="874"/>
      <c r="X716" s="874"/>
      <c r="Y716" s="874"/>
      <c r="Z716" s="874"/>
      <c r="AA716" s="874"/>
      <c r="AB716" s="872"/>
      <c r="AC716" s="872"/>
      <c r="AD716" s="874"/>
      <c r="AE716" s="874"/>
      <c r="AF716" s="874"/>
      <c r="AG716" s="874"/>
      <c r="AH716" s="874"/>
      <c r="AI716" s="874"/>
      <c r="AJ716" s="874"/>
      <c r="AK716" s="872"/>
      <c r="AL716" s="872"/>
      <c r="AM716" s="874">
        <v>0.3</v>
      </c>
      <c r="AN716" s="874"/>
      <c r="AO716" s="872"/>
      <c r="AP716" s="872"/>
      <c r="AQ716" s="857"/>
      <c r="AR716" s="857"/>
      <c r="AS716" s="857"/>
      <c r="AT716" s="857"/>
      <c r="AU716" s="857"/>
      <c r="AV716" s="861"/>
      <c r="AW716" s="834"/>
      <c r="AX716" s="862"/>
      <c r="AY716" s="862" t="s">
        <v>680</v>
      </c>
      <c r="AZ716" s="863"/>
      <c r="BA716" s="861" t="s">
        <v>680</v>
      </c>
      <c r="BB716" s="864"/>
      <c r="BC716" s="864"/>
      <c r="BD716" s="864"/>
      <c r="BE716" s="868"/>
      <c r="BF716" s="947"/>
      <c r="BG716" s="897"/>
      <c r="BH716" s="863"/>
      <c r="BI716" s="863"/>
      <c r="BJ716" s="863"/>
    </row>
    <row r="717" spans="1:62" ht="31.5" x14ac:dyDescent="0.25">
      <c r="A717" s="843">
        <v>2</v>
      </c>
      <c r="B717" s="854" t="s">
        <v>1755</v>
      </c>
      <c r="C717" s="843" t="s">
        <v>101</v>
      </c>
      <c r="D717" s="843"/>
      <c r="E717" s="855">
        <f t="shared" si="111"/>
        <v>1.74</v>
      </c>
      <c r="F717" s="855"/>
      <c r="G717" s="856">
        <v>30</v>
      </c>
      <c r="H717" s="855">
        <f t="shared" si="112"/>
        <v>1.74</v>
      </c>
      <c r="I717" s="855">
        <v>0.2</v>
      </c>
      <c r="J717" s="855"/>
      <c r="K717" s="855"/>
      <c r="L717" s="855"/>
      <c r="M717" s="855">
        <f t="shared" si="113"/>
        <v>1.74</v>
      </c>
      <c r="N717" s="855">
        <v>0.2</v>
      </c>
      <c r="O717" s="871" t="s">
        <v>1757</v>
      </c>
      <c r="P717" s="843" t="s">
        <v>890</v>
      </c>
      <c r="Q717" s="858" t="s">
        <v>677</v>
      </c>
      <c r="R717" s="858">
        <v>498</v>
      </c>
      <c r="S717" s="858">
        <v>498</v>
      </c>
      <c r="T717" s="859" t="s">
        <v>680</v>
      </c>
      <c r="U717" s="874"/>
      <c r="V717" s="872"/>
      <c r="W717" s="874"/>
      <c r="X717" s="874">
        <v>1.5</v>
      </c>
      <c r="Y717" s="874"/>
      <c r="Z717" s="874"/>
      <c r="AA717" s="874"/>
      <c r="AB717" s="872"/>
      <c r="AC717" s="872"/>
      <c r="AD717" s="874"/>
      <c r="AE717" s="874"/>
      <c r="AF717" s="874"/>
      <c r="AG717" s="874">
        <v>0.24</v>
      </c>
      <c r="AH717" s="874"/>
      <c r="AI717" s="874"/>
      <c r="AJ717" s="874"/>
      <c r="AK717" s="872"/>
      <c r="AL717" s="872"/>
      <c r="AM717" s="874"/>
      <c r="AN717" s="874"/>
      <c r="AO717" s="872"/>
      <c r="AP717" s="872"/>
      <c r="AQ717" s="857"/>
      <c r="AR717" s="857"/>
      <c r="AS717" s="857"/>
      <c r="AT717" s="857"/>
      <c r="AU717" s="857"/>
      <c r="AV717" s="861"/>
      <c r="AW717" s="834"/>
      <c r="AX717" s="862"/>
      <c r="AY717" s="862" t="s">
        <v>680</v>
      </c>
      <c r="AZ717" s="863"/>
      <c r="BA717" s="861" t="s">
        <v>680</v>
      </c>
      <c r="BB717" s="864"/>
      <c r="BC717" s="864"/>
      <c r="BD717" s="864"/>
      <c r="BE717" s="868"/>
      <c r="BF717" s="947"/>
      <c r="BG717" s="897"/>
      <c r="BH717" s="863"/>
      <c r="BI717" s="863"/>
      <c r="BJ717" s="863"/>
    </row>
    <row r="718" spans="1:62" ht="31.5" x14ac:dyDescent="0.25">
      <c r="A718" s="843">
        <v>3</v>
      </c>
      <c r="B718" s="854" t="s">
        <v>1755</v>
      </c>
      <c r="C718" s="843" t="s">
        <v>101</v>
      </c>
      <c r="D718" s="843"/>
      <c r="E718" s="855">
        <f t="shared" si="111"/>
        <v>21.3</v>
      </c>
      <c r="F718" s="855"/>
      <c r="G718" s="856">
        <v>30</v>
      </c>
      <c r="H718" s="855">
        <f t="shared" si="112"/>
        <v>21.3</v>
      </c>
      <c r="I718" s="855">
        <v>21.7</v>
      </c>
      <c r="J718" s="855"/>
      <c r="K718" s="855"/>
      <c r="L718" s="855"/>
      <c r="M718" s="855">
        <f t="shared" si="113"/>
        <v>21.3</v>
      </c>
      <c r="N718" s="855">
        <v>21.7</v>
      </c>
      <c r="O718" s="871" t="s">
        <v>1758</v>
      </c>
      <c r="P718" s="843" t="s">
        <v>890</v>
      </c>
      <c r="Q718" s="858" t="s">
        <v>677</v>
      </c>
      <c r="R718" s="858">
        <v>499</v>
      </c>
      <c r="S718" s="858">
        <v>499</v>
      </c>
      <c r="T718" s="859" t="s">
        <v>680</v>
      </c>
      <c r="U718" s="874"/>
      <c r="V718" s="872"/>
      <c r="W718" s="874">
        <v>21.3</v>
      </c>
      <c r="X718" s="874"/>
      <c r="Y718" s="874"/>
      <c r="Z718" s="874"/>
      <c r="AA718" s="874"/>
      <c r="AB718" s="872"/>
      <c r="AC718" s="872"/>
      <c r="AD718" s="874"/>
      <c r="AE718" s="874"/>
      <c r="AF718" s="874"/>
      <c r="AG718" s="874"/>
      <c r="AH718" s="874"/>
      <c r="AI718" s="874"/>
      <c r="AJ718" s="874"/>
      <c r="AK718" s="872"/>
      <c r="AL718" s="872"/>
      <c r="AM718" s="874"/>
      <c r="AN718" s="874"/>
      <c r="AO718" s="872"/>
      <c r="AP718" s="872"/>
      <c r="AQ718" s="857"/>
      <c r="AR718" s="857"/>
      <c r="AS718" s="857"/>
      <c r="AT718" s="857"/>
      <c r="AU718" s="857"/>
      <c r="AV718" s="861"/>
      <c r="AW718" s="834" t="s">
        <v>1759</v>
      </c>
      <c r="AX718" s="862"/>
      <c r="AY718" s="862" t="s">
        <v>680</v>
      </c>
      <c r="AZ718" s="863"/>
      <c r="BA718" s="861" t="s">
        <v>680</v>
      </c>
      <c r="BB718" s="864"/>
      <c r="BC718" s="864"/>
      <c r="BD718" s="864"/>
      <c r="BE718" s="868"/>
      <c r="BF718" s="947"/>
      <c r="BG718" s="897"/>
      <c r="BH718" s="863"/>
      <c r="BI718" s="863"/>
      <c r="BJ718" s="863"/>
    </row>
    <row r="719" spans="1:62" ht="31.5" x14ac:dyDescent="0.25">
      <c r="A719" s="843">
        <v>4</v>
      </c>
      <c r="B719" s="854" t="s">
        <v>1755</v>
      </c>
      <c r="C719" s="843" t="s">
        <v>101</v>
      </c>
      <c r="D719" s="843"/>
      <c r="E719" s="855">
        <f t="shared" si="111"/>
        <v>1.02</v>
      </c>
      <c r="F719" s="855"/>
      <c r="G719" s="856">
        <v>30</v>
      </c>
      <c r="H719" s="855">
        <f t="shared" si="112"/>
        <v>1.02</v>
      </c>
      <c r="I719" s="855">
        <v>2</v>
      </c>
      <c r="J719" s="855">
        <v>1.02</v>
      </c>
      <c r="K719" s="855"/>
      <c r="L719" s="855"/>
      <c r="M719" s="855">
        <f t="shared" si="113"/>
        <v>0</v>
      </c>
      <c r="N719" s="855">
        <v>0</v>
      </c>
      <c r="O719" s="871" t="s">
        <v>1756</v>
      </c>
      <c r="P719" s="843" t="s">
        <v>890</v>
      </c>
      <c r="Q719" s="858" t="s">
        <v>677</v>
      </c>
      <c r="R719" s="858">
        <v>502</v>
      </c>
      <c r="S719" s="858">
        <v>502</v>
      </c>
      <c r="T719" s="859" t="s">
        <v>680</v>
      </c>
      <c r="U719" s="874"/>
      <c r="V719" s="872"/>
      <c r="W719" s="874"/>
      <c r="X719" s="874"/>
      <c r="Y719" s="874"/>
      <c r="Z719" s="874"/>
      <c r="AA719" s="874"/>
      <c r="AB719" s="872"/>
      <c r="AC719" s="872"/>
      <c r="AD719" s="874"/>
      <c r="AE719" s="874"/>
      <c r="AF719" s="874"/>
      <c r="AG719" s="874"/>
      <c r="AH719" s="874"/>
      <c r="AI719" s="874"/>
      <c r="AJ719" s="874"/>
      <c r="AK719" s="872"/>
      <c r="AL719" s="872"/>
      <c r="AM719" s="874"/>
      <c r="AN719" s="874"/>
      <c r="AO719" s="872"/>
      <c r="AP719" s="872"/>
      <c r="AQ719" s="857"/>
      <c r="AR719" s="857"/>
      <c r="AS719" s="857"/>
      <c r="AT719" s="857"/>
      <c r="AU719" s="857"/>
      <c r="AV719" s="861"/>
      <c r="AW719" s="834"/>
      <c r="AX719" s="862"/>
      <c r="AY719" s="862" t="s">
        <v>680</v>
      </c>
      <c r="AZ719" s="863"/>
      <c r="BA719" s="861" t="s">
        <v>680</v>
      </c>
      <c r="BB719" s="864"/>
      <c r="BC719" s="864"/>
      <c r="BD719" s="864"/>
      <c r="BE719" s="948"/>
      <c r="BF719" s="910"/>
      <c r="BG719" s="897"/>
      <c r="BH719" s="863"/>
      <c r="BI719" s="863"/>
      <c r="BJ719" s="863"/>
    </row>
    <row r="720" spans="1:62" ht="31.5" x14ac:dyDescent="0.25">
      <c r="A720" s="843">
        <v>5</v>
      </c>
      <c r="B720" s="854" t="s">
        <v>1755</v>
      </c>
      <c r="C720" s="843" t="s">
        <v>101</v>
      </c>
      <c r="D720" s="843"/>
      <c r="E720" s="855">
        <f t="shared" si="111"/>
        <v>0.36</v>
      </c>
      <c r="F720" s="855"/>
      <c r="G720" s="856">
        <v>30</v>
      </c>
      <c r="H720" s="855">
        <f t="shared" si="112"/>
        <v>0.36</v>
      </c>
      <c r="I720" s="855">
        <v>0.23</v>
      </c>
      <c r="J720" s="855"/>
      <c r="K720" s="855"/>
      <c r="L720" s="855"/>
      <c r="M720" s="855">
        <f t="shared" si="113"/>
        <v>0.36</v>
      </c>
      <c r="N720" s="855">
        <v>0.23</v>
      </c>
      <c r="O720" s="871" t="s">
        <v>1760</v>
      </c>
      <c r="P720" s="843" t="s">
        <v>890</v>
      </c>
      <c r="Q720" s="858" t="s">
        <v>677</v>
      </c>
      <c r="R720" s="858">
        <v>504</v>
      </c>
      <c r="S720" s="858">
        <v>504</v>
      </c>
      <c r="T720" s="859" t="s">
        <v>1761</v>
      </c>
      <c r="U720" s="874"/>
      <c r="V720" s="872"/>
      <c r="W720" s="874"/>
      <c r="X720" s="874">
        <v>0.36</v>
      </c>
      <c r="Y720" s="874"/>
      <c r="Z720" s="874"/>
      <c r="AA720" s="874"/>
      <c r="AB720" s="872"/>
      <c r="AC720" s="872"/>
      <c r="AD720" s="874"/>
      <c r="AE720" s="874"/>
      <c r="AF720" s="874"/>
      <c r="AG720" s="874"/>
      <c r="AH720" s="874"/>
      <c r="AI720" s="874"/>
      <c r="AJ720" s="874"/>
      <c r="AK720" s="872"/>
      <c r="AL720" s="872"/>
      <c r="AM720" s="874"/>
      <c r="AN720" s="874"/>
      <c r="AO720" s="872"/>
      <c r="AP720" s="872"/>
      <c r="AQ720" s="857"/>
      <c r="AR720" s="857"/>
      <c r="AS720" s="857"/>
      <c r="AT720" s="857"/>
      <c r="AU720" s="857"/>
      <c r="AV720" s="861"/>
      <c r="AW720" s="834"/>
      <c r="AX720" s="862"/>
      <c r="AY720" s="862" t="s">
        <v>680</v>
      </c>
      <c r="AZ720" s="863"/>
      <c r="BA720" s="861" t="s">
        <v>680</v>
      </c>
      <c r="BB720" s="864"/>
      <c r="BC720" s="864"/>
      <c r="BD720" s="864"/>
      <c r="BE720" s="914"/>
      <c r="BF720" s="910"/>
      <c r="BG720" s="897"/>
      <c r="BH720" s="863"/>
      <c r="BI720" s="863"/>
      <c r="BJ720" s="863"/>
    </row>
    <row r="721" spans="1:62" ht="31.5" x14ac:dyDescent="0.25">
      <c r="A721" s="843">
        <v>6</v>
      </c>
      <c r="B721" s="854" t="s">
        <v>1755</v>
      </c>
      <c r="C721" s="873" t="s">
        <v>101</v>
      </c>
      <c r="D721" s="873">
        <v>10</v>
      </c>
      <c r="E721" s="855">
        <f t="shared" si="111"/>
        <v>0.9</v>
      </c>
      <c r="F721" s="855"/>
      <c r="G721" s="856">
        <v>30</v>
      </c>
      <c r="H721" s="855">
        <f t="shared" si="112"/>
        <v>0.9</v>
      </c>
      <c r="I721" s="855">
        <v>10</v>
      </c>
      <c r="J721" s="884"/>
      <c r="K721" s="855"/>
      <c r="L721" s="855"/>
      <c r="M721" s="855">
        <f t="shared" si="113"/>
        <v>0.9</v>
      </c>
      <c r="N721" s="855">
        <v>10</v>
      </c>
      <c r="O721" s="871" t="s">
        <v>1762</v>
      </c>
      <c r="P721" s="843" t="s">
        <v>890</v>
      </c>
      <c r="Q721" s="858" t="s">
        <v>677</v>
      </c>
      <c r="R721" s="858">
        <v>505</v>
      </c>
      <c r="S721" s="858">
        <v>505</v>
      </c>
      <c r="T721" s="859"/>
      <c r="U721" s="872"/>
      <c r="V721" s="872"/>
      <c r="W721" s="874"/>
      <c r="X721" s="872"/>
      <c r="Y721" s="872">
        <v>0.9</v>
      </c>
      <c r="Z721" s="872"/>
      <c r="AA721" s="872"/>
      <c r="AB721" s="872"/>
      <c r="AC721" s="872"/>
      <c r="AD721" s="872"/>
      <c r="AE721" s="872"/>
      <c r="AF721" s="872"/>
      <c r="AG721" s="872"/>
      <c r="AH721" s="872"/>
      <c r="AI721" s="872"/>
      <c r="AJ721" s="872"/>
      <c r="AK721" s="872"/>
      <c r="AL721" s="872"/>
      <c r="AM721" s="872"/>
      <c r="AN721" s="872"/>
      <c r="AO721" s="872"/>
      <c r="AP721" s="872"/>
      <c r="AQ721" s="857"/>
      <c r="AR721" s="857"/>
      <c r="AS721" s="857"/>
      <c r="AT721" s="857"/>
      <c r="AU721" s="857"/>
      <c r="AV721" s="861"/>
      <c r="AW721" s="834" t="s">
        <v>839</v>
      </c>
      <c r="AX721" s="862"/>
      <c r="AY721" s="834" t="s">
        <v>839</v>
      </c>
      <c r="AZ721" s="863"/>
      <c r="BA721" s="861" t="s">
        <v>680</v>
      </c>
      <c r="BB721" s="864"/>
      <c r="BC721" s="864"/>
      <c r="BD721" s="864"/>
      <c r="BE721" s="895"/>
      <c r="BF721" s="896"/>
      <c r="BG721" s="897"/>
      <c r="BH721" s="863"/>
      <c r="BI721" s="863"/>
      <c r="BJ721" s="863"/>
    </row>
    <row r="722" spans="1:62" ht="31.5" x14ac:dyDescent="0.25">
      <c r="A722" s="843">
        <v>7</v>
      </c>
      <c r="B722" s="854" t="s">
        <v>1755</v>
      </c>
      <c r="C722" s="873" t="s">
        <v>101</v>
      </c>
      <c r="D722" s="873"/>
      <c r="E722" s="855">
        <f t="shared" si="111"/>
        <v>0.46</v>
      </c>
      <c r="F722" s="855"/>
      <c r="G722" s="856"/>
      <c r="H722" s="855">
        <f t="shared" si="112"/>
        <v>0.46</v>
      </c>
      <c r="I722" s="855"/>
      <c r="J722" s="884"/>
      <c r="K722" s="855"/>
      <c r="L722" s="855"/>
      <c r="M722" s="855">
        <f t="shared" si="113"/>
        <v>0.46</v>
      </c>
      <c r="N722" s="855"/>
      <c r="O722" s="871" t="s">
        <v>1763</v>
      </c>
      <c r="P722" s="843" t="s">
        <v>890</v>
      </c>
      <c r="Q722" s="858"/>
      <c r="R722" s="858">
        <v>911</v>
      </c>
      <c r="S722" s="858"/>
      <c r="T722" s="859"/>
      <c r="U722" s="872"/>
      <c r="V722" s="872"/>
      <c r="W722" s="874"/>
      <c r="X722" s="872">
        <v>0.46</v>
      </c>
      <c r="Y722" s="872"/>
      <c r="Z722" s="872"/>
      <c r="AA722" s="872"/>
      <c r="AB722" s="872"/>
      <c r="AC722" s="872"/>
      <c r="AD722" s="872"/>
      <c r="AE722" s="872"/>
      <c r="AF722" s="872"/>
      <c r="AG722" s="872"/>
      <c r="AH722" s="872"/>
      <c r="AI722" s="872"/>
      <c r="AJ722" s="872"/>
      <c r="AK722" s="872"/>
      <c r="AL722" s="872"/>
      <c r="AM722" s="872"/>
      <c r="AN722" s="872"/>
      <c r="AO722" s="872"/>
      <c r="AP722" s="872"/>
      <c r="AQ722" s="857"/>
      <c r="AR722" s="857"/>
      <c r="AS722" s="857"/>
      <c r="AT722" s="857"/>
      <c r="AU722" s="857"/>
      <c r="AV722" s="861"/>
      <c r="AW722" s="834"/>
      <c r="AX722" s="862"/>
      <c r="AY722" s="834"/>
      <c r="AZ722" s="863"/>
      <c r="BA722" s="861" t="s">
        <v>1764</v>
      </c>
      <c r="BB722" s="864"/>
      <c r="BC722" s="864"/>
      <c r="BD722" s="864"/>
      <c r="BE722" s="895"/>
      <c r="BF722" s="896"/>
      <c r="BG722" s="897"/>
      <c r="BH722" s="863"/>
      <c r="BI722" s="863"/>
      <c r="BJ722" s="863"/>
    </row>
    <row r="723" spans="1:62" ht="31.5" x14ac:dyDescent="0.25">
      <c r="A723" s="843">
        <v>8</v>
      </c>
      <c r="B723" s="854" t="s">
        <v>1751</v>
      </c>
      <c r="C723" s="873" t="s">
        <v>101</v>
      </c>
      <c r="D723" s="873"/>
      <c r="E723" s="855">
        <f t="shared" si="111"/>
        <v>5</v>
      </c>
      <c r="F723" s="855"/>
      <c r="G723" s="856"/>
      <c r="H723" s="855">
        <f t="shared" si="112"/>
        <v>5</v>
      </c>
      <c r="I723" s="855"/>
      <c r="J723" s="884"/>
      <c r="K723" s="855"/>
      <c r="L723" s="855"/>
      <c r="M723" s="855">
        <f t="shared" si="113"/>
        <v>5</v>
      </c>
      <c r="N723" s="855"/>
      <c r="O723" s="871" t="s">
        <v>610</v>
      </c>
      <c r="P723" s="843" t="s">
        <v>890</v>
      </c>
      <c r="Q723" s="858"/>
      <c r="R723" s="858"/>
      <c r="S723" s="858"/>
      <c r="T723" s="859"/>
      <c r="U723" s="872"/>
      <c r="V723" s="872"/>
      <c r="W723" s="874"/>
      <c r="X723" s="872">
        <v>5</v>
      </c>
      <c r="Y723" s="872"/>
      <c r="Z723" s="872"/>
      <c r="AA723" s="872"/>
      <c r="AB723" s="872"/>
      <c r="AC723" s="872"/>
      <c r="AD723" s="872"/>
      <c r="AE723" s="872"/>
      <c r="AF723" s="872"/>
      <c r="AG723" s="872"/>
      <c r="AH723" s="872"/>
      <c r="AI723" s="872"/>
      <c r="AJ723" s="872"/>
      <c r="AK723" s="872"/>
      <c r="AL723" s="872"/>
      <c r="AM723" s="872"/>
      <c r="AN723" s="872"/>
      <c r="AO723" s="872"/>
      <c r="AP723" s="872"/>
      <c r="AQ723" s="857"/>
      <c r="AR723" s="857"/>
      <c r="AS723" s="857"/>
      <c r="AT723" s="857"/>
      <c r="AU723" s="857"/>
      <c r="AV723" s="861"/>
      <c r="AW723" s="834"/>
      <c r="AX723" s="862"/>
      <c r="AY723" s="834"/>
      <c r="AZ723" s="863"/>
      <c r="BA723" s="861"/>
      <c r="BB723" s="864"/>
      <c r="BC723" s="864"/>
      <c r="BD723" s="864"/>
      <c r="BE723" s="895"/>
      <c r="BF723" s="896"/>
      <c r="BG723" s="897"/>
      <c r="BH723" s="863"/>
      <c r="BI723" s="863"/>
      <c r="BJ723" s="863"/>
    </row>
    <row r="724" spans="1:62" s="838" customFormat="1" x14ac:dyDescent="0.25">
      <c r="A724" s="952" t="s">
        <v>1765</v>
      </c>
      <c r="B724" s="847" t="s">
        <v>97</v>
      </c>
      <c r="C724" s="898"/>
      <c r="D724" s="873"/>
      <c r="E724" s="869">
        <f>SUM(E725:E732)</f>
        <v>1.6</v>
      </c>
      <c r="F724" s="869">
        <f t="shared" ref="F724:M724" si="114">SUM(F725:F732)</f>
        <v>0</v>
      </c>
      <c r="G724" s="855">
        <f t="shared" si="114"/>
        <v>248</v>
      </c>
      <c r="H724" s="869">
        <f t="shared" si="114"/>
        <v>1.6</v>
      </c>
      <c r="I724" s="855">
        <f t="shared" si="114"/>
        <v>3.1700000000000004</v>
      </c>
      <c r="J724" s="869">
        <f t="shared" si="114"/>
        <v>0.1</v>
      </c>
      <c r="K724" s="869">
        <f t="shared" si="114"/>
        <v>0</v>
      </c>
      <c r="L724" s="869">
        <f t="shared" si="114"/>
        <v>0</v>
      </c>
      <c r="M724" s="869">
        <f t="shared" si="114"/>
        <v>1.5</v>
      </c>
      <c r="N724" s="855"/>
      <c r="O724" s="850"/>
      <c r="P724" s="843"/>
      <c r="Q724" s="858"/>
      <c r="R724" s="900"/>
      <c r="S724" s="858"/>
      <c r="T724" s="859"/>
      <c r="U724" s="872"/>
      <c r="V724" s="872"/>
      <c r="W724" s="874"/>
      <c r="X724" s="872"/>
      <c r="Y724" s="872"/>
      <c r="Z724" s="872"/>
      <c r="AA724" s="872"/>
      <c r="AB724" s="872"/>
      <c r="AC724" s="872"/>
      <c r="AD724" s="872"/>
      <c r="AE724" s="872"/>
      <c r="AF724" s="872"/>
      <c r="AG724" s="872"/>
      <c r="AH724" s="872"/>
      <c r="AI724" s="872"/>
      <c r="AJ724" s="872"/>
      <c r="AK724" s="872"/>
      <c r="AL724" s="872"/>
      <c r="AM724" s="872"/>
      <c r="AN724" s="872"/>
      <c r="AO724" s="872"/>
      <c r="AP724" s="872"/>
      <c r="AQ724" s="857"/>
      <c r="AR724" s="857"/>
      <c r="AS724" s="857"/>
      <c r="AT724" s="857"/>
      <c r="AU724" s="857"/>
      <c r="AV724" s="861"/>
      <c r="AW724" s="834"/>
      <c r="AX724" s="862"/>
      <c r="AY724" s="862"/>
      <c r="AZ724" s="863"/>
      <c r="BA724" s="861"/>
      <c r="BB724" s="901"/>
      <c r="BC724" s="864"/>
      <c r="BD724" s="864"/>
      <c r="BE724" s="895"/>
      <c r="BF724" s="896"/>
      <c r="BG724" s="897"/>
      <c r="BH724" s="863"/>
      <c r="BI724" s="863"/>
      <c r="BJ724" s="863"/>
    </row>
    <row r="725" spans="1:62" ht="22.9" customHeight="1" x14ac:dyDescent="0.25">
      <c r="A725" s="843">
        <v>1</v>
      </c>
      <c r="B725" s="854" t="s">
        <v>1766</v>
      </c>
      <c r="C725" s="843" t="s">
        <v>105</v>
      </c>
      <c r="D725" s="843"/>
      <c r="E725" s="855">
        <f t="shared" ref="E725:E732" si="115">F725+H725</f>
        <v>0.16</v>
      </c>
      <c r="F725" s="855"/>
      <c r="G725" s="856">
        <v>31</v>
      </c>
      <c r="H725" s="855">
        <f t="shared" ref="H725:H732" si="116">J725+K725+L725+M725</f>
        <v>0.16</v>
      </c>
      <c r="I725" s="855">
        <v>0.66</v>
      </c>
      <c r="J725" s="881">
        <v>0.1</v>
      </c>
      <c r="K725" s="855"/>
      <c r="L725" s="855"/>
      <c r="M725" s="855">
        <f t="shared" ref="M725:M732" si="117">SUM(W725:AS725)</f>
        <v>0.06</v>
      </c>
      <c r="N725" s="855">
        <v>0.06</v>
      </c>
      <c r="O725" s="882" t="s">
        <v>823</v>
      </c>
      <c r="P725" s="883" t="s">
        <v>824</v>
      </c>
      <c r="Q725" s="902" t="s">
        <v>677</v>
      </c>
      <c r="R725" s="902">
        <v>183</v>
      </c>
      <c r="S725" s="902">
        <v>183</v>
      </c>
      <c r="T725" s="859" t="s">
        <v>718</v>
      </c>
      <c r="U725" s="881"/>
      <c r="V725" s="872"/>
      <c r="W725" s="855"/>
      <c r="X725" s="881"/>
      <c r="Y725" s="881"/>
      <c r="Z725" s="881"/>
      <c r="AA725" s="872"/>
      <c r="AB725" s="881">
        <v>0.06</v>
      </c>
      <c r="AC725" s="872"/>
      <c r="AD725" s="881"/>
      <c r="AE725" s="881"/>
      <c r="AF725" s="872"/>
      <c r="AG725" s="872"/>
      <c r="AH725" s="872"/>
      <c r="AI725" s="872"/>
      <c r="AJ725" s="872"/>
      <c r="AK725" s="872"/>
      <c r="AL725" s="872"/>
      <c r="AM725" s="872"/>
      <c r="AN725" s="872"/>
      <c r="AO725" s="872"/>
      <c r="AP725" s="872"/>
      <c r="AQ725" s="857"/>
      <c r="AR725" s="857"/>
      <c r="AS725" s="857"/>
      <c r="AT725" s="857"/>
      <c r="AU725" s="857"/>
      <c r="AV725" s="861" t="s">
        <v>1767</v>
      </c>
      <c r="AW725" s="862"/>
      <c r="AX725" s="862" t="s">
        <v>1768</v>
      </c>
      <c r="AY725" s="862" t="s">
        <v>680</v>
      </c>
      <c r="AZ725" s="863"/>
      <c r="BA725" s="861" t="s">
        <v>680</v>
      </c>
      <c r="BB725" s="864"/>
      <c r="BC725" s="864"/>
      <c r="BD725" s="864"/>
      <c r="BH725" s="863"/>
      <c r="BI725" s="863"/>
      <c r="BJ725" s="863"/>
    </row>
    <row r="726" spans="1:62" x14ac:dyDescent="0.25">
      <c r="A726" s="843">
        <v>2</v>
      </c>
      <c r="B726" s="875" t="s">
        <v>1769</v>
      </c>
      <c r="C726" s="873" t="s">
        <v>105</v>
      </c>
      <c r="D726" s="873"/>
      <c r="E726" s="855">
        <f t="shared" si="115"/>
        <v>0.56000000000000005</v>
      </c>
      <c r="F726" s="855"/>
      <c r="G726" s="856">
        <v>31</v>
      </c>
      <c r="H726" s="855">
        <f t="shared" si="116"/>
        <v>0.56000000000000005</v>
      </c>
      <c r="I726" s="855">
        <v>1.32</v>
      </c>
      <c r="J726" s="884"/>
      <c r="K726" s="855"/>
      <c r="L726" s="855"/>
      <c r="M726" s="855">
        <f t="shared" si="117"/>
        <v>0.56000000000000005</v>
      </c>
      <c r="N726" s="855">
        <v>1.32</v>
      </c>
      <c r="O726" s="871" t="s">
        <v>698</v>
      </c>
      <c r="P726" s="843" t="s">
        <v>699</v>
      </c>
      <c r="Q726" s="858" t="s">
        <v>677</v>
      </c>
      <c r="R726" s="858">
        <v>506</v>
      </c>
      <c r="S726" s="858">
        <v>506</v>
      </c>
      <c r="T726" s="859"/>
      <c r="U726" s="872"/>
      <c r="V726" s="872"/>
      <c r="W726" s="874"/>
      <c r="X726" s="872"/>
      <c r="Y726" s="872"/>
      <c r="Z726" s="872"/>
      <c r="AA726" s="872"/>
      <c r="AB726" s="872"/>
      <c r="AC726" s="872"/>
      <c r="AD726" s="872"/>
      <c r="AE726" s="872"/>
      <c r="AF726" s="872"/>
      <c r="AG726" s="872"/>
      <c r="AH726" s="872"/>
      <c r="AI726" s="872"/>
      <c r="AJ726" s="884">
        <v>0.56000000000000005</v>
      </c>
      <c r="AK726" s="872"/>
      <c r="AL726" s="872"/>
      <c r="AM726" s="872"/>
      <c r="AN726" s="872"/>
      <c r="AO726" s="872"/>
      <c r="AP726" s="872"/>
      <c r="AQ726" s="857"/>
      <c r="AR726" s="857"/>
      <c r="AS726" s="857"/>
      <c r="AT726" s="857"/>
      <c r="AU726" s="857"/>
      <c r="AV726" s="861"/>
      <c r="AW726" s="834"/>
      <c r="AX726" s="862"/>
      <c r="AY726" s="862" t="s">
        <v>680</v>
      </c>
      <c r="AZ726" s="863"/>
      <c r="BA726" s="861" t="s">
        <v>680</v>
      </c>
      <c r="BB726" s="864"/>
      <c r="BC726" s="864"/>
      <c r="BD726" s="864"/>
      <c r="BH726" s="863"/>
      <c r="BI726" s="863"/>
      <c r="BJ726" s="863"/>
    </row>
    <row r="727" spans="1:62" ht="31.5" x14ac:dyDescent="0.25">
      <c r="A727" s="843">
        <v>3</v>
      </c>
      <c r="B727" s="854" t="s">
        <v>1770</v>
      </c>
      <c r="C727" s="843" t="s">
        <v>105</v>
      </c>
      <c r="D727" s="843"/>
      <c r="E727" s="855">
        <f t="shared" si="115"/>
        <v>0.13</v>
      </c>
      <c r="F727" s="855"/>
      <c r="G727" s="856">
        <v>31</v>
      </c>
      <c r="H727" s="855">
        <f t="shared" si="116"/>
        <v>0.13</v>
      </c>
      <c r="I727" s="855">
        <v>0.3</v>
      </c>
      <c r="J727" s="855"/>
      <c r="K727" s="855"/>
      <c r="L727" s="855"/>
      <c r="M727" s="855">
        <f t="shared" si="117"/>
        <v>0.13</v>
      </c>
      <c r="N727" s="855">
        <v>0.3</v>
      </c>
      <c r="O727" s="871" t="s">
        <v>610</v>
      </c>
      <c r="P727" s="843" t="s">
        <v>890</v>
      </c>
      <c r="Q727" s="858" t="s">
        <v>677</v>
      </c>
      <c r="R727" s="858">
        <v>507</v>
      </c>
      <c r="S727" s="858">
        <v>507</v>
      </c>
      <c r="T727" s="859"/>
      <c r="U727" s="874"/>
      <c r="V727" s="872"/>
      <c r="W727" s="874"/>
      <c r="X727" s="874"/>
      <c r="Y727" s="874"/>
      <c r="Z727" s="874">
        <v>0.13</v>
      </c>
      <c r="AA727" s="874"/>
      <c r="AB727" s="872"/>
      <c r="AC727" s="872"/>
      <c r="AD727" s="874"/>
      <c r="AE727" s="874"/>
      <c r="AF727" s="874"/>
      <c r="AG727" s="874"/>
      <c r="AH727" s="874"/>
      <c r="AI727" s="874"/>
      <c r="AJ727" s="874"/>
      <c r="AK727" s="872"/>
      <c r="AL727" s="872"/>
      <c r="AM727" s="874"/>
      <c r="AN727" s="874"/>
      <c r="AO727" s="872"/>
      <c r="AP727" s="872"/>
      <c r="AQ727" s="857"/>
      <c r="AR727" s="857"/>
      <c r="AS727" s="857"/>
      <c r="AT727" s="857"/>
      <c r="AU727" s="857"/>
      <c r="AV727" s="861"/>
      <c r="AW727" s="834"/>
      <c r="AX727" s="862"/>
      <c r="AY727" s="862" t="s">
        <v>680</v>
      </c>
      <c r="AZ727" s="863"/>
      <c r="BA727" s="861" t="s">
        <v>680</v>
      </c>
      <c r="BB727" s="864"/>
      <c r="BC727" s="864"/>
      <c r="BD727" s="864"/>
      <c r="BH727" s="863"/>
      <c r="BI727" s="863"/>
      <c r="BJ727" s="863"/>
    </row>
    <row r="728" spans="1:62" x14ac:dyDescent="0.25">
      <c r="A728" s="843">
        <v>4</v>
      </c>
      <c r="B728" s="854" t="s">
        <v>1771</v>
      </c>
      <c r="C728" s="843" t="s">
        <v>105</v>
      </c>
      <c r="D728" s="843"/>
      <c r="E728" s="855">
        <f t="shared" si="115"/>
        <v>0.1</v>
      </c>
      <c r="F728" s="855"/>
      <c r="G728" s="856">
        <v>31</v>
      </c>
      <c r="H728" s="855">
        <f t="shared" si="116"/>
        <v>0.1</v>
      </c>
      <c r="I728" s="855">
        <v>0.1</v>
      </c>
      <c r="J728" s="855"/>
      <c r="K728" s="855"/>
      <c r="L728" s="855"/>
      <c r="M728" s="855">
        <f t="shared" si="117"/>
        <v>0.1</v>
      </c>
      <c r="N728" s="855">
        <v>0.1</v>
      </c>
      <c r="O728" s="871" t="s">
        <v>597</v>
      </c>
      <c r="P728" s="843" t="s">
        <v>713</v>
      </c>
      <c r="Q728" s="858" t="s">
        <v>677</v>
      </c>
      <c r="R728" s="858">
        <v>508</v>
      </c>
      <c r="S728" s="858">
        <v>508</v>
      </c>
      <c r="T728" s="859"/>
      <c r="U728" s="874"/>
      <c r="V728" s="872"/>
      <c r="W728" s="874"/>
      <c r="X728" s="874"/>
      <c r="Y728" s="874"/>
      <c r="Z728" s="874"/>
      <c r="AA728" s="874"/>
      <c r="AB728" s="872"/>
      <c r="AC728" s="872"/>
      <c r="AD728" s="874"/>
      <c r="AE728" s="874"/>
      <c r="AF728" s="874">
        <v>0.1</v>
      </c>
      <c r="AG728" s="874"/>
      <c r="AH728" s="874"/>
      <c r="AI728" s="874"/>
      <c r="AJ728" s="874"/>
      <c r="AK728" s="872"/>
      <c r="AL728" s="872"/>
      <c r="AM728" s="874"/>
      <c r="AN728" s="874"/>
      <c r="AO728" s="872"/>
      <c r="AP728" s="872"/>
      <c r="AQ728" s="857"/>
      <c r="AR728" s="857"/>
      <c r="AS728" s="857"/>
      <c r="AT728" s="857"/>
      <c r="AU728" s="857"/>
      <c r="AV728" s="861"/>
      <c r="AW728" s="834"/>
      <c r="AX728" s="862"/>
      <c r="AY728" s="862" t="s">
        <v>680</v>
      </c>
      <c r="AZ728" s="863"/>
      <c r="BA728" s="861" t="s">
        <v>680</v>
      </c>
      <c r="BB728" s="864"/>
      <c r="BC728" s="864"/>
      <c r="BD728" s="864"/>
      <c r="BH728" s="863"/>
      <c r="BI728" s="863"/>
      <c r="BJ728" s="863"/>
    </row>
    <row r="729" spans="1:62" ht="31.5" x14ac:dyDescent="0.25">
      <c r="A729" s="843">
        <v>5</v>
      </c>
      <c r="B729" s="871" t="s">
        <v>1772</v>
      </c>
      <c r="C729" s="843" t="s">
        <v>105</v>
      </c>
      <c r="D729" s="843"/>
      <c r="E729" s="855">
        <f t="shared" si="115"/>
        <v>0.22</v>
      </c>
      <c r="F729" s="855"/>
      <c r="G729" s="856">
        <v>31</v>
      </c>
      <c r="H729" s="855">
        <f t="shared" si="116"/>
        <v>0.22</v>
      </c>
      <c r="I729" s="855">
        <v>0.22</v>
      </c>
      <c r="J729" s="855"/>
      <c r="K729" s="855"/>
      <c r="L729" s="855"/>
      <c r="M729" s="855">
        <f t="shared" si="117"/>
        <v>0.22</v>
      </c>
      <c r="N729" s="855">
        <v>0.22</v>
      </c>
      <c r="O729" s="871" t="s">
        <v>596</v>
      </c>
      <c r="P729" s="883" t="s">
        <v>864</v>
      </c>
      <c r="Q729" s="858" t="s">
        <v>677</v>
      </c>
      <c r="R729" s="858">
        <v>510</v>
      </c>
      <c r="S729" s="858">
        <v>510</v>
      </c>
      <c r="T729" s="859" t="s">
        <v>718</v>
      </c>
      <c r="U729" s="874"/>
      <c r="V729" s="872"/>
      <c r="W729" s="874"/>
      <c r="X729" s="874"/>
      <c r="Y729" s="855">
        <v>0.22</v>
      </c>
      <c r="Z729" s="855"/>
      <c r="AA729" s="874"/>
      <c r="AB729" s="872"/>
      <c r="AC729" s="872"/>
      <c r="AD729" s="874"/>
      <c r="AE729" s="874"/>
      <c r="AF729" s="874"/>
      <c r="AG729" s="874"/>
      <c r="AH729" s="874"/>
      <c r="AI729" s="874"/>
      <c r="AJ729" s="874"/>
      <c r="AK729" s="872"/>
      <c r="AL729" s="872"/>
      <c r="AM729" s="874"/>
      <c r="AN729" s="874"/>
      <c r="AO729" s="872"/>
      <c r="AP729" s="872"/>
      <c r="AQ729" s="857"/>
      <c r="AR729" s="857"/>
      <c r="AS729" s="857"/>
      <c r="AT729" s="857"/>
      <c r="AU729" s="857"/>
      <c r="AV729" s="861"/>
      <c r="AW729" s="834"/>
      <c r="AX729" s="862"/>
      <c r="AY729" s="862" t="s">
        <v>680</v>
      </c>
      <c r="AZ729" s="863"/>
      <c r="BA729" s="861" t="s">
        <v>680</v>
      </c>
      <c r="BB729" s="864"/>
      <c r="BC729" s="864"/>
      <c r="BD729" s="864"/>
      <c r="BH729" s="863"/>
      <c r="BI729" s="863"/>
      <c r="BJ729" s="863"/>
    </row>
    <row r="730" spans="1:62" x14ac:dyDescent="0.25">
      <c r="A730" s="843">
        <v>6</v>
      </c>
      <c r="B730" s="854" t="s">
        <v>1773</v>
      </c>
      <c r="C730" s="843" t="s">
        <v>105</v>
      </c>
      <c r="D730" s="843"/>
      <c r="E730" s="855">
        <f t="shared" si="115"/>
        <v>0.15</v>
      </c>
      <c r="F730" s="855"/>
      <c r="G730" s="856">
        <v>31</v>
      </c>
      <c r="H730" s="855">
        <f t="shared" si="116"/>
        <v>0.15</v>
      </c>
      <c r="I730" s="855">
        <v>0.2</v>
      </c>
      <c r="J730" s="884"/>
      <c r="K730" s="855"/>
      <c r="L730" s="855"/>
      <c r="M730" s="855">
        <f t="shared" si="117"/>
        <v>0.15</v>
      </c>
      <c r="N730" s="855">
        <v>0.2</v>
      </c>
      <c r="O730" s="882" t="s">
        <v>823</v>
      </c>
      <c r="P730" s="883" t="s">
        <v>824</v>
      </c>
      <c r="Q730" s="858" t="s">
        <v>677</v>
      </c>
      <c r="R730" s="858">
        <v>511</v>
      </c>
      <c r="S730" s="858">
        <v>511</v>
      </c>
      <c r="T730" s="859" t="s">
        <v>718</v>
      </c>
      <c r="U730" s="872"/>
      <c r="V730" s="872"/>
      <c r="W730" s="855"/>
      <c r="X730" s="855">
        <v>0.15</v>
      </c>
      <c r="Y730" s="855"/>
      <c r="Z730" s="855"/>
      <c r="AA730" s="872"/>
      <c r="AB730" s="872"/>
      <c r="AC730" s="872"/>
      <c r="AD730" s="872"/>
      <c r="AE730" s="872"/>
      <c r="AF730" s="872"/>
      <c r="AG730" s="872"/>
      <c r="AH730" s="872"/>
      <c r="AI730" s="872"/>
      <c r="AJ730" s="872"/>
      <c r="AK730" s="872"/>
      <c r="AL730" s="872"/>
      <c r="AM730" s="872"/>
      <c r="AN730" s="872"/>
      <c r="AO730" s="872"/>
      <c r="AP730" s="872"/>
      <c r="AQ730" s="857"/>
      <c r="AR730" s="857"/>
      <c r="AS730" s="857"/>
      <c r="AT730" s="857"/>
      <c r="AU730" s="857"/>
      <c r="AV730" s="861" t="s">
        <v>1774</v>
      </c>
      <c r="AW730" s="834"/>
      <c r="AX730" s="862"/>
      <c r="AY730" s="862" t="s">
        <v>680</v>
      </c>
      <c r="AZ730" s="863"/>
      <c r="BA730" s="861" t="s">
        <v>680</v>
      </c>
      <c r="BB730" s="864"/>
      <c r="BC730" s="864"/>
      <c r="BD730" s="864"/>
      <c r="BH730" s="863"/>
      <c r="BI730" s="863"/>
      <c r="BJ730" s="863"/>
    </row>
    <row r="731" spans="1:62" x14ac:dyDescent="0.25">
      <c r="A731" s="843">
        <v>7</v>
      </c>
      <c r="B731" s="871" t="s">
        <v>1775</v>
      </c>
      <c r="C731" s="843" t="s">
        <v>105</v>
      </c>
      <c r="D731" s="843"/>
      <c r="E731" s="855">
        <f t="shared" si="115"/>
        <v>0.1</v>
      </c>
      <c r="F731" s="855"/>
      <c r="G731" s="856">
        <v>31</v>
      </c>
      <c r="H731" s="855">
        <f t="shared" si="116"/>
        <v>0.1</v>
      </c>
      <c r="I731" s="855">
        <v>0.1</v>
      </c>
      <c r="J731" s="851"/>
      <c r="K731" s="855"/>
      <c r="L731" s="855"/>
      <c r="M731" s="855">
        <f t="shared" si="117"/>
        <v>0.1</v>
      </c>
      <c r="N731" s="855">
        <v>0.1</v>
      </c>
      <c r="O731" s="871" t="s">
        <v>607</v>
      </c>
      <c r="P731" s="843" t="s">
        <v>676</v>
      </c>
      <c r="Q731" s="858" t="s">
        <v>677</v>
      </c>
      <c r="R731" s="858">
        <v>512</v>
      </c>
      <c r="S731" s="858">
        <v>512</v>
      </c>
      <c r="T731" s="859" t="s">
        <v>680</v>
      </c>
      <c r="U731" s="857"/>
      <c r="V731" s="857"/>
      <c r="W731" s="860"/>
      <c r="X731" s="857"/>
      <c r="Y731" s="857">
        <v>0.1</v>
      </c>
      <c r="Z731" s="857"/>
      <c r="AA731" s="857"/>
      <c r="AB731" s="857"/>
      <c r="AC731" s="857"/>
      <c r="AD731" s="857"/>
      <c r="AE731" s="857"/>
      <c r="AF731" s="857"/>
      <c r="AG731" s="857"/>
      <c r="AH731" s="857"/>
      <c r="AI731" s="857"/>
      <c r="AJ731" s="857"/>
      <c r="AK731" s="857"/>
      <c r="AL731" s="857"/>
      <c r="AM731" s="857"/>
      <c r="AN731" s="857"/>
      <c r="AO731" s="857"/>
      <c r="AP731" s="857"/>
      <c r="AQ731" s="857"/>
      <c r="AR731" s="857"/>
      <c r="AS731" s="857"/>
      <c r="AT731" s="857"/>
      <c r="AU731" s="857"/>
      <c r="AV731" s="861"/>
      <c r="AW731" s="834"/>
      <c r="AX731" s="862"/>
      <c r="AY731" s="862" t="s">
        <v>680</v>
      </c>
      <c r="AZ731" s="863"/>
      <c r="BA731" s="861" t="s">
        <v>680</v>
      </c>
      <c r="BB731" s="864"/>
      <c r="BC731" s="864"/>
      <c r="BD731" s="864"/>
      <c r="BH731" s="863"/>
      <c r="BI731" s="863"/>
      <c r="BJ731" s="863"/>
    </row>
    <row r="732" spans="1:62" x14ac:dyDescent="0.25">
      <c r="A732" s="843">
        <v>8</v>
      </c>
      <c r="B732" s="875" t="s">
        <v>1776</v>
      </c>
      <c r="C732" s="873" t="s">
        <v>105</v>
      </c>
      <c r="D732" s="873"/>
      <c r="E732" s="855">
        <f t="shared" si="115"/>
        <v>0.18</v>
      </c>
      <c r="F732" s="921"/>
      <c r="G732" s="856">
        <v>31</v>
      </c>
      <c r="H732" s="855">
        <f t="shared" si="116"/>
        <v>0.18</v>
      </c>
      <c r="I732" s="921">
        <v>0.27</v>
      </c>
      <c r="J732" s="854"/>
      <c r="K732" s="854"/>
      <c r="L732" s="854"/>
      <c r="M732" s="855">
        <f t="shared" si="117"/>
        <v>0.18</v>
      </c>
      <c r="N732" s="920">
        <v>0.27</v>
      </c>
      <c r="O732" s="871" t="s">
        <v>607</v>
      </c>
      <c r="P732" s="843" t="s">
        <v>676</v>
      </c>
      <c r="Q732" s="854"/>
      <c r="R732" s="843">
        <v>792</v>
      </c>
      <c r="S732" s="859"/>
      <c r="T732" s="859"/>
      <c r="U732" s="859"/>
      <c r="V732" s="859"/>
      <c r="W732" s="859"/>
      <c r="X732" s="859">
        <v>0.18</v>
      </c>
      <c r="Y732" s="859"/>
      <c r="Z732" s="859"/>
      <c r="AA732" s="859"/>
      <c r="AB732" s="859"/>
      <c r="AC732" s="859"/>
      <c r="AD732" s="859"/>
      <c r="AE732" s="859"/>
      <c r="AF732" s="859"/>
      <c r="AG732" s="859"/>
      <c r="AH732" s="859"/>
      <c r="AI732" s="859"/>
      <c r="AJ732" s="859"/>
      <c r="AK732" s="859"/>
      <c r="AL732" s="859"/>
      <c r="AM732" s="859"/>
      <c r="AN732" s="859"/>
      <c r="AO732" s="859"/>
      <c r="AP732" s="859"/>
      <c r="AQ732" s="859"/>
      <c r="AR732" s="859"/>
      <c r="AS732" s="859"/>
      <c r="AT732" s="859"/>
      <c r="AU732" s="859"/>
      <c r="AV732" s="834" t="s">
        <v>684</v>
      </c>
      <c r="AW732" s="834"/>
      <c r="AX732" s="834"/>
      <c r="AY732" s="834" t="s">
        <v>680</v>
      </c>
      <c r="BA732" s="834" t="s">
        <v>680</v>
      </c>
      <c r="BB732" s="868"/>
    </row>
    <row r="733" spans="1:62" s="838" customFormat="1" x14ac:dyDescent="0.25">
      <c r="A733" s="952" t="s">
        <v>1777</v>
      </c>
      <c r="B733" s="847" t="s">
        <v>562</v>
      </c>
      <c r="C733" s="952"/>
      <c r="D733" s="843"/>
      <c r="E733" s="869">
        <f>SUM(E734:E742)</f>
        <v>6.75</v>
      </c>
      <c r="F733" s="869">
        <f t="shared" ref="F733:M733" si="118">SUM(F734:F742)</f>
        <v>0.54</v>
      </c>
      <c r="G733" s="855">
        <f t="shared" si="118"/>
        <v>128</v>
      </c>
      <c r="H733" s="869">
        <f t="shared" si="118"/>
        <v>6.2099999999999991</v>
      </c>
      <c r="I733" s="855">
        <f t="shared" si="118"/>
        <v>2.29</v>
      </c>
      <c r="J733" s="869">
        <f t="shared" si="118"/>
        <v>0.03</v>
      </c>
      <c r="K733" s="869">
        <f t="shared" si="118"/>
        <v>0</v>
      </c>
      <c r="L733" s="869">
        <f t="shared" si="118"/>
        <v>0</v>
      </c>
      <c r="M733" s="869">
        <f t="shared" si="118"/>
        <v>6.18</v>
      </c>
      <c r="N733" s="854"/>
      <c r="O733" s="850"/>
      <c r="P733" s="843"/>
      <c r="Q733" s="854"/>
      <c r="R733" s="952"/>
      <c r="S733" s="859"/>
      <c r="T733" s="859"/>
      <c r="U733" s="859"/>
      <c r="V733" s="859"/>
      <c r="W733" s="859"/>
      <c r="X733" s="859"/>
      <c r="Y733" s="859"/>
      <c r="Z733" s="859"/>
      <c r="AA733" s="859"/>
      <c r="AB733" s="859"/>
      <c r="AC733" s="859"/>
      <c r="AD733" s="859"/>
      <c r="AE733" s="859"/>
      <c r="AF733" s="859"/>
      <c r="AG733" s="853"/>
      <c r="AH733" s="859"/>
      <c r="AI733" s="859"/>
      <c r="AJ733" s="859"/>
      <c r="AK733" s="859"/>
      <c r="AL733" s="859"/>
      <c r="AM733" s="859"/>
      <c r="AN733" s="859"/>
      <c r="AO733" s="859"/>
      <c r="AP733" s="859"/>
      <c r="AQ733" s="859"/>
      <c r="AR733" s="859"/>
      <c r="AS733" s="859"/>
      <c r="AT733" s="859"/>
      <c r="AU733" s="859"/>
      <c r="AV733" s="834"/>
      <c r="AW733" s="834"/>
      <c r="AX733" s="834"/>
      <c r="AY733" s="834"/>
      <c r="AZ733" s="833"/>
      <c r="BA733" s="834"/>
      <c r="BB733" s="870"/>
      <c r="BC733" s="833"/>
      <c r="BD733" s="833"/>
      <c r="BE733" s="833"/>
      <c r="BF733" s="833"/>
      <c r="BG733" s="833"/>
      <c r="BH733" s="833"/>
      <c r="BI733" s="833"/>
      <c r="BJ733" s="833"/>
    </row>
    <row r="734" spans="1:62" x14ac:dyDescent="0.25">
      <c r="A734" s="843">
        <v>1</v>
      </c>
      <c r="B734" s="875" t="s">
        <v>1778</v>
      </c>
      <c r="C734" s="873" t="s">
        <v>111</v>
      </c>
      <c r="D734" s="873"/>
      <c r="E734" s="855">
        <f t="shared" ref="E734:E742" si="119">F734+H734</f>
        <v>0.14000000000000001</v>
      </c>
      <c r="F734" s="855"/>
      <c r="G734" s="856">
        <v>32</v>
      </c>
      <c r="H734" s="855">
        <f t="shared" ref="H734:H742" si="120">J734+K734+L734+M734</f>
        <v>0.14000000000000001</v>
      </c>
      <c r="I734" s="855">
        <v>0.14000000000000001</v>
      </c>
      <c r="J734" s="884"/>
      <c r="K734" s="855"/>
      <c r="L734" s="855"/>
      <c r="M734" s="855">
        <f t="shared" ref="M734:M742" si="121">SUM(W734:AS734)</f>
        <v>0.14000000000000001</v>
      </c>
      <c r="N734" s="855">
        <v>0.14000000000000001</v>
      </c>
      <c r="O734" s="871" t="s">
        <v>591</v>
      </c>
      <c r="P734" s="843" t="s">
        <v>796</v>
      </c>
      <c r="Q734" s="858" t="s">
        <v>677</v>
      </c>
      <c r="R734" s="858">
        <v>572</v>
      </c>
      <c r="S734" s="858">
        <v>572</v>
      </c>
      <c r="T734" s="859" t="s">
        <v>680</v>
      </c>
      <c r="U734" s="872"/>
      <c r="V734" s="872"/>
      <c r="W734" s="874"/>
      <c r="X734" s="884">
        <v>0.14000000000000001</v>
      </c>
      <c r="Y734" s="872"/>
      <c r="Z734" s="872"/>
      <c r="AA734" s="872"/>
      <c r="AB734" s="872"/>
      <c r="AC734" s="872"/>
      <c r="AD734" s="872"/>
      <c r="AE734" s="872"/>
      <c r="AF734" s="872"/>
      <c r="AG734" s="872"/>
      <c r="AH734" s="872"/>
      <c r="AI734" s="872"/>
      <c r="AJ734" s="872"/>
      <c r="AK734" s="872"/>
      <c r="AL734" s="872"/>
      <c r="AM734" s="872"/>
      <c r="AN734" s="872"/>
      <c r="AO734" s="872"/>
      <c r="AP734" s="872"/>
      <c r="AQ734" s="857"/>
      <c r="AR734" s="857"/>
      <c r="AS734" s="857"/>
      <c r="AT734" s="857"/>
      <c r="AU734" s="857"/>
      <c r="AV734" s="861"/>
      <c r="AW734" s="834"/>
      <c r="AX734" s="862"/>
      <c r="AY734" s="862" t="s">
        <v>680</v>
      </c>
      <c r="AZ734" s="863"/>
      <c r="BA734" s="861" t="s">
        <v>680</v>
      </c>
      <c r="BB734" s="864"/>
      <c r="BC734" s="864"/>
      <c r="BD734" s="864"/>
      <c r="BH734" s="863"/>
      <c r="BI734" s="863"/>
      <c r="BJ734" s="863"/>
    </row>
    <row r="735" spans="1:62" ht="31.5" x14ac:dyDescent="0.25">
      <c r="A735" s="843">
        <v>2</v>
      </c>
      <c r="B735" s="854" t="s">
        <v>1779</v>
      </c>
      <c r="C735" s="843" t="s">
        <v>111</v>
      </c>
      <c r="D735" s="843"/>
      <c r="E735" s="855">
        <f t="shared" si="119"/>
        <v>0.15</v>
      </c>
      <c r="F735" s="855"/>
      <c r="G735" s="856">
        <v>32</v>
      </c>
      <c r="H735" s="855">
        <f t="shared" si="120"/>
        <v>0.15</v>
      </c>
      <c r="I735" s="855">
        <v>0.15</v>
      </c>
      <c r="J735" s="881"/>
      <c r="K735" s="855"/>
      <c r="L735" s="855"/>
      <c r="M735" s="855">
        <f t="shared" si="121"/>
        <v>0.15</v>
      </c>
      <c r="N735" s="855">
        <v>0.15</v>
      </c>
      <c r="O735" s="871" t="s">
        <v>610</v>
      </c>
      <c r="P735" s="843" t="s">
        <v>890</v>
      </c>
      <c r="Q735" s="858" t="s">
        <v>677</v>
      </c>
      <c r="R735" s="858">
        <v>573</v>
      </c>
      <c r="S735" s="858">
        <v>573</v>
      </c>
      <c r="T735" s="859" t="s">
        <v>718</v>
      </c>
      <c r="U735" s="881"/>
      <c r="V735" s="872"/>
      <c r="W735" s="874">
        <v>0.15</v>
      </c>
      <c r="X735" s="872"/>
      <c r="Y735" s="872"/>
      <c r="Z735" s="872"/>
      <c r="AA735" s="872"/>
      <c r="AB735" s="872"/>
      <c r="AC735" s="872"/>
      <c r="AD735" s="872"/>
      <c r="AE735" s="872"/>
      <c r="AF735" s="872"/>
      <c r="AG735" s="872"/>
      <c r="AH735" s="872"/>
      <c r="AI735" s="872"/>
      <c r="AJ735" s="872"/>
      <c r="AK735" s="872"/>
      <c r="AL735" s="872"/>
      <c r="AM735" s="872"/>
      <c r="AN735" s="872"/>
      <c r="AO735" s="872"/>
      <c r="AP735" s="872"/>
      <c r="AQ735" s="857"/>
      <c r="AR735" s="857"/>
      <c r="AS735" s="857"/>
      <c r="AT735" s="857"/>
      <c r="AU735" s="857"/>
      <c r="AV735" s="861"/>
      <c r="AW735" s="834"/>
      <c r="AX735" s="862"/>
      <c r="AY735" s="862" t="s">
        <v>680</v>
      </c>
      <c r="AZ735" s="863"/>
      <c r="BA735" s="861" t="s">
        <v>680</v>
      </c>
      <c r="BB735" s="864"/>
      <c r="BC735" s="864"/>
      <c r="BD735" s="864"/>
      <c r="BH735" s="863"/>
      <c r="BI735" s="863"/>
      <c r="BJ735" s="863"/>
    </row>
    <row r="736" spans="1:62" x14ac:dyDescent="0.25">
      <c r="A736" s="843">
        <v>3</v>
      </c>
      <c r="B736" s="854" t="s">
        <v>1780</v>
      </c>
      <c r="C736" s="843" t="s">
        <v>111</v>
      </c>
      <c r="D736" s="843"/>
      <c r="E736" s="855">
        <f t="shared" si="119"/>
        <v>1</v>
      </c>
      <c r="F736" s="855"/>
      <c r="G736" s="856">
        <v>32</v>
      </c>
      <c r="H736" s="855">
        <f t="shared" si="120"/>
        <v>1</v>
      </c>
      <c r="I736" s="855">
        <v>0.5</v>
      </c>
      <c r="J736" s="881"/>
      <c r="K736" s="855"/>
      <c r="L736" s="855"/>
      <c r="M736" s="855">
        <f t="shared" si="121"/>
        <v>1</v>
      </c>
      <c r="N736" s="855">
        <v>0.5</v>
      </c>
      <c r="O736" s="882" t="s">
        <v>823</v>
      </c>
      <c r="P736" s="883" t="s">
        <v>824</v>
      </c>
      <c r="Q736" s="858" t="s">
        <v>677</v>
      </c>
      <c r="R736" s="858">
        <v>574</v>
      </c>
      <c r="S736" s="858">
        <v>574</v>
      </c>
      <c r="T736" s="859" t="s">
        <v>718</v>
      </c>
      <c r="U736" s="881"/>
      <c r="V736" s="872"/>
      <c r="W736" s="874">
        <v>1</v>
      </c>
      <c r="X736" s="872"/>
      <c r="Y736" s="872"/>
      <c r="Z736" s="872"/>
      <c r="AA736" s="872"/>
      <c r="AB736" s="872"/>
      <c r="AC736" s="872"/>
      <c r="AD736" s="872"/>
      <c r="AE736" s="872"/>
      <c r="AF736" s="872"/>
      <c r="AG736" s="872"/>
      <c r="AH736" s="872"/>
      <c r="AI736" s="872"/>
      <c r="AJ736" s="872"/>
      <c r="AK736" s="872"/>
      <c r="AL736" s="872"/>
      <c r="AM736" s="872"/>
      <c r="AN736" s="872"/>
      <c r="AO736" s="872"/>
      <c r="AP736" s="872"/>
      <c r="AQ736" s="857"/>
      <c r="AR736" s="857"/>
      <c r="AS736" s="857"/>
      <c r="AT736" s="857"/>
      <c r="AU736" s="857"/>
      <c r="AV736" s="861"/>
      <c r="AW736" s="834"/>
      <c r="AX736" s="862"/>
      <c r="AY736" s="862" t="s">
        <v>680</v>
      </c>
      <c r="AZ736" s="863"/>
      <c r="BA736" s="861" t="s">
        <v>680</v>
      </c>
      <c r="BB736" s="864"/>
      <c r="BC736" s="864"/>
      <c r="BD736" s="864"/>
      <c r="BH736" s="863"/>
      <c r="BI736" s="863"/>
      <c r="BJ736" s="863"/>
    </row>
    <row r="737" spans="1:62" x14ac:dyDescent="0.25">
      <c r="A737" s="843">
        <v>4</v>
      </c>
      <c r="B737" s="854" t="s">
        <v>1781</v>
      </c>
      <c r="C737" s="843" t="s">
        <v>111</v>
      </c>
      <c r="D737" s="843"/>
      <c r="E737" s="855">
        <f t="shared" si="119"/>
        <v>1.34</v>
      </c>
      <c r="F737" s="855"/>
      <c r="G737" s="856">
        <v>32</v>
      </c>
      <c r="H737" s="855">
        <f t="shared" si="120"/>
        <v>1.34</v>
      </c>
      <c r="I737" s="855">
        <v>1.5</v>
      </c>
      <c r="J737" s="881"/>
      <c r="K737" s="855"/>
      <c r="L737" s="855"/>
      <c r="M737" s="855">
        <f t="shared" si="121"/>
        <v>1.34</v>
      </c>
      <c r="N737" s="855">
        <v>1.5</v>
      </c>
      <c r="O737" s="882" t="s">
        <v>823</v>
      </c>
      <c r="P737" s="883" t="s">
        <v>824</v>
      </c>
      <c r="Q737" s="858" t="s">
        <v>677</v>
      </c>
      <c r="R737" s="858">
        <v>575</v>
      </c>
      <c r="S737" s="858">
        <v>575</v>
      </c>
      <c r="T737" s="859" t="s">
        <v>718</v>
      </c>
      <c r="U737" s="881"/>
      <c r="V737" s="872"/>
      <c r="W737" s="855">
        <v>1.34</v>
      </c>
      <c r="X737" s="872"/>
      <c r="Y737" s="872"/>
      <c r="Z737" s="872"/>
      <c r="AA737" s="872"/>
      <c r="AB737" s="872"/>
      <c r="AC737" s="872"/>
      <c r="AD737" s="872"/>
      <c r="AE737" s="872"/>
      <c r="AF737" s="872"/>
      <c r="AG737" s="872"/>
      <c r="AH737" s="872"/>
      <c r="AI737" s="872"/>
      <c r="AJ737" s="872"/>
      <c r="AK737" s="872"/>
      <c r="AL737" s="872"/>
      <c r="AM737" s="872"/>
      <c r="AN737" s="872"/>
      <c r="AO737" s="872"/>
      <c r="AP737" s="872"/>
      <c r="AQ737" s="857"/>
      <c r="AR737" s="857"/>
      <c r="AS737" s="857"/>
      <c r="AT737" s="857"/>
      <c r="AU737" s="857"/>
      <c r="AV737" s="861"/>
      <c r="AW737" s="834"/>
      <c r="AX737" s="862"/>
      <c r="AY737" s="862" t="s">
        <v>680</v>
      </c>
      <c r="AZ737" s="863"/>
      <c r="BA737" s="861" t="s">
        <v>680</v>
      </c>
      <c r="BB737" s="864"/>
      <c r="BC737" s="864"/>
      <c r="BD737" s="864"/>
      <c r="BH737" s="863"/>
      <c r="BI737" s="863"/>
      <c r="BJ737" s="863"/>
    </row>
    <row r="738" spans="1:62" ht="19.149999999999999" customHeight="1" x14ac:dyDescent="0.25">
      <c r="A738" s="843">
        <v>5</v>
      </c>
      <c r="B738" s="871" t="s">
        <v>1782</v>
      </c>
      <c r="C738" s="843" t="s">
        <v>111</v>
      </c>
      <c r="D738" s="843"/>
      <c r="E738" s="855">
        <f t="shared" si="119"/>
        <v>0.9</v>
      </c>
      <c r="F738" s="921"/>
      <c r="G738" s="856"/>
      <c r="H738" s="855">
        <f t="shared" si="120"/>
        <v>0.9</v>
      </c>
      <c r="I738" s="921"/>
      <c r="J738" s="920"/>
      <c r="K738" s="854"/>
      <c r="L738" s="854"/>
      <c r="M738" s="855">
        <f t="shared" si="121"/>
        <v>0.9</v>
      </c>
      <c r="N738" s="920"/>
      <c r="O738" s="871" t="s">
        <v>607</v>
      </c>
      <c r="P738" s="843" t="s">
        <v>676</v>
      </c>
      <c r="Q738" s="854"/>
      <c r="R738" s="843">
        <v>913</v>
      </c>
      <c r="S738" s="859"/>
      <c r="T738" s="859"/>
      <c r="U738" s="859"/>
      <c r="V738" s="859"/>
      <c r="W738" s="859">
        <v>0.9</v>
      </c>
      <c r="X738" s="859"/>
      <c r="Y738" s="859"/>
      <c r="Z738" s="859"/>
      <c r="AA738" s="859"/>
      <c r="AB738" s="859"/>
      <c r="AC738" s="859"/>
      <c r="AD738" s="859"/>
      <c r="AE738" s="859"/>
      <c r="AF738" s="859"/>
      <c r="AG738" s="859"/>
      <c r="AH738" s="859"/>
      <c r="AI738" s="859"/>
      <c r="AJ738" s="859"/>
      <c r="AK738" s="859"/>
      <c r="AL738" s="859"/>
      <c r="AM738" s="859"/>
      <c r="AN738" s="859"/>
      <c r="AO738" s="859"/>
      <c r="AP738" s="859"/>
      <c r="AQ738" s="859"/>
      <c r="AR738" s="859"/>
      <c r="AS738" s="859"/>
      <c r="AT738" s="859"/>
      <c r="AU738" s="859"/>
      <c r="AW738" s="834"/>
      <c r="AX738" s="834"/>
      <c r="AY738" s="834"/>
      <c r="BA738" s="834" t="s">
        <v>1783</v>
      </c>
      <c r="BB738" s="868"/>
    </row>
    <row r="739" spans="1:62" ht="19.149999999999999" customHeight="1" x14ac:dyDescent="0.25">
      <c r="A739" s="843">
        <v>6</v>
      </c>
      <c r="B739" s="871" t="s">
        <v>1784</v>
      </c>
      <c r="C739" s="843" t="s">
        <v>111</v>
      </c>
      <c r="D739" s="843"/>
      <c r="E739" s="855">
        <f t="shared" si="119"/>
        <v>0.28000000000000003</v>
      </c>
      <c r="F739" s="921">
        <v>0.25</v>
      </c>
      <c r="G739" s="856"/>
      <c r="H739" s="855">
        <f t="shared" si="120"/>
        <v>0.03</v>
      </c>
      <c r="I739" s="921"/>
      <c r="J739" s="920">
        <v>0.03</v>
      </c>
      <c r="K739" s="854"/>
      <c r="L739" s="854"/>
      <c r="M739" s="855">
        <f t="shared" si="121"/>
        <v>0</v>
      </c>
      <c r="N739" s="920"/>
      <c r="O739" s="871" t="s">
        <v>607</v>
      </c>
      <c r="P739" s="843" t="s">
        <v>676</v>
      </c>
      <c r="Q739" s="854"/>
      <c r="R739" s="843">
        <v>914</v>
      </c>
      <c r="S739" s="859"/>
      <c r="T739" s="859"/>
      <c r="U739" s="859"/>
      <c r="V739" s="859"/>
      <c r="W739" s="859"/>
      <c r="X739" s="859"/>
      <c r="Y739" s="859"/>
      <c r="Z739" s="859"/>
      <c r="AA739" s="859"/>
      <c r="AB739" s="859"/>
      <c r="AC739" s="859"/>
      <c r="AD739" s="859"/>
      <c r="AE739" s="859"/>
      <c r="AF739" s="859"/>
      <c r="AG739" s="859"/>
      <c r="AH739" s="859"/>
      <c r="AI739" s="859"/>
      <c r="AJ739" s="859"/>
      <c r="AK739" s="859"/>
      <c r="AL739" s="859"/>
      <c r="AM739" s="859"/>
      <c r="AN739" s="859"/>
      <c r="AO739" s="859"/>
      <c r="AP739" s="859"/>
      <c r="AQ739" s="859"/>
      <c r="AR739" s="859"/>
      <c r="AS739" s="859"/>
      <c r="AT739" s="859"/>
      <c r="AU739" s="859"/>
      <c r="AW739" s="834"/>
      <c r="AX739" s="834"/>
      <c r="AY739" s="834"/>
      <c r="BA739" s="834" t="s">
        <v>1783</v>
      </c>
      <c r="BB739" s="868"/>
    </row>
    <row r="740" spans="1:62" ht="19.149999999999999" customHeight="1" x14ac:dyDescent="0.25">
      <c r="A740" s="843">
        <v>7</v>
      </c>
      <c r="B740" s="871" t="s">
        <v>1785</v>
      </c>
      <c r="C740" s="843" t="s">
        <v>111</v>
      </c>
      <c r="D740" s="843"/>
      <c r="E740" s="855">
        <f t="shared" si="119"/>
        <v>1.67</v>
      </c>
      <c r="F740" s="921"/>
      <c r="G740" s="856"/>
      <c r="H740" s="855">
        <f t="shared" si="120"/>
        <v>1.67</v>
      </c>
      <c r="I740" s="921"/>
      <c r="J740" s="920"/>
      <c r="K740" s="854"/>
      <c r="L740" s="854"/>
      <c r="M740" s="855">
        <f t="shared" si="121"/>
        <v>1.67</v>
      </c>
      <c r="N740" s="920"/>
      <c r="O740" s="871" t="s">
        <v>609</v>
      </c>
      <c r="P740" s="843" t="s">
        <v>902</v>
      </c>
      <c r="Q740" s="854"/>
      <c r="R740" s="843">
        <v>916</v>
      </c>
      <c r="S740" s="859"/>
      <c r="T740" s="859"/>
      <c r="U740" s="859"/>
      <c r="V740" s="859"/>
      <c r="W740" s="859"/>
      <c r="X740" s="859"/>
      <c r="Y740" s="859">
        <v>1.67</v>
      </c>
      <c r="Z740" s="859"/>
      <c r="AA740" s="859"/>
      <c r="AB740" s="859"/>
      <c r="AC740" s="859"/>
      <c r="AD740" s="859"/>
      <c r="AE740" s="859"/>
      <c r="AF740" s="859"/>
      <c r="AG740" s="859"/>
      <c r="AH740" s="859"/>
      <c r="AI740" s="859"/>
      <c r="AJ740" s="859"/>
      <c r="AK740" s="859"/>
      <c r="AL740" s="859"/>
      <c r="AM740" s="859"/>
      <c r="AN740" s="859"/>
      <c r="AO740" s="859"/>
      <c r="AP740" s="859"/>
      <c r="AQ740" s="859"/>
      <c r="AR740" s="859"/>
      <c r="AS740" s="859"/>
      <c r="AT740" s="859"/>
      <c r="AU740" s="859"/>
      <c r="AW740" s="834"/>
      <c r="AX740" s="834"/>
      <c r="AY740" s="834"/>
      <c r="BA740" s="834" t="s">
        <v>1786</v>
      </c>
      <c r="BB740" s="868"/>
    </row>
    <row r="741" spans="1:62" ht="19.149999999999999" customHeight="1" x14ac:dyDescent="0.25">
      <c r="A741" s="843">
        <v>8</v>
      </c>
      <c r="B741" s="871" t="s">
        <v>1787</v>
      </c>
      <c r="C741" s="843" t="s">
        <v>111</v>
      </c>
      <c r="D741" s="843"/>
      <c r="E741" s="855">
        <f t="shared" si="119"/>
        <v>0.77</v>
      </c>
      <c r="F741" s="921">
        <v>0.27</v>
      </c>
      <c r="G741" s="856"/>
      <c r="H741" s="855">
        <f t="shared" si="120"/>
        <v>0.5</v>
      </c>
      <c r="I741" s="921"/>
      <c r="J741" s="920"/>
      <c r="K741" s="854"/>
      <c r="L741" s="854"/>
      <c r="M741" s="855">
        <f t="shared" si="121"/>
        <v>0.5</v>
      </c>
      <c r="N741" s="920"/>
      <c r="O741" s="871" t="s">
        <v>599</v>
      </c>
      <c r="P741" s="843" t="s">
        <v>855</v>
      </c>
      <c r="Q741" s="854"/>
      <c r="R741" s="843">
        <v>917</v>
      </c>
      <c r="S741" s="859"/>
      <c r="T741" s="859"/>
      <c r="U741" s="859"/>
      <c r="V741" s="859"/>
      <c r="W741" s="859"/>
      <c r="X741" s="859">
        <v>0.5</v>
      </c>
      <c r="Y741" s="859"/>
      <c r="Z741" s="859"/>
      <c r="AA741" s="859"/>
      <c r="AB741" s="859"/>
      <c r="AC741" s="859"/>
      <c r="AD741" s="859"/>
      <c r="AE741" s="859"/>
      <c r="AF741" s="859"/>
      <c r="AG741" s="859"/>
      <c r="AH741" s="859"/>
      <c r="AI741" s="859"/>
      <c r="AJ741" s="859"/>
      <c r="AK741" s="859"/>
      <c r="AL741" s="859"/>
      <c r="AM741" s="859"/>
      <c r="AN741" s="859"/>
      <c r="AO741" s="859"/>
      <c r="AP741" s="859"/>
      <c r="AQ741" s="859"/>
      <c r="AR741" s="859"/>
      <c r="AS741" s="859"/>
      <c r="AT741" s="859"/>
      <c r="AU741" s="859"/>
      <c r="AW741" s="834"/>
      <c r="AX741" s="834"/>
      <c r="AY741" s="834"/>
      <c r="BA741" s="834" t="s">
        <v>1788</v>
      </c>
      <c r="BB741" s="868"/>
    </row>
    <row r="742" spans="1:62" x14ac:dyDescent="0.25">
      <c r="A742" s="843">
        <v>9</v>
      </c>
      <c r="B742" s="871" t="s">
        <v>1789</v>
      </c>
      <c r="C742" s="843" t="s">
        <v>111</v>
      </c>
      <c r="D742" s="843"/>
      <c r="E742" s="855">
        <f t="shared" si="119"/>
        <v>0.5</v>
      </c>
      <c r="F742" s="921">
        <v>0.02</v>
      </c>
      <c r="G742" s="856"/>
      <c r="H742" s="855">
        <f t="shared" si="120"/>
        <v>0.48</v>
      </c>
      <c r="I742" s="921"/>
      <c r="J742" s="920"/>
      <c r="K742" s="854"/>
      <c r="L742" s="854"/>
      <c r="M742" s="855">
        <f t="shared" si="121"/>
        <v>0.48</v>
      </c>
      <c r="N742" s="920"/>
      <c r="O742" s="871" t="s">
        <v>599</v>
      </c>
      <c r="P742" s="843" t="s">
        <v>855</v>
      </c>
      <c r="Q742" s="854"/>
      <c r="R742" s="843">
        <v>918</v>
      </c>
      <c r="S742" s="859"/>
      <c r="T742" s="859"/>
      <c r="U742" s="859"/>
      <c r="V742" s="859"/>
      <c r="W742" s="859"/>
      <c r="X742" s="859"/>
      <c r="Y742" s="859">
        <v>0.48</v>
      </c>
      <c r="Z742" s="859"/>
      <c r="AA742" s="859"/>
      <c r="AB742" s="859"/>
      <c r="AC742" s="859"/>
      <c r="AD742" s="859"/>
      <c r="AE742" s="859"/>
      <c r="AF742" s="859"/>
      <c r="AG742" s="859"/>
      <c r="AH742" s="859"/>
      <c r="AI742" s="859"/>
      <c r="AJ742" s="859"/>
      <c r="AK742" s="859"/>
      <c r="AL742" s="859"/>
      <c r="AM742" s="859"/>
      <c r="AN742" s="859"/>
      <c r="AO742" s="859"/>
      <c r="AP742" s="859"/>
      <c r="AQ742" s="859"/>
      <c r="AR742" s="859"/>
      <c r="AS742" s="859"/>
      <c r="AT742" s="859"/>
      <c r="AU742" s="859"/>
      <c r="AW742" s="834"/>
      <c r="AX742" s="834"/>
      <c r="AY742" s="834"/>
      <c r="BA742" s="834" t="s">
        <v>896</v>
      </c>
      <c r="BB742" s="868"/>
    </row>
    <row r="743" spans="1:62" s="838" customFormat="1" x14ac:dyDescent="0.25">
      <c r="A743" s="952">
        <v>706</v>
      </c>
      <c r="B743" s="841" t="s">
        <v>1790</v>
      </c>
      <c r="C743" s="952"/>
      <c r="D743" s="843"/>
      <c r="E743" s="953">
        <f t="shared" ref="E743:N743" si="122">E733+E724+E715+E568+E553+E518+E512+E510+E498+E491+E478+E471+E467+E458+E439+E427+E423+E421+E352+E261+E231+E216+E184+E179+E157+E115+E71+E68+E10+E7</f>
        <v>10323.379999999999</v>
      </c>
      <c r="F743" s="953">
        <f t="shared" si="122"/>
        <v>668.86</v>
      </c>
      <c r="G743" s="848">
        <f t="shared" si="122"/>
        <v>10362.299999999999</v>
      </c>
      <c r="H743" s="953">
        <f t="shared" si="122"/>
        <v>9654.52</v>
      </c>
      <c r="I743" s="848">
        <f t="shared" si="122"/>
        <v>8536.7444999999989</v>
      </c>
      <c r="J743" s="953">
        <f t="shared" si="122"/>
        <v>276.3</v>
      </c>
      <c r="K743" s="953">
        <f t="shared" si="122"/>
        <v>858.69999999999993</v>
      </c>
      <c r="L743" s="953">
        <f t="shared" si="122"/>
        <v>477.3</v>
      </c>
      <c r="M743" s="953">
        <f t="shared" si="122"/>
        <v>8042.2199999999993</v>
      </c>
      <c r="N743" s="848">
        <f t="shared" si="122"/>
        <v>2987.9399999999991</v>
      </c>
      <c r="O743" s="850"/>
      <c r="P743" s="854"/>
      <c r="Q743" s="854"/>
      <c r="R743" s="952"/>
      <c r="S743" s="859"/>
      <c r="T743" s="859"/>
      <c r="U743" s="859"/>
      <c r="V743" s="859"/>
      <c r="W743" s="853"/>
      <c r="X743" s="859"/>
      <c r="Y743" s="859"/>
      <c r="Z743" s="859"/>
      <c r="AA743" s="859"/>
      <c r="AB743" s="859"/>
      <c r="AC743" s="859"/>
      <c r="AD743" s="859"/>
      <c r="AE743" s="859"/>
      <c r="AF743" s="859"/>
      <c r="AG743" s="859"/>
      <c r="AH743" s="859"/>
      <c r="AI743" s="859"/>
      <c r="AJ743" s="859"/>
      <c r="AK743" s="859"/>
      <c r="AL743" s="859"/>
      <c r="AM743" s="859"/>
      <c r="AN743" s="859"/>
      <c r="AO743" s="859"/>
      <c r="AP743" s="859"/>
      <c r="AQ743" s="859"/>
      <c r="AR743" s="859"/>
      <c r="AS743" s="859"/>
      <c r="AT743" s="859"/>
      <c r="AU743" s="859"/>
      <c r="AV743" s="834"/>
      <c r="AW743" s="834"/>
      <c r="AX743" s="834"/>
      <c r="AY743" s="834"/>
      <c r="AZ743" s="833"/>
      <c r="BA743" s="835"/>
      <c r="BC743" s="833"/>
      <c r="BD743" s="833"/>
      <c r="BE743" s="833"/>
      <c r="BF743" s="833"/>
      <c r="BG743" s="833"/>
      <c r="BH743" s="833"/>
      <c r="BI743" s="833"/>
      <c r="BJ743" s="833"/>
    </row>
    <row r="745" spans="1:62" x14ac:dyDescent="0.25">
      <c r="H745" s="832"/>
    </row>
  </sheetData>
  <mergeCells count="21">
    <mergeCell ref="U5:AP5"/>
    <mergeCell ref="A341:A343"/>
    <mergeCell ref="B341:B343"/>
    <mergeCell ref="A363:A365"/>
    <mergeCell ref="O5:O6"/>
    <mergeCell ref="P5:P6"/>
    <mergeCell ref="Q5:Q6"/>
    <mergeCell ref="R5:R6"/>
    <mergeCell ref="S5:S6"/>
    <mergeCell ref="T5:T6"/>
    <mergeCell ref="A1:B1"/>
    <mergeCell ref="A2:T2"/>
    <mergeCell ref="A3:T3"/>
    <mergeCell ref="A5:A6"/>
    <mergeCell ref="B5:B6"/>
    <mergeCell ref="C5:C6"/>
    <mergeCell ref="E5:E6"/>
    <mergeCell ref="F5:F6"/>
    <mergeCell ref="H5:H6"/>
    <mergeCell ref="I5:I6"/>
    <mergeCell ref="J5:M5"/>
  </mergeCells>
  <conditionalFormatting sqref="B434">
    <cfRule type="duplicateValues" dxfId="65" priority="6" stopIfTrue="1"/>
  </conditionalFormatting>
  <conditionalFormatting sqref="B433:D433">
    <cfRule type="duplicateValues" dxfId="64" priority="7" stopIfTrue="1"/>
  </conditionalFormatting>
  <conditionalFormatting sqref="B382:D382">
    <cfRule type="duplicateValues" dxfId="63" priority="8" stopIfTrue="1"/>
  </conditionalFormatting>
  <conditionalFormatting sqref="B404:D404">
    <cfRule type="duplicateValues" dxfId="62" priority="9" stopIfTrue="1"/>
  </conditionalFormatting>
  <conditionalFormatting sqref="C710:D710">
    <cfRule type="duplicateValues" dxfId="61" priority="5" stopIfTrue="1"/>
  </conditionalFormatting>
  <conditionalFormatting sqref="B725">
    <cfRule type="duplicateValues" dxfId="60" priority="4" stopIfTrue="1"/>
  </conditionalFormatting>
  <conditionalFormatting sqref="B461">
    <cfRule type="duplicateValues" dxfId="59" priority="3" stopIfTrue="1"/>
  </conditionalFormatting>
  <conditionalFormatting sqref="B465">
    <cfRule type="duplicateValues" dxfId="58" priority="2" stopIfTrue="1"/>
  </conditionalFormatting>
  <conditionalFormatting sqref="B524:B525">
    <cfRule type="duplicateValues" dxfId="57" priority="1" stopIfTrue="1"/>
  </conditionalFormatting>
  <pageMargins left="0.45" right="0.45" top="0.75" bottom="0.5" header="0.3" footer="0.3"/>
  <pageSetup paperSize="9" scale="95" orientation="landscape" r:id="rId1"/>
  <headerFooter>
    <oddFooter>&amp;C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1"/>
  <sheetViews>
    <sheetView showZeros="0" zoomScale="70" zoomScaleNormal="70" workbookViewId="0">
      <pane xSplit="3" ySplit="5" topLeftCell="D6" activePane="bottomRight" state="frozen"/>
      <selection pane="topRight" activeCell="D1" sqref="D1"/>
      <selection pane="bottomLeft" activeCell="A6" sqref="A6"/>
      <selection pane="bottomRight" activeCell="H4" sqref="H4:I4"/>
    </sheetView>
  </sheetViews>
  <sheetFormatPr defaultColWidth="9.140625" defaultRowHeight="15.75" x14ac:dyDescent="0.25"/>
  <cols>
    <col min="1" max="1" width="5.5703125" style="691" bestFit="1" customWidth="1"/>
    <col min="2" max="2" width="54.42578125" style="691" customWidth="1"/>
    <col min="3" max="3" width="7.42578125" style="694" customWidth="1"/>
    <col min="4" max="5" width="6.42578125" style="694" hidden="1" customWidth="1"/>
    <col min="6" max="6" width="6.7109375" style="694" hidden="1" customWidth="1"/>
    <col min="7" max="7" width="6.42578125" style="694" hidden="1" customWidth="1"/>
    <col min="8" max="8" width="7.28515625" style="694" customWidth="1"/>
    <col min="9" max="9" width="6.42578125" style="694" customWidth="1"/>
    <col min="10" max="10" width="9.140625" style="694" customWidth="1"/>
    <col min="11" max="11" width="6.85546875" style="694" customWidth="1"/>
    <col min="12" max="12" width="14.28515625" style="691" bestFit="1" customWidth="1"/>
    <col min="13" max="13" width="8.140625" style="691" customWidth="1"/>
    <col min="14" max="14" width="7.7109375" style="691" customWidth="1"/>
    <col min="15" max="15" width="7.140625" style="691" customWidth="1"/>
    <col min="16" max="16" width="9.7109375" style="691" customWidth="1"/>
    <col min="17" max="17" width="7.140625" style="691" customWidth="1"/>
    <col min="18" max="18" width="7.85546875" style="691" customWidth="1"/>
    <col min="19" max="19" width="7.140625" style="691" customWidth="1"/>
    <col min="20" max="20" width="7.7109375" style="691" customWidth="1"/>
    <col min="21" max="21" width="6.7109375" style="691" customWidth="1"/>
    <col min="22" max="22" width="6.7109375" style="691" hidden="1" customWidth="1"/>
    <col min="23" max="23" width="6.28515625" style="691" hidden="1" customWidth="1"/>
    <col min="24" max="24" width="7" style="691" customWidth="1"/>
    <col min="25" max="25" width="6.5703125" style="691" customWidth="1"/>
    <col min="26" max="26" width="9.140625" style="691" customWidth="1"/>
    <col min="27" max="27" width="8.28515625" style="691" bestFit="1" customWidth="1"/>
    <col min="28" max="28" width="6.28515625" style="691" hidden="1" customWidth="1"/>
    <col min="29" max="29" width="6.42578125" style="691" hidden="1" customWidth="1"/>
    <col min="30" max="16384" width="9.140625" style="691"/>
  </cols>
  <sheetData>
    <row r="1" spans="1:31" s="1039" customFormat="1" ht="18.75" x14ac:dyDescent="0.3">
      <c r="A1" s="1166" t="s">
        <v>214</v>
      </c>
      <c r="B1" s="1166"/>
      <c r="C1" s="1038"/>
      <c r="D1" s="1038"/>
      <c r="E1" s="1038"/>
      <c r="F1" s="1038"/>
      <c r="G1" s="1038"/>
      <c r="H1" s="1038"/>
      <c r="I1" s="1038"/>
      <c r="J1" s="1038"/>
      <c r="K1" s="1038"/>
    </row>
    <row r="2" spans="1:31" s="1039" customFormat="1" ht="18.75" x14ac:dyDescent="0.3">
      <c r="A2" s="1167" t="s">
        <v>180</v>
      </c>
      <c r="B2" s="1167"/>
      <c r="C2" s="1167"/>
      <c r="D2" s="1167"/>
      <c r="E2" s="1167"/>
      <c r="F2" s="1167"/>
      <c r="G2" s="1167"/>
      <c r="H2" s="1167"/>
      <c r="I2" s="1167"/>
      <c r="J2" s="1167"/>
      <c r="K2" s="1167"/>
      <c r="L2" s="1167"/>
      <c r="M2" s="1167"/>
      <c r="N2" s="1167"/>
      <c r="O2" s="1167"/>
      <c r="P2" s="1167"/>
      <c r="Q2" s="1167"/>
      <c r="R2" s="1167"/>
      <c r="S2" s="1167"/>
      <c r="T2" s="1167"/>
      <c r="U2" s="1167"/>
      <c r="V2" s="1167"/>
      <c r="W2" s="1167"/>
      <c r="X2" s="1167"/>
      <c r="Y2" s="1167"/>
      <c r="Z2" s="1167"/>
      <c r="AA2" s="1167"/>
      <c r="AB2" s="1167"/>
      <c r="AC2" s="1167"/>
    </row>
    <row r="3" spans="1:31" s="1039" customFormat="1" ht="18.75" x14ac:dyDescent="0.3">
      <c r="A3" s="1168" t="s">
        <v>619</v>
      </c>
      <c r="B3" s="1168"/>
      <c r="C3" s="1168"/>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row>
    <row r="4" spans="1:31" ht="106.5" customHeight="1" x14ac:dyDescent="0.25">
      <c r="A4" s="1165" t="s">
        <v>20</v>
      </c>
      <c r="B4" s="1165" t="s">
        <v>0</v>
      </c>
      <c r="C4" s="1165" t="s">
        <v>24</v>
      </c>
      <c r="D4" s="1165" t="s">
        <v>463</v>
      </c>
      <c r="E4" s="1165"/>
      <c r="F4" s="1165" t="s">
        <v>464</v>
      </c>
      <c r="G4" s="1165"/>
      <c r="H4" s="1165" t="s">
        <v>465</v>
      </c>
      <c r="I4" s="1165"/>
      <c r="J4" s="1165" t="s">
        <v>466</v>
      </c>
      <c r="K4" s="1165"/>
      <c r="L4" s="1165" t="s">
        <v>467</v>
      </c>
      <c r="M4" s="1165"/>
      <c r="N4" s="1165" t="s">
        <v>109</v>
      </c>
      <c r="O4" s="1165"/>
      <c r="P4" s="1165" t="s">
        <v>620</v>
      </c>
      <c r="Q4" s="1165"/>
      <c r="R4" s="1165" t="s">
        <v>621</v>
      </c>
      <c r="S4" s="1165"/>
      <c r="T4" s="1165" t="s">
        <v>622</v>
      </c>
      <c r="U4" s="1165"/>
      <c r="V4" s="1165" t="s">
        <v>152</v>
      </c>
      <c r="W4" s="1165"/>
      <c r="X4" s="1165" t="s">
        <v>623</v>
      </c>
      <c r="Y4" s="1165"/>
      <c r="Z4" s="1165" t="s">
        <v>489</v>
      </c>
      <c r="AA4" s="1165"/>
      <c r="AB4" s="1165" t="s">
        <v>110</v>
      </c>
      <c r="AC4" s="1165"/>
    </row>
    <row r="5" spans="1:31" ht="43.5" customHeight="1" x14ac:dyDescent="0.25">
      <c r="A5" s="1165"/>
      <c r="B5" s="1165"/>
      <c r="C5" s="1165"/>
      <c r="D5" s="680" t="s">
        <v>130</v>
      </c>
      <c r="E5" s="680" t="s">
        <v>140</v>
      </c>
      <c r="F5" s="680" t="s">
        <v>130</v>
      </c>
      <c r="G5" s="680" t="s">
        <v>140</v>
      </c>
      <c r="H5" s="680" t="s">
        <v>130</v>
      </c>
      <c r="I5" s="680" t="s">
        <v>140</v>
      </c>
      <c r="J5" s="680" t="s">
        <v>130</v>
      </c>
      <c r="K5" s="680" t="s">
        <v>140</v>
      </c>
      <c r="L5" s="680" t="s">
        <v>130</v>
      </c>
      <c r="M5" s="680" t="s">
        <v>140</v>
      </c>
      <c r="N5" s="680" t="s">
        <v>130</v>
      </c>
      <c r="O5" s="680" t="s">
        <v>140</v>
      </c>
      <c r="P5" s="680" t="s">
        <v>130</v>
      </c>
      <c r="Q5" s="680" t="s">
        <v>140</v>
      </c>
      <c r="R5" s="680" t="s">
        <v>130</v>
      </c>
      <c r="S5" s="680" t="s">
        <v>140</v>
      </c>
      <c r="T5" s="680" t="s">
        <v>130</v>
      </c>
      <c r="U5" s="680" t="s">
        <v>140</v>
      </c>
      <c r="V5" s="680" t="s">
        <v>130</v>
      </c>
      <c r="W5" s="680" t="s">
        <v>140</v>
      </c>
      <c r="X5" s="680" t="s">
        <v>130</v>
      </c>
      <c r="Y5" s="680" t="s">
        <v>140</v>
      </c>
      <c r="Z5" s="680" t="s">
        <v>130</v>
      </c>
      <c r="AA5" s="680" t="s">
        <v>140</v>
      </c>
      <c r="AB5" s="680" t="s">
        <v>130</v>
      </c>
      <c r="AC5" s="680" t="s">
        <v>140</v>
      </c>
    </row>
    <row r="6" spans="1:31" s="692" customFormat="1" ht="15" customHeight="1" x14ac:dyDescent="0.25">
      <c r="A6" s="823">
        <v>1</v>
      </c>
      <c r="B6" s="682" t="s">
        <v>35</v>
      </c>
      <c r="C6" s="681" t="s">
        <v>25</v>
      </c>
      <c r="D6" s="683"/>
      <c r="E6" s="683"/>
      <c r="F6" s="683"/>
      <c r="G6" s="683"/>
      <c r="H6" s="1040">
        <f t="shared" ref="H6:AC6" si="0">SUM(H9:H18)</f>
        <v>224.86999999999998</v>
      </c>
      <c r="I6" s="1040">
        <v>42.089205832257086</v>
      </c>
      <c r="J6" s="1040">
        <f t="shared" si="0"/>
        <v>3439.4200000000005</v>
      </c>
      <c r="K6" s="1040">
        <v>81.041750608504699</v>
      </c>
      <c r="L6" s="1040">
        <f t="shared" si="0"/>
        <v>114464.48000000001</v>
      </c>
      <c r="M6" s="1040">
        <v>99.413409150678291</v>
      </c>
      <c r="N6" s="1040">
        <f t="shared" si="0"/>
        <v>502.15</v>
      </c>
      <c r="O6" s="1040">
        <v>92.193438228652212</v>
      </c>
      <c r="P6" s="1040">
        <f t="shared" si="0"/>
        <v>11261.42</v>
      </c>
      <c r="Q6" s="1040">
        <v>98.838487031497948</v>
      </c>
      <c r="R6" s="1040">
        <f t="shared" si="0"/>
        <v>0</v>
      </c>
      <c r="S6" s="1040"/>
      <c r="T6" s="1040">
        <f t="shared" si="0"/>
        <v>24.48</v>
      </c>
      <c r="U6" s="1040">
        <v>7.9017089382272285</v>
      </c>
      <c r="V6" s="1040">
        <f t="shared" si="0"/>
        <v>0</v>
      </c>
      <c r="W6" s="1040">
        <f t="shared" si="0"/>
        <v>0</v>
      </c>
      <c r="X6" s="1040">
        <f t="shared" si="0"/>
        <v>0</v>
      </c>
      <c r="Y6" s="1040"/>
      <c r="Z6" s="1040">
        <f t="shared" si="0"/>
        <v>6755.2</v>
      </c>
      <c r="AA6" s="1040">
        <v>69.718934193673562</v>
      </c>
      <c r="AB6" s="1040">
        <f t="shared" si="0"/>
        <v>0</v>
      </c>
      <c r="AC6" s="1040">
        <f t="shared" si="0"/>
        <v>0</v>
      </c>
    </row>
    <row r="7" spans="1:31" s="692" customFormat="1" ht="15" hidden="1" customHeight="1" x14ac:dyDescent="0.25">
      <c r="A7" s="684"/>
      <c r="B7" s="685" t="s">
        <v>43</v>
      </c>
      <c r="C7" s="687"/>
      <c r="D7" s="686"/>
      <c r="E7" s="686"/>
      <c r="F7" s="686"/>
      <c r="G7" s="686"/>
      <c r="H7" s="1041"/>
      <c r="I7" s="1042">
        <v>0</v>
      </c>
      <c r="J7" s="1043"/>
      <c r="K7" s="1042">
        <v>0</v>
      </c>
      <c r="L7" s="1043"/>
      <c r="M7" s="1042">
        <v>0</v>
      </c>
      <c r="N7" s="1043"/>
      <c r="O7" s="1042">
        <v>0</v>
      </c>
      <c r="P7" s="1043"/>
      <c r="Q7" s="1042">
        <v>0</v>
      </c>
      <c r="R7" s="1043"/>
      <c r="S7" s="1042"/>
      <c r="T7" s="1043"/>
      <c r="U7" s="1042">
        <v>0</v>
      </c>
      <c r="V7" s="1043"/>
      <c r="W7" s="1043"/>
      <c r="X7" s="1043"/>
      <c r="Y7" s="1042"/>
      <c r="Z7" s="1043"/>
      <c r="AA7" s="1042">
        <v>0</v>
      </c>
      <c r="AB7" s="1043"/>
      <c r="AC7" s="1043"/>
    </row>
    <row r="8" spans="1:31" s="692" customFormat="1" ht="15" customHeight="1" x14ac:dyDescent="0.25">
      <c r="A8" s="687" t="s">
        <v>5</v>
      </c>
      <c r="B8" s="684" t="s">
        <v>85</v>
      </c>
      <c r="C8" s="687" t="s">
        <v>86</v>
      </c>
      <c r="D8" s="688"/>
      <c r="E8" s="686"/>
      <c r="F8" s="688"/>
      <c r="G8" s="686"/>
      <c r="H8" s="1041">
        <v>11.45</v>
      </c>
      <c r="I8" s="1042">
        <v>2.1431111610234521</v>
      </c>
      <c r="J8" s="1041">
        <v>3157.4500000000003</v>
      </c>
      <c r="K8" s="1042">
        <v>74.39779830867505</v>
      </c>
      <c r="L8" s="1044">
        <v>16.88</v>
      </c>
      <c r="M8" s="1042">
        <v>1.4660428688999848E-2</v>
      </c>
      <c r="N8" s="1043">
        <v>0.02</v>
      </c>
      <c r="O8" s="1042">
        <v>3.6719481520920928E-3</v>
      </c>
      <c r="P8" s="1044"/>
      <c r="Q8" s="1042">
        <v>0</v>
      </c>
      <c r="R8" s="1043"/>
      <c r="S8" s="1042"/>
      <c r="T8" s="1043">
        <v>3.32</v>
      </c>
      <c r="U8" s="1042">
        <v>1.0716369965242809</v>
      </c>
      <c r="V8" s="1044"/>
      <c r="W8" s="1043"/>
      <c r="X8" s="1043"/>
      <c r="Y8" s="1042"/>
      <c r="Z8" s="1045">
        <v>144.25</v>
      </c>
      <c r="AA8" s="1042">
        <v>1.4887725392937903</v>
      </c>
      <c r="AB8" s="1044"/>
      <c r="AC8" s="1043"/>
    </row>
    <row r="9" spans="1:31" s="693" customFormat="1" ht="15" customHeight="1" x14ac:dyDescent="0.25">
      <c r="A9" s="684"/>
      <c r="B9" s="685" t="s">
        <v>83</v>
      </c>
      <c r="C9" s="1050" t="s">
        <v>84</v>
      </c>
      <c r="D9" s="686"/>
      <c r="E9" s="686"/>
      <c r="F9" s="686"/>
      <c r="G9" s="686"/>
      <c r="H9" s="1041">
        <v>11.45</v>
      </c>
      <c r="I9" s="1042">
        <v>2.1431111610234521</v>
      </c>
      <c r="J9" s="1041">
        <v>3157.4500000000003</v>
      </c>
      <c r="K9" s="1042">
        <v>74.39779830867505</v>
      </c>
      <c r="L9" s="1043">
        <v>16.88</v>
      </c>
      <c r="M9" s="1042">
        <v>1.4660428688999848E-2</v>
      </c>
      <c r="N9" s="1043">
        <v>0.02</v>
      </c>
      <c r="O9" s="1042">
        <v>3.6719481520920928E-3</v>
      </c>
      <c r="P9" s="1043"/>
      <c r="Q9" s="1042">
        <v>0</v>
      </c>
      <c r="R9" s="1043"/>
      <c r="S9" s="1042"/>
      <c r="T9" s="1043">
        <v>3.32</v>
      </c>
      <c r="U9" s="1042">
        <v>1.0716369965242809</v>
      </c>
      <c r="V9" s="1043"/>
      <c r="W9" s="1043"/>
      <c r="X9" s="1043"/>
      <c r="Y9" s="1042"/>
      <c r="Z9" s="1045">
        <v>144.25</v>
      </c>
      <c r="AA9" s="1042">
        <v>1.4887725392937903</v>
      </c>
      <c r="AB9" s="1043"/>
      <c r="AC9" s="1043"/>
      <c r="AE9" s="691"/>
    </row>
    <row r="10" spans="1:31" s="693" customFormat="1" ht="15" customHeight="1" x14ac:dyDescent="0.25">
      <c r="A10" s="687" t="s">
        <v>6</v>
      </c>
      <c r="B10" s="684" t="s">
        <v>113</v>
      </c>
      <c r="C10" s="687" t="s">
        <v>56</v>
      </c>
      <c r="D10" s="686"/>
      <c r="E10" s="686"/>
      <c r="F10" s="686"/>
      <c r="G10" s="686"/>
      <c r="H10" s="1041">
        <v>4.5300000000000011</v>
      </c>
      <c r="I10" s="1042">
        <v>0.8478859003874446</v>
      </c>
      <c r="J10" s="1041"/>
      <c r="K10" s="1042">
        <v>0</v>
      </c>
      <c r="L10" s="1043">
        <v>10.39</v>
      </c>
      <c r="M10" s="1042">
        <v>9.0238065212504999E-3</v>
      </c>
      <c r="N10" s="1043"/>
      <c r="O10" s="1042">
        <v>0</v>
      </c>
      <c r="P10" s="1043"/>
      <c r="Q10" s="1042">
        <v>0</v>
      </c>
      <c r="R10" s="1043"/>
      <c r="S10" s="1042"/>
      <c r="T10" s="1043">
        <v>2.1800000000000002</v>
      </c>
      <c r="U10" s="1042">
        <v>0.70366525675389546</v>
      </c>
      <c r="V10" s="1043"/>
      <c r="W10" s="1043"/>
      <c r="X10" s="1043"/>
      <c r="Y10" s="1042"/>
      <c r="Z10" s="1045">
        <v>70.17</v>
      </c>
      <c r="AA10" s="1042">
        <v>0.72420914441764483</v>
      </c>
      <c r="AB10" s="1043"/>
      <c r="AC10" s="1043"/>
      <c r="AE10" s="691"/>
    </row>
    <row r="11" spans="1:31" ht="15" customHeight="1" x14ac:dyDescent="0.25">
      <c r="A11" s="687" t="s">
        <v>7</v>
      </c>
      <c r="B11" s="684" t="s">
        <v>39</v>
      </c>
      <c r="C11" s="687" t="s">
        <v>44</v>
      </c>
      <c r="D11" s="686"/>
      <c r="E11" s="686"/>
      <c r="F11" s="686"/>
      <c r="G11" s="686"/>
      <c r="H11" s="1041">
        <v>193.73999999999998</v>
      </c>
      <c r="I11" s="1042">
        <v>36.262563872199436</v>
      </c>
      <c r="J11" s="1041">
        <v>279.64999999999998</v>
      </c>
      <c r="K11" s="1042">
        <v>6.5892870186451011</v>
      </c>
      <c r="L11" s="1043">
        <v>1144.2</v>
      </c>
      <c r="M11" s="1042">
        <v>0.99374777878872211</v>
      </c>
      <c r="N11" s="1043">
        <v>2.1100000000000003</v>
      </c>
      <c r="O11" s="1042">
        <v>0.38739053004571583</v>
      </c>
      <c r="P11" s="1043"/>
      <c r="Q11" s="1042">
        <v>0</v>
      </c>
      <c r="R11" s="1043"/>
      <c r="S11" s="1042"/>
      <c r="T11" s="1043">
        <v>18.68</v>
      </c>
      <c r="U11" s="1042">
        <v>6.0295720165884239</v>
      </c>
      <c r="V11" s="1043"/>
      <c r="W11" s="1043"/>
      <c r="X11" s="1043"/>
      <c r="Y11" s="1042"/>
      <c r="Z11" s="1045">
        <v>6318.71</v>
      </c>
      <c r="AA11" s="1042">
        <v>65.214016857962321</v>
      </c>
      <c r="AB11" s="1043"/>
      <c r="AC11" s="1043"/>
    </row>
    <row r="12" spans="1:31" ht="15" customHeight="1" x14ac:dyDescent="0.25">
      <c r="A12" s="687" t="s">
        <v>8</v>
      </c>
      <c r="B12" s="684" t="s">
        <v>15</v>
      </c>
      <c r="C12" s="687" t="s">
        <v>26</v>
      </c>
      <c r="D12" s="686"/>
      <c r="E12" s="686"/>
      <c r="F12" s="686"/>
      <c r="G12" s="686"/>
      <c r="H12" s="1041">
        <v>0</v>
      </c>
      <c r="I12" s="1042">
        <v>0</v>
      </c>
      <c r="J12" s="1043"/>
      <c r="K12" s="1042">
        <v>0</v>
      </c>
      <c r="L12" s="1041">
        <v>30029.27</v>
      </c>
      <c r="M12" s="1042">
        <v>26.080685510528586</v>
      </c>
      <c r="N12" s="1043">
        <v>500</v>
      </c>
      <c r="O12" s="1042">
        <v>91.798703802302313</v>
      </c>
      <c r="P12" s="1043"/>
      <c r="Q12" s="1042">
        <v>0</v>
      </c>
      <c r="R12" s="1043"/>
      <c r="S12" s="1042"/>
      <c r="T12" s="1043"/>
      <c r="U12" s="1042">
        <v>0</v>
      </c>
      <c r="V12" s="1043"/>
      <c r="W12" s="1043"/>
      <c r="X12" s="1043"/>
      <c r="Y12" s="1042"/>
      <c r="Z12" s="1043"/>
      <c r="AA12" s="1042">
        <v>0</v>
      </c>
      <c r="AB12" s="1043"/>
      <c r="AC12" s="1043"/>
    </row>
    <row r="13" spans="1:31" ht="15" customHeight="1" x14ac:dyDescent="0.25">
      <c r="A13" s="687" t="s">
        <v>9</v>
      </c>
      <c r="B13" s="684" t="s">
        <v>16</v>
      </c>
      <c r="C13" s="687" t="s">
        <v>27</v>
      </c>
      <c r="D13" s="686"/>
      <c r="E13" s="686"/>
      <c r="F13" s="686"/>
      <c r="G13" s="686"/>
      <c r="H13" s="1041">
        <v>0</v>
      </c>
      <c r="I13" s="1042">
        <v>0</v>
      </c>
      <c r="J13" s="1043"/>
      <c r="K13" s="1042">
        <v>0</v>
      </c>
      <c r="L13" s="1041">
        <v>17311.09</v>
      </c>
      <c r="M13" s="1042">
        <v>15.034834151294929</v>
      </c>
      <c r="N13" s="1043"/>
      <c r="O13" s="1042">
        <v>0</v>
      </c>
      <c r="P13" s="1043">
        <v>11261.42</v>
      </c>
      <c r="Q13" s="1042">
        <v>98.838487031497948</v>
      </c>
      <c r="R13" s="1043"/>
      <c r="S13" s="1042"/>
      <c r="T13" s="1043"/>
      <c r="U13" s="1042">
        <v>0</v>
      </c>
      <c r="V13" s="1043"/>
      <c r="W13" s="1043"/>
      <c r="X13" s="1043"/>
      <c r="Y13" s="1042"/>
      <c r="Z13" s="1043"/>
      <c r="AA13" s="1042">
        <v>0</v>
      </c>
      <c r="AB13" s="1043"/>
      <c r="AC13" s="1043"/>
    </row>
    <row r="14" spans="1:31" ht="15" customHeight="1" x14ac:dyDescent="0.25">
      <c r="A14" s="687" t="s">
        <v>41</v>
      </c>
      <c r="B14" s="684" t="s">
        <v>40</v>
      </c>
      <c r="C14" s="687" t="s">
        <v>45</v>
      </c>
      <c r="D14" s="686"/>
      <c r="E14" s="686"/>
      <c r="F14" s="686"/>
      <c r="G14" s="686"/>
      <c r="H14" s="1041">
        <v>14.6</v>
      </c>
      <c r="I14" s="1042">
        <v>2.7327006944054499</v>
      </c>
      <c r="J14" s="1043"/>
      <c r="K14" s="1042">
        <v>0</v>
      </c>
      <c r="L14" s="1041">
        <v>44694.210000000006</v>
      </c>
      <c r="M14" s="1042">
        <v>38.817315077972985</v>
      </c>
      <c r="N14" s="1043"/>
      <c r="O14" s="1042">
        <v>0</v>
      </c>
      <c r="P14" s="1043"/>
      <c r="Q14" s="1042">
        <v>0</v>
      </c>
      <c r="R14" s="1043"/>
      <c r="S14" s="1042"/>
      <c r="T14" s="1043"/>
      <c r="U14" s="1042">
        <v>0</v>
      </c>
      <c r="V14" s="1043"/>
      <c r="W14" s="1043"/>
      <c r="X14" s="1043"/>
      <c r="Y14" s="1042"/>
      <c r="Z14" s="1045">
        <v>201.12</v>
      </c>
      <c r="AA14" s="1042">
        <v>2.0757153074715222</v>
      </c>
      <c r="AB14" s="1043"/>
      <c r="AC14" s="1043"/>
    </row>
    <row r="15" spans="1:31" ht="15" customHeight="1" x14ac:dyDescent="0.25">
      <c r="A15" s="684"/>
      <c r="B15" s="685" t="s">
        <v>446</v>
      </c>
      <c r="C15" s="1050" t="s">
        <v>447</v>
      </c>
      <c r="D15" s="686"/>
      <c r="E15" s="686"/>
      <c r="F15" s="686"/>
      <c r="G15" s="686"/>
      <c r="H15" s="1041">
        <v>0</v>
      </c>
      <c r="I15" s="1042">
        <v>0</v>
      </c>
      <c r="J15" s="1043"/>
      <c r="K15" s="1042">
        <v>0</v>
      </c>
      <c r="L15" s="1041">
        <v>21254.36</v>
      </c>
      <c r="M15" s="1042">
        <v>18.459598880943769</v>
      </c>
      <c r="N15" s="1043"/>
      <c r="O15" s="1042">
        <v>0</v>
      </c>
      <c r="P15" s="1043"/>
      <c r="Q15" s="1042">
        <v>0</v>
      </c>
      <c r="R15" s="1043"/>
      <c r="S15" s="1042"/>
      <c r="T15" s="1043"/>
      <c r="U15" s="1042">
        <v>0</v>
      </c>
      <c r="V15" s="1043"/>
      <c r="W15" s="1043"/>
      <c r="X15" s="1043"/>
      <c r="Y15" s="1042"/>
      <c r="Z15" s="1043"/>
      <c r="AA15" s="1042">
        <v>0</v>
      </c>
      <c r="AB15" s="1043"/>
      <c r="AC15" s="1043"/>
    </row>
    <row r="16" spans="1:31" ht="15" customHeight="1" x14ac:dyDescent="0.25">
      <c r="A16" s="687" t="s">
        <v>42</v>
      </c>
      <c r="B16" s="684" t="s">
        <v>559</v>
      </c>
      <c r="C16" s="687" t="s">
        <v>78</v>
      </c>
      <c r="D16" s="686"/>
      <c r="E16" s="686"/>
      <c r="F16" s="686"/>
      <c r="G16" s="686"/>
      <c r="H16" s="1041">
        <v>0.55000000000000004</v>
      </c>
      <c r="I16" s="1042">
        <v>0.10294420424130121</v>
      </c>
      <c r="J16" s="1043">
        <v>2.3199999999999998</v>
      </c>
      <c r="K16" s="1042">
        <v>5.4665281184540081E-2</v>
      </c>
      <c r="L16" s="1043">
        <v>4.08</v>
      </c>
      <c r="M16" s="1042">
        <v>3.5435159390473565E-3</v>
      </c>
      <c r="N16" s="1043">
        <v>0.02</v>
      </c>
      <c r="O16" s="1042">
        <v>3.6719481520920928E-3</v>
      </c>
      <c r="P16" s="1043"/>
      <c r="Q16" s="1042">
        <v>0</v>
      </c>
      <c r="R16" s="1043"/>
      <c r="S16" s="1042"/>
      <c r="T16" s="1043">
        <v>0.3</v>
      </c>
      <c r="U16" s="1042">
        <v>9.683466836062779E-2</v>
      </c>
      <c r="V16" s="1043"/>
      <c r="W16" s="1043"/>
      <c r="X16" s="1043"/>
      <c r="Y16" s="1042"/>
      <c r="Z16" s="1045">
        <v>20.95</v>
      </c>
      <c r="AA16" s="1042">
        <v>0.21622034452828354</v>
      </c>
      <c r="AB16" s="1043"/>
      <c r="AC16" s="1043"/>
    </row>
    <row r="17" spans="1:31" ht="15" customHeight="1" x14ac:dyDescent="0.25">
      <c r="A17" s="687" t="s">
        <v>52</v>
      </c>
      <c r="B17" s="684" t="s">
        <v>50</v>
      </c>
      <c r="C17" s="687" t="s">
        <v>51</v>
      </c>
      <c r="D17" s="686"/>
      <c r="E17" s="686"/>
      <c r="F17" s="686"/>
      <c r="G17" s="686"/>
      <c r="H17" s="1041">
        <v>0</v>
      </c>
      <c r="I17" s="1042">
        <v>0</v>
      </c>
      <c r="J17" s="1043"/>
      <c r="K17" s="1042">
        <v>0</v>
      </c>
      <c r="L17" s="1043"/>
      <c r="M17" s="1042">
        <v>0</v>
      </c>
      <c r="N17" s="1043"/>
      <c r="O17" s="1042">
        <v>0</v>
      </c>
      <c r="P17" s="1043"/>
      <c r="Q17" s="1042">
        <v>0</v>
      </c>
      <c r="R17" s="1043"/>
      <c r="S17" s="1042"/>
      <c r="T17" s="1043"/>
      <c r="U17" s="1042">
        <v>0</v>
      </c>
      <c r="V17" s="1043"/>
      <c r="W17" s="1043"/>
      <c r="X17" s="1043"/>
      <c r="Y17" s="1042"/>
      <c r="Z17" s="1043"/>
      <c r="AA17" s="1042">
        <v>0</v>
      </c>
      <c r="AB17" s="1043"/>
      <c r="AC17" s="1043"/>
    </row>
    <row r="18" spans="1:31" ht="15" customHeight="1" x14ac:dyDescent="0.25">
      <c r="A18" s="687" t="s">
        <v>192</v>
      </c>
      <c r="B18" s="684" t="s">
        <v>57</v>
      </c>
      <c r="C18" s="687" t="s">
        <v>58</v>
      </c>
      <c r="D18" s="686"/>
      <c r="E18" s="686"/>
      <c r="F18" s="686"/>
      <c r="G18" s="686"/>
      <c r="H18" s="1041">
        <v>0</v>
      </c>
      <c r="I18" s="1042">
        <v>0</v>
      </c>
      <c r="J18" s="1041"/>
      <c r="K18" s="1042">
        <v>0</v>
      </c>
      <c r="L18" s="1043"/>
      <c r="M18" s="1042">
        <v>0</v>
      </c>
      <c r="N18" s="1043"/>
      <c r="O18" s="1042">
        <v>0</v>
      </c>
      <c r="P18" s="1043"/>
      <c r="Q18" s="1042">
        <v>0</v>
      </c>
      <c r="R18" s="1043"/>
      <c r="S18" s="1042"/>
      <c r="T18" s="1043"/>
      <c r="U18" s="1042">
        <v>0</v>
      </c>
      <c r="V18" s="1043"/>
      <c r="W18" s="1043"/>
      <c r="X18" s="1043"/>
      <c r="Y18" s="1042"/>
      <c r="Z18" s="1043"/>
      <c r="AA18" s="1042">
        <v>0</v>
      </c>
      <c r="AB18" s="1043"/>
      <c r="AC18" s="1043"/>
    </row>
    <row r="19" spans="1:31" s="692" customFormat="1" ht="15" customHeight="1" x14ac:dyDescent="0.25">
      <c r="A19" s="681">
        <v>2</v>
      </c>
      <c r="B19" s="682" t="s">
        <v>36</v>
      </c>
      <c r="C19" s="681" t="s">
        <v>28</v>
      </c>
      <c r="D19" s="686"/>
      <c r="E19" s="683"/>
      <c r="F19" s="686"/>
      <c r="G19" s="683"/>
      <c r="H19" s="1040">
        <f t="shared" ref="H19:AC19" si="1">H21+H22+H23+H24+H25+H26+H27+H28+H29+H47+H48+H49+H50+H51+H52+H53+H54+H55+H56+H57+H58</f>
        <v>304.65000000000009</v>
      </c>
      <c r="I19" s="1040">
        <v>57.02173058565895</v>
      </c>
      <c r="J19" s="1040">
        <f t="shared" si="1"/>
        <v>772.5899999999998</v>
      </c>
      <c r="K19" s="1040">
        <v>18.204245513087852</v>
      </c>
      <c r="L19" s="1040">
        <f t="shared" si="1"/>
        <v>630.29</v>
      </c>
      <c r="M19" s="1040">
        <v>0.54741241696621523</v>
      </c>
      <c r="N19" s="1040">
        <f t="shared" si="1"/>
        <v>41.34</v>
      </c>
      <c r="O19" s="1040">
        <v>7.5899168303743565</v>
      </c>
      <c r="P19" s="1040">
        <f t="shared" si="1"/>
        <v>132.34</v>
      </c>
      <c r="Q19" s="1040">
        <v>1.1615129685020573</v>
      </c>
      <c r="R19" s="1040">
        <f t="shared" si="1"/>
        <v>156.07</v>
      </c>
      <c r="S19" s="1040">
        <v>100</v>
      </c>
      <c r="T19" s="1040">
        <f t="shared" si="1"/>
        <v>284.37639999999999</v>
      </c>
      <c r="U19" s="1040">
        <v>91.791647945297456</v>
      </c>
      <c r="V19" s="1043"/>
      <c r="W19" s="1040">
        <f t="shared" si="1"/>
        <v>0</v>
      </c>
      <c r="X19" s="1040">
        <f t="shared" si="1"/>
        <v>42.99</v>
      </c>
      <c r="Y19" s="1040">
        <v>100</v>
      </c>
      <c r="Z19" s="1040">
        <f t="shared" si="1"/>
        <v>2899.39</v>
      </c>
      <c r="AA19" s="1040">
        <v>29.923966812499287</v>
      </c>
      <c r="AB19" s="1040">
        <f t="shared" si="1"/>
        <v>0</v>
      </c>
      <c r="AC19" s="1040">
        <f t="shared" si="1"/>
        <v>0</v>
      </c>
      <c r="AE19" s="691"/>
    </row>
    <row r="20" spans="1:31" ht="15" hidden="1" customHeight="1" x14ac:dyDescent="0.25">
      <c r="A20" s="684"/>
      <c r="B20" s="685" t="s">
        <v>43</v>
      </c>
      <c r="C20" s="687"/>
      <c r="D20" s="686"/>
      <c r="E20" s="686"/>
      <c r="F20" s="686"/>
      <c r="G20" s="686"/>
      <c r="H20" s="1041"/>
      <c r="I20" s="1042">
        <v>0</v>
      </c>
      <c r="J20" s="1043"/>
      <c r="K20" s="1042">
        <v>0</v>
      </c>
      <c r="L20" s="1043"/>
      <c r="M20" s="1042">
        <v>0</v>
      </c>
      <c r="N20" s="1043"/>
      <c r="O20" s="1042">
        <v>0</v>
      </c>
      <c r="P20" s="1043"/>
      <c r="Q20" s="1042">
        <v>0</v>
      </c>
      <c r="R20" s="1043"/>
      <c r="S20" s="1042">
        <v>0</v>
      </c>
      <c r="T20" s="1043"/>
      <c r="U20" s="1042">
        <v>0</v>
      </c>
      <c r="V20" s="1043"/>
      <c r="W20" s="1043"/>
      <c r="X20" s="1043"/>
      <c r="Y20" s="1042"/>
      <c r="Z20" s="1043"/>
      <c r="AA20" s="1042">
        <v>0</v>
      </c>
      <c r="AB20" s="1043"/>
      <c r="AC20" s="1043"/>
    </row>
    <row r="21" spans="1:31" s="692" customFormat="1" ht="15" customHeight="1" x14ac:dyDescent="0.25">
      <c r="A21" s="687" t="s">
        <v>21</v>
      </c>
      <c r="B21" s="684" t="s">
        <v>17</v>
      </c>
      <c r="C21" s="687" t="s">
        <v>29</v>
      </c>
      <c r="D21" s="686"/>
      <c r="E21" s="686"/>
      <c r="F21" s="686"/>
      <c r="G21" s="686"/>
      <c r="H21" s="1041">
        <v>0.93</v>
      </c>
      <c r="I21" s="1042">
        <v>0.17406929080801839</v>
      </c>
      <c r="J21" s="1043"/>
      <c r="K21" s="1042">
        <v>0</v>
      </c>
      <c r="L21" s="1043">
        <v>112.88</v>
      </c>
      <c r="M21" s="1042">
        <v>9.8037274313643535E-2</v>
      </c>
      <c r="N21" s="1043"/>
      <c r="O21" s="1042">
        <v>0</v>
      </c>
      <c r="P21" s="1043">
        <v>9.9700000000000006</v>
      </c>
      <c r="Q21" s="1042">
        <v>8.7504037297608528E-2</v>
      </c>
      <c r="R21" s="1043"/>
      <c r="S21" s="1042">
        <v>0</v>
      </c>
      <c r="T21" s="1043">
        <v>0.78</v>
      </c>
      <c r="U21" s="1042">
        <v>0.25177013773763229</v>
      </c>
      <c r="V21" s="1043"/>
      <c r="W21" s="1043"/>
      <c r="X21" s="1043"/>
      <c r="Y21" s="1042"/>
      <c r="Z21" s="1045">
        <v>0.11</v>
      </c>
      <c r="AA21" s="1042">
        <v>1.1352858185255939E-3</v>
      </c>
      <c r="AB21" s="1043"/>
      <c r="AC21" s="1043"/>
    </row>
    <row r="22" spans="1:31" s="692" customFormat="1" ht="15" customHeight="1" x14ac:dyDescent="0.25">
      <c r="A22" s="687" t="s">
        <v>10</v>
      </c>
      <c r="B22" s="684" t="s">
        <v>18</v>
      </c>
      <c r="C22" s="687" t="s">
        <v>30</v>
      </c>
      <c r="D22" s="686"/>
      <c r="E22" s="686"/>
      <c r="F22" s="686"/>
      <c r="G22" s="686"/>
      <c r="H22" s="1041">
        <v>1.1299999999999999</v>
      </c>
      <c r="I22" s="1042">
        <v>0.21150354689576426</v>
      </c>
      <c r="J22" s="1043"/>
      <c r="K22" s="1042">
        <v>0</v>
      </c>
      <c r="L22" s="1043"/>
      <c r="M22" s="1042">
        <v>0</v>
      </c>
      <c r="N22" s="1043"/>
      <c r="O22" s="1042">
        <v>0</v>
      </c>
      <c r="P22" s="1043"/>
      <c r="Q22" s="1042">
        <v>0</v>
      </c>
      <c r="R22" s="1043"/>
      <c r="S22" s="1042">
        <v>0</v>
      </c>
      <c r="T22" s="1043">
        <v>1.0900000000000001</v>
      </c>
      <c r="U22" s="1042">
        <v>0.35183262837694773</v>
      </c>
      <c r="V22" s="1043"/>
      <c r="W22" s="1043"/>
      <c r="X22" s="1043"/>
      <c r="Y22" s="1042"/>
      <c r="Z22" s="1043"/>
      <c r="AA22" s="1042">
        <v>0</v>
      </c>
      <c r="AB22" s="1043"/>
      <c r="AC22" s="1043"/>
    </row>
    <row r="23" spans="1:31" ht="15" customHeight="1" x14ac:dyDescent="0.25">
      <c r="A23" s="687" t="s">
        <v>11</v>
      </c>
      <c r="B23" s="684" t="s">
        <v>19</v>
      </c>
      <c r="C23" s="687" t="s">
        <v>131</v>
      </c>
      <c r="D23" s="686"/>
      <c r="E23" s="686"/>
      <c r="F23" s="686"/>
      <c r="G23" s="686"/>
      <c r="H23" s="1041">
        <v>0</v>
      </c>
      <c r="I23" s="1042">
        <v>0</v>
      </c>
      <c r="J23" s="1043"/>
      <c r="K23" s="1042">
        <v>0</v>
      </c>
      <c r="L23" s="1043"/>
      <c r="M23" s="1042">
        <v>0</v>
      </c>
      <c r="N23" s="1043"/>
      <c r="O23" s="1042">
        <v>0</v>
      </c>
      <c r="P23" s="1043"/>
      <c r="Q23" s="1042">
        <v>0</v>
      </c>
      <c r="R23" s="1043"/>
      <c r="S23" s="1042">
        <v>0</v>
      </c>
      <c r="T23" s="1043"/>
      <c r="U23" s="1042">
        <v>0</v>
      </c>
      <c r="V23" s="1043"/>
      <c r="W23" s="1043"/>
      <c r="X23" s="1043"/>
      <c r="Y23" s="1042"/>
      <c r="Z23" s="1043"/>
      <c r="AA23" s="1042">
        <v>0</v>
      </c>
      <c r="AB23" s="1043"/>
      <c r="AC23" s="1043"/>
    </row>
    <row r="24" spans="1:31" ht="15" customHeight="1" x14ac:dyDescent="0.25">
      <c r="A24" s="687" t="s">
        <v>12</v>
      </c>
      <c r="B24" s="684" t="s">
        <v>91</v>
      </c>
      <c r="C24" s="687" t="s">
        <v>135</v>
      </c>
      <c r="D24" s="686"/>
      <c r="E24" s="686"/>
      <c r="F24" s="686"/>
      <c r="G24" s="686"/>
      <c r="H24" s="1041">
        <v>0</v>
      </c>
      <c r="I24" s="1042">
        <v>0</v>
      </c>
      <c r="J24" s="1043"/>
      <c r="K24" s="1042">
        <v>0</v>
      </c>
      <c r="L24" s="1043"/>
      <c r="M24" s="1042">
        <v>0</v>
      </c>
      <c r="N24" s="1043"/>
      <c r="O24" s="1042">
        <v>0</v>
      </c>
      <c r="P24" s="1043"/>
      <c r="Q24" s="1042">
        <v>0</v>
      </c>
      <c r="R24" s="1043">
        <v>155.47</v>
      </c>
      <c r="S24" s="1042">
        <v>99.638706569518874</v>
      </c>
      <c r="T24" s="1043"/>
      <c r="U24" s="1042">
        <v>0</v>
      </c>
      <c r="V24" s="1043"/>
      <c r="W24" s="1043"/>
      <c r="X24" s="1043"/>
      <c r="Y24" s="1042"/>
      <c r="Z24" s="1043"/>
      <c r="AA24" s="1042">
        <v>0</v>
      </c>
      <c r="AB24" s="1043"/>
      <c r="AC24" s="1043"/>
    </row>
    <row r="25" spans="1:31" ht="15" customHeight="1" x14ac:dyDescent="0.25">
      <c r="A25" s="687" t="s">
        <v>13</v>
      </c>
      <c r="B25" s="684" t="s">
        <v>92</v>
      </c>
      <c r="C25" s="687" t="s">
        <v>133</v>
      </c>
      <c r="D25" s="686"/>
      <c r="E25" s="686"/>
      <c r="F25" s="686"/>
      <c r="G25" s="686"/>
      <c r="H25" s="1041">
        <v>8.74</v>
      </c>
      <c r="I25" s="1042">
        <v>1.6358769910344955</v>
      </c>
      <c r="J25" s="1043">
        <v>0.3</v>
      </c>
      <c r="K25" s="1042">
        <v>7.0687863600698399E-3</v>
      </c>
      <c r="L25" s="1043">
        <v>11.45</v>
      </c>
      <c r="M25" s="1042">
        <v>9.9444258583559399E-3</v>
      </c>
      <c r="N25" s="1043"/>
      <c r="O25" s="1042">
        <v>0</v>
      </c>
      <c r="P25" s="1043"/>
      <c r="Q25" s="1042">
        <v>0</v>
      </c>
      <c r="R25" s="1043"/>
      <c r="S25" s="1042">
        <v>0</v>
      </c>
      <c r="T25" s="1043">
        <v>6.1899999999999995</v>
      </c>
      <c r="U25" s="1042">
        <v>1.9980219905076202</v>
      </c>
      <c r="V25" s="1043"/>
      <c r="W25" s="1043"/>
      <c r="X25" s="1043">
        <f>16.7+17.58+1.32+0.5</f>
        <v>36.1</v>
      </c>
      <c r="Y25" s="1042">
        <v>83.973016980693188</v>
      </c>
      <c r="Z25" s="1043"/>
      <c r="AA25" s="1042">
        <v>0</v>
      </c>
      <c r="AB25" s="1043"/>
      <c r="AC25" s="1043"/>
    </row>
    <row r="26" spans="1:31" ht="15" customHeight="1" x14ac:dyDescent="0.25">
      <c r="A26" s="687" t="s">
        <v>14</v>
      </c>
      <c r="B26" s="684" t="s">
        <v>93</v>
      </c>
      <c r="C26" s="687" t="s">
        <v>53</v>
      </c>
      <c r="D26" s="686"/>
      <c r="E26" s="686"/>
      <c r="F26" s="686"/>
      <c r="G26" s="686"/>
      <c r="H26" s="1041">
        <v>3.6</v>
      </c>
      <c r="I26" s="1042">
        <v>0.67381660957942602</v>
      </c>
      <c r="J26" s="1043"/>
      <c r="K26" s="1042">
        <v>0</v>
      </c>
      <c r="L26" s="1043">
        <v>0.26</v>
      </c>
      <c r="M26" s="1042">
        <v>2.2581229023341002E-4</v>
      </c>
      <c r="N26" s="1043"/>
      <c r="O26" s="1042">
        <v>0</v>
      </c>
      <c r="P26" s="1043"/>
      <c r="Q26" s="1042">
        <v>0</v>
      </c>
      <c r="R26" s="1043"/>
      <c r="S26" s="1042">
        <v>0</v>
      </c>
      <c r="T26" s="1043">
        <v>5.0999999999999996</v>
      </c>
      <c r="U26" s="1042">
        <v>1.6461893621306722</v>
      </c>
      <c r="V26" s="1043"/>
      <c r="W26" s="1043"/>
      <c r="X26" s="1043"/>
      <c r="Y26" s="1042"/>
      <c r="Z26" s="1045">
        <v>23</v>
      </c>
      <c r="AA26" s="1042">
        <v>0.23737794387353328</v>
      </c>
      <c r="AB26" s="1043"/>
      <c r="AC26" s="1043"/>
    </row>
    <row r="27" spans="1:31" ht="15" customHeight="1" x14ac:dyDescent="0.25">
      <c r="A27" s="687" t="s">
        <v>22</v>
      </c>
      <c r="B27" s="684" t="s">
        <v>94</v>
      </c>
      <c r="C27" s="687" t="s">
        <v>46</v>
      </c>
      <c r="D27" s="686"/>
      <c r="E27" s="686"/>
      <c r="F27" s="686"/>
      <c r="G27" s="686"/>
      <c r="H27" s="1041">
        <v>0</v>
      </c>
      <c r="I27" s="1042">
        <v>0</v>
      </c>
      <c r="J27" s="1043"/>
      <c r="K27" s="1042">
        <v>0</v>
      </c>
      <c r="L27" s="1043"/>
      <c r="M27" s="1042">
        <v>0</v>
      </c>
      <c r="N27" s="1043"/>
      <c r="O27" s="1042">
        <v>0</v>
      </c>
      <c r="P27" s="1043"/>
      <c r="Q27" s="1042">
        <v>0</v>
      </c>
      <c r="R27" s="1043"/>
      <c r="S27" s="1042">
        <v>0</v>
      </c>
      <c r="T27" s="1043"/>
      <c r="U27" s="1042">
        <v>0</v>
      </c>
      <c r="V27" s="1043"/>
      <c r="W27" s="1043"/>
      <c r="X27" s="1043"/>
      <c r="Y27" s="1042"/>
      <c r="Z27" s="1043"/>
      <c r="AA27" s="1042">
        <v>0</v>
      </c>
      <c r="AB27" s="1043"/>
      <c r="AC27" s="1043"/>
    </row>
    <row r="28" spans="1:31" ht="15" customHeight="1" x14ac:dyDescent="0.25">
      <c r="A28" s="687" t="s">
        <v>23</v>
      </c>
      <c r="B28" s="684" t="s">
        <v>106</v>
      </c>
      <c r="C28" s="687" t="s">
        <v>54</v>
      </c>
      <c r="D28" s="686"/>
      <c r="E28" s="686"/>
      <c r="F28" s="686"/>
      <c r="G28" s="686"/>
      <c r="H28" s="1041">
        <v>0</v>
      </c>
      <c r="I28" s="1042">
        <v>0</v>
      </c>
      <c r="J28" s="1043"/>
      <c r="K28" s="1042">
        <v>0</v>
      </c>
      <c r="L28" s="1043"/>
      <c r="M28" s="1042">
        <v>0</v>
      </c>
      <c r="N28" s="1043"/>
      <c r="O28" s="1042">
        <v>0</v>
      </c>
      <c r="P28" s="1043"/>
      <c r="Q28" s="1042">
        <v>0</v>
      </c>
      <c r="R28" s="1043"/>
      <c r="S28" s="1042">
        <v>0</v>
      </c>
      <c r="T28" s="1043"/>
      <c r="U28" s="1042">
        <v>0</v>
      </c>
      <c r="V28" s="1043"/>
      <c r="W28" s="1043"/>
      <c r="X28" s="1043"/>
      <c r="Y28" s="1042"/>
      <c r="Z28" s="1043"/>
      <c r="AA28" s="1042">
        <v>0</v>
      </c>
      <c r="AB28" s="1043"/>
      <c r="AC28" s="1043"/>
    </row>
    <row r="29" spans="1:31" ht="15" customHeight="1" x14ac:dyDescent="0.25">
      <c r="A29" s="687" t="s">
        <v>47</v>
      </c>
      <c r="B29" s="684" t="s">
        <v>139</v>
      </c>
      <c r="C29" s="1051" t="s">
        <v>31</v>
      </c>
      <c r="D29" s="686"/>
      <c r="E29" s="686"/>
      <c r="F29" s="686"/>
      <c r="G29" s="686"/>
      <c r="H29" s="1041">
        <v>125.64000000000001</v>
      </c>
      <c r="I29" s="1042">
        <v>23.516199674321967</v>
      </c>
      <c r="J29" s="1042">
        <f t="shared" ref="J29:AC29" si="2">SUM(J31:J46)</f>
        <v>699.42</v>
      </c>
      <c r="K29" s="1042">
        <v>16.480168519866822</v>
      </c>
      <c r="L29" s="1042">
        <f t="shared" si="2"/>
        <v>176.67</v>
      </c>
      <c r="M29" s="1042">
        <v>0.15343945121360208</v>
      </c>
      <c r="N29" s="1042">
        <f t="shared" si="2"/>
        <v>4.2</v>
      </c>
      <c r="O29" s="1042">
        <v>0.77110911193933951</v>
      </c>
      <c r="P29" s="1042">
        <f t="shared" si="2"/>
        <v>1.54</v>
      </c>
      <c r="Q29" s="1042">
        <v>1.3516170254595497E-2</v>
      </c>
      <c r="R29" s="1042">
        <f t="shared" si="2"/>
        <v>0.6</v>
      </c>
      <c r="S29" s="1042">
        <v>0.36129343048112245</v>
      </c>
      <c r="T29" s="1042">
        <f t="shared" si="2"/>
        <v>110.45639999999997</v>
      </c>
      <c r="U29" s="1042">
        <v>35.65336287436282</v>
      </c>
      <c r="V29" s="1043"/>
      <c r="W29" s="1042">
        <f t="shared" si="2"/>
        <v>0</v>
      </c>
      <c r="X29" s="1042">
        <f t="shared" si="2"/>
        <v>6.89</v>
      </c>
      <c r="Y29" s="1042">
        <v>16.026983019306815</v>
      </c>
      <c r="Z29" s="1042">
        <f t="shared" si="2"/>
        <v>1532.0899999999997</v>
      </c>
      <c r="AA29" s="1042">
        <v>15.812364088226152</v>
      </c>
      <c r="AB29" s="1042">
        <f t="shared" si="2"/>
        <v>0</v>
      </c>
      <c r="AC29" s="1042">
        <f t="shared" si="2"/>
        <v>0</v>
      </c>
    </row>
    <row r="30" spans="1:31" ht="15" hidden="1" customHeight="1" x14ac:dyDescent="0.25">
      <c r="A30" s="684"/>
      <c r="B30" s="685" t="s">
        <v>43</v>
      </c>
      <c r="C30" s="687"/>
      <c r="D30" s="686"/>
      <c r="E30" s="686"/>
      <c r="F30" s="686"/>
      <c r="G30" s="686"/>
      <c r="H30" s="1041"/>
      <c r="I30" s="1042">
        <v>0</v>
      </c>
      <c r="J30" s="1043"/>
      <c r="K30" s="1042">
        <v>0</v>
      </c>
      <c r="L30" s="1043"/>
      <c r="M30" s="1042">
        <v>0</v>
      </c>
      <c r="N30" s="1043"/>
      <c r="O30" s="1042">
        <v>0</v>
      </c>
      <c r="P30" s="1043"/>
      <c r="Q30" s="1042">
        <v>0</v>
      </c>
      <c r="R30" s="1043"/>
      <c r="S30" s="1042">
        <v>0</v>
      </c>
      <c r="T30" s="1043"/>
      <c r="U30" s="1042">
        <v>0</v>
      </c>
      <c r="V30" s="1043"/>
      <c r="W30" s="1043"/>
      <c r="X30" s="1043"/>
      <c r="Y30" s="1042"/>
      <c r="Z30" s="1043"/>
      <c r="AA30" s="1042">
        <v>0</v>
      </c>
      <c r="AB30" s="1043"/>
      <c r="AC30" s="1043"/>
    </row>
    <row r="31" spans="1:31" ht="15" customHeight="1" x14ac:dyDescent="0.25">
      <c r="A31" s="687" t="s">
        <v>442</v>
      </c>
      <c r="B31" s="684" t="s">
        <v>248</v>
      </c>
      <c r="C31" s="687" t="s">
        <v>249</v>
      </c>
      <c r="D31" s="686"/>
      <c r="E31" s="686"/>
      <c r="F31" s="686"/>
      <c r="G31" s="686"/>
      <c r="H31" s="1041">
        <v>90.570000000000007</v>
      </c>
      <c r="I31" s="1042">
        <v>16.952102869335729</v>
      </c>
      <c r="J31" s="1043">
        <v>594.29999999999995</v>
      </c>
      <c r="K31" s="1042">
        <v>14.003265779298351</v>
      </c>
      <c r="L31" s="1043">
        <v>157.34</v>
      </c>
      <c r="M31" s="1042">
        <v>0.13665117594355664</v>
      </c>
      <c r="N31" s="1043"/>
      <c r="O31" s="1042">
        <v>0</v>
      </c>
      <c r="P31" s="1043">
        <v>1.54</v>
      </c>
      <c r="Q31" s="1042">
        <v>1.3516170254595497E-2</v>
      </c>
      <c r="R31" s="1043">
        <v>0.6</v>
      </c>
      <c r="S31" s="1042">
        <v>0.36129343048112245</v>
      </c>
      <c r="T31" s="1043">
        <v>78.56</v>
      </c>
      <c r="U31" s="1042">
        <v>25.357771821369735</v>
      </c>
      <c r="V31" s="1043"/>
      <c r="W31" s="1043"/>
      <c r="X31" s="1043">
        <v>4.3499999999999996</v>
      </c>
      <c r="Y31" s="1042">
        <v>10.118632240055826</v>
      </c>
      <c r="Z31" s="1043">
        <v>754.93999999999994</v>
      </c>
      <c r="AA31" s="1042">
        <v>7.7915697803428348</v>
      </c>
      <c r="AB31" s="1043"/>
      <c r="AC31" s="1043"/>
    </row>
    <row r="32" spans="1:31" ht="15" customHeight="1" x14ac:dyDescent="0.25">
      <c r="A32" s="687" t="s">
        <v>442</v>
      </c>
      <c r="B32" s="684" t="s">
        <v>257</v>
      </c>
      <c r="C32" s="687" t="s">
        <v>258</v>
      </c>
      <c r="D32" s="686"/>
      <c r="E32" s="686"/>
      <c r="F32" s="686"/>
      <c r="G32" s="686"/>
      <c r="H32" s="1041">
        <v>3.36</v>
      </c>
      <c r="I32" s="1042">
        <v>0.62889550227413094</v>
      </c>
      <c r="J32" s="1043">
        <v>98.86</v>
      </c>
      <c r="K32" s="1042">
        <v>2.3294007318550145</v>
      </c>
      <c r="L32" s="1043">
        <v>6.87</v>
      </c>
      <c r="M32" s="1042">
        <v>5.9666555150135643E-3</v>
      </c>
      <c r="N32" s="1043">
        <v>4.2</v>
      </c>
      <c r="O32" s="1042">
        <v>0.77110911193933951</v>
      </c>
      <c r="P32" s="1043"/>
      <c r="Q32" s="1042">
        <v>0</v>
      </c>
      <c r="R32" s="1043"/>
      <c r="S32" s="1042">
        <v>0</v>
      </c>
      <c r="T32" s="1043">
        <v>2.9663999999999997</v>
      </c>
      <c r="U32" s="1042">
        <v>0.95750120074988754</v>
      </c>
      <c r="V32" s="1043"/>
      <c r="W32" s="1043"/>
      <c r="X32" s="1043">
        <v>2.54</v>
      </c>
      <c r="Y32" s="1042">
        <v>5.9083507792509886</v>
      </c>
      <c r="Z32" s="1043">
        <v>578.99</v>
      </c>
      <c r="AA32" s="1042">
        <v>5.9756285097103063</v>
      </c>
      <c r="AB32" s="1043"/>
      <c r="AC32" s="1043"/>
    </row>
    <row r="33" spans="1:31" ht="15" customHeight="1" x14ac:dyDescent="0.25">
      <c r="A33" s="687" t="s">
        <v>442</v>
      </c>
      <c r="B33" s="684" t="s">
        <v>443</v>
      </c>
      <c r="C33" s="687" t="s">
        <v>245</v>
      </c>
      <c r="D33" s="686"/>
      <c r="E33" s="686"/>
      <c r="F33" s="686"/>
      <c r="G33" s="686"/>
      <c r="H33" s="1041">
        <v>0.3</v>
      </c>
      <c r="I33" s="1042">
        <v>5.6151384131618833E-2</v>
      </c>
      <c r="J33" s="1043"/>
      <c r="K33" s="1042">
        <v>0</v>
      </c>
      <c r="L33" s="1043"/>
      <c r="M33" s="1042">
        <v>0</v>
      </c>
      <c r="N33" s="1043"/>
      <c r="O33" s="1042">
        <v>0</v>
      </c>
      <c r="P33" s="1043"/>
      <c r="Q33" s="1042">
        <v>0</v>
      </c>
      <c r="R33" s="1043"/>
      <c r="S33" s="1042">
        <v>0</v>
      </c>
      <c r="T33" s="1043">
        <v>0.3</v>
      </c>
      <c r="U33" s="1042">
        <v>9.683466836062779E-2</v>
      </c>
      <c r="V33" s="1043"/>
      <c r="W33" s="1043"/>
      <c r="X33" s="1043"/>
      <c r="Y33" s="1042"/>
      <c r="Z33" s="1043">
        <v>1.45</v>
      </c>
      <c r="AA33" s="1042">
        <v>1.4965131244201011E-2</v>
      </c>
      <c r="AB33" s="1043"/>
      <c r="AC33" s="1043"/>
    </row>
    <row r="34" spans="1:31" ht="15" customHeight="1" x14ac:dyDescent="0.25">
      <c r="A34" s="687" t="s">
        <v>442</v>
      </c>
      <c r="B34" s="684" t="s">
        <v>444</v>
      </c>
      <c r="C34" s="687" t="s">
        <v>436</v>
      </c>
      <c r="D34" s="686"/>
      <c r="E34" s="686"/>
      <c r="F34" s="686"/>
      <c r="G34" s="686"/>
      <c r="H34" s="1041">
        <v>2.0099999999999998</v>
      </c>
      <c r="I34" s="1042">
        <v>0.37621427368184618</v>
      </c>
      <c r="J34" s="1043"/>
      <c r="K34" s="1042">
        <v>0</v>
      </c>
      <c r="L34" s="1043"/>
      <c r="M34" s="1042">
        <v>0</v>
      </c>
      <c r="N34" s="1043"/>
      <c r="O34" s="1042">
        <v>0</v>
      </c>
      <c r="P34" s="1043"/>
      <c r="Q34" s="1042">
        <v>0</v>
      </c>
      <c r="R34" s="1043"/>
      <c r="S34" s="1042">
        <v>0</v>
      </c>
      <c r="T34" s="1043">
        <v>2.4099999999999997</v>
      </c>
      <c r="U34" s="1042">
        <v>0.77790516916370989</v>
      </c>
      <c r="V34" s="1043"/>
      <c r="W34" s="1043"/>
      <c r="X34" s="1043"/>
      <c r="Y34" s="1042"/>
      <c r="Z34" s="1043">
        <v>8.25</v>
      </c>
      <c r="AA34" s="1042">
        <v>8.5146436389419544E-2</v>
      </c>
      <c r="AB34" s="1043"/>
      <c r="AC34" s="1043"/>
    </row>
    <row r="35" spans="1:31" ht="15" customHeight="1" x14ac:dyDescent="0.25">
      <c r="A35" s="687" t="s">
        <v>442</v>
      </c>
      <c r="B35" s="684" t="s">
        <v>277</v>
      </c>
      <c r="C35" s="687" t="s">
        <v>246</v>
      </c>
      <c r="D35" s="686"/>
      <c r="E35" s="686"/>
      <c r="F35" s="686"/>
      <c r="G35" s="686"/>
      <c r="H35" s="1041">
        <v>10.690000000000001</v>
      </c>
      <c r="I35" s="1042">
        <v>2.0008609878900181</v>
      </c>
      <c r="J35" s="1043"/>
      <c r="K35" s="1042">
        <v>0</v>
      </c>
      <c r="L35" s="1043"/>
      <c r="M35" s="1042">
        <v>0</v>
      </c>
      <c r="N35" s="1043"/>
      <c r="O35" s="1042">
        <v>0</v>
      </c>
      <c r="P35" s="1043"/>
      <c r="Q35" s="1042">
        <v>0</v>
      </c>
      <c r="R35" s="1043"/>
      <c r="S35" s="1042">
        <v>0</v>
      </c>
      <c r="T35" s="1043">
        <v>10.46</v>
      </c>
      <c r="U35" s="1042">
        <v>3.3763021035072227</v>
      </c>
      <c r="V35" s="1043"/>
      <c r="W35" s="1043"/>
      <c r="X35" s="1043"/>
      <c r="Y35" s="1042"/>
      <c r="Z35" s="1043">
        <v>74.86</v>
      </c>
      <c r="AA35" s="1042">
        <v>0.77261360340750873</v>
      </c>
      <c r="AB35" s="1043"/>
      <c r="AC35" s="1043"/>
    </row>
    <row r="36" spans="1:31" ht="15" customHeight="1" x14ac:dyDescent="0.25">
      <c r="A36" s="687" t="s">
        <v>442</v>
      </c>
      <c r="B36" s="684" t="s">
        <v>445</v>
      </c>
      <c r="C36" s="687" t="s">
        <v>437</v>
      </c>
      <c r="D36" s="686"/>
      <c r="E36" s="686"/>
      <c r="F36" s="686"/>
      <c r="G36" s="686"/>
      <c r="H36" s="1041">
        <v>1.63</v>
      </c>
      <c r="I36" s="1042">
        <v>0.305089187115129</v>
      </c>
      <c r="J36" s="1043">
        <v>2.3199999999999998</v>
      </c>
      <c r="K36" s="1042">
        <v>5.4665281184540081E-2</v>
      </c>
      <c r="L36" s="1043"/>
      <c r="M36" s="1042">
        <v>0</v>
      </c>
      <c r="N36" s="1043"/>
      <c r="O36" s="1042">
        <v>0</v>
      </c>
      <c r="P36" s="1043"/>
      <c r="Q36" s="1042">
        <v>0</v>
      </c>
      <c r="R36" s="1043"/>
      <c r="S36" s="1042">
        <v>0</v>
      </c>
      <c r="T36" s="1043">
        <v>1.63</v>
      </c>
      <c r="U36" s="1042">
        <v>0.52613503142607765</v>
      </c>
      <c r="V36" s="1043"/>
      <c r="W36" s="1043"/>
      <c r="X36" s="1043"/>
      <c r="Y36" s="1042"/>
      <c r="Z36" s="1043">
        <v>57.67</v>
      </c>
      <c r="AA36" s="1042">
        <v>0.59519939231246366</v>
      </c>
      <c r="AB36" s="1043"/>
      <c r="AC36" s="1043"/>
    </row>
    <row r="37" spans="1:31" ht="15" customHeight="1" x14ac:dyDescent="0.25">
      <c r="A37" s="687" t="s">
        <v>442</v>
      </c>
      <c r="B37" s="684" t="s">
        <v>449</v>
      </c>
      <c r="C37" s="687" t="s">
        <v>438</v>
      </c>
      <c r="D37" s="686"/>
      <c r="E37" s="686"/>
      <c r="F37" s="686"/>
      <c r="G37" s="686"/>
      <c r="H37" s="1041">
        <v>0.14000000000000001</v>
      </c>
      <c r="I37" s="1042">
        <v>2.6203979261422126E-2</v>
      </c>
      <c r="J37" s="1043">
        <v>0.52</v>
      </c>
      <c r="K37" s="1042">
        <v>1.2252563024121055E-2</v>
      </c>
      <c r="L37" s="1043">
        <v>0.26</v>
      </c>
      <c r="M37" s="1042">
        <v>2.2581229023341002E-4</v>
      </c>
      <c r="N37" s="1043"/>
      <c r="O37" s="1042">
        <v>0</v>
      </c>
      <c r="P37" s="1043"/>
      <c r="Q37" s="1042">
        <v>0</v>
      </c>
      <c r="R37" s="1043"/>
      <c r="S37" s="1042">
        <v>0</v>
      </c>
      <c r="T37" s="1043">
        <v>0.14000000000000001</v>
      </c>
      <c r="U37" s="1042">
        <v>4.518951190162631E-2</v>
      </c>
      <c r="V37" s="1043"/>
      <c r="W37" s="1043"/>
      <c r="X37" s="1043"/>
      <c r="Y37" s="1042"/>
      <c r="Z37" s="1043">
        <v>2.57</v>
      </c>
      <c r="AA37" s="1042">
        <v>2.652440503282524E-2</v>
      </c>
      <c r="AB37" s="1043"/>
      <c r="AC37" s="1043"/>
    </row>
    <row r="38" spans="1:31" ht="15" customHeight="1" x14ac:dyDescent="0.25">
      <c r="A38" s="687" t="s">
        <v>442</v>
      </c>
      <c r="B38" s="684" t="s">
        <v>363</v>
      </c>
      <c r="C38" s="687" t="s">
        <v>364</v>
      </c>
      <c r="D38" s="686"/>
      <c r="E38" s="686"/>
      <c r="F38" s="686"/>
      <c r="G38" s="686"/>
      <c r="H38" s="1041">
        <v>0.45</v>
      </c>
      <c r="I38" s="1042">
        <v>8.4227076197428252E-2</v>
      </c>
      <c r="J38" s="1043"/>
      <c r="K38" s="1042">
        <v>0</v>
      </c>
      <c r="L38" s="1043"/>
      <c r="M38" s="1042">
        <v>0</v>
      </c>
      <c r="N38" s="1043"/>
      <c r="O38" s="1042">
        <v>0</v>
      </c>
      <c r="P38" s="1043"/>
      <c r="Q38" s="1042">
        <v>0</v>
      </c>
      <c r="R38" s="1043"/>
      <c r="S38" s="1042">
        <v>0</v>
      </c>
      <c r="T38" s="1043">
        <v>0.32</v>
      </c>
      <c r="U38" s="1042">
        <v>0.10329031291800299</v>
      </c>
      <c r="V38" s="1043"/>
      <c r="W38" s="1043"/>
      <c r="X38" s="1043"/>
      <c r="Y38" s="1042"/>
      <c r="Z38" s="1043">
        <v>1.3</v>
      </c>
      <c r="AA38" s="1042">
        <v>1.3417014218938837E-2</v>
      </c>
      <c r="AB38" s="1043"/>
      <c r="AC38" s="1043"/>
    </row>
    <row r="39" spans="1:31" ht="15" customHeight="1" x14ac:dyDescent="0.25">
      <c r="A39" s="687" t="s">
        <v>442</v>
      </c>
      <c r="B39" s="684" t="s">
        <v>450</v>
      </c>
      <c r="C39" s="687" t="s">
        <v>439</v>
      </c>
      <c r="D39" s="686"/>
      <c r="E39" s="686"/>
      <c r="F39" s="686"/>
      <c r="G39" s="686"/>
      <c r="H39" s="1041">
        <v>0</v>
      </c>
      <c r="I39" s="1042">
        <v>0</v>
      </c>
      <c r="J39" s="1043"/>
      <c r="K39" s="1042">
        <v>0</v>
      </c>
      <c r="L39" s="1043"/>
      <c r="M39" s="1042">
        <v>0</v>
      </c>
      <c r="N39" s="1043"/>
      <c r="O39" s="1042">
        <v>0</v>
      </c>
      <c r="P39" s="1043"/>
      <c r="Q39" s="1042">
        <v>0</v>
      </c>
      <c r="R39" s="1043"/>
      <c r="S39" s="1042">
        <v>0</v>
      </c>
      <c r="T39" s="1043"/>
      <c r="U39" s="1042">
        <v>0</v>
      </c>
      <c r="V39" s="1043"/>
      <c r="W39" s="1043"/>
      <c r="X39" s="1043"/>
      <c r="Y39" s="1042"/>
      <c r="Z39" s="1043"/>
      <c r="AA39" s="1042">
        <v>0</v>
      </c>
      <c r="AB39" s="1043"/>
      <c r="AC39" s="1043"/>
    </row>
    <row r="40" spans="1:31" ht="15" customHeight="1" x14ac:dyDescent="0.25">
      <c r="A40" s="687" t="s">
        <v>442</v>
      </c>
      <c r="B40" s="684" t="s">
        <v>112</v>
      </c>
      <c r="C40" s="687" t="s">
        <v>156</v>
      </c>
      <c r="D40" s="686"/>
      <c r="E40" s="686"/>
      <c r="F40" s="686"/>
      <c r="G40" s="686"/>
      <c r="H40" s="1041">
        <v>0</v>
      </c>
      <c r="I40" s="1042">
        <v>0</v>
      </c>
      <c r="J40" s="1043"/>
      <c r="K40" s="1042">
        <v>0</v>
      </c>
      <c r="L40" s="1043"/>
      <c r="M40" s="1042">
        <v>0</v>
      </c>
      <c r="N40" s="1043"/>
      <c r="O40" s="1042">
        <v>0</v>
      </c>
      <c r="P40" s="1043"/>
      <c r="Q40" s="1042">
        <v>0</v>
      </c>
      <c r="R40" s="1043"/>
      <c r="S40" s="1042">
        <v>0</v>
      </c>
      <c r="T40" s="1043"/>
      <c r="U40" s="1042">
        <v>0</v>
      </c>
      <c r="V40" s="1043"/>
      <c r="W40" s="1043"/>
      <c r="X40" s="1043"/>
      <c r="Y40" s="1042"/>
      <c r="Z40" s="1043"/>
      <c r="AA40" s="1042">
        <v>0</v>
      </c>
      <c r="AB40" s="1043"/>
      <c r="AC40" s="1043"/>
    </row>
    <row r="41" spans="1:31" ht="15" customHeight="1" x14ac:dyDescent="0.25">
      <c r="A41" s="687" t="s">
        <v>442</v>
      </c>
      <c r="B41" s="684" t="s">
        <v>88</v>
      </c>
      <c r="C41" s="687" t="s">
        <v>77</v>
      </c>
      <c r="D41" s="686"/>
      <c r="E41" s="686"/>
      <c r="F41" s="686"/>
      <c r="G41" s="686"/>
      <c r="H41" s="1041">
        <v>0</v>
      </c>
      <c r="I41" s="1042">
        <v>0</v>
      </c>
      <c r="J41" s="1043"/>
      <c r="K41" s="1042">
        <v>0</v>
      </c>
      <c r="L41" s="1043"/>
      <c r="M41" s="1042">
        <v>0</v>
      </c>
      <c r="N41" s="1043"/>
      <c r="O41" s="1042">
        <v>0</v>
      </c>
      <c r="P41" s="1043"/>
      <c r="Q41" s="1042">
        <v>0</v>
      </c>
      <c r="R41" s="1043"/>
      <c r="S41" s="1042">
        <v>0</v>
      </c>
      <c r="T41" s="1043"/>
      <c r="U41" s="1042">
        <v>0</v>
      </c>
      <c r="V41" s="1043"/>
      <c r="W41" s="1043"/>
      <c r="X41" s="1043"/>
      <c r="Y41" s="1042"/>
      <c r="Z41" s="1043"/>
      <c r="AA41" s="1042">
        <v>0</v>
      </c>
      <c r="AB41" s="1043"/>
      <c r="AC41" s="1043"/>
    </row>
    <row r="42" spans="1:31" ht="15" customHeight="1" x14ac:dyDescent="0.25">
      <c r="A42" s="687" t="s">
        <v>442</v>
      </c>
      <c r="B42" s="684" t="s">
        <v>98</v>
      </c>
      <c r="C42" s="687" t="s">
        <v>103</v>
      </c>
      <c r="D42" s="686"/>
      <c r="E42" s="686"/>
      <c r="F42" s="686"/>
      <c r="G42" s="686"/>
      <c r="H42" s="1041">
        <v>2.83</v>
      </c>
      <c r="I42" s="1042">
        <v>0.52969472364160441</v>
      </c>
      <c r="J42" s="1043"/>
      <c r="K42" s="1042">
        <v>0</v>
      </c>
      <c r="L42" s="1043"/>
      <c r="M42" s="1042">
        <v>0</v>
      </c>
      <c r="N42" s="1043"/>
      <c r="O42" s="1042">
        <v>0</v>
      </c>
      <c r="P42" s="1043"/>
      <c r="Q42" s="1042">
        <v>0</v>
      </c>
      <c r="R42" s="1043"/>
      <c r="S42" s="1042">
        <v>0</v>
      </c>
      <c r="T42" s="1043">
        <v>2.83</v>
      </c>
      <c r="U42" s="1042">
        <v>0.91347370486858892</v>
      </c>
      <c r="V42" s="1043"/>
      <c r="W42" s="1043"/>
      <c r="X42" s="1043"/>
      <c r="Y42" s="1042"/>
      <c r="Z42" s="1045">
        <v>18.72</v>
      </c>
      <c r="AA42" s="1042">
        <v>0.19320500475271926</v>
      </c>
      <c r="AB42" s="1043"/>
      <c r="AC42" s="1043"/>
    </row>
    <row r="43" spans="1:31" ht="15" customHeight="1" x14ac:dyDescent="0.25">
      <c r="A43" s="687" t="s">
        <v>442</v>
      </c>
      <c r="B43" s="684" t="s">
        <v>457</v>
      </c>
      <c r="C43" s="687" t="s">
        <v>48</v>
      </c>
      <c r="D43" s="686"/>
      <c r="E43" s="686"/>
      <c r="F43" s="686"/>
      <c r="G43" s="686"/>
      <c r="H43" s="1041">
        <v>6.68</v>
      </c>
      <c r="I43" s="1042">
        <v>1.2503041533307127</v>
      </c>
      <c r="J43" s="1043">
        <v>3.42</v>
      </c>
      <c r="K43" s="1042">
        <v>8.0584164504796163E-2</v>
      </c>
      <c r="L43" s="1043">
        <v>12.2</v>
      </c>
      <c r="M43" s="1042">
        <v>1.0595807464798468E-2</v>
      </c>
      <c r="N43" s="1043"/>
      <c r="O43" s="1042">
        <v>0</v>
      </c>
      <c r="P43" s="1043"/>
      <c r="Q43" s="1042">
        <v>0</v>
      </c>
      <c r="R43" s="1043"/>
      <c r="S43" s="1042">
        <v>0</v>
      </c>
      <c r="T43" s="1043">
        <v>2.36</v>
      </c>
      <c r="U43" s="1042">
        <v>0.76176605777027195</v>
      </c>
      <c r="V43" s="1043"/>
      <c r="W43" s="1043"/>
      <c r="X43" s="1043"/>
      <c r="Y43" s="1042"/>
      <c r="Z43" s="1045">
        <v>33.340000000000003</v>
      </c>
      <c r="AA43" s="1042">
        <v>0.34409481081493914</v>
      </c>
      <c r="AB43" s="1043"/>
      <c r="AC43" s="1043"/>
    </row>
    <row r="44" spans="1:31" ht="15" customHeight="1" x14ac:dyDescent="0.25">
      <c r="A44" s="687" t="s">
        <v>442</v>
      </c>
      <c r="B44" s="684" t="s">
        <v>560</v>
      </c>
      <c r="C44" s="687" t="s">
        <v>440</v>
      </c>
      <c r="D44" s="689"/>
      <c r="E44" s="689"/>
      <c r="F44" s="689"/>
      <c r="G44" s="689"/>
      <c r="H44" s="1041">
        <v>0.27</v>
      </c>
      <c r="I44" s="1042">
        <v>5.0536245718456961E-2</v>
      </c>
      <c r="J44" s="1041"/>
      <c r="K44" s="1042">
        <v>0</v>
      </c>
      <c r="L44" s="1041"/>
      <c r="M44" s="1042">
        <v>0</v>
      </c>
      <c r="N44" s="1041"/>
      <c r="O44" s="1042">
        <v>0</v>
      </c>
      <c r="P44" s="1041"/>
      <c r="Q44" s="1042">
        <v>0</v>
      </c>
      <c r="R44" s="1041"/>
      <c r="S44" s="1042">
        <v>0</v>
      </c>
      <c r="T44" s="1041">
        <v>0.28000000000000003</v>
      </c>
      <c r="U44" s="1042">
        <v>9.037902380325262E-2</v>
      </c>
      <c r="V44" s="1043"/>
      <c r="W44" s="1041"/>
      <c r="X44" s="1041"/>
      <c r="Y44" s="1042"/>
      <c r="Z44" s="1041"/>
      <c r="AA44" s="1042">
        <v>0</v>
      </c>
      <c r="AB44" s="1041"/>
      <c r="AC44" s="1041"/>
    </row>
    <row r="45" spans="1:31" ht="15" customHeight="1" x14ac:dyDescent="0.25">
      <c r="A45" s="687" t="s">
        <v>442</v>
      </c>
      <c r="B45" s="684" t="s">
        <v>561</v>
      </c>
      <c r="C45" s="687" t="s">
        <v>441</v>
      </c>
      <c r="D45" s="689"/>
      <c r="E45" s="689"/>
      <c r="F45" s="689"/>
      <c r="G45" s="689"/>
      <c r="H45" s="1041">
        <v>0</v>
      </c>
      <c r="I45" s="1042">
        <v>0</v>
      </c>
      <c r="J45" s="1041"/>
      <c r="K45" s="1042">
        <v>0</v>
      </c>
      <c r="L45" s="1041"/>
      <c r="M45" s="1042">
        <v>0</v>
      </c>
      <c r="N45" s="1041"/>
      <c r="O45" s="1042">
        <v>0</v>
      </c>
      <c r="P45" s="1041"/>
      <c r="Q45" s="1042">
        <v>0</v>
      </c>
      <c r="R45" s="1041"/>
      <c r="S45" s="1042">
        <v>0</v>
      </c>
      <c r="T45" s="1041"/>
      <c r="U45" s="1042">
        <v>0</v>
      </c>
      <c r="V45" s="1043"/>
      <c r="W45" s="1041"/>
      <c r="X45" s="1041"/>
      <c r="Y45" s="1042"/>
      <c r="Z45" s="1041"/>
      <c r="AA45" s="1042">
        <v>0</v>
      </c>
      <c r="AB45" s="1041"/>
      <c r="AC45" s="1041"/>
    </row>
    <row r="46" spans="1:31" ht="15" customHeight="1" x14ac:dyDescent="0.25">
      <c r="A46" s="687" t="s">
        <v>442</v>
      </c>
      <c r="B46" s="684" t="s">
        <v>345</v>
      </c>
      <c r="C46" s="687" t="s">
        <v>346</v>
      </c>
      <c r="D46" s="689"/>
      <c r="E46" s="689"/>
      <c r="F46" s="689"/>
      <c r="G46" s="689"/>
      <c r="H46" s="1041">
        <v>6.71</v>
      </c>
      <c r="I46" s="1042">
        <v>1.2559192917438744</v>
      </c>
      <c r="J46" s="1041"/>
      <c r="K46" s="1042">
        <v>0</v>
      </c>
      <c r="L46" s="1041"/>
      <c r="M46" s="1042">
        <v>0</v>
      </c>
      <c r="N46" s="1041"/>
      <c r="O46" s="1042">
        <v>0</v>
      </c>
      <c r="P46" s="1041"/>
      <c r="Q46" s="1042">
        <v>0</v>
      </c>
      <c r="R46" s="1041"/>
      <c r="S46" s="1042">
        <v>0</v>
      </c>
      <c r="T46" s="1041">
        <v>8.1999999999999993</v>
      </c>
      <c r="U46" s="1042">
        <v>2.6468142685238263</v>
      </c>
      <c r="V46" s="1043"/>
      <c r="W46" s="1041"/>
      <c r="X46" s="1041"/>
      <c r="Y46" s="1042"/>
      <c r="Z46" s="1041"/>
      <c r="AA46" s="1042">
        <v>0</v>
      </c>
      <c r="AB46" s="1041"/>
      <c r="AC46" s="1041"/>
    </row>
    <row r="47" spans="1:31" ht="15" customHeight="1" x14ac:dyDescent="0.25">
      <c r="A47" s="687" t="s">
        <v>138</v>
      </c>
      <c r="B47" s="684" t="s">
        <v>128</v>
      </c>
      <c r="C47" s="687" t="s">
        <v>132</v>
      </c>
      <c r="D47" s="689"/>
      <c r="E47" s="689"/>
      <c r="F47" s="689"/>
      <c r="G47" s="689"/>
      <c r="H47" s="1041">
        <v>0</v>
      </c>
      <c r="I47" s="1042">
        <v>0</v>
      </c>
      <c r="J47" s="1041"/>
      <c r="K47" s="1042">
        <v>0</v>
      </c>
      <c r="L47" s="1041"/>
      <c r="M47" s="1042">
        <v>0</v>
      </c>
      <c r="N47" s="1041"/>
      <c r="O47" s="1042">
        <v>0</v>
      </c>
      <c r="P47" s="1046"/>
      <c r="Q47" s="1042">
        <v>0</v>
      </c>
      <c r="R47" s="1046"/>
      <c r="S47" s="1042">
        <v>0</v>
      </c>
      <c r="T47" s="1046"/>
      <c r="U47" s="1042">
        <v>0</v>
      </c>
      <c r="V47" s="1043"/>
      <c r="W47" s="1041"/>
      <c r="X47" s="1046"/>
      <c r="Y47" s="1042"/>
      <c r="Z47" s="1046"/>
      <c r="AA47" s="1042">
        <v>0</v>
      </c>
      <c r="AB47" s="1046"/>
      <c r="AC47" s="1041"/>
    </row>
    <row r="48" spans="1:31" s="692" customFormat="1" ht="15" customHeight="1" x14ac:dyDescent="0.25">
      <c r="A48" s="687" t="s">
        <v>183</v>
      </c>
      <c r="B48" s="684" t="s">
        <v>161</v>
      </c>
      <c r="C48" s="687" t="s">
        <v>159</v>
      </c>
      <c r="D48" s="689"/>
      <c r="E48" s="689"/>
      <c r="F48" s="689"/>
      <c r="G48" s="689"/>
      <c r="H48" s="1041">
        <v>1.08</v>
      </c>
      <c r="I48" s="1042">
        <v>0.20214498287382784</v>
      </c>
      <c r="J48" s="1041"/>
      <c r="K48" s="1042">
        <v>0</v>
      </c>
      <c r="L48" s="1041"/>
      <c r="M48" s="1042">
        <v>0</v>
      </c>
      <c r="N48" s="1041"/>
      <c r="O48" s="1042">
        <v>0</v>
      </c>
      <c r="P48" s="1046"/>
      <c r="Q48" s="1042">
        <v>0</v>
      </c>
      <c r="R48" s="1046"/>
      <c r="S48" s="1042">
        <v>0</v>
      </c>
      <c r="T48" s="1046">
        <v>1.08</v>
      </c>
      <c r="U48" s="1042">
        <v>0.34860480609826011</v>
      </c>
      <c r="V48" s="1043"/>
      <c r="W48" s="1041"/>
      <c r="X48" s="1046"/>
      <c r="Y48" s="1042"/>
      <c r="Z48" s="1046"/>
      <c r="AA48" s="1042">
        <v>0</v>
      </c>
      <c r="AB48" s="1046"/>
      <c r="AC48" s="1041"/>
      <c r="AE48" s="691"/>
    </row>
    <row r="49" spans="1:29" ht="15" customHeight="1" x14ac:dyDescent="0.25">
      <c r="A49" s="687" t="s">
        <v>184</v>
      </c>
      <c r="B49" s="684" t="s">
        <v>162</v>
      </c>
      <c r="C49" s="687" t="s">
        <v>160</v>
      </c>
      <c r="D49" s="689"/>
      <c r="E49" s="689"/>
      <c r="F49" s="689"/>
      <c r="G49" s="689"/>
      <c r="H49" s="1041">
        <v>14.67</v>
      </c>
      <c r="I49" s="1042">
        <v>2.7458026840361609</v>
      </c>
      <c r="J49" s="1041"/>
      <c r="K49" s="1042">
        <v>0</v>
      </c>
      <c r="L49" s="1041"/>
      <c r="M49" s="1042">
        <v>0</v>
      </c>
      <c r="N49" s="1041"/>
      <c r="O49" s="1042">
        <v>0</v>
      </c>
      <c r="P49" s="1046"/>
      <c r="Q49" s="1042">
        <v>0</v>
      </c>
      <c r="R49" s="1046"/>
      <c r="S49" s="1042">
        <v>0</v>
      </c>
      <c r="T49" s="1046">
        <v>14.94</v>
      </c>
      <c r="U49" s="1042">
        <v>4.8223664843592644</v>
      </c>
      <c r="V49" s="1043"/>
      <c r="W49" s="1041"/>
      <c r="X49" s="1046"/>
      <c r="Y49" s="1042"/>
      <c r="Z49" s="1046"/>
      <c r="AA49" s="1042">
        <v>0</v>
      </c>
      <c r="AB49" s="1046"/>
      <c r="AC49" s="1041"/>
    </row>
    <row r="50" spans="1:29" ht="15" customHeight="1" x14ac:dyDescent="0.25">
      <c r="A50" s="687" t="s">
        <v>185</v>
      </c>
      <c r="B50" s="684" t="s">
        <v>95</v>
      </c>
      <c r="C50" s="687" t="s">
        <v>100</v>
      </c>
      <c r="D50" s="689"/>
      <c r="E50" s="689"/>
      <c r="F50" s="689"/>
      <c r="G50" s="689"/>
      <c r="H50" s="1041">
        <v>0</v>
      </c>
      <c r="I50" s="1042">
        <v>0</v>
      </c>
      <c r="J50" s="1041">
        <v>12.56</v>
      </c>
      <c r="K50" s="1042">
        <v>0.29594652227492391</v>
      </c>
      <c r="L50" s="1041">
        <v>4.34</v>
      </c>
      <c r="M50" s="1042">
        <v>3.7693282292807669E-3</v>
      </c>
      <c r="N50" s="1041">
        <v>0.26</v>
      </c>
      <c r="O50" s="1042">
        <v>4.7735325977197207E-2</v>
      </c>
      <c r="P50" s="1046"/>
      <c r="Q50" s="1042">
        <v>0</v>
      </c>
      <c r="R50" s="1046"/>
      <c r="S50" s="1042"/>
      <c r="T50" s="1046"/>
      <c r="U50" s="1042">
        <v>0</v>
      </c>
      <c r="V50" s="1043"/>
      <c r="W50" s="1041"/>
      <c r="X50" s="1046"/>
      <c r="Y50" s="1042"/>
      <c r="Z50" s="1041">
        <v>1218.42</v>
      </c>
      <c r="AA50" s="1042">
        <v>12.575044972799585</v>
      </c>
      <c r="AB50" s="1046"/>
      <c r="AC50" s="1041"/>
    </row>
    <row r="51" spans="1:29" ht="15" customHeight="1" x14ac:dyDescent="0.25">
      <c r="A51" s="687" t="s">
        <v>186</v>
      </c>
      <c r="B51" s="684" t="s">
        <v>96</v>
      </c>
      <c r="C51" s="687" t="s">
        <v>101</v>
      </c>
      <c r="D51" s="689"/>
      <c r="E51" s="689"/>
      <c r="F51" s="689"/>
      <c r="G51" s="689"/>
      <c r="H51" s="1041">
        <v>125.89000000000001</v>
      </c>
      <c r="I51" s="1042">
        <v>23.562992494431654</v>
      </c>
      <c r="J51" s="1041"/>
      <c r="K51" s="1042">
        <v>0</v>
      </c>
      <c r="L51" s="1041"/>
      <c r="M51" s="1042">
        <v>0</v>
      </c>
      <c r="N51" s="1041"/>
      <c r="O51" s="1042">
        <v>0</v>
      </c>
      <c r="P51" s="1041"/>
      <c r="Q51" s="1042">
        <v>0</v>
      </c>
      <c r="R51" s="1041"/>
      <c r="S51" s="1042">
        <v>0</v>
      </c>
      <c r="T51" s="1041">
        <v>127.96</v>
      </c>
      <c r="U51" s="1042">
        <v>41.303213878086439</v>
      </c>
      <c r="V51" s="1043"/>
      <c r="W51" s="1041"/>
      <c r="X51" s="1041"/>
      <c r="Y51" s="1042"/>
      <c r="Z51" s="1041"/>
      <c r="AA51" s="1042">
        <v>0</v>
      </c>
      <c r="AB51" s="1041"/>
      <c r="AC51" s="1041"/>
    </row>
    <row r="52" spans="1:29" ht="15" customHeight="1" x14ac:dyDescent="0.25">
      <c r="A52" s="687" t="s">
        <v>187</v>
      </c>
      <c r="B52" s="684" t="s">
        <v>97</v>
      </c>
      <c r="C52" s="687" t="s">
        <v>105</v>
      </c>
      <c r="D52" s="689"/>
      <c r="E52" s="689"/>
      <c r="F52" s="689"/>
      <c r="G52" s="689"/>
      <c r="H52" s="1041">
        <v>4.18</v>
      </c>
      <c r="I52" s="1042">
        <v>0.782375952233889</v>
      </c>
      <c r="J52" s="1041"/>
      <c r="K52" s="1042">
        <v>0</v>
      </c>
      <c r="L52" s="1041"/>
      <c r="M52" s="1042">
        <v>0</v>
      </c>
      <c r="N52" s="1041"/>
      <c r="O52" s="1042">
        <v>0</v>
      </c>
      <c r="P52" s="1041"/>
      <c r="Q52" s="1042">
        <v>0</v>
      </c>
      <c r="R52" s="1041"/>
      <c r="S52" s="1042">
        <v>0</v>
      </c>
      <c r="T52" s="1041">
        <v>4.5500000000000007</v>
      </c>
      <c r="U52" s="1042">
        <v>1.4686591368028552</v>
      </c>
      <c r="V52" s="1043"/>
      <c r="W52" s="1041"/>
      <c r="X52" s="1041"/>
      <c r="Y52" s="1042"/>
      <c r="Z52" s="1045">
        <v>9.08</v>
      </c>
      <c r="AA52" s="1042">
        <v>9.371268392920358E-2</v>
      </c>
      <c r="AB52" s="1041"/>
      <c r="AC52" s="1041"/>
    </row>
    <row r="53" spans="1:29" ht="15" customHeight="1" x14ac:dyDescent="0.25">
      <c r="A53" s="687" t="s">
        <v>188</v>
      </c>
      <c r="B53" s="684" t="s">
        <v>125</v>
      </c>
      <c r="C53" s="687" t="s">
        <v>102</v>
      </c>
      <c r="D53" s="689"/>
      <c r="E53" s="689"/>
      <c r="F53" s="689"/>
      <c r="G53" s="689"/>
      <c r="H53" s="1041">
        <v>2.25</v>
      </c>
      <c r="I53" s="1042">
        <v>0.42113538098714121</v>
      </c>
      <c r="J53" s="1041"/>
      <c r="K53" s="1042">
        <v>0</v>
      </c>
      <c r="L53" s="1041"/>
      <c r="M53" s="1042">
        <v>0</v>
      </c>
      <c r="N53" s="1041"/>
      <c r="O53" s="1042">
        <v>0</v>
      </c>
      <c r="P53" s="1041"/>
      <c r="Q53" s="1042">
        <v>0</v>
      </c>
      <c r="R53" s="1041"/>
      <c r="S53" s="1042">
        <v>0</v>
      </c>
      <c r="T53" s="1041">
        <v>2.25</v>
      </c>
      <c r="U53" s="1042">
        <v>0.72626001270470852</v>
      </c>
      <c r="V53" s="1043"/>
      <c r="W53" s="1041"/>
      <c r="X53" s="1041"/>
      <c r="Y53" s="1042"/>
      <c r="Z53" s="1045">
        <v>53.25</v>
      </c>
      <c r="AA53" s="1042">
        <v>0.54958154396807157</v>
      </c>
      <c r="AB53" s="1041"/>
      <c r="AC53" s="1041"/>
    </row>
    <row r="54" spans="1:29" ht="15" customHeight="1" x14ac:dyDescent="0.25">
      <c r="A54" s="687" t="s">
        <v>189</v>
      </c>
      <c r="B54" s="684" t="s">
        <v>129</v>
      </c>
      <c r="C54" s="687" t="s">
        <v>126</v>
      </c>
      <c r="D54" s="689"/>
      <c r="E54" s="689"/>
      <c r="F54" s="689"/>
      <c r="G54" s="689"/>
      <c r="H54" s="1041">
        <v>0</v>
      </c>
      <c r="I54" s="1042">
        <v>0</v>
      </c>
      <c r="J54" s="1041"/>
      <c r="K54" s="1042">
        <v>0</v>
      </c>
      <c r="L54" s="1041"/>
      <c r="M54" s="1042">
        <v>0</v>
      </c>
      <c r="N54" s="1041"/>
      <c r="O54" s="1042">
        <v>0</v>
      </c>
      <c r="P54" s="1041"/>
      <c r="Q54" s="1042">
        <v>0</v>
      </c>
      <c r="R54" s="1041"/>
      <c r="S54" s="1042">
        <v>0</v>
      </c>
      <c r="T54" s="1041"/>
      <c r="U54" s="1042">
        <v>0</v>
      </c>
      <c r="V54" s="1043"/>
      <c r="W54" s="1041"/>
      <c r="X54" s="1041"/>
      <c r="Y54" s="1042"/>
      <c r="Z54" s="1041"/>
      <c r="AA54" s="1042">
        <v>0</v>
      </c>
      <c r="AB54" s="1041"/>
      <c r="AC54" s="1041"/>
    </row>
    <row r="55" spans="1:29" ht="15" customHeight="1" x14ac:dyDescent="0.25">
      <c r="A55" s="687" t="s">
        <v>190</v>
      </c>
      <c r="B55" s="684" t="s">
        <v>562</v>
      </c>
      <c r="C55" s="687" t="s">
        <v>111</v>
      </c>
      <c r="D55" s="689"/>
      <c r="E55" s="689"/>
      <c r="F55" s="689"/>
      <c r="G55" s="689"/>
      <c r="H55" s="1041">
        <v>0.22999999999999998</v>
      </c>
      <c r="I55" s="1042">
        <v>4.3049394500907771E-2</v>
      </c>
      <c r="J55" s="1041"/>
      <c r="K55" s="1042">
        <v>0</v>
      </c>
      <c r="L55" s="1041"/>
      <c r="M55" s="1042">
        <v>0</v>
      </c>
      <c r="N55" s="1041"/>
      <c r="O55" s="1042">
        <v>0</v>
      </c>
      <c r="P55" s="1041"/>
      <c r="Q55" s="1042">
        <v>0</v>
      </c>
      <c r="R55" s="1041"/>
      <c r="S55" s="1042">
        <v>0</v>
      </c>
      <c r="T55" s="1041">
        <v>0.08</v>
      </c>
      <c r="U55" s="1042">
        <v>2.5822578229500747E-2</v>
      </c>
      <c r="V55" s="1043"/>
      <c r="W55" s="1041"/>
      <c r="X55" s="1041"/>
      <c r="Y55" s="1042"/>
      <c r="Z55" s="1045">
        <v>16.760000000000002</v>
      </c>
      <c r="AA55" s="1042">
        <v>0.17297627562262688</v>
      </c>
      <c r="AB55" s="1041"/>
      <c r="AC55" s="1041"/>
    </row>
    <row r="56" spans="1:29" ht="15" customHeight="1" x14ac:dyDescent="0.25">
      <c r="A56" s="687" t="s">
        <v>191</v>
      </c>
      <c r="B56" s="684" t="s">
        <v>563</v>
      </c>
      <c r="C56" s="687" t="s">
        <v>165</v>
      </c>
      <c r="D56" s="689"/>
      <c r="E56" s="689"/>
      <c r="F56" s="689"/>
      <c r="G56" s="689"/>
      <c r="H56" s="1041">
        <v>7.09</v>
      </c>
      <c r="I56" s="1042">
        <v>1.3270443783105916</v>
      </c>
      <c r="J56" s="1041">
        <v>37.94</v>
      </c>
      <c r="K56" s="1042">
        <v>0.89396584833683224</v>
      </c>
      <c r="L56" s="1041">
        <v>289.75</v>
      </c>
      <c r="M56" s="1042">
        <v>0.25165042728896364</v>
      </c>
      <c r="N56" s="1041"/>
      <c r="O56" s="1042">
        <v>0</v>
      </c>
      <c r="P56" s="1041">
        <v>120.83</v>
      </c>
      <c r="Q56" s="1042">
        <v>1.0604927609498531</v>
      </c>
      <c r="R56" s="1041"/>
      <c r="S56" s="1042">
        <v>0</v>
      </c>
      <c r="T56" s="1041">
        <v>2.2999999999999998</v>
      </c>
      <c r="U56" s="1042">
        <v>0.74239912409814646</v>
      </c>
      <c r="V56" s="1043"/>
      <c r="W56" s="1041"/>
      <c r="X56" s="1041"/>
      <c r="Y56" s="1042"/>
      <c r="Z56" s="1045"/>
      <c r="AA56" s="1042">
        <v>0</v>
      </c>
      <c r="AB56" s="1041"/>
      <c r="AC56" s="1041"/>
    </row>
    <row r="57" spans="1:29" ht="15" customHeight="1" x14ac:dyDescent="0.25">
      <c r="A57" s="687" t="s">
        <v>193</v>
      </c>
      <c r="B57" s="684" t="s">
        <v>163</v>
      </c>
      <c r="C57" s="687" t="s">
        <v>166</v>
      </c>
      <c r="D57" s="689"/>
      <c r="E57" s="689"/>
      <c r="F57" s="689"/>
      <c r="G57" s="689"/>
      <c r="H57" s="1041">
        <v>9.17</v>
      </c>
      <c r="I57" s="1042">
        <v>1.7163606416231492</v>
      </c>
      <c r="J57" s="1041">
        <v>22.37</v>
      </c>
      <c r="K57" s="1042">
        <v>0.52709583624920775</v>
      </c>
      <c r="L57" s="1041">
        <v>34.94</v>
      </c>
      <c r="M57" s="1042">
        <v>3.034569777213594E-2</v>
      </c>
      <c r="N57" s="1041">
        <v>36.880000000000003</v>
      </c>
      <c r="O57" s="1042">
        <v>6.7710723924578193</v>
      </c>
      <c r="P57" s="1041"/>
      <c r="Q57" s="1042">
        <v>0</v>
      </c>
      <c r="R57" s="1041"/>
      <c r="S57" s="1042">
        <v>0</v>
      </c>
      <c r="T57" s="1041">
        <v>7.6</v>
      </c>
      <c r="U57" s="1042">
        <v>2.4531449318025706</v>
      </c>
      <c r="V57" s="1043"/>
      <c r="W57" s="1041"/>
      <c r="X57" s="1041"/>
      <c r="Y57" s="1042"/>
      <c r="Z57" s="1045">
        <v>46.68</v>
      </c>
      <c r="AA57" s="1042">
        <v>0.48177401826158844</v>
      </c>
      <c r="AB57" s="1041"/>
      <c r="AC57" s="1041"/>
    </row>
    <row r="58" spans="1:29" ht="15" customHeight="1" x14ac:dyDescent="0.25">
      <c r="A58" s="687" t="s">
        <v>194</v>
      </c>
      <c r="B58" s="684" t="s">
        <v>81</v>
      </c>
      <c r="C58" s="687" t="s">
        <v>82</v>
      </c>
      <c r="D58" s="689"/>
      <c r="E58" s="689"/>
      <c r="F58" s="689"/>
      <c r="G58" s="689"/>
      <c r="H58" s="1041">
        <v>0.05</v>
      </c>
      <c r="I58" s="1042">
        <v>9.3585640219364732E-3</v>
      </c>
      <c r="J58" s="1041"/>
      <c r="K58" s="1042">
        <v>0</v>
      </c>
      <c r="L58" s="1041"/>
      <c r="M58" s="1042">
        <v>0</v>
      </c>
      <c r="N58" s="1041"/>
      <c r="O58" s="1042">
        <v>0</v>
      </c>
      <c r="P58" s="1041"/>
      <c r="Q58" s="1042">
        <v>0</v>
      </c>
      <c r="R58" s="1041"/>
      <c r="S58" s="1042">
        <v>0</v>
      </c>
      <c r="T58" s="1041"/>
      <c r="U58" s="1042">
        <v>0</v>
      </c>
      <c r="V58" s="1043"/>
      <c r="W58" s="1041"/>
      <c r="X58" s="1041"/>
      <c r="Y58" s="1042"/>
      <c r="Z58" s="1041"/>
      <c r="AA58" s="1042">
        <v>0</v>
      </c>
      <c r="AB58" s="1041"/>
      <c r="AC58" s="1041"/>
    </row>
    <row r="59" spans="1:29" ht="15" customHeight="1" x14ac:dyDescent="0.25">
      <c r="A59" s="681">
        <v>3</v>
      </c>
      <c r="B59" s="682" t="s">
        <v>76</v>
      </c>
      <c r="C59" s="681" t="s">
        <v>89</v>
      </c>
      <c r="D59" s="690"/>
      <c r="E59" s="690"/>
      <c r="F59" s="690"/>
      <c r="G59" s="690"/>
      <c r="H59" s="1047">
        <v>4.75</v>
      </c>
      <c r="I59" s="1040">
        <v>0.88906358208396485</v>
      </c>
      <c r="J59" s="1047">
        <v>32</v>
      </c>
      <c r="K59" s="1040">
        <v>0.75400387840744953</v>
      </c>
      <c r="L59" s="1047">
        <v>45.11</v>
      </c>
      <c r="M59" s="1040">
        <v>3.9178432355496638E-2</v>
      </c>
      <c r="N59" s="1047">
        <v>1.18</v>
      </c>
      <c r="O59" s="1040">
        <v>0.21664494097343345</v>
      </c>
      <c r="P59" s="1047"/>
      <c r="Q59" s="1040">
        <v>0</v>
      </c>
      <c r="R59" s="1047"/>
      <c r="S59" s="1040">
        <v>0</v>
      </c>
      <c r="T59" s="1047">
        <v>0.95</v>
      </c>
      <c r="U59" s="1040">
        <v>0.30664311647532133</v>
      </c>
      <c r="V59" s="1048"/>
      <c r="W59" s="1047"/>
      <c r="X59" s="1047"/>
      <c r="Y59" s="1040"/>
      <c r="Z59" s="1049">
        <v>34.6</v>
      </c>
      <c r="AA59" s="1040">
        <v>0.35709899382714139</v>
      </c>
      <c r="AB59" s="1047"/>
      <c r="AC59" s="1047"/>
    </row>
    <row r="60" spans="1:29" x14ac:dyDescent="0.25">
      <c r="H60" s="695"/>
      <c r="I60" s="695"/>
      <c r="J60" s="695"/>
      <c r="K60" s="695"/>
      <c r="L60" s="695"/>
      <c r="M60" s="695"/>
      <c r="N60" s="695"/>
      <c r="O60" s="695"/>
      <c r="P60" s="695"/>
      <c r="Q60" s="695"/>
      <c r="R60" s="695"/>
      <c r="S60" s="695"/>
      <c r="T60" s="695"/>
      <c r="U60" s="695"/>
      <c r="V60" s="695"/>
      <c r="W60" s="695"/>
      <c r="X60" s="695"/>
      <c r="Y60" s="695"/>
      <c r="Z60" s="695"/>
      <c r="AA60" s="695"/>
      <c r="AB60" s="695"/>
      <c r="AC60" s="695"/>
    </row>
    <row r="61" spans="1:29" x14ac:dyDescent="0.25">
      <c r="T61" s="696"/>
      <c r="U61" s="697"/>
    </row>
    <row r="62" spans="1:29" x14ac:dyDescent="0.25">
      <c r="T62" s="697"/>
    </row>
    <row r="64" spans="1:29" x14ac:dyDescent="0.25">
      <c r="T64" s="696"/>
    </row>
    <row r="81" spans="23:26" x14ac:dyDescent="0.25">
      <c r="W81" s="696"/>
      <c r="X81" s="696"/>
      <c r="Y81" s="696"/>
      <c r="Z81" s="696"/>
    </row>
  </sheetData>
  <mergeCells count="19">
    <mergeCell ref="A1:B1"/>
    <mergeCell ref="A2:AC2"/>
    <mergeCell ref="A3:AC3"/>
    <mergeCell ref="A4:A5"/>
    <mergeCell ref="B4:B5"/>
    <mergeCell ref="C4:C5"/>
    <mergeCell ref="AB4:AC4"/>
    <mergeCell ref="D4:E4"/>
    <mergeCell ref="F4:G4"/>
    <mergeCell ref="H4:I4"/>
    <mergeCell ref="X4:Y4"/>
    <mergeCell ref="Z4:AA4"/>
    <mergeCell ref="J4:K4"/>
    <mergeCell ref="L4:M4"/>
    <mergeCell ref="N4:O4"/>
    <mergeCell ref="P4:Q4"/>
    <mergeCell ref="R4:S4"/>
    <mergeCell ref="T4:U4"/>
    <mergeCell ref="V4:W4"/>
  </mergeCells>
  <pageMargins left="0.75" right="0.16" top="0.25" bottom="0.25" header="0.55000000000000004" footer="0.16"/>
  <pageSetup paperSize="8" scale="8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N76"/>
  <sheetViews>
    <sheetView showZeros="0" zoomScale="55" zoomScaleNormal="55" workbookViewId="0">
      <pane xSplit="4" ySplit="6" topLeftCell="E43" activePane="bottomRight" state="frozen"/>
      <selection activeCell="AS53" sqref="AS53"/>
      <selection pane="topRight" activeCell="AS53" sqref="AS53"/>
      <selection pane="bottomLeft" activeCell="AS53" sqref="AS53"/>
      <selection pane="bottomRight" activeCell="AA68" sqref="AA68"/>
    </sheetView>
  </sheetViews>
  <sheetFormatPr defaultColWidth="7.85546875" defaultRowHeight="12.75" x14ac:dyDescent="0.2"/>
  <cols>
    <col min="1" max="1" width="5.7109375" style="119" customWidth="1"/>
    <col min="2" max="2" width="38.85546875" style="124" customWidth="1"/>
    <col min="3" max="3" width="6.5703125" style="125" customWidth="1"/>
    <col min="4" max="4" width="10.85546875" style="116" customWidth="1"/>
    <col min="5" max="5" width="10.140625" style="116" customWidth="1"/>
    <col min="6" max="7" width="7.7109375" style="116" customWidth="1"/>
    <col min="8" max="8" width="7.140625" style="116" customWidth="1"/>
    <col min="9" max="9" width="7.7109375" style="116" customWidth="1"/>
    <col min="10" max="10" width="9.42578125" style="116" customWidth="1"/>
    <col min="11" max="11" width="9.7109375" style="116" customWidth="1"/>
    <col min="12" max="13" width="9.5703125" style="116" customWidth="1"/>
    <col min="14" max="14" width="9.85546875" style="116" customWidth="1"/>
    <col min="15" max="15" width="7.7109375" style="116" customWidth="1"/>
    <col min="16" max="16" width="7.7109375" style="116" hidden="1" customWidth="1"/>
    <col min="17" max="17" width="8.5703125" style="116" customWidth="1"/>
    <col min="18" max="18" width="9.42578125" style="116" customWidth="1"/>
    <col min="19" max="19" width="9.140625" style="116" customWidth="1"/>
    <col min="20" max="20" width="7.7109375" style="116" customWidth="1"/>
    <col min="21" max="21" width="7.7109375" style="116" hidden="1" customWidth="1"/>
    <col min="22" max="24" width="7.7109375" style="116" customWidth="1"/>
    <col min="25" max="25" width="6.28515625" style="116" customWidth="1"/>
    <col min="26" max="29" width="7.7109375" style="116" customWidth="1"/>
    <col min="30" max="30" width="7.140625" style="116" customWidth="1"/>
    <col min="31" max="32" width="6.85546875" style="116" customWidth="1"/>
    <col min="33" max="35" width="7.7109375" style="116" customWidth="1"/>
    <col min="36" max="36" width="7.7109375" style="116" hidden="1" customWidth="1"/>
    <col min="37" max="40" width="7.7109375" style="116" customWidth="1"/>
    <col min="41" max="41" width="6.5703125" style="116" customWidth="1"/>
    <col min="42" max="42" width="6.7109375" style="116" customWidth="1"/>
    <col min="43" max="43" width="7.7109375" style="116" customWidth="1"/>
    <col min="44" max="44" width="7.7109375" style="116" hidden="1" customWidth="1"/>
    <col min="45" max="49" width="7.7109375" style="116" customWidth="1"/>
    <col min="50" max="50" width="6.7109375" style="116" customWidth="1"/>
    <col min="51" max="51" width="7.7109375" style="116" hidden="1" customWidth="1"/>
    <col min="52" max="55" width="7.7109375" style="116" customWidth="1"/>
    <col min="56" max="56" width="8.7109375" style="116" customWidth="1"/>
    <col min="57" max="57" width="9" style="116" customWidth="1"/>
    <col min="58" max="58" width="7.7109375" style="116" hidden="1" customWidth="1"/>
    <col min="59" max="59" width="10.5703125" style="116" customWidth="1"/>
    <col min="60" max="60" width="10.28515625" style="116" hidden="1" customWidth="1"/>
    <col min="61" max="61" width="19.140625" style="116" hidden="1" customWidth="1"/>
    <col min="62" max="63" width="7.85546875" style="116"/>
    <col min="64" max="64" width="13" style="116" hidden="1" customWidth="1"/>
    <col min="65" max="65" width="17.7109375" style="116" hidden="1" customWidth="1"/>
    <col min="66" max="66" width="9" style="116" hidden="1" customWidth="1"/>
    <col min="67" max="16384" width="7.85546875" style="116"/>
  </cols>
  <sheetData>
    <row r="1" spans="1:66" s="1067" customFormat="1" ht="30" customHeight="1" x14ac:dyDescent="0.3">
      <c r="A1" s="1170" t="s">
        <v>456</v>
      </c>
      <c r="B1" s="1170"/>
      <c r="C1" s="1066"/>
    </row>
    <row r="2" spans="1:66" s="1067" customFormat="1" ht="21" customHeight="1" x14ac:dyDescent="0.3">
      <c r="A2" s="1177" t="s">
        <v>484</v>
      </c>
      <c r="B2" s="1177"/>
      <c r="C2" s="1177"/>
      <c r="D2" s="1177"/>
      <c r="E2" s="1177"/>
      <c r="F2" s="1177"/>
      <c r="G2" s="1177"/>
      <c r="H2" s="1177"/>
      <c r="I2" s="1177"/>
      <c r="J2" s="1177"/>
      <c r="K2" s="1177"/>
      <c r="L2" s="1177"/>
      <c r="M2" s="1177"/>
      <c r="N2" s="1177"/>
      <c r="O2" s="1177"/>
      <c r="P2" s="1177"/>
      <c r="Q2" s="1177"/>
      <c r="R2" s="1177"/>
      <c r="S2" s="1177"/>
      <c r="T2" s="1177"/>
      <c r="U2" s="1177"/>
      <c r="V2" s="1177"/>
      <c r="W2" s="1177"/>
      <c r="X2" s="1177"/>
      <c r="Y2" s="1177"/>
      <c r="Z2" s="1177"/>
      <c r="AA2" s="1177"/>
      <c r="AB2" s="1177"/>
      <c r="AC2" s="1177"/>
      <c r="AD2" s="1177" t="s">
        <v>484</v>
      </c>
      <c r="AE2" s="1177"/>
      <c r="AF2" s="1177"/>
      <c r="AG2" s="1177"/>
      <c r="AH2" s="1177"/>
      <c r="AI2" s="1177"/>
      <c r="AJ2" s="1177"/>
      <c r="AK2" s="1177"/>
      <c r="AL2" s="1177"/>
      <c r="AM2" s="1177"/>
      <c r="AN2" s="1177"/>
      <c r="AO2" s="1177"/>
      <c r="AP2" s="1177"/>
      <c r="AQ2" s="1177"/>
      <c r="AR2" s="1177"/>
      <c r="AS2" s="1177"/>
      <c r="AT2" s="1177"/>
      <c r="AU2" s="1177"/>
      <c r="AV2" s="1177"/>
      <c r="AW2" s="1177"/>
      <c r="AX2" s="1177"/>
      <c r="AY2" s="1177"/>
      <c r="AZ2" s="1177"/>
      <c r="BA2" s="1177"/>
      <c r="BB2" s="1177"/>
      <c r="BC2" s="1177"/>
      <c r="BD2" s="1177"/>
      <c r="BE2" s="1177"/>
      <c r="BF2" s="1177"/>
      <c r="BG2" s="1053"/>
    </row>
    <row r="3" spans="1:66" s="1067" customFormat="1" ht="18.75" x14ac:dyDescent="0.3">
      <c r="A3" s="1100" t="s">
        <v>619</v>
      </c>
      <c r="B3" s="1100"/>
      <c r="C3" s="1100"/>
      <c r="D3" s="1100"/>
      <c r="E3" s="1100"/>
      <c r="F3" s="1100"/>
      <c r="G3" s="1100"/>
      <c r="H3" s="1100"/>
      <c r="I3" s="1100"/>
      <c r="J3" s="1100"/>
      <c r="K3" s="1100"/>
      <c r="L3" s="1100"/>
      <c r="M3" s="1100"/>
      <c r="N3" s="1100"/>
      <c r="O3" s="1100"/>
      <c r="P3" s="1100"/>
      <c r="Q3" s="1100"/>
      <c r="R3" s="1100"/>
      <c r="S3" s="1100"/>
      <c r="T3" s="1100"/>
      <c r="U3" s="1100"/>
      <c r="V3" s="1100"/>
      <c r="W3" s="1100"/>
      <c r="X3" s="1100"/>
      <c r="Y3" s="1100"/>
      <c r="Z3" s="1100"/>
      <c r="AA3" s="1100"/>
      <c r="AB3" s="1100"/>
      <c r="AC3" s="1100"/>
      <c r="AD3" s="1100" t="s">
        <v>619</v>
      </c>
      <c r="AE3" s="1100"/>
      <c r="AF3" s="1100"/>
      <c r="AG3" s="1100"/>
      <c r="AH3" s="1100"/>
      <c r="AI3" s="1100"/>
      <c r="AJ3" s="1100"/>
      <c r="AK3" s="1100"/>
      <c r="AL3" s="1100"/>
      <c r="AM3" s="1100"/>
      <c r="AN3" s="1100"/>
      <c r="AO3" s="1100"/>
      <c r="AP3" s="1100"/>
      <c r="AQ3" s="1100"/>
      <c r="AR3" s="1100"/>
      <c r="AS3" s="1100"/>
      <c r="AT3" s="1100"/>
      <c r="AU3" s="1100"/>
      <c r="AV3" s="1100"/>
      <c r="AW3" s="1100"/>
      <c r="AX3" s="1100"/>
      <c r="AY3" s="1100"/>
      <c r="AZ3" s="1100"/>
      <c r="BA3" s="1100"/>
      <c r="BB3" s="1100"/>
      <c r="BC3" s="1100"/>
      <c r="BD3" s="1100"/>
      <c r="BE3" s="1100"/>
      <c r="BF3" s="1100"/>
      <c r="BG3" s="992"/>
    </row>
    <row r="4" spans="1:66" s="1067" customFormat="1" ht="24.75" customHeight="1" x14ac:dyDescent="0.3">
      <c r="A4" s="1068"/>
      <c r="B4" s="954"/>
      <c r="C4" s="1068"/>
      <c r="D4" s="1068"/>
      <c r="E4" s="954"/>
      <c r="F4" s="954"/>
      <c r="G4" s="954"/>
      <c r="H4" s="954"/>
      <c r="I4" s="954"/>
      <c r="J4" s="954"/>
      <c r="K4" s="954"/>
      <c r="L4" s="954"/>
      <c r="M4" s="954"/>
      <c r="N4" s="954"/>
      <c r="O4" s="954"/>
      <c r="P4" s="954"/>
      <c r="Q4" s="954"/>
      <c r="R4" s="954"/>
      <c r="S4" s="954"/>
      <c r="T4" s="954"/>
      <c r="U4" s="954"/>
      <c r="V4" s="954"/>
      <c r="W4" s="954"/>
      <c r="X4" s="1068"/>
      <c r="Y4" s="1068"/>
      <c r="Z4" s="1169" t="s">
        <v>32</v>
      </c>
      <c r="AA4" s="1169"/>
      <c r="AB4" s="1169"/>
      <c r="AC4" s="1169"/>
      <c r="AD4" s="1169"/>
      <c r="AE4" s="1169"/>
      <c r="AF4" s="1068"/>
      <c r="AG4" s="1068"/>
      <c r="AH4" s="1068"/>
      <c r="AI4" s="1068"/>
      <c r="AJ4" s="1068"/>
      <c r="AK4" s="1068"/>
      <c r="AL4" s="1068"/>
      <c r="AM4" s="1068"/>
      <c r="AN4" s="1068"/>
      <c r="AO4" s="1068"/>
      <c r="AP4" s="1068"/>
      <c r="AQ4" s="1068"/>
      <c r="AR4" s="1068"/>
      <c r="AS4" s="1068"/>
      <c r="AT4" s="1068"/>
      <c r="AU4" s="1068"/>
      <c r="AV4" s="1068"/>
      <c r="AW4" s="1068"/>
      <c r="AX4" s="1068"/>
      <c r="AY4" s="1068"/>
      <c r="AZ4" s="1068"/>
      <c r="BA4" s="1068"/>
      <c r="BB4" s="1169" t="s">
        <v>32</v>
      </c>
      <c r="BC4" s="1169"/>
      <c r="BD4" s="1169"/>
      <c r="BE4" s="1169"/>
      <c r="BF4" s="1169"/>
      <c r="BG4" s="1169"/>
    </row>
    <row r="5" spans="1:66" ht="14.25" customHeight="1" x14ac:dyDescent="0.2">
      <c r="A5" s="1174" t="s">
        <v>20</v>
      </c>
      <c r="B5" s="1175" t="s">
        <v>170</v>
      </c>
      <c r="C5" s="1175" t="s">
        <v>24</v>
      </c>
      <c r="D5" s="1171" t="s">
        <v>427</v>
      </c>
      <c r="E5" s="1171"/>
      <c r="F5" s="1171"/>
      <c r="G5" s="1171"/>
      <c r="H5" s="1171"/>
      <c r="I5" s="1171"/>
      <c r="J5" s="1171"/>
      <c r="K5" s="1171"/>
      <c r="L5" s="1171"/>
      <c r="M5" s="1171"/>
      <c r="N5" s="1171"/>
      <c r="O5" s="1171"/>
      <c r="P5" s="1171"/>
      <c r="Q5" s="1171"/>
      <c r="R5" s="1171"/>
      <c r="S5" s="1171"/>
      <c r="T5" s="1171"/>
      <c r="U5" s="1171"/>
      <c r="V5" s="1171"/>
      <c r="W5" s="1171"/>
      <c r="X5" s="1171"/>
      <c r="Y5" s="1171"/>
      <c r="Z5" s="1171"/>
      <c r="AA5" s="1171"/>
      <c r="AB5" s="1171"/>
      <c r="AC5" s="1171"/>
      <c r="AD5" s="1171"/>
      <c r="AE5" s="1171"/>
      <c r="AF5" s="1171"/>
      <c r="AG5" s="1171"/>
      <c r="AH5" s="1171"/>
      <c r="AI5" s="1171"/>
      <c r="AJ5" s="1171"/>
      <c r="AK5" s="1171"/>
      <c r="AL5" s="1171"/>
      <c r="AM5" s="1171"/>
      <c r="AN5" s="1171"/>
      <c r="AO5" s="1171"/>
      <c r="AP5" s="1171"/>
      <c r="AQ5" s="1171"/>
      <c r="AR5" s="1171"/>
      <c r="AS5" s="1171"/>
      <c r="AT5" s="1171"/>
      <c r="AU5" s="1171"/>
      <c r="AV5" s="1171"/>
      <c r="AW5" s="1171"/>
      <c r="AX5" s="1171"/>
      <c r="AY5" s="1171"/>
      <c r="AZ5" s="1171"/>
      <c r="BA5" s="1171"/>
      <c r="BB5" s="1171"/>
      <c r="BC5" s="1171"/>
      <c r="BD5" s="1054"/>
      <c r="BE5" s="1171" t="s">
        <v>120</v>
      </c>
      <c r="BF5" s="1172" t="s">
        <v>626</v>
      </c>
      <c r="BG5" s="1171" t="s">
        <v>448</v>
      </c>
    </row>
    <row r="6" spans="1:66" s="117" customFormat="1" ht="34.5" customHeight="1" x14ac:dyDescent="0.2">
      <c r="A6" s="1174"/>
      <c r="B6" s="1175"/>
      <c r="C6" s="1176"/>
      <c r="D6" s="1171"/>
      <c r="E6" s="1055" t="s">
        <v>25</v>
      </c>
      <c r="F6" s="1055" t="s">
        <v>86</v>
      </c>
      <c r="G6" s="1055" t="s">
        <v>84</v>
      </c>
      <c r="H6" s="1055" t="s">
        <v>207</v>
      </c>
      <c r="I6" s="1055" t="s">
        <v>56</v>
      </c>
      <c r="J6" s="1055" t="s">
        <v>44</v>
      </c>
      <c r="K6" s="1055" t="s">
        <v>26</v>
      </c>
      <c r="L6" s="1055" t="s">
        <v>27</v>
      </c>
      <c r="M6" s="1055" t="s">
        <v>45</v>
      </c>
      <c r="N6" s="1055" t="s">
        <v>447</v>
      </c>
      <c r="O6" s="1055" t="s">
        <v>78</v>
      </c>
      <c r="P6" s="1055" t="s">
        <v>51</v>
      </c>
      <c r="Q6" s="1055" t="s">
        <v>58</v>
      </c>
      <c r="R6" s="1055" t="s">
        <v>28</v>
      </c>
      <c r="S6" s="1055" t="s">
        <v>29</v>
      </c>
      <c r="T6" s="1055" t="s">
        <v>30</v>
      </c>
      <c r="U6" s="1055" t="s">
        <v>131</v>
      </c>
      <c r="V6" s="1055" t="s">
        <v>135</v>
      </c>
      <c r="W6" s="1055" t="s">
        <v>133</v>
      </c>
      <c r="X6" s="1055" t="s">
        <v>53</v>
      </c>
      <c r="Y6" s="1055" t="s">
        <v>46</v>
      </c>
      <c r="Z6" s="1055" t="s">
        <v>54</v>
      </c>
      <c r="AA6" s="1055" t="s">
        <v>31</v>
      </c>
      <c r="AB6" s="1055" t="s">
        <v>249</v>
      </c>
      <c r="AC6" s="1055" t="s">
        <v>258</v>
      </c>
      <c r="AD6" s="1055" t="s">
        <v>245</v>
      </c>
      <c r="AE6" s="1055" t="s">
        <v>436</v>
      </c>
      <c r="AF6" s="1055" t="s">
        <v>246</v>
      </c>
      <c r="AG6" s="1055" t="s">
        <v>437</v>
      </c>
      <c r="AH6" s="1055" t="s">
        <v>438</v>
      </c>
      <c r="AI6" s="1055" t="s">
        <v>364</v>
      </c>
      <c r="AJ6" s="1055" t="s">
        <v>439</v>
      </c>
      <c r="AK6" s="1055" t="s">
        <v>156</v>
      </c>
      <c r="AL6" s="1055" t="s">
        <v>77</v>
      </c>
      <c r="AM6" s="1055" t="s">
        <v>103</v>
      </c>
      <c r="AN6" s="1055" t="s">
        <v>48</v>
      </c>
      <c r="AO6" s="1055" t="s">
        <v>440</v>
      </c>
      <c r="AP6" s="1055" t="s">
        <v>441</v>
      </c>
      <c r="AQ6" s="1055" t="s">
        <v>346</v>
      </c>
      <c r="AR6" s="340" t="s">
        <v>132</v>
      </c>
      <c r="AS6" s="1055" t="s">
        <v>159</v>
      </c>
      <c r="AT6" s="1055" t="s">
        <v>160</v>
      </c>
      <c r="AU6" s="1055" t="s">
        <v>100</v>
      </c>
      <c r="AV6" s="1055" t="s">
        <v>101</v>
      </c>
      <c r="AW6" s="1055" t="s">
        <v>105</v>
      </c>
      <c r="AX6" s="1055" t="s">
        <v>102</v>
      </c>
      <c r="AY6" s="1055" t="s">
        <v>126</v>
      </c>
      <c r="AZ6" s="1055" t="s">
        <v>111</v>
      </c>
      <c r="BA6" s="1055" t="s">
        <v>165</v>
      </c>
      <c r="BB6" s="1055" t="s">
        <v>166</v>
      </c>
      <c r="BC6" s="1055" t="s">
        <v>82</v>
      </c>
      <c r="BD6" s="1055" t="s">
        <v>89</v>
      </c>
      <c r="BE6" s="1171"/>
      <c r="BF6" s="1173"/>
      <c r="BG6" s="1171"/>
      <c r="BH6" s="117" t="s">
        <v>625</v>
      </c>
    </row>
    <row r="7" spans="1:66" s="117" customFormat="1" x14ac:dyDescent="0.2">
      <c r="A7" s="1056"/>
      <c r="B7" s="1057" t="s">
        <v>551</v>
      </c>
      <c r="C7" s="1058"/>
      <c r="D7" s="1059">
        <v>126293.89</v>
      </c>
      <c r="E7" s="1060"/>
      <c r="F7" s="1060"/>
      <c r="G7" s="1060"/>
      <c r="H7" s="1060"/>
      <c r="I7" s="1060"/>
      <c r="J7" s="1060"/>
      <c r="K7" s="1060"/>
      <c r="L7" s="1060"/>
      <c r="M7" s="1060"/>
      <c r="N7" s="1060"/>
      <c r="O7" s="1060"/>
      <c r="P7" s="1060"/>
      <c r="Q7" s="1060"/>
      <c r="R7" s="1060"/>
      <c r="S7" s="1060"/>
      <c r="T7" s="1060"/>
      <c r="U7" s="1060"/>
      <c r="V7" s="1060"/>
      <c r="W7" s="1060"/>
      <c r="X7" s="1060"/>
      <c r="Y7" s="1060"/>
      <c r="Z7" s="1060"/>
      <c r="AA7" s="1060"/>
      <c r="AB7" s="1060"/>
      <c r="AC7" s="1060"/>
      <c r="AD7" s="1060"/>
      <c r="AE7" s="1060"/>
      <c r="AF7" s="1060"/>
      <c r="AG7" s="1060"/>
      <c r="AH7" s="1060"/>
      <c r="AI7" s="1060"/>
      <c r="AJ7" s="1060"/>
      <c r="AK7" s="1060"/>
      <c r="AL7" s="1060"/>
      <c r="AM7" s="1060"/>
      <c r="AN7" s="1060"/>
      <c r="AO7" s="1060"/>
      <c r="AP7" s="1060"/>
      <c r="AQ7" s="1060"/>
      <c r="AR7" s="1061"/>
      <c r="AS7" s="1060"/>
      <c r="AT7" s="1060"/>
      <c r="AU7" s="1060"/>
      <c r="AV7" s="1060"/>
      <c r="AW7" s="1060"/>
      <c r="AX7" s="1060"/>
      <c r="AY7" s="1060"/>
      <c r="AZ7" s="1060"/>
      <c r="BA7" s="1060"/>
      <c r="BB7" s="1060"/>
      <c r="BC7" s="1060"/>
      <c r="BD7" s="1060"/>
      <c r="BE7" s="1060"/>
      <c r="BF7" s="1060"/>
      <c r="BG7" s="1060">
        <f>D7</f>
        <v>126293.89</v>
      </c>
    </row>
    <row r="8" spans="1:66" s="732" customFormat="1" ht="17.25" customHeight="1" x14ac:dyDescent="0.25">
      <c r="A8" s="961">
        <v>1</v>
      </c>
      <c r="B8" s="962" t="s">
        <v>35</v>
      </c>
      <c r="C8" s="963" t="s">
        <v>25</v>
      </c>
      <c r="D8" s="1062">
        <f>SUM('Gia Pho:XA 32'!D7)</f>
        <v>117369.87000000001</v>
      </c>
      <c r="E8" s="1062">
        <f>SUM('Gia Pho:XA 32'!E7)</f>
        <v>108019.78999999996</v>
      </c>
      <c r="F8" s="1062">
        <f>SUM('Gia Pho:XA 32'!F7)</f>
        <v>0</v>
      </c>
      <c r="G8" s="1062">
        <f>SUM('Gia Pho:XA 32'!G7)</f>
        <v>0</v>
      </c>
      <c r="H8" s="1062">
        <f>SUM('Gia Pho:XA 32'!H7)</f>
        <v>0</v>
      </c>
      <c r="I8" s="1062">
        <f>SUM('Gia Pho:XA 32'!I7)</f>
        <v>3.08</v>
      </c>
      <c r="J8" s="1062">
        <f>SUM('Gia Pho:XA 32'!J7)</f>
        <v>2315.17</v>
      </c>
      <c r="K8" s="1062">
        <f>SUM('Gia Pho:XA 32'!K7)</f>
        <v>0</v>
      </c>
      <c r="L8" s="1062">
        <f>SUM('Gia Pho:XA 32'!L7)</f>
        <v>0</v>
      </c>
      <c r="M8" s="1062">
        <f>SUM('Gia Pho:XA 32'!M7)</f>
        <v>0</v>
      </c>
      <c r="N8" s="1062">
        <f>SUM('Gia Pho:XA 32'!N7)</f>
        <v>0</v>
      </c>
      <c r="O8" s="1062">
        <f>SUM('Gia Pho:XA 32'!O7)</f>
        <v>0</v>
      </c>
      <c r="P8" s="1062">
        <f>SUM('Gia Pho:XA 32'!P7)</f>
        <v>0</v>
      </c>
      <c r="Q8" s="1062">
        <f>SUM('Gia Pho:XA 32'!Q7)</f>
        <v>1053.3399999999999</v>
      </c>
      <c r="R8" s="1062">
        <f>SUM('Gia Pho:XA 32'!R7)</f>
        <v>5978.49</v>
      </c>
      <c r="S8" s="1062">
        <f>SUM('Gia Pho:XA 32'!S7)</f>
        <v>3587.3800000000006</v>
      </c>
      <c r="T8" s="1062">
        <f>SUM('Gia Pho:XA 32'!T7)</f>
        <v>2.27</v>
      </c>
      <c r="U8" s="1062">
        <f>SUM('Gia Pho:XA 32'!U7)</f>
        <v>0</v>
      </c>
      <c r="V8" s="1062">
        <f>SUM('Gia Pho:XA 32'!V7)</f>
        <v>155.07</v>
      </c>
      <c r="W8" s="1062">
        <f>SUM('Gia Pho:XA 32'!W7)</f>
        <v>621.97</v>
      </c>
      <c r="X8" s="1062">
        <f>SUM('Gia Pho:XA 32'!X7)</f>
        <v>54.519999999999996</v>
      </c>
      <c r="Y8" s="1062">
        <f>SUM('Gia Pho:XA 32'!Y7)</f>
        <v>0</v>
      </c>
      <c r="Z8" s="1062">
        <f>SUM('Gia Pho:XA 32'!Z7)</f>
        <v>228.01</v>
      </c>
      <c r="AA8" s="1062">
        <f>SUM('Gia Pho:XA 32'!AA7)</f>
        <v>854.63</v>
      </c>
      <c r="AB8" s="1062">
        <f>SUM('Gia Pho:XA 32'!AB7)</f>
        <v>218.12000000000003</v>
      </c>
      <c r="AC8" s="1062">
        <f>SUM('Gia Pho:XA 32'!AC7)</f>
        <v>523.92999999999995</v>
      </c>
      <c r="AD8" s="1062">
        <f>SUM('Gia Pho:XA 32'!AD7)</f>
        <v>0</v>
      </c>
      <c r="AE8" s="1062">
        <f>SUM('Gia Pho:XA 32'!AE7)</f>
        <v>0.45999999999999996</v>
      </c>
      <c r="AF8" s="1062">
        <f>SUM('Gia Pho:XA 32'!AF7)</f>
        <v>2.6799999999999997</v>
      </c>
      <c r="AG8" s="1062">
        <f>SUM('Gia Pho:XA 32'!AG7)</f>
        <v>6.19</v>
      </c>
      <c r="AH8" s="1062">
        <f>SUM('Gia Pho:XA 32'!AH7)</f>
        <v>17.25</v>
      </c>
      <c r="AI8" s="1062">
        <f>SUM('Gia Pho:XA 32'!AI7)</f>
        <v>2.2799999999999998</v>
      </c>
      <c r="AJ8" s="1062">
        <f>SUM('Gia Pho:XA 32'!AJ7)</f>
        <v>0</v>
      </c>
      <c r="AK8" s="1062">
        <f>SUM('Gia Pho:XA 32'!AK7)</f>
        <v>18.270000000000003</v>
      </c>
      <c r="AL8" s="1062">
        <f>SUM('Gia Pho:XA 32'!AL7)</f>
        <v>9.01</v>
      </c>
      <c r="AM8" s="1062">
        <f>SUM('Gia Pho:XA 32'!AM7)</f>
        <v>2.09</v>
      </c>
      <c r="AN8" s="1062">
        <f>SUM('Gia Pho:XA 32'!AN7)</f>
        <v>53.789999999999992</v>
      </c>
      <c r="AO8" s="1062">
        <f>SUM('Gia Pho:XA 32'!AO7)</f>
        <v>0</v>
      </c>
      <c r="AP8" s="1062">
        <f>SUM('Gia Pho:XA 32'!AP7)</f>
        <v>0</v>
      </c>
      <c r="AQ8" s="1062">
        <f>SUM('Gia Pho:XA 32'!AQ7)</f>
        <v>0.56000000000000005</v>
      </c>
      <c r="AR8" s="1062">
        <f>SUM('Gia Pho:XA 32'!AR7)</f>
        <v>0</v>
      </c>
      <c r="AS8" s="1062">
        <f>SUM('Gia Pho:XA 32'!AS7)</f>
        <v>5.5</v>
      </c>
      <c r="AT8" s="1062">
        <f>SUM('Gia Pho:XA 32'!AT7)</f>
        <v>13.49</v>
      </c>
      <c r="AU8" s="1062">
        <f>SUM('Gia Pho:XA 32'!AU7)</f>
        <v>414.79000000000008</v>
      </c>
      <c r="AV8" s="1062">
        <f>SUM('Gia Pho:XA 32'!AV7)</f>
        <v>33.9</v>
      </c>
      <c r="AW8" s="1062">
        <f>SUM('Gia Pho:XA 32'!AW7)</f>
        <v>0.75</v>
      </c>
      <c r="AX8" s="1062">
        <f>SUM('Gia Pho:XA 32'!AX7)</f>
        <v>0</v>
      </c>
      <c r="AY8" s="1062">
        <f>SUM('Gia Pho:XA 32'!AY7)</f>
        <v>0</v>
      </c>
      <c r="AZ8" s="1062">
        <f>SUM('Gia Pho:XA 32'!AZ7)</f>
        <v>6.21</v>
      </c>
      <c r="BA8" s="1062">
        <f>SUM('Gia Pho:XA 32'!BA7)</f>
        <v>0</v>
      </c>
      <c r="BB8" s="1062">
        <f>SUM('Gia Pho:XA 32'!BB7)</f>
        <v>0</v>
      </c>
      <c r="BC8" s="1062">
        <f>SUM('Gia Pho:XA 32'!BC7)</f>
        <v>0</v>
      </c>
      <c r="BD8" s="1062">
        <f>SUM('Gia Pho:XA 32'!BD7)</f>
        <v>0</v>
      </c>
      <c r="BE8" s="1062">
        <f>SUM('Gia Pho:XA 32'!BE7)</f>
        <v>9350.08</v>
      </c>
      <c r="BF8" s="1062">
        <f>BG8-D8</f>
        <v>-5964.7400000000198</v>
      </c>
      <c r="BG8" s="1062">
        <f>SUM('Gia Pho:XA 32'!BF7)</f>
        <v>111405.12999999999</v>
      </c>
      <c r="BH8" s="734">
        <f>D8-BG8</f>
        <v>5964.7400000000198</v>
      </c>
      <c r="BI8" s="824">
        <f>BE8-BH8</f>
        <v>3385.3399999999801</v>
      </c>
      <c r="BJ8" s="734"/>
      <c r="BK8" s="734"/>
      <c r="BM8" s="825"/>
    </row>
    <row r="9" spans="1:66" s="118" customFormat="1" ht="15" x14ac:dyDescent="0.25">
      <c r="A9" s="965" t="s">
        <v>5</v>
      </c>
      <c r="B9" s="320" t="s">
        <v>85</v>
      </c>
      <c r="C9" s="314" t="s">
        <v>86</v>
      </c>
      <c r="D9" s="1063">
        <f>SUM('Gia Pho:XA 32'!D8)</f>
        <v>4324.6499999999987</v>
      </c>
      <c r="E9" s="1063">
        <f>SUM('Gia Pho:XA 32'!E8)</f>
        <v>31.009999999999998</v>
      </c>
      <c r="F9" s="1063">
        <f>SUM('Gia Pho:XA 32'!F8)</f>
        <v>4048.3500000000004</v>
      </c>
      <c r="G9" s="1063">
        <f>SUM('Gia Pho:XA 32'!G8)</f>
        <v>0</v>
      </c>
      <c r="H9" s="1063">
        <f>SUM('Gia Pho:XA 32'!H8)</f>
        <v>0</v>
      </c>
      <c r="I9" s="1063">
        <f>SUM('Gia Pho:XA 32'!I8)</f>
        <v>3.08</v>
      </c>
      <c r="J9" s="1063">
        <f>SUM('Gia Pho:XA 32'!J8)</f>
        <v>23.93</v>
      </c>
      <c r="K9" s="1063">
        <f>SUM('Gia Pho:XA 32'!K8)</f>
        <v>0</v>
      </c>
      <c r="L9" s="1063">
        <f>SUM('Gia Pho:XA 32'!L8)</f>
        <v>0</v>
      </c>
      <c r="M9" s="1063">
        <f>SUM('Gia Pho:XA 32'!M8)</f>
        <v>0</v>
      </c>
      <c r="N9" s="1063">
        <f>SUM('Gia Pho:XA 32'!N8)</f>
        <v>0</v>
      </c>
      <c r="O9" s="1063">
        <f>SUM('Gia Pho:XA 32'!O8)</f>
        <v>0</v>
      </c>
      <c r="P9" s="1063">
        <f>SUM('Gia Pho:XA 32'!P8)</f>
        <v>0</v>
      </c>
      <c r="Q9" s="1063">
        <f>SUM('Gia Pho:XA 32'!Q8)</f>
        <v>4</v>
      </c>
      <c r="R9" s="1063">
        <f>SUM('Gia Pho:XA 32'!R8)</f>
        <v>245.29000000000002</v>
      </c>
      <c r="S9" s="1063">
        <f>SUM('Gia Pho:XA 32'!S8)</f>
        <v>5.97</v>
      </c>
      <c r="T9" s="1063">
        <f>SUM('Gia Pho:XA 32'!T8)</f>
        <v>0.62000000000000011</v>
      </c>
      <c r="U9" s="1063">
        <f>SUM('Gia Pho:XA 32'!U8)</f>
        <v>0</v>
      </c>
      <c r="V9" s="1063">
        <f>SUM('Gia Pho:XA 32'!V8)</f>
        <v>120</v>
      </c>
      <c r="W9" s="1063">
        <f>SUM('Gia Pho:XA 32'!W8)</f>
        <v>4.53</v>
      </c>
      <c r="X9" s="1063">
        <f>SUM('Gia Pho:XA 32'!X8)</f>
        <v>0</v>
      </c>
      <c r="Y9" s="1063">
        <f>SUM('Gia Pho:XA 32'!Y8)</f>
        <v>0</v>
      </c>
      <c r="Z9" s="1063">
        <f>SUM('Gia Pho:XA 32'!Z8)</f>
        <v>0</v>
      </c>
      <c r="AA9" s="1063">
        <f>SUM('Gia Pho:XA 32'!AA8)</f>
        <v>40.559999999999988</v>
      </c>
      <c r="AB9" s="1063">
        <f>SUM('Gia Pho:XA 32'!AB8)</f>
        <v>16.150000000000002</v>
      </c>
      <c r="AC9" s="1063">
        <f>SUM('Gia Pho:XA 32'!AC8)</f>
        <v>11.969999999999999</v>
      </c>
      <c r="AD9" s="1063">
        <f>SUM('Gia Pho:XA 32'!AD8)</f>
        <v>0</v>
      </c>
      <c r="AE9" s="1063">
        <f>SUM('Gia Pho:XA 32'!AE8)</f>
        <v>0.14000000000000001</v>
      </c>
      <c r="AF9" s="1063">
        <f>SUM('Gia Pho:XA 32'!AF8)</f>
        <v>0.47000000000000003</v>
      </c>
      <c r="AG9" s="1063">
        <f>SUM('Gia Pho:XA 32'!AG8)</f>
        <v>2.5399999999999996</v>
      </c>
      <c r="AH9" s="1063">
        <f>SUM('Gia Pho:XA 32'!AH8)</f>
        <v>5.5</v>
      </c>
      <c r="AI9" s="1063">
        <f>SUM('Gia Pho:XA 32'!AI8)</f>
        <v>0.54</v>
      </c>
      <c r="AJ9" s="1063">
        <f>SUM('Gia Pho:XA 32'!AJ8)</f>
        <v>0</v>
      </c>
      <c r="AK9" s="1063">
        <f>SUM('Gia Pho:XA 32'!AK8)</f>
        <v>3</v>
      </c>
      <c r="AL9" s="1063">
        <f>SUM('Gia Pho:XA 32'!AL8)</f>
        <v>0</v>
      </c>
      <c r="AM9" s="1063">
        <f>SUM('Gia Pho:XA 32'!AM8)</f>
        <v>0</v>
      </c>
      <c r="AN9" s="1063">
        <f>SUM('Gia Pho:XA 32'!AN8)</f>
        <v>0</v>
      </c>
      <c r="AO9" s="1063">
        <f>SUM('Gia Pho:XA 32'!AO8)</f>
        <v>0</v>
      </c>
      <c r="AP9" s="1063">
        <f>SUM('Gia Pho:XA 32'!AP8)</f>
        <v>0</v>
      </c>
      <c r="AQ9" s="1063">
        <f>SUM('Gia Pho:XA 32'!AQ8)</f>
        <v>0.25</v>
      </c>
      <c r="AR9" s="1063">
        <f>SUM('Gia Pho:XA 32'!AR8)</f>
        <v>0</v>
      </c>
      <c r="AS9" s="1063">
        <f>SUM('Gia Pho:XA 32'!AS8)</f>
        <v>1.0900000000000001</v>
      </c>
      <c r="AT9" s="1063">
        <f>SUM('Gia Pho:XA 32'!AT8)</f>
        <v>0.55000000000000004</v>
      </c>
      <c r="AU9" s="1063">
        <f>SUM('Gia Pho:XA 32'!AU8)</f>
        <v>67.760000000000005</v>
      </c>
      <c r="AV9" s="1063">
        <f>SUM('Gia Pho:XA 32'!AV8)</f>
        <v>4.08</v>
      </c>
      <c r="AW9" s="1063">
        <f>SUM('Gia Pho:XA 32'!AW8)</f>
        <v>0.1</v>
      </c>
      <c r="AX9" s="1063">
        <f>SUM('Gia Pho:XA 32'!AX8)</f>
        <v>0</v>
      </c>
      <c r="AY9" s="1063">
        <f>SUM('Gia Pho:XA 32'!AY8)</f>
        <v>0</v>
      </c>
      <c r="AZ9" s="1063">
        <f>SUM('Gia Pho:XA 32'!AZ8)</f>
        <v>0.03</v>
      </c>
      <c r="BA9" s="1063">
        <f>SUM('Gia Pho:XA 32'!BA8)</f>
        <v>0</v>
      </c>
      <c r="BB9" s="1063">
        <f>SUM('Gia Pho:XA 32'!BB8)</f>
        <v>0</v>
      </c>
      <c r="BC9" s="1063">
        <f>SUM('Gia Pho:XA 32'!BC8)</f>
        <v>0</v>
      </c>
      <c r="BD9" s="1063">
        <f>SUM('Gia Pho:XA 32'!BD8)</f>
        <v>0</v>
      </c>
      <c r="BE9" s="1063">
        <f>SUM('Gia Pho:XA 32'!BE8)</f>
        <v>276.3</v>
      </c>
      <c r="BF9" s="1063">
        <f t="shared" ref="BF9:BF59" si="0">BG9-D9</f>
        <v>-276.29999999999836</v>
      </c>
      <c r="BG9" s="1063">
        <f>SUM('Gia Pho:XA 32'!BF8)</f>
        <v>4048.3500000000004</v>
      </c>
      <c r="BH9" s="116">
        <f t="shared" ref="BH9:BH61" si="1">D9-BG9</f>
        <v>276.29999999999836</v>
      </c>
      <c r="BI9" s="129"/>
      <c r="BJ9" s="123"/>
      <c r="BK9" s="123"/>
      <c r="BL9" s="117"/>
      <c r="BM9" s="314"/>
      <c r="BN9" s="826"/>
    </row>
    <row r="10" spans="1:66" s="118" customFormat="1" ht="15" x14ac:dyDescent="0.25">
      <c r="A10" s="965"/>
      <c r="B10" s="320" t="s">
        <v>208</v>
      </c>
      <c r="C10" s="314" t="s">
        <v>84</v>
      </c>
      <c r="D10" s="1063">
        <f>SUM('Gia Pho:XA 32'!D9)</f>
        <v>3928.6099999999997</v>
      </c>
      <c r="E10" s="1063">
        <f>SUM('Gia Pho:XA 32'!E9)</f>
        <v>31.009999999999998</v>
      </c>
      <c r="F10" s="1063">
        <f>SUM('Gia Pho:XA 32'!F9)</f>
        <v>0</v>
      </c>
      <c r="G10" s="1063">
        <f>SUM('Gia Pho:XA 32'!G9)</f>
        <v>3652.3100000000004</v>
      </c>
      <c r="H10" s="1063">
        <f>SUM('Gia Pho:XA 32'!H9)</f>
        <v>0</v>
      </c>
      <c r="I10" s="1063">
        <f>SUM('Gia Pho:XA 32'!I9)</f>
        <v>3.08</v>
      </c>
      <c r="J10" s="1063">
        <f>SUM('Gia Pho:XA 32'!J9)</f>
        <v>23.93</v>
      </c>
      <c r="K10" s="1063">
        <f>SUM('Gia Pho:XA 32'!K9)</f>
        <v>0</v>
      </c>
      <c r="L10" s="1063">
        <f>SUM('Gia Pho:XA 32'!L9)</f>
        <v>0</v>
      </c>
      <c r="M10" s="1063">
        <f>SUM('Gia Pho:XA 32'!M9)</f>
        <v>0</v>
      </c>
      <c r="N10" s="1063">
        <f>SUM('Gia Pho:XA 32'!N9)</f>
        <v>0</v>
      </c>
      <c r="O10" s="1063">
        <f>SUM('Gia Pho:XA 32'!O9)</f>
        <v>0</v>
      </c>
      <c r="P10" s="1063">
        <f>SUM('Gia Pho:XA 32'!P9)</f>
        <v>0</v>
      </c>
      <c r="Q10" s="1063">
        <f>SUM('Gia Pho:XA 32'!Q9)</f>
        <v>4</v>
      </c>
      <c r="R10" s="1063">
        <f>SUM('Gia Pho:XA 32'!R9)</f>
        <v>245.29000000000002</v>
      </c>
      <c r="S10" s="1063">
        <f>SUM('Gia Pho:XA 32'!S9)</f>
        <v>5.97</v>
      </c>
      <c r="T10" s="1063">
        <f>SUM('Gia Pho:XA 32'!T9)</f>
        <v>0.62000000000000011</v>
      </c>
      <c r="U10" s="1063">
        <f>SUM('Gia Pho:XA 32'!U9)</f>
        <v>0</v>
      </c>
      <c r="V10" s="1063">
        <f>SUM('Gia Pho:XA 32'!V9)</f>
        <v>120</v>
      </c>
      <c r="W10" s="1063">
        <f>SUM('Gia Pho:XA 32'!W9)</f>
        <v>4.53</v>
      </c>
      <c r="X10" s="1063">
        <f>SUM('Gia Pho:XA 32'!X9)</f>
        <v>0</v>
      </c>
      <c r="Y10" s="1063">
        <f>SUM('Gia Pho:XA 32'!Y9)</f>
        <v>0</v>
      </c>
      <c r="Z10" s="1063">
        <f>SUM('Gia Pho:XA 32'!Z9)</f>
        <v>0</v>
      </c>
      <c r="AA10" s="1063">
        <f>SUM('Gia Pho:XA 32'!AA9)</f>
        <v>40.559999999999988</v>
      </c>
      <c r="AB10" s="1063">
        <f>SUM('Gia Pho:XA 32'!AB9)</f>
        <v>16.150000000000002</v>
      </c>
      <c r="AC10" s="1063">
        <f>SUM('Gia Pho:XA 32'!AC9)</f>
        <v>11.969999999999999</v>
      </c>
      <c r="AD10" s="1063">
        <f>SUM('Gia Pho:XA 32'!AD9)</f>
        <v>0</v>
      </c>
      <c r="AE10" s="1063">
        <f>SUM('Gia Pho:XA 32'!AE9)</f>
        <v>0.14000000000000001</v>
      </c>
      <c r="AF10" s="1063">
        <f>SUM('Gia Pho:XA 32'!AF9)</f>
        <v>0.47000000000000003</v>
      </c>
      <c r="AG10" s="1063">
        <f>SUM('Gia Pho:XA 32'!AG9)</f>
        <v>2.5399999999999996</v>
      </c>
      <c r="AH10" s="1063">
        <f>SUM('Gia Pho:XA 32'!AH9)</f>
        <v>5.5</v>
      </c>
      <c r="AI10" s="1063">
        <f>SUM('Gia Pho:XA 32'!AI9)</f>
        <v>0.54</v>
      </c>
      <c r="AJ10" s="1063">
        <f>SUM('Gia Pho:XA 32'!AJ9)</f>
        <v>0</v>
      </c>
      <c r="AK10" s="1063">
        <f>SUM('Gia Pho:XA 32'!AK9)</f>
        <v>3</v>
      </c>
      <c r="AL10" s="1063">
        <f>SUM('Gia Pho:XA 32'!AL9)</f>
        <v>0</v>
      </c>
      <c r="AM10" s="1063">
        <f>SUM('Gia Pho:XA 32'!AM9)</f>
        <v>0</v>
      </c>
      <c r="AN10" s="1063">
        <f>SUM('Gia Pho:XA 32'!AN9)</f>
        <v>0</v>
      </c>
      <c r="AO10" s="1063">
        <f>SUM('Gia Pho:XA 32'!AO9)</f>
        <v>0</v>
      </c>
      <c r="AP10" s="1063">
        <f>SUM('Gia Pho:XA 32'!AP9)</f>
        <v>0</v>
      </c>
      <c r="AQ10" s="1063">
        <f>SUM('Gia Pho:XA 32'!AQ9)</f>
        <v>0.25</v>
      </c>
      <c r="AR10" s="1063">
        <f>SUM('Gia Pho:XA 32'!AR9)</f>
        <v>0</v>
      </c>
      <c r="AS10" s="1063">
        <f>SUM('Gia Pho:XA 32'!AS9)</f>
        <v>1.0900000000000001</v>
      </c>
      <c r="AT10" s="1063">
        <f>SUM('Gia Pho:XA 32'!AT9)</f>
        <v>0.55000000000000004</v>
      </c>
      <c r="AU10" s="1063">
        <f>SUM('Gia Pho:XA 32'!AU9)</f>
        <v>67.760000000000005</v>
      </c>
      <c r="AV10" s="1063">
        <f>SUM('Gia Pho:XA 32'!AV9)</f>
        <v>4.08</v>
      </c>
      <c r="AW10" s="1063">
        <f>SUM('Gia Pho:XA 32'!AW9)</f>
        <v>0.1</v>
      </c>
      <c r="AX10" s="1063">
        <f>SUM('Gia Pho:XA 32'!AX9)</f>
        <v>0</v>
      </c>
      <c r="AY10" s="1063">
        <f>SUM('Gia Pho:XA 32'!AY9)</f>
        <v>0</v>
      </c>
      <c r="AZ10" s="1063">
        <f>SUM('Gia Pho:XA 32'!AZ9)</f>
        <v>0.03</v>
      </c>
      <c r="BA10" s="1063">
        <f>SUM('Gia Pho:XA 32'!BA9)</f>
        <v>0</v>
      </c>
      <c r="BB10" s="1063">
        <f>SUM('Gia Pho:XA 32'!BB9)</f>
        <v>0</v>
      </c>
      <c r="BC10" s="1063">
        <f>SUM('Gia Pho:XA 32'!BC9)</f>
        <v>0</v>
      </c>
      <c r="BD10" s="1063">
        <f>SUM('Gia Pho:XA 32'!BD9)</f>
        <v>0</v>
      </c>
      <c r="BE10" s="1063">
        <f>SUM('Gia Pho:XA 32'!BE9)</f>
        <v>276.3</v>
      </c>
      <c r="BF10" s="1063">
        <f t="shared" si="0"/>
        <v>-276.29999999999927</v>
      </c>
      <c r="BG10" s="1063">
        <f>SUM('Gia Pho:XA 32'!BF9)</f>
        <v>3652.3100000000004</v>
      </c>
      <c r="BH10" s="116">
        <f t="shared" si="1"/>
        <v>276.29999999999927</v>
      </c>
      <c r="BI10" s="129"/>
      <c r="BJ10" s="123"/>
      <c r="BK10" s="123"/>
      <c r="BL10" s="117"/>
      <c r="BM10" s="314"/>
      <c r="BN10" s="826"/>
    </row>
    <row r="11" spans="1:66" s="118" customFormat="1" ht="15" x14ac:dyDescent="0.25">
      <c r="A11" s="965"/>
      <c r="B11" s="320" t="s">
        <v>209</v>
      </c>
      <c r="C11" s="314" t="s">
        <v>207</v>
      </c>
      <c r="D11" s="1063">
        <f>SUM('Gia Pho:XA 32'!D10)</f>
        <v>396.04</v>
      </c>
      <c r="E11" s="1063">
        <f>SUM('Gia Pho:XA 32'!E10)</f>
        <v>0</v>
      </c>
      <c r="F11" s="1063">
        <f>SUM('Gia Pho:XA 32'!F10)</f>
        <v>0</v>
      </c>
      <c r="G11" s="1063">
        <f>SUM('Gia Pho:XA 32'!G10)</f>
        <v>0</v>
      </c>
      <c r="H11" s="1063">
        <f>SUM('Gia Pho:XA 32'!H10)</f>
        <v>396.04</v>
      </c>
      <c r="I11" s="1063">
        <f>SUM('Gia Pho:XA 32'!I10)</f>
        <v>0</v>
      </c>
      <c r="J11" s="1063">
        <f>SUM('Gia Pho:XA 32'!J10)</f>
        <v>0</v>
      </c>
      <c r="K11" s="1063">
        <f>SUM('Gia Pho:XA 32'!K10)</f>
        <v>0</v>
      </c>
      <c r="L11" s="1063">
        <f>SUM('Gia Pho:XA 32'!L10)</f>
        <v>0</v>
      </c>
      <c r="M11" s="1063">
        <f>SUM('Gia Pho:XA 32'!M10)</f>
        <v>0</v>
      </c>
      <c r="N11" s="1063">
        <f>SUM('Gia Pho:XA 32'!N10)</f>
        <v>0</v>
      </c>
      <c r="O11" s="1063">
        <f>SUM('Gia Pho:XA 32'!O10)</f>
        <v>0</v>
      </c>
      <c r="P11" s="1063">
        <f>SUM('Gia Pho:XA 32'!P10)</f>
        <v>0</v>
      </c>
      <c r="Q11" s="1063">
        <f>SUM('Gia Pho:XA 32'!Q10)</f>
        <v>0</v>
      </c>
      <c r="R11" s="1063">
        <f>SUM('Gia Pho:XA 32'!R10)</f>
        <v>0</v>
      </c>
      <c r="S11" s="1063">
        <f>SUM('Gia Pho:XA 32'!S10)</f>
        <v>0</v>
      </c>
      <c r="T11" s="1063">
        <f>SUM('Gia Pho:XA 32'!T10)</f>
        <v>0</v>
      </c>
      <c r="U11" s="1063">
        <f>SUM('Gia Pho:XA 32'!U10)</f>
        <v>0</v>
      </c>
      <c r="V11" s="1063">
        <f>SUM('Gia Pho:XA 32'!V10)</f>
        <v>0</v>
      </c>
      <c r="W11" s="1063">
        <f>SUM('Gia Pho:XA 32'!W10)</f>
        <v>0</v>
      </c>
      <c r="X11" s="1063">
        <f>SUM('Gia Pho:XA 32'!X10)</f>
        <v>0</v>
      </c>
      <c r="Y11" s="1063">
        <f>SUM('Gia Pho:XA 32'!Y10)</f>
        <v>0</v>
      </c>
      <c r="Z11" s="1063">
        <f>SUM('Gia Pho:XA 32'!Z10)</f>
        <v>0</v>
      </c>
      <c r="AA11" s="1063">
        <f>SUM('Gia Pho:XA 32'!AA10)</f>
        <v>0</v>
      </c>
      <c r="AB11" s="1063">
        <f>SUM('Gia Pho:XA 32'!AB10)</f>
        <v>0</v>
      </c>
      <c r="AC11" s="1063">
        <f>SUM('Gia Pho:XA 32'!AC10)</f>
        <v>0</v>
      </c>
      <c r="AD11" s="1063">
        <f>SUM('Gia Pho:XA 32'!AD10)</f>
        <v>0</v>
      </c>
      <c r="AE11" s="1063">
        <f>SUM('Gia Pho:XA 32'!AE10)</f>
        <v>0</v>
      </c>
      <c r="AF11" s="1063">
        <f>SUM('Gia Pho:XA 32'!AF10)</f>
        <v>0</v>
      </c>
      <c r="AG11" s="1063">
        <f>SUM('Gia Pho:XA 32'!AG10)</f>
        <v>0</v>
      </c>
      <c r="AH11" s="1063">
        <f>SUM('Gia Pho:XA 32'!AH10)</f>
        <v>0</v>
      </c>
      <c r="AI11" s="1063">
        <f>SUM('Gia Pho:XA 32'!AI10)</f>
        <v>0</v>
      </c>
      <c r="AJ11" s="1063">
        <f>SUM('Gia Pho:XA 32'!AJ10)</f>
        <v>0</v>
      </c>
      <c r="AK11" s="1063">
        <f>SUM('Gia Pho:XA 32'!AK10)</f>
        <v>0</v>
      </c>
      <c r="AL11" s="1063">
        <f>SUM('Gia Pho:XA 32'!AL10)</f>
        <v>0</v>
      </c>
      <c r="AM11" s="1063">
        <f>SUM('Gia Pho:XA 32'!AM10)</f>
        <v>0</v>
      </c>
      <c r="AN11" s="1063">
        <f>SUM('Gia Pho:XA 32'!AN10)</f>
        <v>0</v>
      </c>
      <c r="AO11" s="1063">
        <f>SUM('Gia Pho:XA 32'!AO10)</f>
        <v>0</v>
      </c>
      <c r="AP11" s="1063">
        <f>SUM('Gia Pho:XA 32'!AP10)</f>
        <v>0</v>
      </c>
      <c r="AQ11" s="1063">
        <f>SUM('Gia Pho:XA 32'!AQ10)</f>
        <v>0</v>
      </c>
      <c r="AR11" s="1063">
        <f>SUM('Gia Pho:XA 32'!AR10)</f>
        <v>0</v>
      </c>
      <c r="AS11" s="1063">
        <f>SUM('Gia Pho:XA 32'!AS10)</f>
        <v>0</v>
      </c>
      <c r="AT11" s="1063">
        <f>SUM('Gia Pho:XA 32'!AT10)</f>
        <v>0</v>
      </c>
      <c r="AU11" s="1063">
        <f>SUM('Gia Pho:XA 32'!AU10)</f>
        <v>0</v>
      </c>
      <c r="AV11" s="1063">
        <f>SUM('Gia Pho:XA 32'!AV10)</f>
        <v>0</v>
      </c>
      <c r="AW11" s="1063">
        <f>SUM('Gia Pho:XA 32'!AW10)</f>
        <v>0</v>
      </c>
      <c r="AX11" s="1063">
        <f>SUM('Gia Pho:XA 32'!AX10)</f>
        <v>0</v>
      </c>
      <c r="AY11" s="1063">
        <f>SUM('Gia Pho:XA 32'!AY10)</f>
        <v>0</v>
      </c>
      <c r="AZ11" s="1063">
        <f>SUM('Gia Pho:XA 32'!AZ10)</f>
        <v>0</v>
      </c>
      <c r="BA11" s="1063">
        <f>SUM('Gia Pho:XA 32'!BA10)</f>
        <v>0</v>
      </c>
      <c r="BB11" s="1063">
        <f>SUM('Gia Pho:XA 32'!BB10)</f>
        <v>0</v>
      </c>
      <c r="BC11" s="1063">
        <f>SUM('Gia Pho:XA 32'!BC10)</f>
        <v>0</v>
      </c>
      <c r="BD11" s="1063">
        <f>SUM('Gia Pho:XA 32'!BD10)</f>
        <v>0</v>
      </c>
      <c r="BE11" s="1063">
        <f>SUM('Gia Pho:XA 32'!BE10)</f>
        <v>0</v>
      </c>
      <c r="BF11" s="1063">
        <f t="shared" si="0"/>
        <v>0</v>
      </c>
      <c r="BG11" s="1063">
        <f>SUM('Gia Pho:XA 32'!BF10)</f>
        <v>396.04</v>
      </c>
      <c r="BH11" s="116">
        <f t="shared" si="1"/>
        <v>0</v>
      </c>
      <c r="BI11" s="129"/>
      <c r="BJ11" s="123"/>
      <c r="BK11" s="123"/>
      <c r="BL11" s="117"/>
      <c r="BM11" s="314"/>
      <c r="BN11" s="826"/>
    </row>
    <row r="12" spans="1:66" s="118" customFormat="1" ht="15" x14ac:dyDescent="0.25">
      <c r="A12" s="965" t="s">
        <v>6</v>
      </c>
      <c r="B12" s="320" t="s">
        <v>113</v>
      </c>
      <c r="C12" s="314" t="s">
        <v>56</v>
      </c>
      <c r="D12" s="1063">
        <f>SUM('Gia Pho:XA 32'!D11)</f>
        <v>3883.7299999999996</v>
      </c>
      <c r="E12" s="1063">
        <f>SUM('Gia Pho:XA 32'!E11)</f>
        <v>399.92000000000007</v>
      </c>
      <c r="F12" s="1063">
        <f>SUM('Gia Pho:XA 32'!F11)</f>
        <v>0</v>
      </c>
      <c r="G12" s="1063">
        <f>SUM('Gia Pho:XA 32'!G11)</f>
        <v>0</v>
      </c>
      <c r="H12" s="1063">
        <f>SUM('Gia Pho:XA 32'!H11)</f>
        <v>0</v>
      </c>
      <c r="I12" s="1063">
        <f>SUM('Gia Pho:XA 32'!I11)</f>
        <v>3128.3500000000008</v>
      </c>
      <c r="J12" s="1063">
        <f>SUM('Gia Pho:XA 32'!J11)</f>
        <v>340.22</v>
      </c>
      <c r="K12" s="1063">
        <f>SUM('Gia Pho:XA 32'!K11)</f>
        <v>0</v>
      </c>
      <c r="L12" s="1063">
        <f>SUM('Gia Pho:XA 32'!L11)</f>
        <v>0</v>
      </c>
      <c r="M12" s="1063">
        <f>SUM('Gia Pho:XA 32'!M11)</f>
        <v>0</v>
      </c>
      <c r="N12" s="1063">
        <f>SUM('Gia Pho:XA 32'!N11)</f>
        <v>0</v>
      </c>
      <c r="O12" s="1063">
        <f>SUM('Gia Pho:XA 32'!O11)</f>
        <v>0</v>
      </c>
      <c r="P12" s="1063">
        <f>SUM('Gia Pho:XA 32'!P11)</f>
        <v>0</v>
      </c>
      <c r="Q12" s="1063">
        <f>SUM('Gia Pho:XA 32'!Q11)</f>
        <v>59.699999999999996</v>
      </c>
      <c r="R12" s="1063">
        <f>SUM('Gia Pho:XA 32'!R11)</f>
        <v>355.46</v>
      </c>
      <c r="S12" s="1063">
        <f>SUM('Gia Pho:XA 32'!S11)</f>
        <v>1.2</v>
      </c>
      <c r="T12" s="1063">
        <f>SUM('Gia Pho:XA 32'!T11)</f>
        <v>0.89</v>
      </c>
      <c r="U12" s="1063">
        <f>SUM('Gia Pho:XA 32'!U11)</f>
        <v>0</v>
      </c>
      <c r="V12" s="1063">
        <f>SUM('Gia Pho:XA 32'!V11)</f>
        <v>0</v>
      </c>
      <c r="W12" s="1063">
        <f>SUM('Gia Pho:XA 32'!W11)</f>
        <v>5.25</v>
      </c>
      <c r="X12" s="1063">
        <f>SUM('Gia Pho:XA 32'!X11)</f>
        <v>5.5200000000000005</v>
      </c>
      <c r="Y12" s="1063">
        <f>SUM('Gia Pho:XA 32'!Y11)</f>
        <v>0</v>
      </c>
      <c r="Z12" s="1063">
        <f>SUM('Gia Pho:XA 32'!Z11)</f>
        <v>9</v>
      </c>
      <c r="AA12" s="1063">
        <f>SUM('Gia Pho:XA 32'!AA11)</f>
        <v>171.82999999999998</v>
      </c>
      <c r="AB12" s="1063">
        <f>SUM('Gia Pho:XA 32'!AB11)</f>
        <v>53.099999999999987</v>
      </c>
      <c r="AC12" s="1063">
        <f>SUM('Gia Pho:XA 32'!AC11)</f>
        <v>107.68</v>
      </c>
      <c r="AD12" s="1063">
        <f>SUM('Gia Pho:XA 32'!AD11)</f>
        <v>0</v>
      </c>
      <c r="AE12" s="1063">
        <f>SUM('Gia Pho:XA 32'!AE11)</f>
        <v>0.32</v>
      </c>
      <c r="AF12" s="1063">
        <f>SUM('Gia Pho:XA 32'!AF11)</f>
        <v>1.54</v>
      </c>
      <c r="AG12" s="1063">
        <f>SUM('Gia Pho:XA 32'!AG11)</f>
        <v>3.11</v>
      </c>
      <c r="AH12" s="1063">
        <f>SUM('Gia Pho:XA 32'!AH11)</f>
        <v>0.02</v>
      </c>
      <c r="AI12" s="1063">
        <f>SUM('Gia Pho:XA 32'!AI11)</f>
        <v>0.76</v>
      </c>
      <c r="AJ12" s="1063">
        <f>SUM('Gia Pho:XA 32'!AJ11)</f>
        <v>0</v>
      </c>
      <c r="AK12" s="1063">
        <f>SUM('Gia Pho:XA 32'!AK11)</f>
        <v>0</v>
      </c>
      <c r="AL12" s="1063">
        <f>SUM('Gia Pho:XA 32'!AL11)</f>
        <v>4.72</v>
      </c>
      <c r="AM12" s="1063">
        <f>SUM('Gia Pho:XA 32'!AM11)</f>
        <v>0.35</v>
      </c>
      <c r="AN12" s="1063">
        <f>SUM('Gia Pho:XA 32'!AN11)</f>
        <v>0</v>
      </c>
      <c r="AO12" s="1063">
        <f>SUM('Gia Pho:XA 32'!AO11)</f>
        <v>0</v>
      </c>
      <c r="AP12" s="1063">
        <f>SUM('Gia Pho:XA 32'!AP11)</f>
        <v>0</v>
      </c>
      <c r="AQ12" s="1063">
        <f>SUM('Gia Pho:XA 32'!AQ11)</f>
        <v>0.22999999999999998</v>
      </c>
      <c r="AR12" s="1063">
        <f>SUM('Gia Pho:XA 32'!AR11)</f>
        <v>0</v>
      </c>
      <c r="AS12" s="1063">
        <f>SUM('Gia Pho:XA 32'!AS11)</f>
        <v>3.1900000000000004</v>
      </c>
      <c r="AT12" s="1063">
        <f>SUM('Gia Pho:XA 32'!AT11)</f>
        <v>1.4200000000000002</v>
      </c>
      <c r="AU12" s="1063">
        <f>SUM('Gia Pho:XA 32'!AU11)</f>
        <v>132.46999999999997</v>
      </c>
      <c r="AV12" s="1063">
        <f>SUM('Gia Pho:XA 32'!AV11)</f>
        <v>21.3</v>
      </c>
      <c r="AW12" s="1063">
        <f>SUM('Gia Pho:XA 32'!AW11)</f>
        <v>0</v>
      </c>
      <c r="AX12" s="1063">
        <f>SUM('Gia Pho:XA 32'!AX11)</f>
        <v>0</v>
      </c>
      <c r="AY12" s="1063">
        <f>SUM('Gia Pho:XA 32'!AY11)</f>
        <v>0</v>
      </c>
      <c r="AZ12" s="1063">
        <f>SUM('Gia Pho:XA 32'!AZ11)</f>
        <v>3.3899999999999997</v>
      </c>
      <c r="BA12" s="1063">
        <f>SUM('Gia Pho:XA 32'!BA11)</f>
        <v>0</v>
      </c>
      <c r="BB12" s="1063">
        <f>SUM('Gia Pho:XA 32'!BB11)</f>
        <v>0</v>
      </c>
      <c r="BC12" s="1063">
        <f>SUM('Gia Pho:XA 32'!BC11)</f>
        <v>0</v>
      </c>
      <c r="BD12" s="1063">
        <f>SUM('Gia Pho:XA 32'!BD11)</f>
        <v>0</v>
      </c>
      <c r="BE12" s="1063">
        <f>SUM('Gia Pho:XA 32'!BE11)</f>
        <v>755.38000000000011</v>
      </c>
      <c r="BF12" s="1063">
        <f t="shared" si="0"/>
        <v>-752.29999999999882</v>
      </c>
      <c r="BG12" s="1063">
        <f>SUM('Gia Pho:XA 32'!BF11)</f>
        <v>3131.4300000000007</v>
      </c>
      <c r="BH12" s="116">
        <f t="shared" si="1"/>
        <v>752.29999999999882</v>
      </c>
      <c r="BK12" s="123"/>
      <c r="BL12" s="117"/>
      <c r="BM12" s="314"/>
      <c r="BN12" s="826"/>
    </row>
    <row r="13" spans="1:66" s="118" customFormat="1" ht="15" x14ac:dyDescent="0.25">
      <c r="A13" s="965" t="s">
        <v>7</v>
      </c>
      <c r="B13" s="320" t="s">
        <v>39</v>
      </c>
      <c r="C13" s="314" t="s">
        <v>44</v>
      </c>
      <c r="D13" s="1063">
        <f>SUM('Gia Pho:XA 32'!D12)</f>
        <v>9669.7000000000007</v>
      </c>
      <c r="E13" s="1063">
        <f>SUM('Gia Pho:XA 32'!E12)</f>
        <v>30.54</v>
      </c>
      <c r="F13" s="1063">
        <f>SUM('Gia Pho:XA 32'!F12)</f>
        <v>0</v>
      </c>
      <c r="G13" s="1063">
        <f>SUM('Gia Pho:XA 32'!G12)</f>
        <v>0</v>
      </c>
      <c r="H13" s="1063">
        <f>SUM('Gia Pho:XA 32'!H12)</f>
        <v>0</v>
      </c>
      <c r="I13" s="1063">
        <f>SUM('Gia Pho:XA 32'!I12)</f>
        <v>0</v>
      </c>
      <c r="J13" s="1063">
        <f>SUM('Gia Pho:XA 32'!J12)</f>
        <v>9264.2199999999993</v>
      </c>
      <c r="K13" s="1063">
        <f>SUM('Gia Pho:XA 32'!K12)</f>
        <v>0</v>
      </c>
      <c r="L13" s="1063">
        <f>SUM('Gia Pho:XA 32'!L12)</f>
        <v>0</v>
      </c>
      <c r="M13" s="1063">
        <f>SUM('Gia Pho:XA 32'!M12)</f>
        <v>0</v>
      </c>
      <c r="N13" s="1063">
        <f>SUM('Gia Pho:XA 32'!N12)</f>
        <v>0</v>
      </c>
      <c r="O13" s="1063">
        <f>SUM('Gia Pho:XA 32'!O12)</f>
        <v>0</v>
      </c>
      <c r="P13" s="1063">
        <f>SUM('Gia Pho:XA 32'!P12)</f>
        <v>0</v>
      </c>
      <c r="Q13" s="1063">
        <f>SUM('Gia Pho:XA 32'!Q12)</f>
        <v>30.54</v>
      </c>
      <c r="R13" s="1063">
        <f>SUM('Gia Pho:XA 32'!R12)</f>
        <v>374.94</v>
      </c>
      <c r="S13" s="1063">
        <f>SUM('Gia Pho:XA 32'!S12)</f>
        <v>3.0500000000000003</v>
      </c>
      <c r="T13" s="1063">
        <f>SUM('Gia Pho:XA 32'!T12)</f>
        <v>0.76000000000000012</v>
      </c>
      <c r="U13" s="1063">
        <f>SUM('Gia Pho:XA 32'!U12)</f>
        <v>0</v>
      </c>
      <c r="V13" s="1063">
        <f>SUM('Gia Pho:XA 32'!V12)</f>
        <v>15</v>
      </c>
      <c r="W13" s="1063">
        <f>SUM('Gia Pho:XA 32'!W12)</f>
        <v>6.67</v>
      </c>
      <c r="X13" s="1063">
        <f>SUM('Gia Pho:XA 32'!X12)</f>
        <v>13.51</v>
      </c>
      <c r="Y13" s="1063">
        <f>SUM('Gia Pho:XA 32'!Y12)</f>
        <v>0</v>
      </c>
      <c r="Z13" s="1063">
        <f>SUM('Gia Pho:XA 32'!Z12)</f>
        <v>17.100000000000001</v>
      </c>
      <c r="AA13" s="1063">
        <f>SUM('Gia Pho:XA 32'!AA12)</f>
        <v>121.52000000000001</v>
      </c>
      <c r="AB13" s="1063">
        <f>SUM('Gia Pho:XA 32'!AB12)</f>
        <v>44.69</v>
      </c>
      <c r="AC13" s="1063">
        <f>SUM('Gia Pho:XA 32'!AC12)</f>
        <v>56.13</v>
      </c>
      <c r="AD13" s="1063">
        <f>SUM('Gia Pho:XA 32'!AD12)</f>
        <v>0</v>
      </c>
      <c r="AE13" s="1063">
        <f>SUM('Gia Pho:XA 32'!AE12)</f>
        <v>0</v>
      </c>
      <c r="AF13" s="1063">
        <f>SUM('Gia Pho:XA 32'!AF12)</f>
        <v>0.61</v>
      </c>
      <c r="AG13" s="1063">
        <f>SUM('Gia Pho:XA 32'!AG12)</f>
        <v>0.09</v>
      </c>
      <c r="AH13" s="1063">
        <f>SUM('Gia Pho:XA 32'!AH12)</f>
        <v>0.5</v>
      </c>
      <c r="AI13" s="1063">
        <f>SUM('Gia Pho:XA 32'!AI12)</f>
        <v>0.5</v>
      </c>
      <c r="AJ13" s="1063">
        <f>SUM('Gia Pho:XA 32'!AJ12)</f>
        <v>0</v>
      </c>
      <c r="AK13" s="1063">
        <f>SUM('Gia Pho:XA 32'!AK12)</f>
        <v>14.5</v>
      </c>
      <c r="AL13" s="1063">
        <f>SUM('Gia Pho:XA 32'!AL12)</f>
        <v>3.24</v>
      </c>
      <c r="AM13" s="1063">
        <f>SUM('Gia Pho:XA 32'!AM12)</f>
        <v>1.18</v>
      </c>
      <c r="AN13" s="1063">
        <f>SUM('Gia Pho:XA 32'!AN12)</f>
        <v>0</v>
      </c>
      <c r="AO13" s="1063">
        <f>SUM('Gia Pho:XA 32'!AO12)</f>
        <v>0</v>
      </c>
      <c r="AP13" s="1063">
        <f>SUM('Gia Pho:XA 32'!AP12)</f>
        <v>0</v>
      </c>
      <c r="AQ13" s="1063">
        <f>SUM('Gia Pho:XA 32'!AQ12)</f>
        <v>0.08</v>
      </c>
      <c r="AR13" s="1063">
        <f>SUM('Gia Pho:XA 32'!AR12)</f>
        <v>0</v>
      </c>
      <c r="AS13" s="1063">
        <f>SUM('Gia Pho:XA 32'!AS12)</f>
        <v>1.22</v>
      </c>
      <c r="AT13" s="1063">
        <f>SUM('Gia Pho:XA 32'!AT12)</f>
        <v>11.52</v>
      </c>
      <c r="AU13" s="1063">
        <f>SUM('Gia Pho:XA 32'!AU12)</f>
        <v>176.3</v>
      </c>
      <c r="AV13" s="1063">
        <f>SUM('Gia Pho:XA 32'!AV12)</f>
        <v>7.32</v>
      </c>
      <c r="AW13" s="1063">
        <f>SUM('Gia Pho:XA 32'!AW12)</f>
        <v>0.32999999999999996</v>
      </c>
      <c r="AX13" s="1063">
        <f>SUM('Gia Pho:XA 32'!AX12)</f>
        <v>0</v>
      </c>
      <c r="AY13" s="1063">
        <f>SUM('Gia Pho:XA 32'!AY12)</f>
        <v>0</v>
      </c>
      <c r="AZ13" s="1063">
        <f>SUM('Gia Pho:XA 32'!AZ12)</f>
        <v>0.64</v>
      </c>
      <c r="BA13" s="1063">
        <f>SUM('Gia Pho:XA 32'!BA12)</f>
        <v>0</v>
      </c>
      <c r="BB13" s="1063">
        <f>SUM('Gia Pho:XA 32'!BB12)</f>
        <v>0</v>
      </c>
      <c r="BC13" s="1063">
        <f>SUM('Gia Pho:XA 32'!BC12)</f>
        <v>0</v>
      </c>
      <c r="BD13" s="1063">
        <f>SUM('Gia Pho:XA 32'!BD12)</f>
        <v>0</v>
      </c>
      <c r="BE13" s="1063">
        <f>SUM('Gia Pho:XA 32'!BE12)</f>
        <v>405.48</v>
      </c>
      <c r="BF13" s="1063">
        <f t="shared" si="0"/>
        <v>1910.0200000000004</v>
      </c>
      <c r="BG13" s="1063">
        <f>SUM('Gia Pho:XA 32'!BF12)</f>
        <v>11579.720000000001</v>
      </c>
      <c r="BH13" s="116">
        <f t="shared" si="1"/>
        <v>-1910.0200000000004</v>
      </c>
      <c r="BI13" s="118">
        <f>BG13-D13</f>
        <v>1910.0200000000004</v>
      </c>
      <c r="BK13" s="123"/>
      <c r="BL13" s="117"/>
      <c r="BM13" s="314"/>
      <c r="BN13" s="826"/>
    </row>
    <row r="14" spans="1:66" s="118" customFormat="1" ht="15" x14ac:dyDescent="0.25">
      <c r="A14" s="965" t="s">
        <v>8</v>
      </c>
      <c r="B14" s="320" t="s">
        <v>15</v>
      </c>
      <c r="C14" s="314" t="s">
        <v>26</v>
      </c>
      <c r="D14" s="1063">
        <f>SUM('Gia Pho:XA 32'!D13)</f>
        <v>30971.19</v>
      </c>
      <c r="E14" s="1063">
        <f>SUM('Gia Pho:XA 32'!E13)</f>
        <v>0</v>
      </c>
      <c r="F14" s="1063">
        <f>SUM('Gia Pho:XA 32'!F13)</f>
        <v>0</v>
      </c>
      <c r="G14" s="1063">
        <f>SUM('Gia Pho:XA 32'!G13)</f>
        <v>0</v>
      </c>
      <c r="H14" s="1063">
        <f>SUM('Gia Pho:XA 32'!H13)</f>
        <v>0</v>
      </c>
      <c r="I14" s="1063">
        <f>SUM('Gia Pho:XA 32'!I13)</f>
        <v>0</v>
      </c>
      <c r="J14" s="1063">
        <f>SUM('Gia Pho:XA 32'!J13)</f>
        <v>0</v>
      </c>
      <c r="K14" s="1063">
        <f>SUM('Gia Pho:XA 32'!K13)</f>
        <v>30112.49</v>
      </c>
      <c r="L14" s="1063">
        <f>SUM('Gia Pho:XA 32'!L13)</f>
        <v>0</v>
      </c>
      <c r="M14" s="1063">
        <f>SUM('Gia Pho:XA 32'!M13)</f>
        <v>0</v>
      </c>
      <c r="N14" s="1063">
        <f>SUM('Gia Pho:XA 32'!N13)</f>
        <v>0</v>
      </c>
      <c r="O14" s="1063">
        <f>SUM('Gia Pho:XA 32'!O13)</f>
        <v>0</v>
      </c>
      <c r="P14" s="1063">
        <f>SUM('Gia Pho:XA 32'!P13)</f>
        <v>0</v>
      </c>
      <c r="Q14" s="1063">
        <f>SUM('Gia Pho:XA 32'!Q13)</f>
        <v>0</v>
      </c>
      <c r="R14" s="1063">
        <f>SUM('Gia Pho:XA 32'!R13)</f>
        <v>858.7</v>
      </c>
      <c r="S14" s="1063">
        <f>SUM('Gia Pho:XA 32'!S13)</f>
        <v>329.90000000000003</v>
      </c>
      <c r="T14" s="1063">
        <f>SUM('Gia Pho:XA 32'!T13)</f>
        <v>0</v>
      </c>
      <c r="U14" s="1063">
        <f>SUM('Gia Pho:XA 32'!U13)</f>
        <v>0</v>
      </c>
      <c r="V14" s="1063">
        <f>SUM('Gia Pho:XA 32'!V13)</f>
        <v>0</v>
      </c>
      <c r="W14" s="1063">
        <f>SUM('Gia Pho:XA 32'!W13)</f>
        <v>500</v>
      </c>
      <c r="X14" s="1063">
        <f>SUM('Gia Pho:XA 32'!X13)</f>
        <v>0</v>
      </c>
      <c r="Y14" s="1063">
        <f>SUM('Gia Pho:XA 32'!Y13)</f>
        <v>0</v>
      </c>
      <c r="Z14" s="1063">
        <f>SUM('Gia Pho:XA 32'!Z13)</f>
        <v>0</v>
      </c>
      <c r="AA14" s="1063">
        <f>SUM('Gia Pho:XA 32'!AA13)</f>
        <v>28.8</v>
      </c>
      <c r="AB14" s="1063">
        <f>SUM('Gia Pho:XA 32'!AB13)</f>
        <v>28.8</v>
      </c>
      <c r="AC14" s="1063">
        <f>SUM('Gia Pho:XA 32'!AC13)</f>
        <v>0</v>
      </c>
      <c r="AD14" s="1063">
        <f>SUM('Gia Pho:XA 32'!AD13)</f>
        <v>0</v>
      </c>
      <c r="AE14" s="1063">
        <f>SUM('Gia Pho:XA 32'!AE13)</f>
        <v>0</v>
      </c>
      <c r="AF14" s="1063">
        <f>SUM('Gia Pho:XA 32'!AF13)</f>
        <v>0</v>
      </c>
      <c r="AG14" s="1063">
        <f>SUM('Gia Pho:XA 32'!AG13)</f>
        <v>0</v>
      </c>
      <c r="AH14" s="1063">
        <f>SUM('Gia Pho:XA 32'!AH13)</f>
        <v>0</v>
      </c>
      <c r="AI14" s="1063">
        <f>SUM('Gia Pho:XA 32'!AI13)</f>
        <v>0</v>
      </c>
      <c r="AJ14" s="1063">
        <f>SUM('Gia Pho:XA 32'!AJ13)</f>
        <v>0</v>
      </c>
      <c r="AK14" s="1063">
        <f>SUM('Gia Pho:XA 32'!AK13)</f>
        <v>0</v>
      </c>
      <c r="AL14" s="1063">
        <f>SUM('Gia Pho:XA 32'!AL13)</f>
        <v>0</v>
      </c>
      <c r="AM14" s="1063">
        <f>SUM('Gia Pho:XA 32'!AM13)</f>
        <v>0</v>
      </c>
      <c r="AN14" s="1063">
        <f>SUM('Gia Pho:XA 32'!AN13)</f>
        <v>0</v>
      </c>
      <c r="AO14" s="1063">
        <f>SUM('Gia Pho:XA 32'!AO13)</f>
        <v>0</v>
      </c>
      <c r="AP14" s="1063">
        <f>SUM('Gia Pho:XA 32'!AP13)</f>
        <v>0</v>
      </c>
      <c r="AQ14" s="1063">
        <f>SUM('Gia Pho:XA 32'!AQ13)</f>
        <v>0</v>
      </c>
      <c r="AR14" s="1063">
        <f>SUM('Gia Pho:XA 32'!AR13)</f>
        <v>0</v>
      </c>
      <c r="AS14" s="1063">
        <f>SUM('Gia Pho:XA 32'!AS13)</f>
        <v>0</v>
      </c>
      <c r="AT14" s="1063">
        <f>SUM('Gia Pho:XA 32'!AT13)</f>
        <v>0</v>
      </c>
      <c r="AU14" s="1063">
        <f>SUM('Gia Pho:XA 32'!AU13)</f>
        <v>0</v>
      </c>
      <c r="AV14" s="1063">
        <f>SUM('Gia Pho:XA 32'!AV13)</f>
        <v>0</v>
      </c>
      <c r="AW14" s="1063">
        <f>SUM('Gia Pho:XA 32'!AW13)</f>
        <v>0</v>
      </c>
      <c r="AX14" s="1063">
        <f>SUM('Gia Pho:XA 32'!AX13)</f>
        <v>0</v>
      </c>
      <c r="AY14" s="1063">
        <f>SUM('Gia Pho:XA 32'!AY13)</f>
        <v>0</v>
      </c>
      <c r="AZ14" s="1063">
        <f>SUM('Gia Pho:XA 32'!AZ13)</f>
        <v>0</v>
      </c>
      <c r="BA14" s="1063">
        <f>SUM('Gia Pho:XA 32'!BA13)</f>
        <v>0</v>
      </c>
      <c r="BB14" s="1063">
        <f>SUM('Gia Pho:XA 32'!BB13)</f>
        <v>0</v>
      </c>
      <c r="BC14" s="1063">
        <f>SUM('Gia Pho:XA 32'!BC13)</f>
        <v>0</v>
      </c>
      <c r="BD14" s="1063">
        <f>SUM('Gia Pho:XA 32'!BD13)</f>
        <v>0</v>
      </c>
      <c r="BE14" s="1063">
        <f>SUM('Gia Pho:XA 32'!BE13)</f>
        <v>858.7</v>
      </c>
      <c r="BF14" s="1063">
        <f t="shared" si="0"/>
        <v>-858.69999999999709</v>
      </c>
      <c r="BG14" s="1063">
        <f>SUM('Gia Pho:XA 32'!BF13)</f>
        <v>30112.49</v>
      </c>
      <c r="BH14" s="116">
        <f t="shared" si="1"/>
        <v>858.69999999999709</v>
      </c>
      <c r="BK14" s="123"/>
      <c r="BL14" s="117"/>
      <c r="BM14" s="314"/>
      <c r="BN14" s="826"/>
    </row>
    <row r="15" spans="1:66" s="118" customFormat="1" ht="15" x14ac:dyDescent="0.25">
      <c r="A15" s="965" t="s">
        <v>9</v>
      </c>
      <c r="B15" s="320" t="s">
        <v>16</v>
      </c>
      <c r="C15" s="314" t="s">
        <v>27</v>
      </c>
      <c r="D15" s="1063">
        <f>SUM('Gia Pho:XA 32'!D14)</f>
        <v>17311.09</v>
      </c>
      <c r="E15" s="1063">
        <f>SUM('Gia Pho:XA 32'!E14)</f>
        <v>0</v>
      </c>
      <c r="F15" s="1063">
        <f>SUM('Gia Pho:XA 32'!F14)</f>
        <v>0</v>
      </c>
      <c r="G15" s="1063">
        <f>SUM('Gia Pho:XA 32'!G14)</f>
        <v>0</v>
      </c>
      <c r="H15" s="1063">
        <f>SUM('Gia Pho:XA 32'!H14)</f>
        <v>0</v>
      </c>
      <c r="I15" s="1063">
        <f>SUM('Gia Pho:XA 32'!I14)</f>
        <v>0</v>
      </c>
      <c r="J15" s="1063">
        <f>SUM('Gia Pho:XA 32'!J14)</f>
        <v>0</v>
      </c>
      <c r="K15" s="1063">
        <f>SUM('Gia Pho:XA 32'!K14)</f>
        <v>0</v>
      </c>
      <c r="L15" s="1063">
        <f>SUM('Gia Pho:XA 32'!L14)</f>
        <v>16833.79</v>
      </c>
      <c r="M15" s="1063">
        <f>SUM('Gia Pho:XA 32'!M14)</f>
        <v>0</v>
      </c>
      <c r="N15" s="1063">
        <f>SUM('Gia Pho:XA 32'!N14)</f>
        <v>0</v>
      </c>
      <c r="O15" s="1063">
        <f>SUM('Gia Pho:XA 32'!O14)</f>
        <v>0</v>
      </c>
      <c r="P15" s="1063">
        <f>SUM('Gia Pho:XA 32'!P14)</f>
        <v>0</v>
      </c>
      <c r="Q15" s="1063">
        <f>SUM('Gia Pho:XA 32'!Q14)</f>
        <v>0</v>
      </c>
      <c r="R15" s="1063">
        <f>SUM('Gia Pho:XA 32'!R14)</f>
        <v>477.3</v>
      </c>
      <c r="S15" s="1063">
        <f>SUM('Gia Pho:XA 32'!S14)</f>
        <v>477.3</v>
      </c>
      <c r="T15" s="1063">
        <f>SUM('Gia Pho:XA 32'!T14)</f>
        <v>0</v>
      </c>
      <c r="U15" s="1063">
        <f>SUM('Gia Pho:XA 32'!U14)</f>
        <v>0</v>
      </c>
      <c r="V15" s="1063">
        <f>SUM('Gia Pho:XA 32'!V14)</f>
        <v>0</v>
      </c>
      <c r="W15" s="1063">
        <f>SUM('Gia Pho:XA 32'!W14)</f>
        <v>0</v>
      </c>
      <c r="X15" s="1063">
        <f>SUM('Gia Pho:XA 32'!X14)</f>
        <v>0</v>
      </c>
      <c r="Y15" s="1063">
        <f>SUM('Gia Pho:XA 32'!Y14)</f>
        <v>0</v>
      </c>
      <c r="Z15" s="1063">
        <f>SUM('Gia Pho:XA 32'!Z14)</f>
        <v>0</v>
      </c>
      <c r="AA15" s="1063">
        <f>SUM('Gia Pho:XA 32'!AA14)</f>
        <v>0</v>
      </c>
      <c r="AB15" s="1063">
        <f>SUM('Gia Pho:XA 32'!AB14)</f>
        <v>0</v>
      </c>
      <c r="AC15" s="1063">
        <f>SUM('Gia Pho:XA 32'!AC14)</f>
        <v>0</v>
      </c>
      <c r="AD15" s="1063">
        <f>SUM('Gia Pho:XA 32'!AD14)</f>
        <v>0</v>
      </c>
      <c r="AE15" s="1063">
        <f>SUM('Gia Pho:XA 32'!AE14)</f>
        <v>0</v>
      </c>
      <c r="AF15" s="1063">
        <f>SUM('Gia Pho:XA 32'!AF14)</f>
        <v>0</v>
      </c>
      <c r="AG15" s="1063">
        <f>SUM('Gia Pho:XA 32'!AG14)</f>
        <v>0</v>
      </c>
      <c r="AH15" s="1063">
        <f>SUM('Gia Pho:XA 32'!AH14)</f>
        <v>0</v>
      </c>
      <c r="AI15" s="1063">
        <f>SUM('Gia Pho:XA 32'!AI14)</f>
        <v>0</v>
      </c>
      <c r="AJ15" s="1063">
        <f>SUM('Gia Pho:XA 32'!AJ14)</f>
        <v>0</v>
      </c>
      <c r="AK15" s="1063">
        <f>SUM('Gia Pho:XA 32'!AK14)</f>
        <v>0</v>
      </c>
      <c r="AL15" s="1063">
        <f>SUM('Gia Pho:XA 32'!AL14)</f>
        <v>0</v>
      </c>
      <c r="AM15" s="1063">
        <f>SUM('Gia Pho:XA 32'!AM14)</f>
        <v>0</v>
      </c>
      <c r="AN15" s="1063">
        <f>SUM('Gia Pho:XA 32'!AN14)</f>
        <v>0</v>
      </c>
      <c r="AO15" s="1063">
        <f>SUM('Gia Pho:XA 32'!AO14)</f>
        <v>0</v>
      </c>
      <c r="AP15" s="1063">
        <f>SUM('Gia Pho:XA 32'!AP14)</f>
        <v>0</v>
      </c>
      <c r="AQ15" s="1063">
        <f>SUM('Gia Pho:XA 32'!AQ14)</f>
        <v>0</v>
      </c>
      <c r="AR15" s="1063">
        <f>SUM('Gia Pho:XA 32'!AR14)</f>
        <v>0</v>
      </c>
      <c r="AS15" s="1063">
        <f>SUM('Gia Pho:XA 32'!AS14)</f>
        <v>0</v>
      </c>
      <c r="AT15" s="1063">
        <f>SUM('Gia Pho:XA 32'!AT14)</f>
        <v>0</v>
      </c>
      <c r="AU15" s="1063">
        <f>SUM('Gia Pho:XA 32'!AU14)</f>
        <v>0</v>
      </c>
      <c r="AV15" s="1063">
        <f>SUM('Gia Pho:XA 32'!AV14)</f>
        <v>0</v>
      </c>
      <c r="AW15" s="1063">
        <f>SUM('Gia Pho:XA 32'!AW14)</f>
        <v>0</v>
      </c>
      <c r="AX15" s="1063">
        <f>SUM('Gia Pho:XA 32'!AX14)</f>
        <v>0</v>
      </c>
      <c r="AY15" s="1063">
        <f>SUM('Gia Pho:XA 32'!AY14)</f>
        <v>0</v>
      </c>
      <c r="AZ15" s="1063">
        <f>SUM('Gia Pho:XA 32'!AZ14)</f>
        <v>0</v>
      </c>
      <c r="BA15" s="1063">
        <f>SUM('Gia Pho:XA 32'!BA14)</f>
        <v>0</v>
      </c>
      <c r="BB15" s="1063">
        <f>SUM('Gia Pho:XA 32'!BB14)</f>
        <v>0</v>
      </c>
      <c r="BC15" s="1063">
        <f>SUM('Gia Pho:XA 32'!BC14)</f>
        <v>0</v>
      </c>
      <c r="BD15" s="1063">
        <f>SUM('Gia Pho:XA 32'!BD14)</f>
        <v>0</v>
      </c>
      <c r="BE15" s="1063">
        <f>SUM('Gia Pho:XA 32'!BE14)</f>
        <v>477.3</v>
      </c>
      <c r="BF15" s="1063">
        <f t="shared" si="0"/>
        <v>-477.29999999999927</v>
      </c>
      <c r="BG15" s="1063">
        <f>SUM('Gia Pho:XA 32'!BF14)</f>
        <v>16833.79</v>
      </c>
      <c r="BH15" s="116">
        <f t="shared" si="1"/>
        <v>477.29999999999927</v>
      </c>
      <c r="BK15" s="123"/>
      <c r="BL15" s="117"/>
      <c r="BM15" s="314"/>
      <c r="BN15" s="826"/>
    </row>
    <row r="16" spans="1:66" s="118" customFormat="1" ht="15" x14ac:dyDescent="0.25">
      <c r="A16" s="965" t="s">
        <v>41</v>
      </c>
      <c r="B16" s="320" t="s">
        <v>40</v>
      </c>
      <c r="C16" s="314" t="s">
        <v>45</v>
      </c>
      <c r="D16" s="1063">
        <f>SUM('Gia Pho:XA 32'!D15)</f>
        <v>50861.48</v>
      </c>
      <c r="E16" s="1063">
        <f>SUM('Gia Pho:XA 32'!E15)</f>
        <v>2830.1200000000003</v>
      </c>
      <c r="F16" s="1063">
        <f>SUM('Gia Pho:XA 32'!F15)</f>
        <v>0</v>
      </c>
      <c r="G16" s="1063">
        <f>SUM('Gia Pho:XA 32'!G15)</f>
        <v>0</v>
      </c>
      <c r="H16" s="1063">
        <f>SUM('Gia Pho:XA 32'!H15)</f>
        <v>0</v>
      </c>
      <c r="I16" s="1063">
        <f>SUM('Gia Pho:XA 32'!I15)</f>
        <v>0</v>
      </c>
      <c r="J16" s="1063">
        <f>SUM('Gia Pho:XA 32'!J15)</f>
        <v>1871.02</v>
      </c>
      <c r="K16" s="1063">
        <f>SUM('Gia Pho:XA 32'!K15)</f>
        <v>0</v>
      </c>
      <c r="L16" s="1063">
        <f>SUM('Gia Pho:XA 32'!L15)</f>
        <v>0</v>
      </c>
      <c r="M16" s="1063">
        <f>SUM('Gia Pho:XA 32'!M15)</f>
        <v>44372.229999999996</v>
      </c>
      <c r="N16" s="1063">
        <f>SUM('Gia Pho:XA 32'!N15)</f>
        <v>0</v>
      </c>
      <c r="O16" s="1063">
        <f>SUM('Gia Pho:XA 32'!O15)</f>
        <v>0</v>
      </c>
      <c r="P16" s="1063">
        <f>SUM('Gia Pho:XA 32'!P15)</f>
        <v>0</v>
      </c>
      <c r="Q16" s="1063">
        <f>SUM('Gia Pho:XA 32'!Q15)</f>
        <v>959.09999999999991</v>
      </c>
      <c r="R16" s="1063">
        <f>SUM('Gia Pho:XA 32'!R15)</f>
        <v>3659.13</v>
      </c>
      <c r="S16" s="1063">
        <f>SUM('Gia Pho:XA 32'!S15)</f>
        <v>2769.96</v>
      </c>
      <c r="T16" s="1063">
        <f>SUM('Gia Pho:XA 32'!T15)</f>
        <v>0</v>
      </c>
      <c r="U16" s="1063">
        <f>SUM('Gia Pho:XA 32'!U15)</f>
        <v>0</v>
      </c>
      <c r="V16" s="1063">
        <f>SUM('Gia Pho:XA 32'!V15)</f>
        <v>20.07</v>
      </c>
      <c r="W16" s="1063">
        <f>SUM('Gia Pho:XA 32'!W15)</f>
        <v>100</v>
      </c>
      <c r="X16" s="1063">
        <f>SUM('Gia Pho:XA 32'!X15)</f>
        <v>35.49</v>
      </c>
      <c r="Y16" s="1063">
        <f>SUM('Gia Pho:XA 32'!Y15)</f>
        <v>0</v>
      </c>
      <c r="Z16" s="1063">
        <f>SUM('Gia Pho:XA 32'!Z15)</f>
        <v>201.91</v>
      </c>
      <c r="AA16" s="1063">
        <f>SUM('Gia Pho:XA 32'!AA15)</f>
        <v>491.36</v>
      </c>
      <c r="AB16" s="1063">
        <f>SUM('Gia Pho:XA 32'!AB15)</f>
        <v>74.91</v>
      </c>
      <c r="AC16" s="1063">
        <f>SUM('Gia Pho:XA 32'!AC15)</f>
        <v>348.15</v>
      </c>
      <c r="AD16" s="1063">
        <f>SUM('Gia Pho:XA 32'!AD15)</f>
        <v>0</v>
      </c>
      <c r="AE16" s="1063">
        <f>SUM('Gia Pho:XA 32'!AE15)</f>
        <v>0</v>
      </c>
      <c r="AF16" s="1063">
        <f>SUM('Gia Pho:XA 32'!AF15)</f>
        <v>0</v>
      </c>
      <c r="AG16" s="1063">
        <f>SUM('Gia Pho:XA 32'!AG15)</f>
        <v>0.45</v>
      </c>
      <c r="AH16" s="1063">
        <f>SUM('Gia Pho:XA 32'!AH15)</f>
        <v>11.23</v>
      </c>
      <c r="AI16" s="1063">
        <f>SUM('Gia Pho:XA 32'!AI15)</f>
        <v>0.44999999999999996</v>
      </c>
      <c r="AJ16" s="1063">
        <f>SUM('Gia Pho:XA 32'!AJ15)</f>
        <v>0</v>
      </c>
      <c r="AK16" s="1063">
        <f>SUM('Gia Pho:XA 32'!AK15)</f>
        <v>0.77</v>
      </c>
      <c r="AL16" s="1063">
        <f>SUM('Gia Pho:XA 32'!AL15)</f>
        <v>1.05</v>
      </c>
      <c r="AM16" s="1063">
        <f>SUM('Gia Pho:XA 32'!AM15)</f>
        <v>0.56000000000000005</v>
      </c>
      <c r="AN16" s="1063">
        <f>SUM('Gia Pho:XA 32'!AN15)</f>
        <v>53.789999999999992</v>
      </c>
      <c r="AO16" s="1063">
        <f>SUM('Gia Pho:XA 32'!AO15)</f>
        <v>0</v>
      </c>
      <c r="AP16" s="1063">
        <f>SUM('Gia Pho:XA 32'!AP15)</f>
        <v>0</v>
      </c>
      <c r="AQ16" s="1063">
        <f>SUM('Gia Pho:XA 32'!AQ15)</f>
        <v>0</v>
      </c>
      <c r="AR16" s="1063">
        <f>SUM('Gia Pho:XA 32'!AR15)</f>
        <v>0</v>
      </c>
      <c r="AS16" s="1063">
        <f>SUM('Gia Pho:XA 32'!AS15)</f>
        <v>0</v>
      </c>
      <c r="AT16" s="1063">
        <f>SUM('Gia Pho:XA 32'!AT15)</f>
        <v>0</v>
      </c>
      <c r="AU16" s="1063">
        <f>SUM('Gia Pho:XA 32'!AU15)</f>
        <v>36.97</v>
      </c>
      <c r="AV16" s="1063">
        <f>SUM('Gia Pho:XA 32'!AV15)</f>
        <v>0.9</v>
      </c>
      <c r="AW16" s="1063">
        <f>SUM('Gia Pho:XA 32'!AW15)</f>
        <v>0.32</v>
      </c>
      <c r="AX16" s="1063">
        <f>SUM('Gia Pho:XA 32'!AX15)</f>
        <v>0</v>
      </c>
      <c r="AY16" s="1063">
        <f>SUM('Gia Pho:XA 32'!AY15)</f>
        <v>0</v>
      </c>
      <c r="AZ16" s="1063">
        <f>SUM('Gia Pho:XA 32'!AZ15)</f>
        <v>2.15</v>
      </c>
      <c r="BA16" s="1063">
        <f>SUM('Gia Pho:XA 32'!BA15)</f>
        <v>0</v>
      </c>
      <c r="BB16" s="1063">
        <f>SUM('Gia Pho:XA 32'!BB15)</f>
        <v>0</v>
      </c>
      <c r="BC16" s="1063">
        <f>SUM('Gia Pho:XA 32'!BC15)</f>
        <v>0</v>
      </c>
      <c r="BD16" s="1063">
        <f>SUM('Gia Pho:XA 32'!BD15)</f>
        <v>0</v>
      </c>
      <c r="BE16" s="1063">
        <f>SUM('Gia Pho:XA 32'!BE15)</f>
        <v>6489.2500000000009</v>
      </c>
      <c r="BF16" s="1063">
        <f t="shared" si="0"/>
        <v>-6489.2500000000073</v>
      </c>
      <c r="BG16" s="1063">
        <f>SUM('Gia Pho:XA 32'!BF15)</f>
        <v>44372.229999999996</v>
      </c>
      <c r="BH16" s="116">
        <f t="shared" si="1"/>
        <v>6489.2500000000073</v>
      </c>
      <c r="BK16" s="123"/>
      <c r="BL16" s="117"/>
      <c r="BM16" s="314"/>
      <c r="BN16" s="826"/>
    </row>
    <row r="17" spans="1:66" s="118" customFormat="1" ht="15" customHeight="1" x14ac:dyDescent="0.25">
      <c r="A17" s="997"/>
      <c r="B17" s="333" t="s">
        <v>446</v>
      </c>
      <c r="C17" s="314" t="s">
        <v>447</v>
      </c>
      <c r="D17" s="1063">
        <f>SUM('Gia Pho:XA 32'!D16)</f>
        <v>21254.359999999997</v>
      </c>
      <c r="E17" s="1063">
        <f>SUM('Gia Pho:XA 32'!E16)</f>
        <v>0</v>
      </c>
      <c r="F17" s="1063">
        <f>SUM('Gia Pho:XA 32'!F16)</f>
        <v>0</v>
      </c>
      <c r="G17" s="1063">
        <f>SUM('Gia Pho:XA 32'!G16)</f>
        <v>0</v>
      </c>
      <c r="H17" s="1063">
        <f>SUM('Gia Pho:XA 32'!H16)</f>
        <v>0</v>
      </c>
      <c r="I17" s="1063">
        <f>SUM('Gia Pho:XA 32'!I16)</f>
        <v>0</v>
      </c>
      <c r="J17" s="1063">
        <f>SUM('Gia Pho:XA 32'!J16)</f>
        <v>0</v>
      </c>
      <c r="K17" s="1063">
        <f>SUM('Gia Pho:XA 32'!K16)</f>
        <v>0</v>
      </c>
      <c r="L17" s="1063">
        <f>SUM('Gia Pho:XA 32'!L16)</f>
        <v>0</v>
      </c>
      <c r="M17" s="1063">
        <f>SUM('Gia Pho:XA 32'!M16)</f>
        <v>0</v>
      </c>
      <c r="N17" s="1063">
        <f>SUM('Gia Pho:XA 32'!N16)</f>
        <v>21254.359999999997</v>
      </c>
      <c r="O17" s="1063">
        <f>SUM('Gia Pho:XA 32'!O16)</f>
        <v>0</v>
      </c>
      <c r="P17" s="1063">
        <f>SUM('Gia Pho:XA 32'!P16)</f>
        <v>0</v>
      </c>
      <c r="Q17" s="1063">
        <f>SUM('Gia Pho:XA 32'!Q16)</f>
        <v>0</v>
      </c>
      <c r="R17" s="1063">
        <f>SUM('Gia Pho:XA 32'!R16)</f>
        <v>0</v>
      </c>
      <c r="S17" s="1063">
        <f>SUM('Gia Pho:XA 32'!S16)</f>
        <v>0</v>
      </c>
      <c r="T17" s="1063">
        <f>SUM('Gia Pho:XA 32'!T16)</f>
        <v>0</v>
      </c>
      <c r="U17" s="1063">
        <f>SUM('Gia Pho:XA 32'!U16)</f>
        <v>0</v>
      </c>
      <c r="V17" s="1063">
        <f>SUM('Gia Pho:XA 32'!V16)</f>
        <v>0</v>
      </c>
      <c r="W17" s="1063">
        <f>SUM('Gia Pho:XA 32'!W16)</f>
        <v>0</v>
      </c>
      <c r="X17" s="1063">
        <f>SUM('Gia Pho:XA 32'!X16)</f>
        <v>0</v>
      </c>
      <c r="Y17" s="1063">
        <f>SUM('Gia Pho:XA 32'!Y16)</f>
        <v>0</v>
      </c>
      <c r="Z17" s="1063">
        <f>SUM('Gia Pho:XA 32'!Z16)</f>
        <v>0</v>
      </c>
      <c r="AA17" s="1063">
        <f>SUM('Gia Pho:XA 32'!AA16)</f>
        <v>0</v>
      </c>
      <c r="AB17" s="1063">
        <f>SUM('Gia Pho:XA 32'!AB16)</f>
        <v>0</v>
      </c>
      <c r="AC17" s="1063">
        <f>SUM('Gia Pho:XA 32'!AC16)</f>
        <v>0</v>
      </c>
      <c r="AD17" s="1063">
        <f>SUM('Gia Pho:XA 32'!AD16)</f>
        <v>0</v>
      </c>
      <c r="AE17" s="1063">
        <f>SUM('Gia Pho:XA 32'!AE16)</f>
        <v>0</v>
      </c>
      <c r="AF17" s="1063">
        <f>SUM('Gia Pho:XA 32'!AF16)</f>
        <v>0</v>
      </c>
      <c r="AG17" s="1063">
        <f>SUM('Gia Pho:XA 32'!AG16)</f>
        <v>0</v>
      </c>
      <c r="AH17" s="1063">
        <f>SUM('Gia Pho:XA 32'!AH16)</f>
        <v>0</v>
      </c>
      <c r="AI17" s="1063">
        <f>SUM('Gia Pho:XA 32'!AI16)</f>
        <v>0</v>
      </c>
      <c r="AJ17" s="1063">
        <f>SUM('Gia Pho:XA 32'!AJ16)</f>
        <v>0</v>
      </c>
      <c r="AK17" s="1063">
        <f>SUM('Gia Pho:XA 32'!AK16)</f>
        <v>0</v>
      </c>
      <c r="AL17" s="1063">
        <f>SUM('Gia Pho:XA 32'!AL16)</f>
        <v>0</v>
      </c>
      <c r="AM17" s="1063">
        <f>SUM('Gia Pho:XA 32'!AM16)</f>
        <v>0</v>
      </c>
      <c r="AN17" s="1063">
        <f>SUM('Gia Pho:XA 32'!AN16)</f>
        <v>0</v>
      </c>
      <c r="AO17" s="1063">
        <f>SUM('Gia Pho:XA 32'!AO16)</f>
        <v>0</v>
      </c>
      <c r="AP17" s="1063">
        <f>SUM('Gia Pho:XA 32'!AP16)</f>
        <v>0</v>
      </c>
      <c r="AQ17" s="1063">
        <f>SUM('Gia Pho:XA 32'!AQ16)</f>
        <v>0</v>
      </c>
      <c r="AR17" s="1063">
        <f>SUM('Gia Pho:XA 32'!AR16)</f>
        <v>0</v>
      </c>
      <c r="AS17" s="1063">
        <f>SUM('Gia Pho:XA 32'!AS16)</f>
        <v>0</v>
      </c>
      <c r="AT17" s="1063">
        <f>SUM('Gia Pho:XA 32'!AT16)</f>
        <v>0</v>
      </c>
      <c r="AU17" s="1063">
        <f>SUM('Gia Pho:XA 32'!AU16)</f>
        <v>0</v>
      </c>
      <c r="AV17" s="1063">
        <f>SUM('Gia Pho:XA 32'!AV16)</f>
        <v>0</v>
      </c>
      <c r="AW17" s="1063">
        <f>SUM('Gia Pho:XA 32'!AW16)</f>
        <v>0</v>
      </c>
      <c r="AX17" s="1063">
        <f>SUM('Gia Pho:XA 32'!AX16)</f>
        <v>0</v>
      </c>
      <c r="AY17" s="1063">
        <f>SUM('Gia Pho:XA 32'!AY16)</f>
        <v>0</v>
      </c>
      <c r="AZ17" s="1063">
        <f>SUM('Gia Pho:XA 32'!AZ16)</f>
        <v>0</v>
      </c>
      <c r="BA17" s="1063">
        <f>SUM('Gia Pho:XA 32'!BA16)</f>
        <v>0</v>
      </c>
      <c r="BB17" s="1063">
        <f>SUM('Gia Pho:XA 32'!BB16)</f>
        <v>0</v>
      </c>
      <c r="BC17" s="1063">
        <f>SUM('Gia Pho:XA 32'!BC16)</f>
        <v>0</v>
      </c>
      <c r="BD17" s="1063">
        <f>SUM('Gia Pho:XA 32'!BD16)</f>
        <v>0</v>
      </c>
      <c r="BE17" s="1063">
        <f>SUM('Gia Pho:XA 32'!BE16)</f>
        <v>0</v>
      </c>
      <c r="BF17" s="1063">
        <f t="shared" si="0"/>
        <v>0</v>
      </c>
      <c r="BG17" s="1063">
        <f>SUM('Gia Pho:XA 32'!BF16)</f>
        <v>21254.359999999997</v>
      </c>
      <c r="BH17" s="116">
        <f t="shared" si="1"/>
        <v>0</v>
      </c>
      <c r="BK17" s="123"/>
      <c r="BL17" s="117"/>
      <c r="BM17" s="314"/>
      <c r="BN17" s="826"/>
    </row>
    <row r="18" spans="1:66" s="118" customFormat="1" ht="15" x14ac:dyDescent="0.25">
      <c r="A18" s="965" t="s">
        <v>42</v>
      </c>
      <c r="B18" s="320" t="s">
        <v>90</v>
      </c>
      <c r="C18" s="314" t="s">
        <v>78</v>
      </c>
      <c r="D18" s="1063">
        <f>SUM('Gia Pho:XA 32'!D17)</f>
        <v>131.45000000000002</v>
      </c>
      <c r="E18" s="1063">
        <f>SUM('Gia Pho:XA 32'!E17)</f>
        <v>0</v>
      </c>
      <c r="F18" s="1063">
        <f>SUM('Gia Pho:XA 32'!F17)</f>
        <v>0</v>
      </c>
      <c r="G18" s="1063">
        <f>SUM('Gia Pho:XA 32'!G17)</f>
        <v>0</v>
      </c>
      <c r="H18" s="1063">
        <f>SUM('Gia Pho:XA 32'!H17)</f>
        <v>0</v>
      </c>
      <c r="I18" s="1063">
        <f>SUM('Gia Pho:XA 32'!I17)</f>
        <v>0</v>
      </c>
      <c r="J18" s="1063">
        <f>SUM('Gia Pho:XA 32'!J17)</f>
        <v>0</v>
      </c>
      <c r="K18" s="1063">
        <f>SUM('Gia Pho:XA 32'!K17)</f>
        <v>0</v>
      </c>
      <c r="L18" s="1063">
        <f>SUM('Gia Pho:XA 32'!L17)</f>
        <v>0</v>
      </c>
      <c r="M18" s="1063">
        <f>SUM('Gia Pho:XA 32'!M17)</f>
        <v>0</v>
      </c>
      <c r="N18" s="1063">
        <f>SUM('Gia Pho:XA 32'!N17)</f>
        <v>0</v>
      </c>
      <c r="O18" s="1063">
        <f>SUM('Gia Pho:XA 32'!O17)</f>
        <v>129.28000000000003</v>
      </c>
      <c r="P18" s="1063">
        <f>SUM('Gia Pho:XA 32'!P17)</f>
        <v>0</v>
      </c>
      <c r="Q18" s="1063">
        <f>SUM('Gia Pho:XA 32'!Q17)</f>
        <v>0</v>
      </c>
      <c r="R18" s="1063">
        <f>SUM('Gia Pho:XA 32'!R17)</f>
        <v>2.17</v>
      </c>
      <c r="S18" s="1063">
        <f>SUM('Gia Pho:XA 32'!S17)</f>
        <v>0</v>
      </c>
      <c r="T18" s="1063">
        <f>SUM('Gia Pho:XA 32'!T17)</f>
        <v>0</v>
      </c>
      <c r="U18" s="1063">
        <f>SUM('Gia Pho:XA 32'!U17)</f>
        <v>0</v>
      </c>
      <c r="V18" s="1063">
        <f>SUM('Gia Pho:XA 32'!V17)</f>
        <v>0</v>
      </c>
      <c r="W18" s="1063">
        <f>SUM('Gia Pho:XA 32'!W17)</f>
        <v>0.02</v>
      </c>
      <c r="X18" s="1063">
        <f>SUM('Gia Pho:XA 32'!X17)</f>
        <v>0</v>
      </c>
      <c r="Y18" s="1063">
        <f>SUM('Gia Pho:XA 32'!Y17)</f>
        <v>0</v>
      </c>
      <c r="Z18" s="1063">
        <f>SUM('Gia Pho:XA 32'!Z17)</f>
        <v>0</v>
      </c>
      <c r="AA18" s="1063">
        <f>SUM('Gia Pho:XA 32'!AA17)</f>
        <v>0.56000000000000005</v>
      </c>
      <c r="AB18" s="1063">
        <f>SUM('Gia Pho:XA 32'!AB17)</f>
        <v>0.47</v>
      </c>
      <c r="AC18" s="1063">
        <f>SUM('Gia Pho:XA 32'!AC17)</f>
        <v>0</v>
      </c>
      <c r="AD18" s="1063">
        <f>SUM('Gia Pho:XA 32'!AD17)</f>
        <v>0</v>
      </c>
      <c r="AE18" s="1063">
        <f>SUM('Gia Pho:XA 32'!AE17)</f>
        <v>0</v>
      </c>
      <c r="AF18" s="1063">
        <f>SUM('Gia Pho:XA 32'!AF17)</f>
        <v>0.06</v>
      </c>
      <c r="AG18" s="1063">
        <f>SUM('Gia Pho:XA 32'!AG17)</f>
        <v>0</v>
      </c>
      <c r="AH18" s="1063">
        <f>SUM('Gia Pho:XA 32'!AH17)</f>
        <v>0</v>
      </c>
      <c r="AI18" s="1063">
        <f>SUM('Gia Pho:XA 32'!AI17)</f>
        <v>0.03</v>
      </c>
      <c r="AJ18" s="1063">
        <f>SUM('Gia Pho:XA 32'!AJ17)</f>
        <v>0</v>
      </c>
      <c r="AK18" s="1063">
        <f>SUM('Gia Pho:XA 32'!AK17)</f>
        <v>0</v>
      </c>
      <c r="AL18" s="1063">
        <f>SUM('Gia Pho:XA 32'!AL17)</f>
        <v>0</v>
      </c>
      <c r="AM18" s="1063">
        <f>SUM('Gia Pho:XA 32'!AM17)</f>
        <v>0</v>
      </c>
      <c r="AN18" s="1063">
        <f>SUM('Gia Pho:XA 32'!AN17)</f>
        <v>0</v>
      </c>
      <c r="AO18" s="1063">
        <f>SUM('Gia Pho:XA 32'!AO17)</f>
        <v>0</v>
      </c>
      <c r="AP18" s="1063">
        <f>SUM('Gia Pho:XA 32'!AP17)</f>
        <v>0</v>
      </c>
      <c r="AQ18" s="1063">
        <f>SUM('Gia Pho:XA 32'!AQ17)</f>
        <v>0</v>
      </c>
      <c r="AR18" s="1063">
        <f>SUM('Gia Pho:XA 32'!AR17)</f>
        <v>0</v>
      </c>
      <c r="AS18" s="1063">
        <f>SUM('Gia Pho:XA 32'!AS17)</f>
        <v>0</v>
      </c>
      <c r="AT18" s="1063">
        <f>SUM('Gia Pho:XA 32'!AT17)</f>
        <v>0</v>
      </c>
      <c r="AU18" s="1063">
        <f>SUM('Gia Pho:XA 32'!AU17)</f>
        <v>1.29</v>
      </c>
      <c r="AV18" s="1063">
        <f>SUM('Gia Pho:XA 32'!AV17)</f>
        <v>0.3</v>
      </c>
      <c r="AW18" s="1063">
        <f>SUM('Gia Pho:XA 32'!AW17)</f>
        <v>0</v>
      </c>
      <c r="AX18" s="1063">
        <f>SUM('Gia Pho:XA 32'!AX17)</f>
        <v>0</v>
      </c>
      <c r="AY18" s="1063">
        <f>SUM('Gia Pho:XA 32'!AY17)</f>
        <v>0</v>
      </c>
      <c r="AZ18" s="1063">
        <f>SUM('Gia Pho:XA 32'!AZ17)</f>
        <v>0</v>
      </c>
      <c r="BA18" s="1063">
        <f>SUM('Gia Pho:XA 32'!BA17)</f>
        <v>0</v>
      </c>
      <c r="BB18" s="1063">
        <f>SUM('Gia Pho:XA 32'!BB17)</f>
        <v>0</v>
      </c>
      <c r="BC18" s="1063">
        <f>SUM('Gia Pho:XA 32'!BC17)</f>
        <v>0</v>
      </c>
      <c r="BD18" s="1063">
        <f>SUM('Gia Pho:XA 32'!BD17)</f>
        <v>0</v>
      </c>
      <c r="BE18" s="1063">
        <f>SUM('Gia Pho:XA 32'!BE17)</f>
        <v>2.17</v>
      </c>
      <c r="BF18" s="1063">
        <f t="shared" si="0"/>
        <v>9.9499999999999886</v>
      </c>
      <c r="BG18" s="1063">
        <f>SUM('Gia Pho:XA 32'!BF17)</f>
        <v>141.4</v>
      </c>
      <c r="BH18" s="116">
        <f t="shared" si="1"/>
        <v>-9.9499999999999886</v>
      </c>
      <c r="BK18" s="123"/>
      <c r="BL18" s="117"/>
      <c r="BM18" s="314"/>
      <c r="BN18" s="826"/>
    </row>
    <row r="19" spans="1:66" s="118" customFormat="1" ht="15" x14ac:dyDescent="0.25">
      <c r="A19" s="965" t="s">
        <v>52</v>
      </c>
      <c r="B19" s="320" t="s">
        <v>50</v>
      </c>
      <c r="C19" s="314" t="s">
        <v>51</v>
      </c>
      <c r="D19" s="1063">
        <f>SUM('Gia Pho:XA 32'!D18)</f>
        <v>0</v>
      </c>
      <c r="E19" s="1063">
        <f>SUM('Gia Pho:XA 32'!E18)</f>
        <v>0</v>
      </c>
      <c r="F19" s="1063">
        <f>SUM('Gia Pho:XA 32'!F18)</f>
        <v>0</v>
      </c>
      <c r="G19" s="1063">
        <f>SUM('Gia Pho:XA 32'!G18)</f>
        <v>0</v>
      </c>
      <c r="H19" s="1063">
        <f>SUM('Gia Pho:XA 32'!H18)</f>
        <v>0</v>
      </c>
      <c r="I19" s="1063">
        <f>SUM('Gia Pho:XA 32'!I18)</f>
        <v>0</v>
      </c>
      <c r="J19" s="1063">
        <f>SUM('Gia Pho:XA 32'!J18)</f>
        <v>0</v>
      </c>
      <c r="K19" s="1063">
        <f>SUM('Gia Pho:XA 32'!K18)</f>
        <v>0</v>
      </c>
      <c r="L19" s="1063">
        <f>SUM('Gia Pho:XA 32'!L18)</f>
        <v>0</v>
      </c>
      <c r="M19" s="1063">
        <f>SUM('Gia Pho:XA 32'!M18)</f>
        <v>0</v>
      </c>
      <c r="N19" s="1063">
        <f>SUM('Gia Pho:XA 32'!N18)</f>
        <v>0</v>
      </c>
      <c r="O19" s="1063">
        <f>SUM('Gia Pho:XA 32'!O18)</f>
        <v>0</v>
      </c>
      <c r="P19" s="1063">
        <f>SUM('Gia Pho:XA 32'!P18)</f>
        <v>0</v>
      </c>
      <c r="Q19" s="1063">
        <f>SUM('Gia Pho:XA 32'!Q18)</f>
        <v>0</v>
      </c>
      <c r="R19" s="1063">
        <f>SUM('Gia Pho:XA 32'!R18)</f>
        <v>0</v>
      </c>
      <c r="S19" s="1063">
        <f>SUM('Gia Pho:XA 32'!S18)</f>
        <v>0</v>
      </c>
      <c r="T19" s="1063">
        <f>SUM('Gia Pho:XA 32'!T18)</f>
        <v>0</v>
      </c>
      <c r="U19" s="1063">
        <f>SUM('Gia Pho:XA 32'!U18)</f>
        <v>0</v>
      </c>
      <c r="V19" s="1063">
        <f>SUM('Gia Pho:XA 32'!V18)</f>
        <v>0</v>
      </c>
      <c r="W19" s="1063">
        <f>SUM('Gia Pho:XA 32'!W18)</f>
        <v>0</v>
      </c>
      <c r="X19" s="1063">
        <f>SUM('Gia Pho:XA 32'!X18)</f>
        <v>0</v>
      </c>
      <c r="Y19" s="1063">
        <f>SUM('Gia Pho:XA 32'!Y18)</f>
        <v>0</v>
      </c>
      <c r="Z19" s="1063">
        <f>SUM('Gia Pho:XA 32'!Z18)</f>
        <v>0</v>
      </c>
      <c r="AA19" s="1063">
        <f>SUM('Gia Pho:XA 32'!AA18)</f>
        <v>0</v>
      </c>
      <c r="AB19" s="1063">
        <f>SUM('Gia Pho:XA 32'!AB18)</f>
        <v>0</v>
      </c>
      <c r="AC19" s="1063">
        <f>SUM('Gia Pho:XA 32'!AC18)</f>
        <v>0</v>
      </c>
      <c r="AD19" s="1063">
        <f>SUM('Gia Pho:XA 32'!AD18)</f>
        <v>0</v>
      </c>
      <c r="AE19" s="1063">
        <f>SUM('Gia Pho:XA 32'!AE18)</f>
        <v>0</v>
      </c>
      <c r="AF19" s="1063">
        <f>SUM('Gia Pho:XA 32'!AF18)</f>
        <v>0</v>
      </c>
      <c r="AG19" s="1063">
        <f>SUM('Gia Pho:XA 32'!AG18)</f>
        <v>0</v>
      </c>
      <c r="AH19" s="1063">
        <f>SUM('Gia Pho:XA 32'!AH18)</f>
        <v>0</v>
      </c>
      <c r="AI19" s="1063">
        <f>SUM('Gia Pho:XA 32'!AI18)</f>
        <v>0</v>
      </c>
      <c r="AJ19" s="1063">
        <f>SUM('Gia Pho:XA 32'!AJ18)</f>
        <v>0</v>
      </c>
      <c r="AK19" s="1063">
        <f>SUM('Gia Pho:XA 32'!AK18)</f>
        <v>0</v>
      </c>
      <c r="AL19" s="1063">
        <f>SUM('Gia Pho:XA 32'!AL18)</f>
        <v>0</v>
      </c>
      <c r="AM19" s="1063">
        <f>SUM('Gia Pho:XA 32'!AM18)</f>
        <v>0</v>
      </c>
      <c r="AN19" s="1063">
        <f>SUM('Gia Pho:XA 32'!AN18)</f>
        <v>0</v>
      </c>
      <c r="AO19" s="1063">
        <f>SUM('Gia Pho:XA 32'!AO18)</f>
        <v>0</v>
      </c>
      <c r="AP19" s="1063">
        <f>SUM('Gia Pho:XA 32'!AP18)</f>
        <v>0</v>
      </c>
      <c r="AQ19" s="1063">
        <f>SUM('Gia Pho:XA 32'!AQ18)</f>
        <v>0</v>
      </c>
      <c r="AR19" s="1063">
        <f>SUM('Gia Pho:XA 32'!AR18)</f>
        <v>0</v>
      </c>
      <c r="AS19" s="1063">
        <f>SUM('Gia Pho:XA 32'!AS18)</f>
        <v>0</v>
      </c>
      <c r="AT19" s="1063">
        <f>SUM('Gia Pho:XA 32'!AT18)</f>
        <v>0</v>
      </c>
      <c r="AU19" s="1063">
        <f>SUM('Gia Pho:XA 32'!AU18)</f>
        <v>0</v>
      </c>
      <c r="AV19" s="1063">
        <f>SUM('Gia Pho:XA 32'!AV18)</f>
        <v>0</v>
      </c>
      <c r="AW19" s="1063">
        <f>SUM('Gia Pho:XA 32'!AW18)</f>
        <v>0</v>
      </c>
      <c r="AX19" s="1063">
        <f>SUM('Gia Pho:XA 32'!AX18)</f>
        <v>0</v>
      </c>
      <c r="AY19" s="1063">
        <f>SUM('Gia Pho:XA 32'!AY18)</f>
        <v>0</v>
      </c>
      <c r="AZ19" s="1063">
        <f>SUM('Gia Pho:XA 32'!AZ18)</f>
        <v>0</v>
      </c>
      <c r="BA19" s="1063">
        <f>SUM('Gia Pho:XA 32'!BA18)</f>
        <v>0</v>
      </c>
      <c r="BB19" s="1063">
        <f>SUM('Gia Pho:XA 32'!BB18)</f>
        <v>0</v>
      </c>
      <c r="BC19" s="1063">
        <f>SUM('Gia Pho:XA 32'!BC18)</f>
        <v>0</v>
      </c>
      <c r="BD19" s="1063">
        <f>SUM('Gia Pho:XA 32'!BD18)</f>
        <v>0</v>
      </c>
      <c r="BE19" s="1063">
        <f>SUM('Gia Pho:XA 32'!BE18)</f>
        <v>0</v>
      </c>
      <c r="BF19" s="1063">
        <f t="shared" si="0"/>
        <v>0</v>
      </c>
      <c r="BG19" s="1063">
        <f>SUM('Gia Pho:XA 32'!BF18)</f>
        <v>0</v>
      </c>
      <c r="BH19" s="116">
        <f t="shared" si="1"/>
        <v>0</v>
      </c>
      <c r="BK19" s="123"/>
      <c r="BL19" s="117"/>
      <c r="BM19" s="314"/>
      <c r="BN19" s="826"/>
    </row>
    <row r="20" spans="1:66" s="305" customFormat="1" ht="14.25" x14ac:dyDescent="0.2">
      <c r="A20" s="965" t="s">
        <v>192</v>
      </c>
      <c r="B20" s="320" t="s">
        <v>57</v>
      </c>
      <c r="C20" s="314" t="s">
        <v>58</v>
      </c>
      <c r="D20" s="1063">
        <f>SUM('Gia Pho:XA 32'!D19)</f>
        <v>216.57000000000002</v>
      </c>
      <c r="E20" s="1063">
        <f>SUM('Gia Pho:XA 32'!E19)</f>
        <v>80</v>
      </c>
      <c r="F20" s="1063">
        <f>SUM('Gia Pho:XA 32'!F19)</f>
        <v>0</v>
      </c>
      <c r="G20" s="1063">
        <f>SUM('Gia Pho:XA 32'!G19)</f>
        <v>0</v>
      </c>
      <c r="H20" s="1063">
        <f>SUM('Gia Pho:XA 32'!H19)</f>
        <v>0</v>
      </c>
      <c r="I20" s="1063">
        <f>SUM('Gia Pho:XA 32'!I19)</f>
        <v>0</v>
      </c>
      <c r="J20" s="1063">
        <f>SUM('Gia Pho:XA 32'!J19)</f>
        <v>80</v>
      </c>
      <c r="K20" s="1063">
        <f>SUM('Gia Pho:XA 32'!K19)</f>
        <v>0</v>
      </c>
      <c r="L20" s="1063">
        <f>SUM('Gia Pho:XA 32'!L19)</f>
        <v>0</v>
      </c>
      <c r="M20" s="1063">
        <f>SUM('Gia Pho:XA 32'!M19)</f>
        <v>0</v>
      </c>
      <c r="N20" s="1063">
        <f>SUM('Gia Pho:XA 32'!N19)</f>
        <v>0</v>
      </c>
      <c r="O20" s="1063">
        <f>SUM('Gia Pho:XA 32'!O19)</f>
        <v>0</v>
      </c>
      <c r="P20" s="1063">
        <f>SUM('Gia Pho:XA 32'!P19)</f>
        <v>0</v>
      </c>
      <c r="Q20" s="1063">
        <f>SUM('Gia Pho:XA 32'!Q19)</f>
        <v>131.07</v>
      </c>
      <c r="R20" s="1063">
        <f>SUM('Gia Pho:XA 32'!R19)</f>
        <v>5.5</v>
      </c>
      <c r="S20" s="1063">
        <f>SUM('Gia Pho:XA 32'!S19)</f>
        <v>0</v>
      </c>
      <c r="T20" s="1063">
        <f>SUM('Gia Pho:XA 32'!T19)</f>
        <v>0</v>
      </c>
      <c r="U20" s="1063">
        <f>SUM('Gia Pho:XA 32'!U19)</f>
        <v>0</v>
      </c>
      <c r="V20" s="1063">
        <f>SUM('Gia Pho:XA 32'!V19)</f>
        <v>0</v>
      </c>
      <c r="W20" s="1063">
        <f>SUM('Gia Pho:XA 32'!W19)</f>
        <v>5.5</v>
      </c>
      <c r="X20" s="1063">
        <f>SUM('Gia Pho:XA 32'!X19)</f>
        <v>0</v>
      </c>
      <c r="Y20" s="1063">
        <f>SUM('Gia Pho:XA 32'!Y19)</f>
        <v>0</v>
      </c>
      <c r="Z20" s="1063">
        <f>SUM('Gia Pho:XA 32'!Z19)</f>
        <v>0</v>
      </c>
      <c r="AA20" s="1063">
        <f>SUM('Gia Pho:XA 32'!AA19)</f>
        <v>0</v>
      </c>
      <c r="AB20" s="1063">
        <f>SUM('Gia Pho:XA 32'!AB19)</f>
        <v>0</v>
      </c>
      <c r="AC20" s="1063">
        <f>SUM('Gia Pho:XA 32'!AC19)</f>
        <v>0</v>
      </c>
      <c r="AD20" s="1063">
        <f>SUM('Gia Pho:XA 32'!AD19)</f>
        <v>0</v>
      </c>
      <c r="AE20" s="1063">
        <f>SUM('Gia Pho:XA 32'!AE19)</f>
        <v>0</v>
      </c>
      <c r="AF20" s="1063">
        <f>SUM('Gia Pho:XA 32'!AF19)</f>
        <v>0</v>
      </c>
      <c r="AG20" s="1063">
        <f>SUM('Gia Pho:XA 32'!AG19)</f>
        <v>0</v>
      </c>
      <c r="AH20" s="1063">
        <f>SUM('Gia Pho:XA 32'!AH19)</f>
        <v>0</v>
      </c>
      <c r="AI20" s="1063">
        <f>SUM('Gia Pho:XA 32'!AI19)</f>
        <v>0</v>
      </c>
      <c r="AJ20" s="1063">
        <f>SUM('Gia Pho:XA 32'!AJ19)</f>
        <v>0</v>
      </c>
      <c r="AK20" s="1063">
        <f>SUM('Gia Pho:XA 32'!AK19)</f>
        <v>0</v>
      </c>
      <c r="AL20" s="1063">
        <f>SUM('Gia Pho:XA 32'!AL19)</f>
        <v>0</v>
      </c>
      <c r="AM20" s="1063">
        <f>SUM('Gia Pho:XA 32'!AM19)</f>
        <v>0</v>
      </c>
      <c r="AN20" s="1063">
        <f>SUM('Gia Pho:XA 32'!AN19)</f>
        <v>0</v>
      </c>
      <c r="AO20" s="1063">
        <f>SUM('Gia Pho:XA 32'!AO19)</f>
        <v>0</v>
      </c>
      <c r="AP20" s="1063">
        <f>SUM('Gia Pho:XA 32'!AP19)</f>
        <v>0</v>
      </c>
      <c r="AQ20" s="1063">
        <f>SUM('Gia Pho:XA 32'!AQ19)</f>
        <v>0</v>
      </c>
      <c r="AR20" s="1063">
        <f>SUM('Gia Pho:XA 32'!AR19)</f>
        <v>0</v>
      </c>
      <c r="AS20" s="1063">
        <f>SUM('Gia Pho:XA 32'!AS19)</f>
        <v>0</v>
      </c>
      <c r="AT20" s="1063">
        <f>SUM('Gia Pho:XA 32'!AT19)</f>
        <v>0</v>
      </c>
      <c r="AU20" s="1063">
        <f>SUM('Gia Pho:XA 32'!AU19)</f>
        <v>0</v>
      </c>
      <c r="AV20" s="1063">
        <f>SUM('Gia Pho:XA 32'!AV19)</f>
        <v>0</v>
      </c>
      <c r="AW20" s="1063">
        <f>SUM('Gia Pho:XA 32'!AW19)</f>
        <v>0</v>
      </c>
      <c r="AX20" s="1063">
        <f>SUM('Gia Pho:XA 32'!AX19)</f>
        <v>0</v>
      </c>
      <c r="AY20" s="1063">
        <f>SUM('Gia Pho:XA 32'!AY19)</f>
        <v>0</v>
      </c>
      <c r="AZ20" s="1063">
        <f>SUM('Gia Pho:XA 32'!AZ19)</f>
        <v>0</v>
      </c>
      <c r="BA20" s="1063">
        <f>SUM('Gia Pho:XA 32'!BA19)</f>
        <v>0</v>
      </c>
      <c r="BB20" s="1063">
        <f>SUM('Gia Pho:XA 32'!BB19)</f>
        <v>0</v>
      </c>
      <c r="BC20" s="1063">
        <f>SUM('Gia Pho:XA 32'!BC19)</f>
        <v>0</v>
      </c>
      <c r="BD20" s="1063">
        <f>SUM('Gia Pho:XA 32'!BD19)</f>
        <v>0</v>
      </c>
      <c r="BE20" s="1063">
        <f>SUM('Gia Pho:XA 32'!BE19)</f>
        <v>85.5</v>
      </c>
      <c r="BF20" s="1063">
        <f t="shared" si="0"/>
        <v>969.14</v>
      </c>
      <c r="BG20" s="1063">
        <f>SUM('Gia Pho:XA 32'!BF19)</f>
        <v>1185.71</v>
      </c>
      <c r="BH20" s="304">
        <f t="shared" si="1"/>
        <v>-969.14</v>
      </c>
      <c r="BK20" s="123"/>
      <c r="BL20" s="117"/>
      <c r="BM20" s="314"/>
      <c r="BN20" s="826"/>
    </row>
    <row r="21" spans="1:66" s="735" customFormat="1" ht="15" x14ac:dyDescent="0.25">
      <c r="A21" s="961">
        <v>2</v>
      </c>
      <c r="B21" s="969" t="s">
        <v>36</v>
      </c>
      <c r="C21" s="970" t="s">
        <v>28</v>
      </c>
      <c r="D21" s="1062">
        <f>SUM('Gia Pho:XA 32'!D20)</f>
        <v>7775.8069999999989</v>
      </c>
      <c r="E21" s="1062">
        <f>SUM('Gia Pho:XA 32'!E20)</f>
        <v>13.75</v>
      </c>
      <c r="F21" s="1062">
        <f>SUM('Gia Pho:XA 32'!F20)</f>
        <v>0</v>
      </c>
      <c r="G21" s="1062">
        <f>SUM('Gia Pho:XA 32'!G20)</f>
        <v>0</v>
      </c>
      <c r="H21" s="1062">
        <f>SUM('Gia Pho:XA 32'!H20)</f>
        <v>0</v>
      </c>
      <c r="I21" s="1062">
        <f>SUM('Gia Pho:XA 32'!I20)</f>
        <v>0</v>
      </c>
      <c r="J21" s="1062">
        <f>SUM('Gia Pho:XA 32'!J20)</f>
        <v>0.33</v>
      </c>
      <c r="K21" s="1062">
        <f>SUM('Gia Pho:XA 32'!K20)</f>
        <v>0</v>
      </c>
      <c r="L21" s="1062">
        <f>SUM('Gia Pho:XA 32'!L20)</f>
        <v>0</v>
      </c>
      <c r="M21" s="1062">
        <f>SUM('Gia Pho:XA 32'!M20)</f>
        <v>0</v>
      </c>
      <c r="N21" s="1062">
        <f>SUM('Gia Pho:XA 32'!N20)</f>
        <v>0</v>
      </c>
      <c r="O21" s="1062">
        <f>SUM('Gia Pho:XA 32'!O20)</f>
        <v>12.12</v>
      </c>
      <c r="P21" s="1062">
        <f>SUM('Gia Pho:XA 32'!P20)</f>
        <v>0</v>
      </c>
      <c r="Q21" s="1062">
        <f>SUM('Gia Pho:XA 32'!Q20)</f>
        <v>1.3</v>
      </c>
      <c r="R21" s="1062">
        <f>SUM('Gia Pho:XA 32'!R20)</f>
        <v>7586.9870000000001</v>
      </c>
      <c r="S21" s="1062">
        <f>SUM('Gia Pho:XA 32'!S20)</f>
        <v>0.64</v>
      </c>
      <c r="T21" s="1062">
        <f>SUM('Gia Pho:XA 32'!T20)</f>
        <v>1.1499999999999999</v>
      </c>
      <c r="U21" s="1062">
        <f>SUM('Gia Pho:XA 32'!U20)</f>
        <v>0</v>
      </c>
      <c r="V21" s="1062">
        <f>SUM('Gia Pho:XA 32'!V20)</f>
        <v>1</v>
      </c>
      <c r="W21" s="1062">
        <f>SUM('Gia Pho:XA 32'!W20)</f>
        <v>42.839999999999996</v>
      </c>
      <c r="X21" s="1062">
        <f>SUM('Gia Pho:XA 32'!X20)</f>
        <v>1.0900000000000001</v>
      </c>
      <c r="Y21" s="1062">
        <f>SUM('Gia Pho:XA 32'!Y20)</f>
        <v>0</v>
      </c>
      <c r="Z21" s="1062">
        <f>SUM('Gia Pho:XA 32'!Z20)</f>
        <v>33.549999999999997</v>
      </c>
      <c r="AA21" s="1062">
        <f>SUM('Gia Pho:XA 32'!AA20)</f>
        <v>79.8</v>
      </c>
      <c r="AB21" s="1062">
        <f>SUM('Gia Pho:XA 32'!AB20)</f>
        <v>11.120000000000001</v>
      </c>
      <c r="AC21" s="1062">
        <f>SUM('Gia Pho:XA 32'!AC20)</f>
        <v>52.970000000000006</v>
      </c>
      <c r="AD21" s="1062">
        <f>SUM('Gia Pho:XA 32'!AD20)</f>
        <v>0.05</v>
      </c>
      <c r="AE21" s="1062">
        <f>SUM('Gia Pho:XA 32'!AE20)</f>
        <v>0</v>
      </c>
      <c r="AF21" s="1062">
        <f>SUM('Gia Pho:XA 32'!AF20)</f>
        <v>0</v>
      </c>
      <c r="AG21" s="1062">
        <f>SUM('Gia Pho:XA 32'!AG20)</f>
        <v>0.08</v>
      </c>
      <c r="AH21" s="1062">
        <f>SUM('Gia Pho:XA 32'!AH20)</f>
        <v>2.17</v>
      </c>
      <c r="AI21" s="1062">
        <f>SUM('Gia Pho:XA 32'!AI20)</f>
        <v>0.72000000000000008</v>
      </c>
      <c r="AJ21" s="1062">
        <f>SUM('Gia Pho:XA 32'!AJ20)</f>
        <v>0</v>
      </c>
      <c r="AK21" s="1062">
        <f>SUM('Gia Pho:XA 32'!AK20)</f>
        <v>0</v>
      </c>
      <c r="AL21" s="1062">
        <f>SUM('Gia Pho:XA 32'!AL20)</f>
        <v>0.56000000000000005</v>
      </c>
      <c r="AM21" s="1062">
        <f>SUM('Gia Pho:XA 32'!AM20)</f>
        <v>12.04</v>
      </c>
      <c r="AN21" s="1062">
        <f>SUM('Gia Pho:XA 32'!AN20)</f>
        <v>0</v>
      </c>
      <c r="AO21" s="1062">
        <f>SUM('Gia Pho:XA 32'!AO20)</f>
        <v>0</v>
      </c>
      <c r="AP21" s="1062">
        <f>SUM('Gia Pho:XA 32'!AP20)</f>
        <v>0.09</v>
      </c>
      <c r="AQ21" s="1062">
        <f>SUM('Gia Pho:XA 32'!AQ20)</f>
        <v>0</v>
      </c>
      <c r="AR21" s="1062">
        <f>SUM('Gia Pho:XA 32'!AR20)</f>
        <v>0</v>
      </c>
      <c r="AS21" s="1062">
        <f>SUM('Gia Pho:XA 32'!AS20)</f>
        <v>3.42</v>
      </c>
      <c r="AT21" s="1062">
        <f>SUM('Gia Pho:XA 32'!AT20)</f>
        <v>5.57</v>
      </c>
      <c r="AU21" s="1062">
        <f>SUM('Gia Pho:XA 32'!AU20)</f>
        <v>5.22</v>
      </c>
      <c r="AV21" s="1062">
        <f>SUM('Gia Pho:XA 32'!AV20)</f>
        <v>0</v>
      </c>
      <c r="AW21" s="1062">
        <f>SUM('Gia Pho:XA 32'!AW20)</f>
        <v>0.79</v>
      </c>
      <c r="AX21" s="1062">
        <f>SUM('Gia Pho:XA 32'!AX20)</f>
        <v>0</v>
      </c>
      <c r="AY21" s="1062">
        <f>SUM('Gia Pho:XA 32'!AY20)</f>
        <v>0</v>
      </c>
      <c r="AZ21" s="1062">
        <f>SUM('Gia Pho:XA 32'!AZ20)</f>
        <v>0</v>
      </c>
      <c r="BA21" s="1062">
        <f>SUM('Gia Pho:XA 32'!BA20)</f>
        <v>0</v>
      </c>
      <c r="BB21" s="1062">
        <f>SUM('Gia Pho:XA 32'!BB20)</f>
        <v>0</v>
      </c>
      <c r="BC21" s="1062">
        <f>SUM('Gia Pho:XA 32'!BC20)</f>
        <v>0</v>
      </c>
      <c r="BD21" s="1062">
        <f>SUM('Gia Pho:XA 32'!BD20)</f>
        <v>0</v>
      </c>
      <c r="BE21" s="1062">
        <f>SUM('Gia Pho:XA 32'!BE20)</f>
        <v>188.81999999999994</v>
      </c>
      <c r="BF21" s="1062">
        <f t="shared" si="0"/>
        <v>6040.5</v>
      </c>
      <c r="BG21" s="1062">
        <f>SUM('Gia Pho:XA 32'!BF20)</f>
        <v>13816.306999999999</v>
      </c>
      <c r="BH21" s="734">
        <f t="shared" si="1"/>
        <v>-6040.5</v>
      </c>
      <c r="BK21" s="734"/>
      <c r="BL21" s="732"/>
      <c r="BM21" s="733"/>
      <c r="BN21" s="732"/>
    </row>
    <row r="22" spans="1:66" s="118" customFormat="1" ht="15" x14ac:dyDescent="0.25">
      <c r="A22" s="965" t="s">
        <v>21</v>
      </c>
      <c r="B22" s="320" t="s">
        <v>17</v>
      </c>
      <c r="C22" s="314" t="s">
        <v>29</v>
      </c>
      <c r="D22" s="1063">
        <f>SUM('Gia Pho:XA 32'!D21)</f>
        <v>367.9</v>
      </c>
      <c r="E22" s="1063">
        <f>SUM('Gia Pho:XA 32'!E21)</f>
        <v>0</v>
      </c>
      <c r="F22" s="1063">
        <f>SUM('Gia Pho:XA 32'!F21)</f>
        <v>0</v>
      </c>
      <c r="G22" s="1063">
        <f>SUM('Gia Pho:XA 32'!G21)</f>
        <v>0</v>
      </c>
      <c r="H22" s="1063">
        <f>SUM('Gia Pho:XA 32'!H21)</f>
        <v>0</v>
      </c>
      <c r="I22" s="1063">
        <f>SUM('Gia Pho:XA 32'!I21)</f>
        <v>0</v>
      </c>
      <c r="J22" s="1063">
        <f>SUM('Gia Pho:XA 32'!J21)</f>
        <v>0</v>
      </c>
      <c r="K22" s="1063">
        <f>SUM('Gia Pho:XA 32'!K21)</f>
        <v>0</v>
      </c>
      <c r="L22" s="1063">
        <f>SUM('Gia Pho:XA 32'!L21)</f>
        <v>0</v>
      </c>
      <c r="M22" s="1063">
        <f>SUM('Gia Pho:XA 32'!M21)</f>
        <v>0</v>
      </c>
      <c r="N22" s="1063">
        <f>SUM('Gia Pho:XA 32'!N21)</f>
        <v>0</v>
      </c>
      <c r="O22" s="1063">
        <f>SUM('Gia Pho:XA 32'!O21)</f>
        <v>0</v>
      </c>
      <c r="P22" s="1063">
        <f>SUM('Gia Pho:XA 32'!P21)</f>
        <v>0</v>
      </c>
      <c r="Q22" s="1063">
        <f>SUM('Gia Pho:XA 32'!Q21)</f>
        <v>0</v>
      </c>
      <c r="R22" s="1063">
        <f>SUM('Gia Pho:XA 32'!R21)</f>
        <v>0</v>
      </c>
      <c r="S22" s="1063">
        <f>SUM('Gia Pho:XA 32'!S21)</f>
        <v>367.9</v>
      </c>
      <c r="T22" s="1063">
        <f>SUM('Gia Pho:XA 32'!T21)</f>
        <v>0</v>
      </c>
      <c r="U22" s="1063">
        <f>SUM('Gia Pho:XA 32'!U21)</f>
        <v>0</v>
      </c>
      <c r="V22" s="1063">
        <f>SUM('Gia Pho:XA 32'!V21)</f>
        <v>0</v>
      </c>
      <c r="W22" s="1063">
        <f>SUM('Gia Pho:XA 32'!W21)</f>
        <v>0</v>
      </c>
      <c r="X22" s="1063">
        <f>SUM('Gia Pho:XA 32'!X21)</f>
        <v>0</v>
      </c>
      <c r="Y22" s="1063">
        <f>SUM('Gia Pho:XA 32'!Y21)</f>
        <v>0</v>
      </c>
      <c r="Z22" s="1063">
        <f>SUM('Gia Pho:XA 32'!Z21)</f>
        <v>0</v>
      </c>
      <c r="AA22" s="1063">
        <f>SUM('Gia Pho:XA 32'!AA21)</f>
        <v>0</v>
      </c>
      <c r="AB22" s="1063">
        <f>SUM('Gia Pho:XA 32'!AB21)</f>
        <v>0</v>
      </c>
      <c r="AC22" s="1063">
        <f>SUM('Gia Pho:XA 32'!AC21)</f>
        <v>0</v>
      </c>
      <c r="AD22" s="1063">
        <f>SUM('Gia Pho:XA 32'!AD21)</f>
        <v>0</v>
      </c>
      <c r="AE22" s="1063">
        <f>SUM('Gia Pho:XA 32'!AE21)</f>
        <v>0</v>
      </c>
      <c r="AF22" s="1063">
        <f>SUM('Gia Pho:XA 32'!AF21)</f>
        <v>0</v>
      </c>
      <c r="AG22" s="1063">
        <f>SUM('Gia Pho:XA 32'!AG21)</f>
        <v>0</v>
      </c>
      <c r="AH22" s="1063">
        <f>SUM('Gia Pho:XA 32'!AH21)</f>
        <v>0</v>
      </c>
      <c r="AI22" s="1063">
        <f>SUM('Gia Pho:XA 32'!AI21)</f>
        <v>0</v>
      </c>
      <c r="AJ22" s="1063">
        <f>SUM('Gia Pho:XA 32'!AJ21)</f>
        <v>0</v>
      </c>
      <c r="AK22" s="1063">
        <f>SUM('Gia Pho:XA 32'!AK21)</f>
        <v>0</v>
      </c>
      <c r="AL22" s="1063">
        <f>SUM('Gia Pho:XA 32'!AL21)</f>
        <v>0</v>
      </c>
      <c r="AM22" s="1063">
        <f>SUM('Gia Pho:XA 32'!AM21)</f>
        <v>0</v>
      </c>
      <c r="AN22" s="1063">
        <f>SUM('Gia Pho:XA 32'!AN21)</f>
        <v>0</v>
      </c>
      <c r="AO22" s="1063">
        <f>SUM('Gia Pho:XA 32'!AO21)</f>
        <v>0</v>
      </c>
      <c r="AP22" s="1063">
        <f>SUM('Gia Pho:XA 32'!AP21)</f>
        <v>0</v>
      </c>
      <c r="AQ22" s="1063">
        <f>SUM('Gia Pho:XA 32'!AQ21)</f>
        <v>0</v>
      </c>
      <c r="AR22" s="1063">
        <f>SUM('Gia Pho:XA 32'!AR21)</f>
        <v>0</v>
      </c>
      <c r="AS22" s="1063">
        <f>SUM('Gia Pho:XA 32'!AS21)</f>
        <v>0</v>
      </c>
      <c r="AT22" s="1063">
        <f>SUM('Gia Pho:XA 32'!AT21)</f>
        <v>0</v>
      </c>
      <c r="AU22" s="1063">
        <f>SUM('Gia Pho:XA 32'!AU21)</f>
        <v>0</v>
      </c>
      <c r="AV22" s="1063">
        <f>SUM('Gia Pho:XA 32'!AV21)</f>
        <v>0</v>
      </c>
      <c r="AW22" s="1063">
        <f>SUM('Gia Pho:XA 32'!AW21)</f>
        <v>0</v>
      </c>
      <c r="AX22" s="1063">
        <f>SUM('Gia Pho:XA 32'!AX21)</f>
        <v>0</v>
      </c>
      <c r="AY22" s="1063">
        <f>SUM('Gia Pho:XA 32'!AY21)</f>
        <v>0</v>
      </c>
      <c r="AZ22" s="1063">
        <f>SUM('Gia Pho:XA 32'!AZ21)</f>
        <v>0</v>
      </c>
      <c r="BA22" s="1063">
        <f>SUM('Gia Pho:XA 32'!BA21)</f>
        <v>0</v>
      </c>
      <c r="BB22" s="1063">
        <f>SUM('Gia Pho:XA 32'!BB21)</f>
        <v>0</v>
      </c>
      <c r="BC22" s="1063">
        <f>SUM('Gia Pho:XA 32'!BC21)</f>
        <v>0</v>
      </c>
      <c r="BD22" s="1063">
        <f>SUM('Gia Pho:XA 32'!BD21)</f>
        <v>0</v>
      </c>
      <c r="BE22" s="1063">
        <f>SUM('Gia Pho:XA 32'!BE21)</f>
        <v>0</v>
      </c>
      <c r="BF22" s="1063">
        <f t="shared" si="0"/>
        <v>3588.6099999999997</v>
      </c>
      <c r="BG22" s="1063">
        <f>SUM('Gia Pho:XA 32'!BF21)</f>
        <v>3956.5099999999998</v>
      </c>
      <c r="BH22" s="116">
        <f t="shared" si="1"/>
        <v>-3588.6099999999997</v>
      </c>
      <c r="BK22" s="123"/>
      <c r="BL22" s="117"/>
      <c r="BM22" s="314"/>
      <c r="BN22" s="826"/>
    </row>
    <row r="23" spans="1:66" s="118" customFormat="1" ht="15" x14ac:dyDescent="0.25">
      <c r="A23" s="965" t="s">
        <v>10</v>
      </c>
      <c r="B23" s="320" t="s">
        <v>18</v>
      </c>
      <c r="C23" s="314" t="s">
        <v>30</v>
      </c>
      <c r="D23" s="1063">
        <f>SUM('Gia Pho:XA 32'!D22)</f>
        <v>0.98</v>
      </c>
      <c r="E23" s="1063">
        <f>SUM('Gia Pho:XA 32'!E22)</f>
        <v>0</v>
      </c>
      <c r="F23" s="1063">
        <f>SUM('Gia Pho:XA 32'!F22)</f>
        <v>0</v>
      </c>
      <c r="G23" s="1063">
        <f>SUM('Gia Pho:XA 32'!G22)</f>
        <v>0</v>
      </c>
      <c r="H23" s="1063">
        <f>SUM('Gia Pho:XA 32'!H22)</f>
        <v>0</v>
      </c>
      <c r="I23" s="1063">
        <f>SUM('Gia Pho:XA 32'!I22)</f>
        <v>0</v>
      </c>
      <c r="J23" s="1063">
        <f>SUM('Gia Pho:XA 32'!J22)</f>
        <v>0</v>
      </c>
      <c r="K23" s="1063">
        <f>SUM('Gia Pho:XA 32'!K22)</f>
        <v>0</v>
      </c>
      <c r="L23" s="1063">
        <f>SUM('Gia Pho:XA 32'!L22)</f>
        <v>0</v>
      </c>
      <c r="M23" s="1063">
        <f>SUM('Gia Pho:XA 32'!M22)</f>
        <v>0</v>
      </c>
      <c r="N23" s="1063">
        <f>SUM('Gia Pho:XA 32'!N22)</f>
        <v>0</v>
      </c>
      <c r="O23" s="1063">
        <f>SUM('Gia Pho:XA 32'!O22)</f>
        <v>0</v>
      </c>
      <c r="P23" s="1063">
        <f>SUM('Gia Pho:XA 32'!P22)</f>
        <v>0</v>
      </c>
      <c r="Q23" s="1063">
        <f>SUM('Gia Pho:XA 32'!Q22)</f>
        <v>0</v>
      </c>
      <c r="R23" s="1063">
        <f>SUM('Gia Pho:XA 32'!R22)</f>
        <v>0</v>
      </c>
      <c r="S23" s="1063">
        <f>SUM('Gia Pho:XA 32'!S22)</f>
        <v>0</v>
      </c>
      <c r="T23" s="1063">
        <f>SUM('Gia Pho:XA 32'!T22)</f>
        <v>0.98</v>
      </c>
      <c r="U23" s="1063">
        <f>SUM('Gia Pho:XA 32'!U22)</f>
        <v>0</v>
      </c>
      <c r="V23" s="1063">
        <f>SUM('Gia Pho:XA 32'!V22)</f>
        <v>0</v>
      </c>
      <c r="W23" s="1063">
        <f>SUM('Gia Pho:XA 32'!W22)</f>
        <v>0</v>
      </c>
      <c r="X23" s="1063">
        <f>SUM('Gia Pho:XA 32'!X22)</f>
        <v>0</v>
      </c>
      <c r="Y23" s="1063">
        <f>SUM('Gia Pho:XA 32'!Y22)</f>
        <v>0</v>
      </c>
      <c r="Z23" s="1063">
        <f>SUM('Gia Pho:XA 32'!Z22)</f>
        <v>0</v>
      </c>
      <c r="AA23" s="1063">
        <f>SUM('Gia Pho:XA 32'!AA22)</f>
        <v>0</v>
      </c>
      <c r="AB23" s="1063">
        <f>SUM('Gia Pho:XA 32'!AB22)</f>
        <v>0</v>
      </c>
      <c r="AC23" s="1063">
        <f>SUM('Gia Pho:XA 32'!AC22)</f>
        <v>0</v>
      </c>
      <c r="AD23" s="1063">
        <f>SUM('Gia Pho:XA 32'!AD22)</f>
        <v>0</v>
      </c>
      <c r="AE23" s="1063">
        <f>SUM('Gia Pho:XA 32'!AE22)</f>
        <v>0</v>
      </c>
      <c r="AF23" s="1063">
        <f>SUM('Gia Pho:XA 32'!AF22)</f>
        <v>0</v>
      </c>
      <c r="AG23" s="1063">
        <f>SUM('Gia Pho:XA 32'!AG22)</f>
        <v>0</v>
      </c>
      <c r="AH23" s="1063">
        <f>SUM('Gia Pho:XA 32'!AH22)</f>
        <v>0</v>
      </c>
      <c r="AI23" s="1063">
        <f>SUM('Gia Pho:XA 32'!AI22)</f>
        <v>0</v>
      </c>
      <c r="AJ23" s="1063">
        <f>SUM('Gia Pho:XA 32'!AJ22)</f>
        <v>0</v>
      </c>
      <c r="AK23" s="1063">
        <f>SUM('Gia Pho:XA 32'!AK22)</f>
        <v>0</v>
      </c>
      <c r="AL23" s="1063">
        <f>SUM('Gia Pho:XA 32'!AL22)</f>
        <v>0</v>
      </c>
      <c r="AM23" s="1063">
        <f>SUM('Gia Pho:XA 32'!AM22)</f>
        <v>0</v>
      </c>
      <c r="AN23" s="1063">
        <f>SUM('Gia Pho:XA 32'!AN22)</f>
        <v>0</v>
      </c>
      <c r="AO23" s="1063">
        <f>SUM('Gia Pho:XA 32'!AO22)</f>
        <v>0</v>
      </c>
      <c r="AP23" s="1063">
        <f>SUM('Gia Pho:XA 32'!AP22)</f>
        <v>0</v>
      </c>
      <c r="AQ23" s="1063">
        <f>SUM('Gia Pho:XA 32'!AQ22)</f>
        <v>0</v>
      </c>
      <c r="AR23" s="1063">
        <f>SUM('Gia Pho:XA 32'!AR22)</f>
        <v>0</v>
      </c>
      <c r="AS23" s="1063">
        <f>SUM('Gia Pho:XA 32'!AS22)</f>
        <v>0</v>
      </c>
      <c r="AT23" s="1063">
        <f>SUM('Gia Pho:XA 32'!AT22)</f>
        <v>0</v>
      </c>
      <c r="AU23" s="1063">
        <f>SUM('Gia Pho:XA 32'!AU22)</f>
        <v>0</v>
      </c>
      <c r="AV23" s="1063">
        <f>SUM('Gia Pho:XA 32'!AV22)</f>
        <v>0</v>
      </c>
      <c r="AW23" s="1063">
        <f>SUM('Gia Pho:XA 32'!AW22)</f>
        <v>0</v>
      </c>
      <c r="AX23" s="1063">
        <f>SUM('Gia Pho:XA 32'!AX22)</f>
        <v>0</v>
      </c>
      <c r="AY23" s="1063">
        <f>SUM('Gia Pho:XA 32'!AY22)</f>
        <v>0</v>
      </c>
      <c r="AZ23" s="1063">
        <f>SUM('Gia Pho:XA 32'!AZ22)</f>
        <v>0</v>
      </c>
      <c r="BA23" s="1063">
        <f>SUM('Gia Pho:XA 32'!BA22)</f>
        <v>0</v>
      </c>
      <c r="BB23" s="1063">
        <f>SUM('Gia Pho:XA 32'!BB22)</f>
        <v>0</v>
      </c>
      <c r="BC23" s="1063">
        <f>SUM('Gia Pho:XA 32'!BC22)</f>
        <v>0</v>
      </c>
      <c r="BD23" s="1063">
        <f>SUM('Gia Pho:XA 32'!BD22)</f>
        <v>0</v>
      </c>
      <c r="BE23" s="1063">
        <f>SUM('Gia Pho:XA 32'!BE22)</f>
        <v>0</v>
      </c>
      <c r="BF23" s="1063">
        <f t="shared" si="0"/>
        <v>3.4200000000000004</v>
      </c>
      <c r="BG23" s="1063">
        <f>SUM('Gia Pho:XA 32'!BF22)</f>
        <v>4.4000000000000004</v>
      </c>
      <c r="BH23" s="116">
        <f t="shared" si="1"/>
        <v>-3.4200000000000004</v>
      </c>
      <c r="BK23" s="123"/>
      <c r="BL23" s="117"/>
      <c r="BM23" s="314"/>
      <c r="BN23" s="826"/>
    </row>
    <row r="24" spans="1:66" s="118" customFormat="1" ht="15" x14ac:dyDescent="0.25">
      <c r="A24" s="965" t="s">
        <v>11</v>
      </c>
      <c r="B24" s="320" t="s">
        <v>19</v>
      </c>
      <c r="C24" s="314" t="s">
        <v>131</v>
      </c>
      <c r="D24" s="1063">
        <f>SUM('Gia Pho:XA 32'!D23)</f>
        <v>0</v>
      </c>
      <c r="E24" s="1063">
        <f>SUM('Gia Pho:XA 32'!E23)</f>
        <v>0</v>
      </c>
      <c r="F24" s="1063">
        <f>SUM('Gia Pho:XA 32'!F23)</f>
        <v>0</v>
      </c>
      <c r="G24" s="1063">
        <f>SUM('Gia Pho:XA 32'!G23)</f>
        <v>0</v>
      </c>
      <c r="H24" s="1063">
        <f>SUM('Gia Pho:XA 32'!H23)</f>
        <v>0</v>
      </c>
      <c r="I24" s="1063">
        <f>SUM('Gia Pho:XA 32'!I23)</f>
        <v>0</v>
      </c>
      <c r="J24" s="1063">
        <f>SUM('Gia Pho:XA 32'!J23)</f>
        <v>0</v>
      </c>
      <c r="K24" s="1063">
        <f>SUM('Gia Pho:XA 32'!K23)</f>
        <v>0</v>
      </c>
      <c r="L24" s="1063">
        <f>SUM('Gia Pho:XA 32'!L23)</f>
        <v>0</v>
      </c>
      <c r="M24" s="1063">
        <f>SUM('Gia Pho:XA 32'!M23)</f>
        <v>0</v>
      </c>
      <c r="N24" s="1063">
        <f>SUM('Gia Pho:XA 32'!N23)</f>
        <v>0</v>
      </c>
      <c r="O24" s="1063">
        <f>SUM('Gia Pho:XA 32'!O23)</f>
        <v>0</v>
      </c>
      <c r="P24" s="1063">
        <f>SUM('Gia Pho:XA 32'!P23)</f>
        <v>0</v>
      </c>
      <c r="Q24" s="1063">
        <f>SUM('Gia Pho:XA 32'!Q23)</f>
        <v>0</v>
      </c>
      <c r="R24" s="1063">
        <f>SUM('Gia Pho:XA 32'!R23)</f>
        <v>0</v>
      </c>
      <c r="S24" s="1063">
        <f>SUM('Gia Pho:XA 32'!S23)</f>
        <v>0</v>
      </c>
      <c r="T24" s="1063">
        <f>SUM('Gia Pho:XA 32'!T23)</f>
        <v>0</v>
      </c>
      <c r="U24" s="1063">
        <f>SUM('Gia Pho:XA 32'!U23)</f>
        <v>0</v>
      </c>
      <c r="V24" s="1063">
        <f>SUM('Gia Pho:XA 32'!V23)</f>
        <v>0</v>
      </c>
      <c r="W24" s="1063">
        <f>SUM('Gia Pho:XA 32'!W23)</f>
        <v>0</v>
      </c>
      <c r="X24" s="1063">
        <f>SUM('Gia Pho:XA 32'!X23)</f>
        <v>0</v>
      </c>
      <c r="Y24" s="1063">
        <f>SUM('Gia Pho:XA 32'!Y23)</f>
        <v>0</v>
      </c>
      <c r="Z24" s="1063">
        <f>SUM('Gia Pho:XA 32'!Z23)</f>
        <v>0</v>
      </c>
      <c r="AA24" s="1063">
        <f>SUM('Gia Pho:XA 32'!AA23)</f>
        <v>0</v>
      </c>
      <c r="AB24" s="1063">
        <f>SUM('Gia Pho:XA 32'!AB23)</f>
        <v>0</v>
      </c>
      <c r="AC24" s="1063">
        <f>SUM('Gia Pho:XA 32'!AC23)</f>
        <v>0</v>
      </c>
      <c r="AD24" s="1063">
        <f>SUM('Gia Pho:XA 32'!AD23)</f>
        <v>0</v>
      </c>
      <c r="AE24" s="1063">
        <f>SUM('Gia Pho:XA 32'!AE23)</f>
        <v>0</v>
      </c>
      <c r="AF24" s="1063">
        <f>SUM('Gia Pho:XA 32'!AF23)</f>
        <v>0</v>
      </c>
      <c r="AG24" s="1063">
        <f>SUM('Gia Pho:XA 32'!AG23)</f>
        <v>0</v>
      </c>
      <c r="AH24" s="1063">
        <f>SUM('Gia Pho:XA 32'!AH23)</f>
        <v>0</v>
      </c>
      <c r="AI24" s="1063">
        <f>SUM('Gia Pho:XA 32'!AI23)</f>
        <v>0</v>
      </c>
      <c r="AJ24" s="1063">
        <f>SUM('Gia Pho:XA 32'!AJ23)</f>
        <v>0</v>
      </c>
      <c r="AK24" s="1063">
        <f>SUM('Gia Pho:XA 32'!AK23)</f>
        <v>0</v>
      </c>
      <c r="AL24" s="1063">
        <f>SUM('Gia Pho:XA 32'!AL23)</f>
        <v>0</v>
      </c>
      <c r="AM24" s="1063">
        <f>SUM('Gia Pho:XA 32'!AM23)</f>
        <v>0</v>
      </c>
      <c r="AN24" s="1063">
        <f>SUM('Gia Pho:XA 32'!AN23)</f>
        <v>0</v>
      </c>
      <c r="AO24" s="1063">
        <f>SUM('Gia Pho:XA 32'!AO23)</f>
        <v>0</v>
      </c>
      <c r="AP24" s="1063">
        <f>SUM('Gia Pho:XA 32'!AP23)</f>
        <v>0</v>
      </c>
      <c r="AQ24" s="1063">
        <f>SUM('Gia Pho:XA 32'!AQ23)</f>
        <v>0</v>
      </c>
      <c r="AR24" s="1063">
        <f>SUM('Gia Pho:XA 32'!AR23)</f>
        <v>0</v>
      </c>
      <c r="AS24" s="1063">
        <f>SUM('Gia Pho:XA 32'!AS23)</f>
        <v>0</v>
      </c>
      <c r="AT24" s="1063">
        <f>SUM('Gia Pho:XA 32'!AT23)</f>
        <v>0</v>
      </c>
      <c r="AU24" s="1063">
        <f>SUM('Gia Pho:XA 32'!AU23)</f>
        <v>0</v>
      </c>
      <c r="AV24" s="1063">
        <f>SUM('Gia Pho:XA 32'!AV23)</f>
        <v>0</v>
      </c>
      <c r="AW24" s="1063">
        <f>SUM('Gia Pho:XA 32'!AW23)</f>
        <v>0</v>
      </c>
      <c r="AX24" s="1063">
        <f>SUM('Gia Pho:XA 32'!AX23)</f>
        <v>0</v>
      </c>
      <c r="AY24" s="1063">
        <f>SUM('Gia Pho:XA 32'!AY23)</f>
        <v>0</v>
      </c>
      <c r="AZ24" s="1063">
        <f>SUM('Gia Pho:XA 32'!AZ23)</f>
        <v>0</v>
      </c>
      <c r="BA24" s="1063">
        <f>SUM('Gia Pho:XA 32'!BA23)</f>
        <v>0</v>
      </c>
      <c r="BB24" s="1063">
        <f>SUM('Gia Pho:XA 32'!BB23)</f>
        <v>0</v>
      </c>
      <c r="BC24" s="1063">
        <f>SUM('Gia Pho:XA 32'!BC23)</f>
        <v>0</v>
      </c>
      <c r="BD24" s="1063">
        <f>SUM('Gia Pho:XA 32'!BD23)</f>
        <v>0</v>
      </c>
      <c r="BE24" s="1063">
        <f>SUM('Gia Pho:XA 32'!BE23)</f>
        <v>0</v>
      </c>
      <c r="BF24" s="1063">
        <f t="shared" si="0"/>
        <v>0</v>
      </c>
      <c r="BG24" s="1063">
        <f>SUM('Gia Pho:XA 32'!BF23)</f>
        <v>0</v>
      </c>
      <c r="BH24" s="116">
        <f t="shared" si="1"/>
        <v>0</v>
      </c>
      <c r="BK24" s="123"/>
      <c r="BL24" s="117"/>
      <c r="BM24" s="314"/>
      <c r="BN24" s="826"/>
    </row>
    <row r="25" spans="1:66" s="118" customFormat="1" ht="15" x14ac:dyDescent="0.25">
      <c r="A25" s="965" t="s">
        <v>12</v>
      </c>
      <c r="B25" s="320" t="s">
        <v>91</v>
      </c>
      <c r="C25" s="314" t="s">
        <v>135</v>
      </c>
      <c r="D25" s="1063">
        <f>SUM('Gia Pho:XA 32'!D24)</f>
        <v>0</v>
      </c>
      <c r="E25" s="1063">
        <f>SUM('Gia Pho:XA 32'!E24)</f>
        <v>0</v>
      </c>
      <c r="F25" s="1063">
        <f>SUM('Gia Pho:XA 32'!F24)</f>
        <v>0</v>
      </c>
      <c r="G25" s="1063">
        <f>SUM('Gia Pho:XA 32'!G24)</f>
        <v>0</v>
      </c>
      <c r="H25" s="1063">
        <f>SUM('Gia Pho:XA 32'!H24)</f>
        <v>0</v>
      </c>
      <c r="I25" s="1063">
        <f>SUM('Gia Pho:XA 32'!I24)</f>
        <v>0</v>
      </c>
      <c r="J25" s="1063">
        <f>SUM('Gia Pho:XA 32'!J24)</f>
        <v>0</v>
      </c>
      <c r="K25" s="1063">
        <f>SUM('Gia Pho:XA 32'!K24)</f>
        <v>0</v>
      </c>
      <c r="L25" s="1063">
        <f>SUM('Gia Pho:XA 32'!L24)</f>
        <v>0</v>
      </c>
      <c r="M25" s="1063">
        <f>SUM('Gia Pho:XA 32'!M24)</f>
        <v>0</v>
      </c>
      <c r="N25" s="1063">
        <f>SUM('Gia Pho:XA 32'!N24)</f>
        <v>0</v>
      </c>
      <c r="O25" s="1063">
        <f>SUM('Gia Pho:XA 32'!O24)</f>
        <v>0</v>
      </c>
      <c r="P25" s="1063">
        <f>SUM('Gia Pho:XA 32'!P24)</f>
        <v>0</v>
      </c>
      <c r="Q25" s="1063">
        <f>SUM('Gia Pho:XA 32'!Q24)</f>
        <v>0</v>
      </c>
      <c r="R25" s="1063">
        <f>SUM('Gia Pho:XA 32'!R24)</f>
        <v>0</v>
      </c>
      <c r="S25" s="1063">
        <f>SUM('Gia Pho:XA 32'!S24)</f>
        <v>0</v>
      </c>
      <c r="T25" s="1063">
        <f>SUM('Gia Pho:XA 32'!T24)</f>
        <v>0</v>
      </c>
      <c r="U25" s="1063">
        <f>SUM('Gia Pho:XA 32'!U24)</f>
        <v>0</v>
      </c>
      <c r="V25" s="1063">
        <f>SUM('Gia Pho:XA 32'!V24)</f>
        <v>0</v>
      </c>
      <c r="W25" s="1063">
        <f>SUM('Gia Pho:XA 32'!W24)</f>
        <v>0</v>
      </c>
      <c r="X25" s="1063">
        <f>SUM('Gia Pho:XA 32'!X24)</f>
        <v>0</v>
      </c>
      <c r="Y25" s="1063">
        <f>SUM('Gia Pho:XA 32'!Y24)</f>
        <v>0</v>
      </c>
      <c r="Z25" s="1063">
        <f>SUM('Gia Pho:XA 32'!Z24)</f>
        <v>0</v>
      </c>
      <c r="AA25" s="1063">
        <f>SUM('Gia Pho:XA 32'!AA24)</f>
        <v>0</v>
      </c>
      <c r="AB25" s="1063">
        <f>SUM('Gia Pho:XA 32'!AB24)</f>
        <v>0</v>
      </c>
      <c r="AC25" s="1063">
        <f>SUM('Gia Pho:XA 32'!AC24)</f>
        <v>0</v>
      </c>
      <c r="AD25" s="1063">
        <f>SUM('Gia Pho:XA 32'!AD24)</f>
        <v>0</v>
      </c>
      <c r="AE25" s="1063">
        <f>SUM('Gia Pho:XA 32'!AE24)</f>
        <v>0</v>
      </c>
      <c r="AF25" s="1063">
        <f>SUM('Gia Pho:XA 32'!AF24)</f>
        <v>0</v>
      </c>
      <c r="AG25" s="1063">
        <f>SUM('Gia Pho:XA 32'!AG24)</f>
        <v>0</v>
      </c>
      <c r="AH25" s="1063">
        <f>SUM('Gia Pho:XA 32'!AH24)</f>
        <v>0</v>
      </c>
      <c r="AI25" s="1063">
        <f>SUM('Gia Pho:XA 32'!AI24)</f>
        <v>0</v>
      </c>
      <c r="AJ25" s="1063">
        <f>SUM('Gia Pho:XA 32'!AJ24)</f>
        <v>0</v>
      </c>
      <c r="AK25" s="1063">
        <f>SUM('Gia Pho:XA 32'!AK24)</f>
        <v>0</v>
      </c>
      <c r="AL25" s="1063">
        <f>SUM('Gia Pho:XA 32'!AL24)</f>
        <v>0</v>
      </c>
      <c r="AM25" s="1063">
        <f>SUM('Gia Pho:XA 32'!AM24)</f>
        <v>0</v>
      </c>
      <c r="AN25" s="1063">
        <f>SUM('Gia Pho:XA 32'!AN24)</f>
        <v>0</v>
      </c>
      <c r="AO25" s="1063">
        <f>SUM('Gia Pho:XA 32'!AO24)</f>
        <v>0</v>
      </c>
      <c r="AP25" s="1063">
        <f>SUM('Gia Pho:XA 32'!AP24)</f>
        <v>0</v>
      </c>
      <c r="AQ25" s="1063">
        <f>SUM('Gia Pho:XA 32'!AQ24)</f>
        <v>0</v>
      </c>
      <c r="AR25" s="1063">
        <f>SUM('Gia Pho:XA 32'!AR24)</f>
        <v>0</v>
      </c>
      <c r="AS25" s="1063">
        <f>SUM('Gia Pho:XA 32'!AS24)</f>
        <v>0</v>
      </c>
      <c r="AT25" s="1063">
        <f>SUM('Gia Pho:XA 32'!AT24)</f>
        <v>0</v>
      </c>
      <c r="AU25" s="1063">
        <f>SUM('Gia Pho:XA 32'!AU24)</f>
        <v>0</v>
      </c>
      <c r="AV25" s="1063">
        <f>SUM('Gia Pho:XA 32'!AV24)</f>
        <v>0</v>
      </c>
      <c r="AW25" s="1063">
        <f>SUM('Gia Pho:XA 32'!AW24)</f>
        <v>0</v>
      </c>
      <c r="AX25" s="1063">
        <f>SUM('Gia Pho:XA 32'!AX24)</f>
        <v>0</v>
      </c>
      <c r="AY25" s="1063">
        <f>SUM('Gia Pho:XA 32'!AY24)</f>
        <v>0</v>
      </c>
      <c r="AZ25" s="1063">
        <f>SUM('Gia Pho:XA 32'!AZ24)</f>
        <v>0</v>
      </c>
      <c r="BA25" s="1063">
        <f>SUM('Gia Pho:XA 32'!BA24)</f>
        <v>0</v>
      </c>
      <c r="BB25" s="1063">
        <f>SUM('Gia Pho:XA 32'!BB24)</f>
        <v>0</v>
      </c>
      <c r="BC25" s="1063">
        <f>SUM('Gia Pho:XA 32'!BC24)</f>
        <v>0</v>
      </c>
      <c r="BD25" s="1063">
        <f>SUM('Gia Pho:XA 32'!BD24)</f>
        <v>0</v>
      </c>
      <c r="BE25" s="1063">
        <f>SUM('Gia Pho:XA 32'!BE24)</f>
        <v>0</v>
      </c>
      <c r="BF25" s="1063">
        <f t="shared" si="0"/>
        <v>156.07</v>
      </c>
      <c r="BG25" s="1063">
        <f>SUM('Gia Pho:XA 32'!BF24)</f>
        <v>156.07</v>
      </c>
      <c r="BH25" s="116">
        <f t="shared" si="1"/>
        <v>-156.07</v>
      </c>
      <c r="BK25" s="123"/>
      <c r="BL25" s="117"/>
      <c r="BM25" s="314"/>
      <c r="BN25" s="826"/>
    </row>
    <row r="26" spans="1:66" s="118" customFormat="1" ht="15" x14ac:dyDescent="0.25">
      <c r="A26" s="965" t="s">
        <v>13</v>
      </c>
      <c r="B26" s="320" t="s">
        <v>92</v>
      </c>
      <c r="C26" s="314" t="s">
        <v>133</v>
      </c>
      <c r="D26" s="1063">
        <f>SUM('Gia Pho:XA 32'!D25)</f>
        <v>25.27</v>
      </c>
      <c r="E26" s="1063">
        <f>SUM('Gia Pho:XA 32'!E25)</f>
        <v>0</v>
      </c>
      <c r="F26" s="1063">
        <f>SUM('Gia Pho:XA 32'!F25)</f>
        <v>0</v>
      </c>
      <c r="G26" s="1063">
        <f>SUM('Gia Pho:XA 32'!G25)</f>
        <v>0</v>
      </c>
      <c r="H26" s="1063">
        <f>SUM('Gia Pho:XA 32'!H25)</f>
        <v>0</v>
      </c>
      <c r="I26" s="1063">
        <f>SUM('Gia Pho:XA 32'!I25)</f>
        <v>0</v>
      </c>
      <c r="J26" s="1063">
        <f>SUM('Gia Pho:XA 32'!J25)</f>
        <v>0</v>
      </c>
      <c r="K26" s="1063">
        <f>SUM('Gia Pho:XA 32'!K25)</f>
        <v>0</v>
      </c>
      <c r="L26" s="1063">
        <f>SUM('Gia Pho:XA 32'!L25)</f>
        <v>0</v>
      </c>
      <c r="M26" s="1063">
        <f>SUM('Gia Pho:XA 32'!M25)</f>
        <v>0</v>
      </c>
      <c r="N26" s="1063">
        <f>SUM('Gia Pho:XA 32'!N25)</f>
        <v>0</v>
      </c>
      <c r="O26" s="1063">
        <f>SUM('Gia Pho:XA 32'!O25)</f>
        <v>0</v>
      </c>
      <c r="P26" s="1063">
        <f>SUM('Gia Pho:XA 32'!P25)</f>
        <v>0</v>
      </c>
      <c r="Q26" s="1063">
        <f>SUM('Gia Pho:XA 32'!Q25)</f>
        <v>0</v>
      </c>
      <c r="R26" s="1063">
        <f>SUM('Gia Pho:XA 32'!R25)</f>
        <v>0.93</v>
      </c>
      <c r="S26" s="1063">
        <f>SUM('Gia Pho:XA 32'!S25)</f>
        <v>0</v>
      </c>
      <c r="T26" s="1063">
        <f>SUM('Gia Pho:XA 32'!T25)</f>
        <v>0</v>
      </c>
      <c r="U26" s="1063">
        <f>SUM('Gia Pho:XA 32'!U25)</f>
        <v>0</v>
      </c>
      <c r="V26" s="1063">
        <f>SUM('Gia Pho:XA 32'!V25)</f>
        <v>0</v>
      </c>
      <c r="W26" s="1063">
        <f>SUM('Gia Pho:XA 32'!W25)</f>
        <v>24.34</v>
      </c>
      <c r="X26" s="1063">
        <f>SUM('Gia Pho:XA 32'!X25)</f>
        <v>0.93</v>
      </c>
      <c r="Y26" s="1063">
        <f>SUM('Gia Pho:XA 32'!Y25)</f>
        <v>0</v>
      </c>
      <c r="Z26" s="1063">
        <f>SUM('Gia Pho:XA 32'!Z25)</f>
        <v>0</v>
      </c>
      <c r="AA26" s="1063">
        <f>SUM('Gia Pho:XA 32'!AA25)</f>
        <v>0</v>
      </c>
      <c r="AB26" s="1063">
        <f>SUM('Gia Pho:XA 32'!AB25)</f>
        <v>0</v>
      </c>
      <c r="AC26" s="1063">
        <f>SUM('Gia Pho:XA 32'!AC25)</f>
        <v>0</v>
      </c>
      <c r="AD26" s="1063">
        <f>SUM('Gia Pho:XA 32'!AD25)</f>
        <v>0</v>
      </c>
      <c r="AE26" s="1063">
        <f>SUM('Gia Pho:XA 32'!AE25)</f>
        <v>0</v>
      </c>
      <c r="AF26" s="1063">
        <f>SUM('Gia Pho:XA 32'!AF25)</f>
        <v>0</v>
      </c>
      <c r="AG26" s="1063">
        <f>SUM('Gia Pho:XA 32'!AG25)</f>
        <v>0</v>
      </c>
      <c r="AH26" s="1063">
        <f>SUM('Gia Pho:XA 32'!AH25)</f>
        <v>0</v>
      </c>
      <c r="AI26" s="1063">
        <f>SUM('Gia Pho:XA 32'!AI25)</f>
        <v>0</v>
      </c>
      <c r="AJ26" s="1063">
        <f>SUM('Gia Pho:XA 32'!AJ25)</f>
        <v>0</v>
      </c>
      <c r="AK26" s="1063">
        <f>SUM('Gia Pho:XA 32'!AK25)</f>
        <v>0</v>
      </c>
      <c r="AL26" s="1063">
        <f>SUM('Gia Pho:XA 32'!AL25)</f>
        <v>0</v>
      </c>
      <c r="AM26" s="1063">
        <f>SUM('Gia Pho:XA 32'!AM25)</f>
        <v>0</v>
      </c>
      <c r="AN26" s="1063">
        <f>SUM('Gia Pho:XA 32'!AN25)</f>
        <v>0</v>
      </c>
      <c r="AO26" s="1063">
        <f>SUM('Gia Pho:XA 32'!AO25)</f>
        <v>0</v>
      </c>
      <c r="AP26" s="1063">
        <f>SUM('Gia Pho:XA 32'!AP25)</f>
        <v>0</v>
      </c>
      <c r="AQ26" s="1063">
        <f>SUM('Gia Pho:XA 32'!AQ25)</f>
        <v>0</v>
      </c>
      <c r="AR26" s="1063">
        <f>SUM('Gia Pho:XA 32'!AR25)</f>
        <v>0</v>
      </c>
      <c r="AS26" s="1063">
        <f>SUM('Gia Pho:XA 32'!AS25)</f>
        <v>0</v>
      </c>
      <c r="AT26" s="1063">
        <f>SUM('Gia Pho:XA 32'!AT25)</f>
        <v>0</v>
      </c>
      <c r="AU26" s="1063">
        <f>SUM('Gia Pho:XA 32'!AU25)</f>
        <v>0</v>
      </c>
      <c r="AV26" s="1063">
        <f>SUM('Gia Pho:XA 32'!AV25)</f>
        <v>0</v>
      </c>
      <c r="AW26" s="1063">
        <f>SUM('Gia Pho:XA 32'!AW25)</f>
        <v>0</v>
      </c>
      <c r="AX26" s="1063">
        <f>SUM('Gia Pho:XA 32'!AX25)</f>
        <v>0</v>
      </c>
      <c r="AY26" s="1063">
        <f>SUM('Gia Pho:XA 32'!AY25)</f>
        <v>0</v>
      </c>
      <c r="AZ26" s="1063">
        <f>SUM('Gia Pho:XA 32'!AZ25)</f>
        <v>0</v>
      </c>
      <c r="BA26" s="1063">
        <f>SUM('Gia Pho:XA 32'!BA25)</f>
        <v>0</v>
      </c>
      <c r="BB26" s="1063">
        <f>SUM('Gia Pho:XA 32'!BB25)</f>
        <v>0</v>
      </c>
      <c r="BC26" s="1063">
        <f>SUM('Gia Pho:XA 32'!BC25)</f>
        <v>0</v>
      </c>
      <c r="BD26" s="1063">
        <f>SUM('Gia Pho:XA 32'!BD25)</f>
        <v>0</v>
      </c>
      <c r="BE26" s="1063">
        <f>SUM('Gia Pho:XA 32'!BE25)</f>
        <v>0.93</v>
      </c>
      <c r="BF26" s="1063">
        <f t="shared" si="0"/>
        <v>664.38</v>
      </c>
      <c r="BG26" s="1063">
        <f>SUM('Gia Pho:XA 32'!BF25)</f>
        <v>689.65</v>
      </c>
      <c r="BH26" s="116">
        <f t="shared" si="1"/>
        <v>-664.38</v>
      </c>
      <c r="BK26" s="123"/>
      <c r="BL26" s="117"/>
      <c r="BM26" s="314"/>
      <c r="BN26" s="826"/>
    </row>
    <row r="27" spans="1:66" s="118" customFormat="1" ht="15" x14ac:dyDescent="0.25">
      <c r="A27" s="965" t="s">
        <v>14</v>
      </c>
      <c r="B27" s="320" t="s">
        <v>93</v>
      </c>
      <c r="C27" s="314" t="s">
        <v>53</v>
      </c>
      <c r="D27" s="1063">
        <f>SUM('Gia Pho:XA 32'!D26)</f>
        <v>54.13</v>
      </c>
      <c r="E27" s="1063">
        <f>SUM('Gia Pho:XA 32'!E26)</f>
        <v>0</v>
      </c>
      <c r="F27" s="1063">
        <f>SUM('Gia Pho:XA 32'!F26)</f>
        <v>0</v>
      </c>
      <c r="G27" s="1063">
        <f>SUM('Gia Pho:XA 32'!G26)</f>
        <v>0</v>
      </c>
      <c r="H27" s="1063">
        <f>SUM('Gia Pho:XA 32'!H26)</f>
        <v>0</v>
      </c>
      <c r="I27" s="1063">
        <f>SUM('Gia Pho:XA 32'!I26)</f>
        <v>0</v>
      </c>
      <c r="J27" s="1063">
        <f>SUM('Gia Pho:XA 32'!J26)</f>
        <v>0</v>
      </c>
      <c r="K27" s="1063">
        <f>SUM('Gia Pho:XA 32'!K26)</f>
        <v>0</v>
      </c>
      <c r="L27" s="1063">
        <f>SUM('Gia Pho:XA 32'!L26)</f>
        <v>0</v>
      </c>
      <c r="M27" s="1063">
        <f>SUM('Gia Pho:XA 32'!M26)</f>
        <v>0</v>
      </c>
      <c r="N27" s="1063">
        <f>SUM('Gia Pho:XA 32'!N26)</f>
        <v>0</v>
      </c>
      <c r="O27" s="1063">
        <f>SUM('Gia Pho:XA 32'!O26)</f>
        <v>0</v>
      </c>
      <c r="P27" s="1063">
        <f>SUM('Gia Pho:XA 32'!P26)</f>
        <v>0</v>
      </c>
      <c r="Q27" s="1063">
        <f>SUM('Gia Pho:XA 32'!Q26)</f>
        <v>0</v>
      </c>
      <c r="R27" s="1063">
        <f>SUM('Gia Pho:XA 32'!R26)</f>
        <v>0.01</v>
      </c>
      <c r="S27" s="1063">
        <f>SUM('Gia Pho:XA 32'!S26)</f>
        <v>0</v>
      </c>
      <c r="T27" s="1063">
        <f>SUM('Gia Pho:XA 32'!T26)</f>
        <v>0</v>
      </c>
      <c r="U27" s="1063">
        <f>SUM('Gia Pho:XA 32'!U26)</f>
        <v>0</v>
      </c>
      <c r="V27" s="1063">
        <f>SUM('Gia Pho:XA 32'!V26)</f>
        <v>0</v>
      </c>
      <c r="W27" s="1063">
        <f>SUM('Gia Pho:XA 32'!W26)</f>
        <v>0</v>
      </c>
      <c r="X27" s="1063">
        <f>SUM('Gia Pho:XA 32'!X26)</f>
        <v>54.120000000000005</v>
      </c>
      <c r="Y27" s="1063">
        <f>SUM('Gia Pho:XA 32'!Y26)</f>
        <v>0</v>
      </c>
      <c r="Z27" s="1063">
        <f>SUM('Gia Pho:XA 32'!Z26)</f>
        <v>0</v>
      </c>
      <c r="AA27" s="1063">
        <f>SUM('Gia Pho:XA 32'!AA26)</f>
        <v>0.01</v>
      </c>
      <c r="AB27" s="1063">
        <f>SUM('Gia Pho:XA 32'!AB26)</f>
        <v>0.01</v>
      </c>
      <c r="AC27" s="1063">
        <f>SUM('Gia Pho:XA 32'!AC26)</f>
        <v>0</v>
      </c>
      <c r="AD27" s="1063">
        <f>SUM('Gia Pho:XA 32'!AD26)</f>
        <v>0</v>
      </c>
      <c r="AE27" s="1063">
        <f>SUM('Gia Pho:XA 32'!AE26)</f>
        <v>0</v>
      </c>
      <c r="AF27" s="1063">
        <f>SUM('Gia Pho:XA 32'!AF26)</f>
        <v>0</v>
      </c>
      <c r="AG27" s="1063">
        <f>SUM('Gia Pho:XA 32'!AG26)</f>
        <v>0</v>
      </c>
      <c r="AH27" s="1063">
        <f>SUM('Gia Pho:XA 32'!AH26)</f>
        <v>0</v>
      </c>
      <c r="AI27" s="1063">
        <f>SUM('Gia Pho:XA 32'!AI26)</f>
        <v>0</v>
      </c>
      <c r="AJ27" s="1063">
        <f>SUM('Gia Pho:XA 32'!AJ26)</f>
        <v>0</v>
      </c>
      <c r="AK27" s="1063">
        <f>SUM('Gia Pho:XA 32'!AK26)</f>
        <v>0</v>
      </c>
      <c r="AL27" s="1063">
        <f>SUM('Gia Pho:XA 32'!AL26)</f>
        <v>0</v>
      </c>
      <c r="AM27" s="1063">
        <f>SUM('Gia Pho:XA 32'!AM26)</f>
        <v>0</v>
      </c>
      <c r="AN27" s="1063">
        <f>SUM('Gia Pho:XA 32'!AN26)</f>
        <v>0</v>
      </c>
      <c r="AO27" s="1063">
        <f>SUM('Gia Pho:XA 32'!AO26)</f>
        <v>0</v>
      </c>
      <c r="AP27" s="1063">
        <f>SUM('Gia Pho:XA 32'!AP26)</f>
        <v>0</v>
      </c>
      <c r="AQ27" s="1063">
        <f>SUM('Gia Pho:XA 32'!AQ26)</f>
        <v>0</v>
      </c>
      <c r="AR27" s="1063">
        <f>SUM('Gia Pho:XA 32'!AR26)</f>
        <v>0</v>
      </c>
      <c r="AS27" s="1063">
        <f>SUM('Gia Pho:XA 32'!AS26)</f>
        <v>0</v>
      </c>
      <c r="AT27" s="1063">
        <f>SUM('Gia Pho:XA 32'!AT26)</f>
        <v>0</v>
      </c>
      <c r="AU27" s="1063">
        <f>SUM('Gia Pho:XA 32'!AU26)</f>
        <v>0</v>
      </c>
      <c r="AV27" s="1063">
        <f>SUM('Gia Pho:XA 32'!AV26)</f>
        <v>0</v>
      </c>
      <c r="AW27" s="1063">
        <f>SUM('Gia Pho:XA 32'!AW26)</f>
        <v>0</v>
      </c>
      <c r="AX27" s="1063">
        <f>SUM('Gia Pho:XA 32'!AX26)</f>
        <v>0</v>
      </c>
      <c r="AY27" s="1063">
        <f>SUM('Gia Pho:XA 32'!AY26)</f>
        <v>0</v>
      </c>
      <c r="AZ27" s="1063">
        <f>SUM('Gia Pho:XA 32'!AZ26)</f>
        <v>0</v>
      </c>
      <c r="BA27" s="1063">
        <f>SUM('Gia Pho:XA 32'!BA26)</f>
        <v>0</v>
      </c>
      <c r="BB27" s="1063">
        <f>SUM('Gia Pho:XA 32'!BB26)</f>
        <v>0</v>
      </c>
      <c r="BC27" s="1063">
        <f>SUM('Gia Pho:XA 32'!BC26)</f>
        <v>0</v>
      </c>
      <c r="BD27" s="1063">
        <f>SUM('Gia Pho:XA 32'!BD26)</f>
        <v>0</v>
      </c>
      <c r="BE27" s="1063">
        <f>SUM('Gia Pho:XA 32'!BE26)</f>
        <v>0.01</v>
      </c>
      <c r="BF27" s="1063">
        <f t="shared" si="0"/>
        <v>56.349999999999987</v>
      </c>
      <c r="BG27" s="1063">
        <f>SUM('Gia Pho:XA 32'!BF26)</f>
        <v>110.47999999999999</v>
      </c>
      <c r="BH27" s="116"/>
      <c r="BK27" s="123"/>
      <c r="BL27" s="117"/>
      <c r="BM27" s="314"/>
      <c r="BN27" s="826"/>
    </row>
    <row r="28" spans="1:66" s="118" customFormat="1" ht="15.75" customHeight="1" x14ac:dyDescent="0.25">
      <c r="A28" s="965" t="s">
        <v>22</v>
      </c>
      <c r="B28" s="320" t="s">
        <v>94</v>
      </c>
      <c r="C28" s="314" t="s">
        <v>46</v>
      </c>
      <c r="D28" s="1063">
        <f>SUM('Gia Pho:XA 32'!D27)</f>
        <v>5.63</v>
      </c>
      <c r="E28" s="1063">
        <f>SUM('Gia Pho:XA 32'!E27)</f>
        <v>0</v>
      </c>
      <c r="F28" s="1063">
        <f>SUM('Gia Pho:XA 32'!F27)</f>
        <v>0</v>
      </c>
      <c r="G28" s="1063">
        <f>SUM('Gia Pho:XA 32'!G27)</f>
        <v>0</v>
      </c>
      <c r="H28" s="1063">
        <f>SUM('Gia Pho:XA 32'!H27)</f>
        <v>0</v>
      </c>
      <c r="I28" s="1063">
        <f>SUM('Gia Pho:XA 32'!I27)</f>
        <v>0</v>
      </c>
      <c r="J28" s="1063">
        <f>SUM('Gia Pho:XA 32'!J27)</f>
        <v>0</v>
      </c>
      <c r="K28" s="1063">
        <f>SUM('Gia Pho:XA 32'!K27)</f>
        <v>0</v>
      </c>
      <c r="L28" s="1063">
        <f>SUM('Gia Pho:XA 32'!L27)</f>
        <v>0</v>
      </c>
      <c r="M28" s="1063">
        <f>SUM('Gia Pho:XA 32'!M27)</f>
        <v>0</v>
      </c>
      <c r="N28" s="1063">
        <f>SUM('Gia Pho:XA 32'!N27)</f>
        <v>0</v>
      </c>
      <c r="O28" s="1063">
        <f>SUM('Gia Pho:XA 32'!O27)</f>
        <v>0</v>
      </c>
      <c r="P28" s="1063">
        <f>SUM('Gia Pho:XA 32'!P27)</f>
        <v>0</v>
      </c>
      <c r="Q28" s="1063">
        <f>SUM('Gia Pho:XA 32'!Q27)</f>
        <v>0</v>
      </c>
      <c r="R28" s="1063">
        <f>SUM('Gia Pho:XA 32'!R27)</f>
        <v>0</v>
      </c>
      <c r="S28" s="1063">
        <f>SUM('Gia Pho:XA 32'!S27)</f>
        <v>0</v>
      </c>
      <c r="T28" s="1063">
        <f>SUM('Gia Pho:XA 32'!T27)</f>
        <v>0</v>
      </c>
      <c r="U28" s="1063">
        <f>SUM('Gia Pho:XA 32'!U27)</f>
        <v>0</v>
      </c>
      <c r="V28" s="1063">
        <f>SUM('Gia Pho:XA 32'!V27)</f>
        <v>0</v>
      </c>
      <c r="W28" s="1063">
        <f>SUM('Gia Pho:XA 32'!W27)</f>
        <v>0</v>
      </c>
      <c r="X28" s="1063">
        <f>SUM('Gia Pho:XA 32'!X27)</f>
        <v>0</v>
      </c>
      <c r="Y28" s="1063">
        <f>SUM('Gia Pho:XA 32'!Y27)</f>
        <v>5.63</v>
      </c>
      <c r="Z28" s="1063">
        <f>SUM('Gia Pho:XA 32'!Z27)</f>
        <v>0</v>
      </c>
      <c r="AA28" s="1063">
        <f>SUM('Gia Pho:XA 32'!AA27)</f>
        <v>0</v>
      </c>
      <c r="AB28" s="1063">
        <f>SUM('Gia Pho:XA 32'!AB27)</f>
        <v>0</v>
      </c>
      <c r="AC28" s="1063">
        <f>SUM('Gia Pho:XA 32'!AC27)</f>
        <v>0</v>
      </c>
      <c r="AD28" s="1063">
        <f>SUM('Gia Pho:XA 32'!AD27)</f>
        <v>0</v>
      </c>
      <c r="AE28" s="1063">
        <f>SUM('Gia Pho:XA 32'!AE27)</f>
        <v>0</v>
      </c>
      <c r="AF28" s="1063">
        <f>SUM('Gia Pho:XA 32'!AF27)</f>
        <v>0</v>
      </c>
      <c r="AG28" s="1063">
        <f>SUM('Gia Pho:XA 32'!AG27)</f>
        <v>0</v>
      </c>
      <c r="AH28" s="1063">
        <f>SUM('Gia Pho:XA 32'!AH27)</f>
        <v>0</v>
      </c>
      <c r="AI28" s="1063">
        <f>SUM('Gia Pho:XA 32'!AI27)</f>
        <v>0</v>
      </c>
      <c r="AJ28" s="1063">
        <f>SUM('Gia Pho:XA 32'!AJ27)</f>
        <v>0</v>
      </c>
      <c r="AK28" s="1063">
        <f>SUM('Gia Pho:XA 32'!AK27)</f>
        <v>0</v>
      </c>
      <c r="AL28" s="1063">
        <f>SUM('Gia Pho:XA 32'!AL27)</f>
        <v>0</v>
      </c>
      <c r="AM28" s="1063">
        <f>SUM('Gia Pho:XA 32'!AM27)</f>
        <v>0</v>
      </c>
      <c r="AN28" s="1063">
        <f>SUM('Gia Pho:XA 32'!AN27)</f>
        <v>0</v>
      </c>
      <c r="AO28" s="1063">
        <f>SUM('Gia Pho:XA 32'!AO27)</f>
        <v>0</v>
      </c>
      <c r="AP28" s="1063">
        <f>SUM('Gia Pho:XA 32'!AP27)</f>
        <v>0</v>
      </c>
      <c r="AQ28" s="1063">
        <f>SUM('Gia Pho:XA 32'!AQ27)</f>
        <v>0</v>
      </c>
      <c r="AR28" s="1063">
        <f>SUM('Gia Pho:XA 32'!AR27)</f>
        <v>0</v>
      </c>
      <c r="AS28" s="1063">
        <f>SUM('Gia Pho:XA 32'!AS27)</f>
        <v>0</v>
      </c>
      <c r="AT28" s="1063">
        <f>SUM('Gia Pho:XA 32'!AT27)</f>
        <v>0</v>
      </c>
      <c r="AU28" s="1063">
        <f>SUM('Gia Pho:XA 32'!AU27)</f>
        <v>0</v>
      </c>
      <c r="AV28" s="1063">
        <f>SUM('Gia Pho:XA 32'!AV27)</f>
        <v>0</v>
      </c>
      <c r="AW28" s="1063">
        <f>SUM('Gia Pho:XA 32'!AW27)</f>
        <v>0</v>
      </c>
      <c r="AX28" s="1063">
        <f>SUM('Gia Pho:XA 32'!AX27)</f>
        <v>0</v>
      </c>
      <c r="AY28" s="1063">
        <f>SUM('Gia Pho:XA 32'!AY27)</f>
        <v>0</v>
      </c>
      <c r="AZ28" s="1063">
        <f>SUM('Gia Pho:XA 32'!AZ27)</f>
        <v>0</v>
      </c>
      <c r="BA28" s="1063">
        <f>SUM('Gia Pho:XA 32'!BA27)</f>
        <v>0</v>
      </c>
      <c r="BB28" s="1063">
        <f>SUM('Gia Pho:XA 32'!BB27)</f>
        <v>0</v>
      </c>
      <c r="BC28" s="1063">
        <f>SUM('Gia Pho:XA 32'!BC27)</f>
        <v>0</v>
      </c>
      <c r="BD28" s="1063">
        <f>SUM('Gia Pho:XA 32'!BD27)</f>
        <v>0</v>
      </c>
      <c r="BE28" s="1063">
        <f>SUM('Gia Pho:XA 32'!BE27)</f>
        <v>0</v>
      </c>
      <c r="BF28" s="1063">
        <f t="shared" si="0"/>
        <v>0</v>
      </c>
      <c r="BG28" s="1063">
        <f>SUM('Gia Pho:XA 32'!BF27)</f>
        <v>5.63</v>
      </c>
      <c r="BH28" s="116"/>
      <c r="BK28" s="123"/>
      <c r="BL28" s="117"/>
      <c r="BM28" s="314"/>
      <c r="BN28" s="826"/>
    </row>
    <row r="29" spans="1:66" s="118" customFormat="1" ht="15" customHeight="1" x14ac:dyDescent="0.25">
      <c r="A29" s="965" t="s">
        <v>23</v>
      </c>
      <c r="B29" s="320" t="s">
        <v>106</v>
      </c>
      <c r="C29" s="314" t="s">
        <v>54</v>
      </c>
      <c r="D29" s="1063">
        <f>SUM('Gia Pho:XA 32'!D28)</f>
        <v>57.28</v>
      </c>
      <c r="E29" s="1063">
        <f>SUM('Gia Pho:XA 32'!E28)</f>
        <v>0</v>
      </c>
      <c r="F29" s="1063">
        <f>SUM('Gia Pho:XA 32'!F28)</f>
        <v>0</v>
      </c>
      <c r="G29" s="1063">
        <f>SUM('Gia Pho:XA 32'!G28)</f>
        <v>0</v>
      </c>
      <c r="H29" s="1063">
        <f>SUM('Gia Pho:XA 32'!H28)</f>
        <v>0</v>
      </c>
      <c r="I29" s="1063">
        <f>SUM('Gia Pho:XA 32'!I28)</f>
        <v>0</v>
      </c>
      <c r="J29" s="1063">
        <f>SUM('Gia Pho:XA 32'!J28)</f>
        <v>0</v>
      </c>
      <c r="K29" s="1063">
        <f>SUM('Gia Pho:XA 32'!K28)</f>
        <v>0</v>
      </c>
      <c r="L29" s="1063">
        <f>SUM('Gia Pho:XA 32'!L28)</f>
        <v>0</v>
      </c>
      <c r="M29" s="1063">
        <f>SUM('Gia Pho:XA 32'!M28)</f>
        <v>0</v>
      </c>
      <c r="N29" s="1063">
        <f>SUM('Gia Pho:XA 32'!N28)</f>
        <v>0</v>
      </c>
      <c r="O29" s="1063">
        <f>SUM('Gia Pho:XA 32'!O28)</f>
        <v>0</v>
      </c>
      <c r="P29" s="1063">
        <f>SUM('Gia Pho:XA 32'!P28)</f>
        <v>0</v>
      </c>
      <c r="Q29" s="1063">
        <f>SUM('Gia Pho:XA 32'!Q28)</f>
        <v>0</v>
      </c>
      <c r="R29" s="1063">
        <f>SUM('Gia Pho:XA 32'!R28)</f>
        <v>0</v>
      </c>
      <c r="S29" s="1063">
        <f>SUM('Gia Pho:XA 32'!S28)</f>
        <v>0</v>
      </c>
      <c r="T29" s="1063">
        <f>SUM('Gia Pho:XA 32'!T28)</f>
        <v>0</v>
      </c>
      <c r="U29" s="1063">
        <f>SUM('Gia Pho:XA 32'!U28)</f>
        <v>0</v>
      </c>
      <c r="V29" s="1063">
        <f>SUM('Gia Pho:XA 32'!V28)</f>
        <v>0</v>
      </c>
      <c r="W29" s="1063">
        <f>SUM('Gia Pho:XA 32'!W28)</f>
        <v>0</v>
      </c>
      <c r="X29" s="1063">
        <f>SUM('Gia Pho:XA 32'!X28)</f>
        <v>0</v>
      </c>
      <c r="Y29" s="1063">
        <f>SUM('Gia Pho:XA 32'!Y28)</f>
        <v>0</v>
      </c>
      <c r="Z29" s="1063">
        <f>SUM('Gia Pho:XA 32'!Z28)</f>
        <v>57.28</v>
      </c>
      <c r="AA29" s="1063">
        <f>SUM('Gia Pho:XA 32'!AA28)</f>
        <v>0</v>
      </c>
      <c r="AB29" s="1063">
        <f>SUM('Gia Pho:XA 32'!AB28)</f>
        <v>0</v>
      </c>
      <c r="AC29" s="1063">
        <f>SUM('Gia Pho:XA 32'!AC28)</f>
        <v>0</v>
      </c>
      <c r="AD29" s="1063">
        <f>SUM('Gia Pho:XA 32'!AD28)</f>
        <v>0</v>
      </c>
      <c r="AE29" s="1063">
        <f>SUM('Gia Pho:XA 32'!AE28)</f>
        <v>0</v>
      </c>
      <c r="AF29" s="1063">
        <f>SUM('Gia Pho:XA 32'!AF28)</f>
        <v>0</v>
      </c>
      <c r="AG29" s="1063">
        <f>SUM('Gia Pho:XA 32'!AG28)</f>
        <v>0</v>
      </c>
      <c r="AH29" s="1063">
        <f>SUM('Gia Pho:XA 32'!AH28)</f>
        <v>0</v>
      </c>
      <c r="AI29" s="1063">
        <f>SUM('Gia Pho:XA 32'!AI28)</f>
        <v>0</v>
      </c>
      <c r="AJ29" s="1063">
        <f>SUM('Gia Pho:XA 32'!AJ28)</f>
        <v>0</v>
      </c>
      <c r="AK29" s="1063">
        <f>SUM('Gia Pho:XA 32'!AK28)</f>
        <v>0</v>
      </c>
      <c r="AL29" s="1063">
        <f>SUM('Gia Pho:XA 32'!AL28)</f>
        <v>0</v>
      </c>
      <c r="AM29" s="1063">
        <f>SUM('Gia Pho:XA 32'!AM28)</f>
        <v>0</v>
      </c>
      <c r="AN29" s="1063">
        <f>SUM('Gia Pho:XA 32'!AN28)</f>
        <v>0</v>
      </c>
      <c r="AO29" s="1063">
        <f>SUM('Gia Pho:XA 32'!AO28)</f>
        <v>0</v>
      </c>
      <c r="AP29" s="1063">
        <f>SUM('Gia Pho:XA 32'!AP28)</f>
        <v>0</v>
      </c>
      <c r="AQ29" s="1063">
        <f>SUM('Gia Pho:XA 32'!AQ28)</f>
        <v>0</v>
      </c>
      <c r="AR29" s="1063">
        <f>SUM('Gia Pho:XA 32'!AR28)</f>
        <v>0</v>
      </c>
      <c r="AS29" s="1063">
        <f>SUM('Gia Pho:XA 32'!AS28)</f>
        <v>0</v>
      </c>
      <c r="AT29" s="1063">
        <f>SUM('Gia Pho:XA 32'!AT28)</f>
        <v>0</v>
      </c>
      <c r="AU29" s="1063">
        <f>SUM('Gia Pho:XA 32'!AU28)</f>
        <v>0</v>
      </c>
      <c r="AV29" s="1063">
        <f>SUM('Gia Pho:XA 32'!AV28)</f>
        <v>0</v>
      </c>
      <c r="AW29" s="1063">
        <f>SUM('Gia Pho:XA 32'!AW28)</f>
        <v>0</v>
      </c>
      <c r="AX29" s="1063">
        <f>SUM('Gia Pho:XA 32'!AX28)</f>
        <v>0</v>
      </c>
      <c r="AY29" s="1063">
        <f>SUM('Gia Pho:XA 32'!AY28)</f>
        <v>0</v>
      </c>
      <c r="AZ29" s="1063">
        <f>SUM('Gia Pho:XA 32'!AZ28)</f>
        <v>0</v>
      </c>
      <c r="BA29" s="1063">
        <f>SUM('Gia Pho:XA 32'!BA28)</f>
        <v>0</v>
      </c>
      <c r="BB29" s="1063">
        <f>SUM('Gia Pho:XA 32'!BB28)</f>
        <v>0</v>
      </c>
      <c r="BC29" s="1063">
        <f>SUM('Gia Pho:XA 32'!BC28)</f>
        <v>0</v>
      </c>
      <c r="BD29" s="1063">
        <f>SUM('Gia Pho:XA 32'!BD28)</f>
        <v>0</v>
      </c>
      <c r="BE29" s="1063">
        <f>SUM('Gia Pho:XA 32'!BE28)</f>
        <v>0</v>
      </c>
      <c r="BF29" s="1063">
        <f t="shared" si="0"/>
        <v>272.54999999999995</v>
      </c>
      <c r="BG29" s="1063">
        <f>SUM('Gia Pho:XA 32'!BF28)</f>
        <v>329.83</v>
      </c>
      <c r="BH29" s="116"/>
      <c r="BK29" s="123"/>
      <c r="BL29" s="117"/>
      <c r="BM29" s="314"/>
      <c r="BN29" s="826"/>
    </row>
    <row r="30" spans="1:66" s="118" customFormat="1" ht="25.5" x14ac:dyDescent="0.25">
      <c r="A30" s="965" t="s">
        <v>47</v>
      </c>
      <c r="B30" s="320" t="s">
        <v>139</v>
      </c>
      <c r="C30" s="314" t="s">
        <v>31</v>
      </c>
      <c r="D30" s="1063">
        <f>SUM('Gia Pho:XA 32'!D29)</f>
        <v>3376.7470000000003</v>
      </c>
      <c r="E30" s="1063">
        <f>SUM('Gia Pho:XA 32'!E29)</f>
        <v>0.33</v>
      </c>
      <c r="F30" s="1063">
        <f>SUM('Gia Pho:XA 32'!F29)</f>
        <v>0</v>
      </c>
      <c r="G30" s="1063">
        <f>SUM('Gia Pho:XA 32'!G29)</f>
        <v>0</v>
      </c>
      <c r="H30" s="1063">
        <f>SUM('Gia Pho:XA 32'!H29)</f>
        <v>0</v>
      </c>
      <c r="I30" s="1063">
        <f>SUM('Gia Pho:XA 32'!I29)</f>
        <v>0</v>
      </c>
      <c r="J30" s="1063">
        <f>SUM('Gia Pho:XA 32'!J29)</f>
        <v>0.33</v>
      </c>
      <c r="K30" s="1063">
        <f>SUM('Gia Pho:XA 32'!K29)</f>
        <v>0</v>
      </c>
      <c r="L30" s="1063">
        <f>SUM('Gia Pho:XA 32'!L29)</f>
        <v>0</v>
      </c>
      <c r="M30" s="1063">
        <f>SUM('Gia Pho:XA 32'!M29)</f>
        <v>0</v>
      </c>
      <c r="N30" s="1063">
        <f>SUM('Gia Pho:XA 32'!N29)</f>
        <v>0</v>
      </c>
      <c r="O30" s="1063">
        <f>SUM('Gia Pho:XA 32'!O29)</f>
        <v>0</v>
      </c>
      <c r="P30" s="1063">
        <f>SUM('Gia Pho:XA 32'!P29)</f>
        <v>0</v>
      </c>
      <c r="Q30" s="1063">
        <f>SUM('Gia Pho:XA 32'!Q29)</f>
        <v>0</v>
      </c>
      <c r="R30" s="1063">
        <f>SUM('Gia Pho:XA 32'!R29)</f>
        <v>22.6</v>
      </c>
      <c r="S30" s="1063">
        <f>SUM('Gia Pho:XA 32'!S29)</f>
        <v>0.44000000000000006</v>
      </c>
      <c r="T30" s="1063">
        <f>SUM('Gia Pho:XA 32'!T29)</f>
        <v>1.1499999999999999</v>
      </c>
      <c r="U30" s="1063">
        <f>SUM('Gia Pho:XA 32'!U29)</f>
        <v>0</v>
      </c>
      <c r="V30" s="1063">
        <f>SUM('Gia Pho:XA 32'!V29)</f>
        <v>0</v>
      </c>
      <c r="W30" s="1063">
        <f>SUM('Gia Pho:XA 32'!W29)</f>
        <v>2.5300000000000002</v>
      </c>
      <c r="X30" s="1063">
        <f>SUM('Gia Pho:XA 32'!X29)</f>
        <v>0</v>
      </c>
      <c r="Y30" s="1063">
        <f>SUM('Gia Pho:XA 32'!Y29)</f>
        <v>0</v>
      </c>
      <c r="Z30" s="1063">
        <f>SUM('Gia Pho:XA 32'!Z29)</f>
        <v>5.23</v>
      </c>
      <c r="AA30" s="1063">
        <f>SUM('Gia Pho:XA 32'!AA29)</f>
        <v>3353.8170000000005</v>
      </c>
      <c r="AB30" s="1063">
        <f>SUM('Gia Pho:XA 32'!AB29)</f>
        <v>1.92</v>
      </c>
      <c r="AC30" s="1063">
        <f>SUM('Gia Pho:XA 32'!AC29)</f>
        <v>0</v>
      </c>
      <c r="AD30" s="1063">
        <f>SUM('Gia Pho:XA 32'!AD29)</f>
        <v>0.05</v>
      </c>
      <c r="AE30" s="1063">
        <f>SUM('Gia Pho:XA 32'!AE29)</f>
        <v>0</v>
      </c>
      <c r="AF30" s="1063">
        <f>SUM('Gia Pho:XA 32'!AF29)</f>
        <v>0</v>
      </c>
      <c r="AG30" s="1063">
        <f>SUM('Gia Pho:XA 32'!AG29)</f>
        <v>0.08</v>
      </c>
      <c r="AH30" s="1063">
        <f>SUM('Gia Pho:XA 32'!AH29)</f>
        <v>2.17</v>
      </c>
      <c r="AI30" s="1063">
        <f>SUM('Gia Pho:XA 32'!AI29)</f>
        <v>0.28000000000000003</v>
      </c>
      <c r="AJ30" s="1063">
        <f>SUM('Gia Pho:XA 32'!AJ29)</f>
        <v>0</v>
      </c>
      <c r="AK30" s="1063">
        <f>SUM('Gia Pho:XA 32'!AK29)</f>
        <v>0</v>
      </c>
      <c r="AL30" s="1063">
        <f>SUM('Gia Pho:XA 32'!AL29)</f>
        <v>0.56000000000000005</v>
      </c>
      <c r="AM30" s="1063">
        <f>SUM('Gia Pho:XA 32'!AM29)</f>
        <v>0</v>
      </c>
      <c r="AN30" s="1063">
        <f>SUM('Gia Pho:XA 32'!AN29)</f>
        <v>0</v>
      </c>
      <c r="AO30" s="1063">
        <f>SUM('Gia Pho:XA 32'!AO29)</f>
        <v>0</v>
      </c>
      <c r="AP30" s="1063">
        <f>SUM('Gia Pho:XA 32'!AP29)</f>
        <v>0</v>
      </c>
      <c r="AQ30" s="1063">
        <f>SUM('Gia Pho:XA 32'!AQ29)</f>
        <v>0</v>
      </c>
      <c r="AR30" s="1063">
        <f>SUM('Gia Pho:XA 32'!AR29)</f>
        <v>0</v>
      </c>
      <c r="AS30" s="1063">
        <f>SUM('Gia Pho:XA 32'!AS29)</f>
        <v>2.3900000000000006</v>
      </c>
      <c r="AT30" s="1063">
        <f>SUM('Gia Pho:XA 32'!AT29)</f>
        <v>3.93</v>
      </c>
      <c r="AU30" s="1063">
        <f>SUM('Gia Pho:XA 32'!AU29)</f>
        <v>1.31</v>
      </c>
      <c r="AV30" s="1063">
        <f>SUM('Gia Pho:XA 32'!AV29)</f>
        <v>0</v>
      </c>
      <c r="AW30" s="1063">
        <f>SUM('Gia Pho:XA 32'!AW29)</f>
        <v>0.56000000000000005</v>
      </c>
      <c r="AX30" s="1063">
        <f>SUM('Gia Pho:XA 32'!AX29)</f>
        <v>0</v>
      </c>
      <c r="AY30" s="1063">
        <f>SUM('Gia Pho:XA 32'!AY29)</f>
        <v>0</v>
      </c>
      <c r="AZ30" s="1063">
        <f>SUM('Gia Pho:XA 32'!AZ29)</f>
        <v>0</v>
      </c>
      <c r="BA30" s="1063">
        <f>SUM('Gia Pho:XA 32'!BA29)</f>
        <v>0</v>
      </c>
      <c r="BB30" s="1063">
        <f>SUM('Gia Pho:XA 32'!BB29)</f>
        <v>0</v>
      </c>
      <c r="BC30" s="1063">
        <f>SUM('Gia Pho:XA 32'!BC29)</f>
        <v>0</v>
      </c>
      <c r="BD30" s="1063">
        <f>SUM('Gia Pho:XA 32'!BD29)</f>
        <v>0</v>
      </c>
      <c r="BE30" s="1063">
        <f>SUM('Gia Pho:XA 32'!BE29)</f>
        <v>22.93</v>
      </c>
      <c r="BF30" s="1063">
        <f t="shared" si="0"/>
        <v>962.9399999999996</v>
      </c>
      <c r="BG30" s="1063">
        <f>SUM('Gia Pho:XA 32'!BF29)</f>
        <v>4339.6869999999999</v>
      </c>
      <c r="BH30" s="116"/>
      <c r="BK30" s="123"/>
      <c r="BL30" s="117"/>
      <c r="BM30" s="314"/>
      <c r="BN30" s="826"/>
    </row>
    <row r="31" spans="1:66" s="118" customFormat="1" ht="15" x14ac:dyDescent="0.25">
      <c r="A31" s="965" t="s">
        <v>442</v>
      </c>
      <c r="B31" s="320" t="s">
        <v>248</v>
      </c>
      <c r="C31" s="314" t="s">
        <v>249</v>
      </c>
      <c r="D31" s="1063">
        <f>SUM('Gia Pho:XA 32'!D30)</f>
        <v>2129.0169999999998</v>
      </c>
      <c r="E31" s="1063">
        <f>SUM('Gia Pho:XA 32'!E30)</f>
        <v>0</v>
      </c>
      <c r="F31" s="1063">
        <f>SUM('Gia Pho:XA 32'!F30)</f>
        <v>0</v>
      </c>
      <c r="G31" s="1063">
        <f>SUM('Gia Pho:XA 32'!G30)</f>
        <v>0</v>
      </c>
      <c r="H31" s="1063">
        <f>SUM('Gia Pho:XA 32'!H30)</f>
        <v>0</v>
      </c>
      <c r="I31" s="1063">
        <f>SUM('Gia Pho:XA 32'!I30)</f>
        <v>0</v>
      </c>
      <c r="J31" s="1063">
        <f>SUM('Gia Pho:XA 32'!J30)</f>
        <v>0</v>
      </c>
      <c r="K31" s="1063">
        <f>SUM('Gia Pho:XA 32'!K30)</f>
        <v>0</v>
      </c>
      <c r="L31" s="1063">
        <f>SUM('Gia Pho:XA 32'!L30)</f>
        <v>0</v>
      </c>
      <c r="M31" s="1063">
        <f>SUM('Gia Pho:XA 32'!M30)</f>
        <v>0</v>
      </c>
      <c r="N31" s="1063">
        <f>SUM('Gia Pho:XA 32'!N30)</f>
        <v>0</v>
      </c>
      <c r="O31" s="1063">
        <f>SUM('Gia Pho:XA 32'!O30)</f>
        <v>0</v>
      </c>
      <c r="P31" s="1063">
        <f>SUM('Gia Pho:XA 32'!P30)</f>
        <v>0</v>
      </c>
      <c r="Q31" s="1063">
        <f>SUM('Gia Pho:XA 32'!Q30)</f>
        <v>0</v>
      </c>
      <c r="R31" s="1063">
        <f>SUM('Gia Pho:XA 32'!R30)</f>
        <v>0.62000000000000011</v>
      </c>
      <c r="S31" s="1063">
        <f>SUM('Gia Pho:XA 32'!S30)</f>
        <v>0</v>
      </c>
      <c r="T31" s="1063">
        <f>SUM('Gia Pho:XA 32'!T30)</f>
        <v>0</v>
      </c>
      <c r="U31" s="1063">
        <f>SUM('Gia Pho:XA 32'!U30)</f>
        <v>0</v>
      </c>
      <c r="V31" s="1063">
        <f>SUM('Gia Pho:XA 32'!V30)</f>
        <v>0</v>
      </c>
      <c r="W31" s="1063">
        <f>SUM('Gia Pho:XA 32'!W30)</f>
        <v>0</v>
      </c>
      <c r="X31" s="1063">
        <f>SUM('Gia Pho:XA 32'!X30)</f>
        <v>0</v>
      </c>
      <c r="Y31" s="1063">
        <f>SUM('Gia Pho:XA 32'!Y30)</f>
        <v>0</v>
      </c>
      <c r="Z31" s="1063">
        <f>SUM('Gia Pho:XA 32'!Z30)</f>
        <v>0</v>
      </c>
      <c r="AA31" s="1063">
        <f>SUM('Gia Pho:XA 32'!AA30)</f>
        <v>0.58000000000000007</v>
      </c>
      <c r="AB31" s="1063">
        <f>SUM('Gia Pho:XA 32'!AB30)</f>
        <v>2128.3969999999999</v>
      </c>
      <c r="AC31" s="1063">
        <f>SUM('Gia Pho:XA 32'!AC30)</f>
        <v>0</v>
      </c>
      <c r="AD31" s="1063">
        <f>SUM('Gia Pho:XA 32'!AD30)</f>
        <v>0</v>
      </c>
      <c r="AE31" s="1063">
        <f>SUM('Gia Pho:XA 32'!AE30)</f>
        <v>0</v>
      </c>
      <c r="AF31" s="1063">
        <f>SUM('Gia Pho:XA 32'!AF30)</f>
        <v>0</v>
      </c>
      <c r="AG31" s="1063">
        <f>SUM('Gia Pho:XA 32'!AG30)</f>
        <v>0.02</v>
      </c>
      <c r="AH31" s="1063">
        <f>SUM('Gia Pho:XA 32'!AH30)</f>
        <v>0.02</v>
      </c>
      <c r="AI31" s="1063">
        <f>SUM('Gia Pho:XA 32'!AI30)</f>
        <v>0</v>
      </c>
      <c r="AJ31" s="1063">
        <f>SUM('Gia Pho:XA 32'!AJ30)</f>
        <v>0</v>
      </c>
      <c r="AK31" s="1063">
        <f>SUM('Gia Pho:XA 32'!AK30)</f>
        <v>0</v>
      </c>
      <c r="AL31" s="1063">
        <f>SUM('Gia Pho:XA 32'!AL30)</f>
        <v>0.54</v>
      </c>
      <c r="AM31" s="1063">
        <f>SUM('Gia Pho:XA 32'!AM30)</f>
        <v>0</v>
      </c>
      <c r="AN31" s="1063">
        <f>SUM('Gia Pho:XA 32'!AN30)</f>
        <v>0</v>
      </c>
      <c r="AO31" s="1063">
        <f>SUM('Gia Pho:XA 32'!AO30)</f>
        <v>0</v>
      </c>
      <c r="AP31" s="1063">
        <f>SUM('Gia Pho:XA 32'!AP30)</f>
        <v>0</v>
      </c>
      <c r="AQ31" s="1063">
        <f>SUM('Gia Pho:XA 32'!AQ30)</f>
        <v>0</v>
      </c>
      <c r="AR31" s="1063">
        <f>SUM('Gia Pho:XA 32'!AR30)</f>
        <v>0</v>
      </c>
      <c r="AS31" s="1063">
        <f>SUM('Gia Pho:XA 32'!AS30)</f>
        <v>0</v>
      </c>
      <c r="AT31" s="1063">
        <f>SUM('Gia Pho:XA 32'!AT30)</f>
        <v>0</v>
      </c>
      <c r="AU31" s="1063">
        <f>SUM('Gia Pho:XA 32'!AU30)</f>
        <v>0.04</v>
      </c>
      <c r="AV31" s="1063">
        <f>SUM('Gia Pho:XA 32'!AV30)</f>
        <v>0</v>
      </c>
      <c r="AW31" s="1063">
        <f>SUM('Gia Pho:XA 32'!AW30)</f>
        <v>0</v>
      </c>
      <c r="AX31" s="1063">
        <f>SUM('Gia Pho:XA 32'!AX30)</f>
        <v>0</v>
      </c>
      <c r="AY31" s="1063">
        <f>SUM('Gia Pho:XA 32'!AY30)</f>
        <v>0</v>
      </c>
      <c r="AZ31" s="1063">
        <f>SUM('Gia Pho:XA 32'!AZ30)</f>
        <v>0</v>
      </c>
      <c r="BA31" s="1063">
        <f>SUM('Gia Pho:XA 32'!BA30)</f>
        <v>0</v>
      </c>
      <c r="BB31" s="1063">
        <f>SUM('Gia Pho:XA 32'!BB30)</f>
        <v>0</v>
      </c>
      <c r="BC31" s="1063">
        <f>SUM('Gia Pho:XA 32'!BC30)</f>
        <v>0</v>
      </c>
      <c r="BD31" s="1063">
        <f>SUM('Gia Pho:XA 32'!BD30)</f>
        <v>0</v>
      </c>
      <c r="BE31" s="1063">
        <f>SUM('Gia Pho:XA 32'!BE30)</f>
        <v>0.62000000000000011</v>
      </c>
      <c r="BF31" s="1063">
        <f t="shared" si="0"/>
        <v>229.73000000000047</v>
      </c>
      <c r="BG31" s="1063">
        <f>SUM('Gia Pho:XA 32'!BF30)</f>
        <v>2358.7470000000003</v>
      </c>
      <c r="BH31" s="116"/>
      <c r="BK31" s="123"/>
      <c r="BL31" s="117"/>
      <c r="BM31" s="314"/>
      <c r="BN31" s="826"/>
    </row>
    <row r="32" spans="1:66" s="118" customFormat="1" ht="15" x14ac:dyDescent="0.25">
      <c r="A32" s="965" t="s">
        <v>442</v>
      </c>
      <c r="B32" s="320" t="s">
        <v>257</v>
      </c>
      <c r="C32" s="314" t="s">
        <v>258</v>
      </c>
      <c r="D32" s="1063">
        <f>SUM('Gia Pho:XA 32'!D31)</f>
        <v>578.99000000000012</v>
      </c>
      <c r="E32" s="1063">
        <f>SUM('Gia Pho:XA 32'!E31)</f>
        <v>0</v>
      </c>
      <c r="F32" s="1063">
        <f>SUM('Gia Pho:XA 32'!F31)</f>
        <v>0</v>
      </c>
      <c r="G32" s="1063">
        <f>SUM('Gia Pho:XA 32'!G31)</f>
        <v>0</v>
      </c>
      <c r="H32" s="1063">
        <f>SUM('Gia Pho:XA 32'!H31)</f>
        <v>0</v>
      </c>
      <c r="I32" s="1063">
        <f>SUM('Gia Pho:XA 32'!I31)</f>
        <v>0</v>
      </c>
      <c r="J32" s="1063">
        <f>SUM('Gia Pho:XA 32'!J31)</f>
        <v>0</v>
      </c>
      <c r="K32" s="1063">
        <f>SUM('Gia Pho:XA 32'!K31)</f>
        <v>0</v>
      </c>
      <c r="L32" s="1063">
        <f>SUM('Gia Pho:XA 32'!L31)</f>
        <v>0</v>
      </c>
      <c r="M32" s="1063">
        <f>SUM('Gia Pho:XA 32'!M31)</f>
        <v>0</v>
      </c>
      <c r="N32" s="1063">
        <f>SUM('Gia Pho:XA 32'!N31)</f>
        <v>0</v>
      </c>
      <c r="O32" s="1063">
        <f>SUM('Gia Pho:XA 32'!O31)</f>
        <v>0</v>
      </c>
      <c r="P32" s="1063">
        <f>SUM('Gia Pho:XA 32'!P31)</f>
        <v>0</v>
      </c>
      <c r="Q32" s="1063">
        <f>SUM('Gia Pho:XA 32'!Q31)</f>
        <v>0</v>
      </c>
      <c r="R32" s="1063">
        <f>SUM('Gia Pho:XA 32'!R31)</f>
        <v>10.819999999999999</v>
      </c>
      <c r="S32" s="1063">
        <f>SUM('Gia Pho:XA 32'!S31)</f>
        <v>0</v>
      </c>
      <c r="T32" s="1063">
        <f>SUM('Gia Pho:XA 32'!T31)</f>
        <v>0</v>
      </c>
      <c r="U32" s="1063">
        <f>SUM('Gia Pho:XA 32'!U31)</f>
        <v>0</v>
      </c>
      <c r="V32" s="1063">
        <f>SUM('Gia Pho:XA 32'!V31)</f>
        <v>0</v>
      </c>
      <c r="W32" s="1063">
        <f>SUM('Gia Pho:XA 32'!W31)</f>
        <v>1.9</v>
      </c>
      <c r="X32" s="1063">
        <f>SUM('Gia Pho:XA 32'!X31)</f>
        <v>0</v>
      </c>
      <c r="Y32" s="1063">
        <f>SUM('Gia Pho:XA 32'!Y31)</f>
        <v>0</v>
      </c>
      <c r="Z32" s="1063">
        <f>SUM('Gia Pho:XA 32'!Z31)</f>
        <v>5.23</v>
      </c>
      <c r="AA32" s="1063">
        <f>SUM('Gia Pho:XA 32'!AA31)</f>
        <v>3.6900000000000004</v>
      </c>
      <c r="AB32" s="1063">
        <f>SUM('Gia Pho:XA 32'!AB31)</f>
        <v>1.53</v>
      </c>
      <c r="AC32" s="1063">
        <f>SUM('Gia Pho:XA 32'!AC31)</f>
        <v>568.17000000000007</v>
      </c>
      <c r="AD32" s="1063">
        <f>SUM('Gia Pho:XA 32'!AD31)</f>
        <v>0</v>
      </c>
      <c r="AE32" s="1063">
        <f>SUM('Gia Pho:XA 32'!AE31)</f>
        <v>0</v>
      </c>
      <c r="AF32" s="1063">
        <f>SUM('Gia Pho:XA 32'!AF31)</f>
        <v>0</v>
      </c>
      <c r="AG32" s="1063">
        <f>SUM('Gia Pho:XA 32'!AG31)</f>
        <v>0</v>
      </c>
      <c r="AH32" s="1063">
        <f>SUM('Gia Pho:XA 32'!AH31)</f>
        <v>2.15</v>
      </c>
      <c r="AI32" s="1063">
        <f>SUM('Gia Pho:XA 32'!AI31)</f>
        <v>0</v>
      </c>
      <c r="AJ32" s="1063">
        <f>SUM('Gia Pho:XA 32'!AJ31)</f>
        <v>0</v>
      </c>
      <c r="AK32" s="1063">
        <f>SUM('Gia Pho:XA 32'!AK31)</f>
        <v>0</v>
      </c>
      <c r="AL32" s="1063">
        <f>SUM('Gia Pho:XA 32'!AL31)</f>
        <v>0.01</v>
      </c>
      <c r="AM32" s="1063">
        <f>SUM('Gia Pho:XA 32'!AM31)</f>
        <v>0</v>
      </c>
      <c r="AN32" s="1063">
        <f>SUM('Gia Pho:XA 32'!AN31)</f>
        <v>0</v>
      </c>
      <c r="AO32" s="1063">
        <f>SUM('Gia Pho:XA 32'!AO31)</f>
        <v>0</v>
      </c>
      <c r="AP32" s="1063">
        <f>SUM('Gia Pho:XA 32'!AP31)</f>
        <v>0</v>
      </c>
      <c r="AQ32" s="1063">
        <f>SUM('Gia Pho:XA 32'!AQ31)</f>
        <v>0</v>
      </c>
      <c r="AR32" s="1063">
        <f>SUM('Gia Pho:XA 32'!AR31)</f>
        <v>0</v>
      </c>
      <c r="AS32" s="1063">
        <f>SUM('Gia Pho:XA 32'!AS31)</f>
        <v>0</v>
      </c>
      <c r="AT32" s="1063">
        <f>SUM('Gia Pho:XA 32'!AT31)</f>
        <v>0</v>
      </c>
      <c r="AU32" s="1063">
        <f>SUM('Gia Pho:XA 32'!AU31)</f>
        <v>0</v>
      </c>
      <c r="AV32" s="1063">
        <f>SUM('Gia Pho:XA 32'!AV31)</f>
        <v>0</v>
      </c>
      <c r="AW32" s="1063">
        <f>SUM('Gia Pho:XA 32'!AW31)</f>
        <v>0</v>
      </c>
      <c r="AX32" s="1063">
        <f>SUM('Gia Pho:XA 32'!AX31)</f>
        <v>0</v>
      </c>
      <c r="AY32" s="1063">
        <f>SUM('Gia Pho:XA 32'!AY31)</f>
        <v>0</v>
      </c>
      <c r="AZ32" s="1063">
        <f>SUM('Gia Pho:XA 32'!AZ31)</f>
        <v>0</v>
      </c>
      <c r="BA32" s="1063">
        <f>SUM('Gia Pho:XA 32'!BA31)</f>
        <v>0</v>
      </c>
      <c r="BB32" s="1063">
        <f>SUM('Gia Pho:XA 32'!BB31)</f>
        <v>0</v>
      </c>
      <c r="BC32" s="1063">
        <f>SUM('Gia Pho:XA 32'!BC31)</f>
        <v>0</v>
      </c>
      <c r="BD32" s="1063">
        <f>SUM('Gia Pho:XA 32'!BD31)</f>
        <v>0</v>
      </c>
      <c r="BE32" s="1063">
        <f>SUM('Gia Pho:XA 32'!BE31)</f>
        <v>10.819999999999999</v>
      </c>
      <c r="BF32" s="1063">
        <f t="shared" si="0"/>
        <v>583.54999999999984</v>
      </c>
      <c r="BG32" s="1063">
        <f>SUM('Gia Pho:XA 32'!BF31)</f>
        <v>1162.54</v>
      </c>
      <c r="BH32" s="116"/>
      <c r="BK32" s="123"/>
      <c r="BL32" s="117"/>
      <c r="BM32" s="314"/>
      <c r="BN32" s="826"/>
    </row>
    <row r="33" spans="1:66" s="118" customFormat="1" ht="15" x14ac:dyDescent="0.25">
      <c r="A33" s="965" t="s">
        <v>442</v>
      </c>
      <c r="B33" s="320" t="s">
        <v>443</v>
      </c>
      <c r="C33" s="314" t="s">
        <v>245</v>
      </c>
      <c r="D33" s="1063">
        <f>SUM('Gia Pho:XA 32'!D32)</f>
        <v>1.4500000000000004</v>
      </c>
      <c r="E33" s="1063">
        <f>SUM('Gia Pho:XA 32'!E32)</f>
        <v>0</v>
      </c>
      <c r="F33" s="1063">
        <f>SUM('Gia Pho:XA 32'!F32)</f>
        <v>0</v>
      </c>
      <c r="G33" s="1063">
        <f>SUM('Gia Pho:XA 32'!G32)</f>
        <v>0</v>
      </c>
      <c r="H33" s="1063">
        <f>SUM('Gia Pho:XA 32'!H32)</f>
        <v>0</v>
      </c>
      <c r="I33" s="1063">
        <f>SUM('Gia Pho:XA 32'!I32)</f>
        <v>0</v>
      </c>
      <c r="J33" s="1063">
        <f>SUM('Gia Pho:XA 32'!J32)</f>
        <v>0</v>
      </c>
      <c r="K33" s="1063">
        <f>SUM('Gia Pho:XA 32'!K32)</f>
        <v>0</v>
      </c>
      <c r="L33" s="1063">
        <f>SUM('Gia Pho:XA 32'!L32)</f>
        <v>0</v>
      </c>
      <c r="M33" s="1063">
        <f>SUM('Gia Pho:XA 32'!M32)</f>
        <v>0</v>
      </c>
      <c r="N33" s="1063">
        <f>SUM('Gia Pho:XA 32'!N32)</f>
        <v>0</v>
      </c>
      <c r="O33" s="1063">
        <f>SUM('Gia Pho:XA 32'!O32)</f>
        <v>0</v>
      </c>
      <c r="P33" s="1063">
        <f>SUM('Gia Pho:XA 32'!P32)</f>
        <v>0</v>
      </c>
      <c r="Q33" s="1063">
        <f>SUM('Gia Pho:XA 32'!Q32)</f>
        <v>0</v>
      </c>
      <c r="R33" s="1063">
        <f>SUM('Gia Pho:XA 32'!R32)</f>
        <v>7.0000000000000007E-2</v>
      </c>
      <c r="S33" s="1063">
        <f>SUM('Gia Pho:XA 32'!S32)</f>
        <v>0</v>
      </c>
      <c r="T33" s="1063">
        <f>SUM('Gia Pho:XA 32'!T32)</f>
        <v>0</v>
      </c>
      <c r="U33" s="1063">
        <f>SUM('Gia Pho:XA 32'!U32)</f>
        <v>0</v>
      </c>
      <c r="V33" s="1063">
        <f>SUM('Gia Pho:XA 32'!V32)</f>
        <v>0</v>
      </c>
      <c r="W33" s="1063">
        <f>SUM('Gia Pho:XA 32'!W32)</f>
        <v>0</v>
      </c>
      <c r="X33" s="1063">
        <f>SUM('Gia Pho:XA 32'!X32)</f>
        <v>0</v>
      </c>
      <c r="Y33" s="1063">
        <f>SUM('Gia Pho:XA 32'!Y32)</f>
        <v>0</v>
      </c>
      <c r="Z33" s="1063">
        <f>SUM('Gia Pho:XA 32'!Z32)</f>
        <v>0</v>
      </c>
      <c r="AA33" s="1063">
        <f>SUM('Gia Pho:XA 32'!AA32)</f>
        <v>7.0000000000000007E-2</v>
      </c>
      <c r="AB33" s="1063">
        <f>SUM('Gia Pho:XA 32'!AB32)</f>
        <v>0</v>
      </c>
      <c r="AC33" s="1063">
        <f>SUM('Gia Pho:XA 32'!AC32)</f>
        <v>0</v>
      </c>
      <c r="AD33" s="1063">
        <f>SUM('Gia Pho:XA 32'!AD32)</f>
        <v>1.3800000000000001</v>
      </c>
      <c r="AE33" s="1063">
        <f>SUM('Gia Pho:XA 32'!AE32)</f>
        <v>0</v>
      </c>
      <c r="AF33" s="1063">
        <f>SUM('Gia Pho:XA 32'!AF32)</f>
        <v>0</v>
      </c>
      <c r="AG33" s="1063">
        <f>SUM('Gia Pho:XA 32'!AG32)</f>
        <v>0</v>
      </c>
      <c r="AH33" s="1063">
        <f>SUM('Gia Pho:XA 32'!AH32)</f>
        <v>0</v>
      </c>
      <c r="AI33" s="1063">
        <f>SUM('Gia Pho:XA 32'!AI32)</f>
        <v>7.0000000000000007E-2</v>
      </c>
      <c r="AJ33" s="1063">
        <f>SUM('Gia Pho:XA 32'!AJ32)</f>
        <v>0</v>
      </c>
      <c r="AK33" s="1063">
        <f>SUM('Gia Pho:XA 32'!AK32)</f>
        <v>0</v>
      </c>
      <c r="AL33" s="1063">
        <f>SUM('Gia Pho:XA 32'!AL32)</f>
        <v>0</v>
      </c>
      <c r="AM33" s="1063">
        <f>SUM('Gia Pho:XA 32'!AM32)</f>
        <v>0</v>
      </c>
      <c r="AN33" s="1063">
        <f>SUM('Gia Pho:XA 32'!AN32)</f>
        <v>0</v>
      </c>
      <c r="AO33" s="1063">
        <f>SUM('Gia Pho:XA 32'!AO32)</f>
        <v>0</v>
      </c>
      <c r="AP33" s="1063">
        <f>SUM('Gia Pho:XA 32'!AP32)</f>
        <v>0</v>
      </c>
      <c r="AQ33" s="1063">
        <f>SUM('Gia Pho:XA 32'!AQ32)</f>
        <v>0</v>
      </c>
      <c r="AR33" s="1063">
        <f>SUM('Gia Pho:XA 32'!AR32)</f>
        <v>0</v>
      </c>
      <c r="AS33" s="1063">
        <f>SUM('Gia Pho:XA 32'!AS32)</f>
        <v>0</v>
      </c>
      <c r="AT33" s="1063">
        <f>SUM('Gia Pho:XA 32'!AT32)</f>
        <v>0</v>
      </c>
      <c r="AU33" s="1063">
        <f>SUM('Gia Pho:XA 32'!AU32)</f>
        <v>0</v>
      </c>
      <c r="AV33" s="1063">
        <f>SUM('Gia Pho:XA 32'!AV32)</f>
        <v>0</v>
      </c>
      <c r="AW33" s="1063">
        <f>SUM('Gia Pho:XA 32'!AW32)</f>
        <v>0</v>
      </c>
      <c r="AX33" s="1063">
        <f>SUM('Gia Pho:XA 32'!AX32)</f>
        <v>0</v>
      </c>
      <c r="AY33" s="1063">
        <f>SUM('Gia Pho:XA 32'!AY32)</f>
        <v>0</v>
      </c>
      <c r="AZ33" s="1063">
        <f>SUM('Gia Pho:XA 32'!AZ32)</f>
        <v>0</v>
      </c>
      <c r="BA33" s="1063">
        <f>SUM('Gia Pho:XA 32'!BA32)</f>
        <v>0</v>
      </c>
      <c r="BB33" s="1063">
        <f>SUM('Gia Pho:XA 32'!BB32)</f>
        <v>0</v>
      </c>
      <c r="BC33" s="1063">
        <f>SUM('Gia Pho:XA 32'!BC32)</f>
        <v>0</v>
      </c>
      <c r="BD33" s="1063">
        <f>SUM('Gia Pho:XA 32'!BD32)</f>
        <v>0</v>
      </c>
      <c r="BE33" s="1063">
        <f>SUM('Gia Pho:XA 32'!BE32)</f>
        <v>7.0000000000000007E-2</v>
      </c>
      <c r="BF33" s="1063">
        <f t="shared" si="0"/>
        <v>-2.000000000000024E-2</v>
      </c>
      <c r="BG33" s="1063">
        <f>SUM('Gia Pho:XA 32'!BF32)</f>
        <v>1.4300000000000002</v>
      </c>
      <c r="BH33" s="116"/>
      <c r="BK33" s="123"/>
      <c r="BL33" s="117"/>
      <c r="BM33" s="314"/>
      <c r="BN33" s="826"/>
    </row>
    <row r="34" spans="1:66" s="118" customFormat="1" ht="15" x14ac:dyDescent="0.25">
      <c r="A34" s="965" t="s">
        <v>442</v>
      </c>
      <c r="B34" s="320" t="s">
        <v>444</v>
      </c>
      <c r="C34" s="314" t="s">
        <v>436</v>
      </c>
      <c r="D34" s="1063">
        <f>SUM('Gia Pho:XA 32'!D33)</f>
        <v>8.25</v>
      </c>
      <c r="E34" s="1063">
        <f>SUM('Gia Pho:XA 32'!E33)</f>
        <v>0</v>
      </c>
      <c r="F34" s="1063">
        <f>SUM('Gia Pho:XA 32'!F33)</f>
        <v>0</v>
      </c>
      <c r="G34" s="1063">
        <f>SUM('Gia Pho:XA 32'!G33)</f>
        <v>0</v>
      </c>
      <c r="H34" s="1063">
        <f>SUM('Gia Pho:XA 32'!H33)</f>
        <v>0</v>
      </c>
      <c r="I34" s="1063">
        <f>SUM('Gia Pho:XA 32'!I33)</f>
        <v>0</v>
      </c>
      <c r="J34" s="1063">
        <f>SUM('Gia Pho:XA 32'!J33)</f>
        <v>0</v>
      </c>
      <c r="K34" s="1063">
        <f>SUM('Gia Pho:XA 32'!K33)</f>
        <v>0</v>
      </c>
      <c r="L34" s="1063">
        <f>SUM('Gia Pho:XA 32'!L33)</f>
        <v>0</v>
      </c>
      <c r="M34" s="1063">
        <f>SUM('Gia Pho:XA 32'!M33)</f>
        <v>0</v>
      </c>
      <c r="N34" s="1063">
        <f>SUM('Gia Pho:XA 32'!N33)</f>
        <v>0</v>
      </c>
      <c r="O34" s="1063">
        <f>SUM('Gia Pho:XA 32'!O33)</f>
        <v>0</v>
      </c>
      <c r="P34" s="1063">
        <f>SUM('Gia Pho:XA 32'!P33)</f>
        <v>0</v>
      </c>
      <c r="Q34" s="1063">
        <f>SUM('Gia Pho:XA 32'!Q33)</f>
        <v>0</v>
      </c>
      <c r="R34" s="1063">
        <f>SUM('Gia Pho:XA 32'!R33)</f>
        <v>7.0000000000000007E-2</v>
      </c>
      <c r="S34" s="1063">
        <f>SUM('Gia Pho:XA 32'!S33)</f>
        <v>0</v>
      </c>
      <c r="T34" s="1063">
        <f>SUM('Gia Pho:XA 32'!T33)</f>
        <v>0</v>
      </c>
      <c r="U34" s="1063">
        <f>SUM('Gia Pho:XA 32'!U33)</f>
        <v>0</v>
      </c>
      <c r="V34" s="1063">
        <f>SUM('Gia Pho:XA 32'!V33)</f>
        <v>0</v>
      </c>
      <c r="W34" s="1063">
        <f>SUM('Gia Pho:XA 32'!W33)</f>
        <v>0</v>
      </c>
      <c r="X34" s="1063">
        <f>SUM('Gia Pho:XA 32'!X33)</f>
        <v>0</v>
      </c>
      <c r="Y34" s="1063">
        <f>SUM('Gia Pho:XA 32'!Y33)</f>
        <v>0</v>
      </c>
      <c r="Z34" s="1063">
        <f>SUM('Gia Pho:XA 32'!Z33)</f>
        <v>0</v>
      </c>
      <c r="AA34" s="1063">
        <f>SUM('Gia Pho:XA 32'!AA33)</f>
        <v>7.0000000000000007E-2</v>
      </c>
      <c r="AB34" s="1063">
        <f>SUM('Gia Pho:XA 32'!AB33)</f>
        <v>0.04</v>
      </c>
      <c r="AC34" s="1063">
        <f>SUM('Gia Pho:XA 32'!AC33)</f>
        <v>0</v>
      </c>
      <c r="AD34" s="1063">
        <f>SUM('Gia Pho:XA 32'!AD33)</f>
        <v>0</v>
      </c>
      <c r="AE34" s="1063">
        <f>SUM('Gia Pho:XA 32'!AE33)</f>
        <v>8.18</v>
      </c>
      <c r="AF34" s="1063">
        <f>SUM('Gia Pho:XA 32'!AF33)</f>
        <v>0</v>
      </c>
      <c r="AG34" s="1063">
        <f>SUM('Gia Pho:XA 32'!AG33)</f>
        <v>0</v>
      </c>
      <c r="AH34" s="1063">
        <f>SUM('Gia Pho:XA 32'!AH33)</f>
        <v>0</v>
      </c>
      <c r="AI34" s="1063">
        <f>SUM('Gia Pho:XA 32'!AI33)</f>
        <v>0.03</v>
      </c>
      <c r="AJ34" s="1063">
        <f>SUM('Gia Pho:XA 32'!AJ33)</f>
        <v>0</v>
      </c>
      <c r="AK34" s="1063">
        <f>SUM('Gia Pho:XA 32'!AK33)</f>
        <v>0</v>
      </c>
      <c r="AL34" s="1063">
        <f>SUM('Gia Pho:XA 32'!AL33)</f>
        <v>0</v>
      </c>
      <c r="AM34" s="1063">
        <f>SUM('Gia Pho:XA 32'!AM33)</f>
        <v>0</v>
      </c>
      <c r="AN34" s="1063">
        <f>SUM('Gia Pho:XA 32'!AN33)</f>
        <v>0</v>
      </c>
      <c r="AO34" s="1063">
        <f>SUM('Gia Pho:XA 32'!AO33)</f>
        <v>0</v>
      </c>
      <c r="AP34" s="1063">
        <f>SUM('Gia Pho:XA 32'!AP33)</f>
        <v>0</v>
      </c>
      <c r="AQ34" s="1063">
        <f>SUM('Gia Pho:XA 32'!AQ33)</f>
        <v>0</v>
      </c>
      <c r="AR34" s="1063">
        <f>SUM('Gia Pho:XA 32'!AR33)</f>
        <v>0</v>
      </c>
      <c r="AS34" s="1063">
        <f>SUM('Gia Pho:XA 32'!AS33)</f>
        <v>0</v>
      </c>
      <c r="AT34" s="1063">
        <f>SUM('Gia Pho:XA 32'!AT33)</f>
        <v>0</v>
      </c>
      <c r="AU34" s="1063">
        <f>SUM('Gia Pho:XA 32'!AU33)</f>
        <v>0</v>
      </c>
      <c r="AV34" s="1063">
        <f>SUM('Gia Pho:XA 32'!AV33)</f>
        <v>0</v>
      </c>
      <c r="AW34" s="1063">
        <f>SUM('Gia Pho:XA 32'!AW33)</f>
        <v>0</v>
      </c>
      <c r="AX34" s="1063">
        <f>SUM('Gia Pho:XA 32'!AX33)</f>
        <v>0</v>
      </c>
      <c r="AY34" s="1063">
        <f>SUM('Gia Pho:XA 32'!AY33)</f>
        <v>0</v>
      </c>
      <c r="AZ34" s="1063">
        <f>SUM('Gia Pho:XA 32'!AZ33)</f>
        <v>0</v>
      </c>
      <c r="BA34" s="1063">
        <f>SUM('Gia Pho:XA 32'!BA33)</f>
        <v>0</v>
      </c>
      <c r="BB34" s="1063">
        <f>SUM('Gia Pho:XA 32'!BB33)</f>
        <v>0</v>
      </c>
      <c r="BC34" s="1063">
        <f>SUM('Gia Pho:XA 32'!BC33)</f>
        <v>0</v>
      </c>
      <c r="BD34" s="1063">
        <f>SUM('Gia Pho:XA 32'!BD33)</f>
        <v>0</v>
      </c>
      <c r="BE34" s="1063">
        <f>SUM('Gia Pho:XA 32'!BE33)</f>
        <v>7.0000000000000007E-2</v>
      </c>
      <c r="BF34" s="1063">
        <f t="shared" si="0"/>
        <v>0.38999999999999879</v>
      </c>
      <c r="BG34" s="1063">
        <f>SUM('Gia Pho:XA 32'!BF33)</f>
        <v>8.6399999999999988</v>
      </c>
      <c r="BH34" s="116"/>
      <c r="BK34" s="123"/>
      <c r="BL34" s="117"/>
      <c r="BM34" s="314"/>
      <c r="BN34" s="826"/>
    </row>
    <row r="35" spans="1:66" s="118" customFormat="1" ht="15" customHeight="1" x14ac:dyDescent="0.25">
      <c r="A35" s="965" t="s">
        <v>442</v>
      </c>
      <c r="B35" s="320" t="s">
        <v>277</v>
      </c>
      <c r="C35" s="314" t="s">
        <v>246</v>
      </c>
      <c r="D35" s="1063">
        <f>SUM('Gia Pho:XA 32'!D34)</f>
        <v>74.86</v>
      </c>
      <c r="E35" s="1063">
        <f>SUM('Gia Pho:XA 32'!E34)</f>
        <v>0.33</v>
      </c>
      <c r="F35" s="1063">
        <f>SUM('Gia Pho:XA 32'!F34)</f>
        <v>0</v>
      </c>
      <c r="G35" s="1063">
        <f>SUM('Gia Pho:XA 32'!G34)</f>
        <v>0</v>
      </c>
      <c r="H35" s="1063">
        <f>SUM('Gia Pho:XA 32'!H34)</f>
        <v>0</v>
      </c>
      <c r="I35" s="1063">
        <f>SUM('Gia Pho:XA 32'!I34)</f>
        <v>0</v>
      </c>
      <c r="J35" s="1063">
        <f>SUM('Gia Pho:XA 32'!J34)</f>
        <v>0.33</v>
      </c>
      <c r="K35" s="1063">
        <f>SUM('Gia Pho:XA 32'!K34)</f>
        <v>0</v>
      </c>
      <c r="L35" s="1063">
        <f>SUM('Gia Pho:XA 32'!L34)</f>
        <v>0</v>
      </c>
      <c r="M35" s="1063">
        <f>SUM('Gia Pho:XA 32'!M34)</f>
        <v>0</v>
      </c>
      <c r="N35" s="1063">
        <f>SUM('Gia Pho:XA 32'!N34)</f>
        <v>0</v>
      </c>
      <c r="O35" s="1063">
        <f>SUM('Gia Pho:XA 32'!O34)</f>
        <v>0</v>
      </c>
      <c r="P35" s="1063">
        <f>SUM('Gia Pho:XA 32'!P34)</f>
        <v>0</v>
      </c>
      <c r="Q35" s="1063">
        <f>SUM('Gia Pho:XA 32'!Q34)</f>
        <v>0</v>
      </c>
      <c r="R35" s="1063">
        <f>SUM('Gia Pho:XA 32'!R34)</f>
        <v>5.6</v>
      </c>
      <c r="S35" s="1063">
        <f>SUM('Gia Pho:XA 32'!S34)</f>
        <v>0.44000000000000006</v>
      </c>
      <c r="T35" s="1063">
        <f>SUM('Gia Pho:XA 32'!T34)</f>
        <v>1.1499999999999999</v>
      </c>
      <c r="U35" s="1063">
        <f>SUM('Gia Pho:XA 32'!U34)</f>
        <v>0</v>
      </c>
      <c r="V35" s="1063">
        <f>SUM('Gia Pho:XA 32'!V34)</f>
        <v>0</v>
      </c>
      <c r="W35" s="1063">
        <f>SUM('Gia Pho:XA 32'!W34)</f>
        <v>0.35000000000000003</v>
      </c>
      <c r="X35" s="1063">
        <f>SUM('Gia Pho:XA 32'!X34)</f>
        <v>0</v>
      </c>
      <c r="Y35" s="1063">
        <f>SUM('Gia Pho:XA 32'!Y34)</f>
        <v>0</v>
      </c>
      <c r="Z35" s="1063">
        <f>SUM('Gia Pho:XA 32'!Z34)</f>
        <v>0</v>
      </c>
      <c r="AA35" s="1063">
        <f>SUM('Gia Pho:XA 32'!AA34)</f>
        <v>0.18</v>
      </c>
      <c r="AB35" s="1063">
        <f>SUM('Gia Pho:XA 32'!AB34)</f>
        <v>0.01</v>
      </c>
      <c r="AC35" s="1063">
        <f>SUM('Gia Pho:XA 32'!AC34)</f>
        <v>0</v>
      </c>
      <c r="AD35" s="1063">
        <f>SUM('Gia Pho:XA 32'!AD34)</f>
        <v>0.05</v>
      </c>
      <c r="AE35" s="1063">
        <f>SUM('Gia Pho:XA 32'!AE34)</f>
        <v>0</v>
      </c>
      <c r="AF35" s="1063">
        <f>SUM('Gia Pho:XA 32'!AF34)</f>
        <v>68.930000000000007</v>
      </c>
      <c r="AG35" s="1063">
        <f>SUM('Gia Pho:XA 32'!AG34)</f>
        <v>0.06</v>
      </c>
      <c r="AH35" s="1063">
        <f>SUM('Gia Pho:XA 32'!AH34)</f>
        <v>0</v>
      </c>
      <c r="AI35" s="1063">
        <f>SUM('Gia Pho:XA 32'!AI34)</f>
        <v>0.06</v>
      </c>
      <c r="AJ35" s="1063">
        <f>SUM('Gia Pho:XA 32'!AJ34)</f>
        <v>0</v>
      </c>
      <c r="AK35" s="1063">
        <f>SUM('Gia Pho:XA 32'!AK34)</f>
        <v>0</v>
      </c>
      <c r="AL35" s="1063">
        <f>SUM('Gia Pho:XA 32'!AL34)</f>
        <v>0</v>
      </c>
      <c r="AM35" s="1063">
        <f>SUM('Gia Pho:XA 32'!AM34)</f>
        <v>0</v>
      </c>
      <c r="AN35" s="1063">
        <f>SUM('Gia Pho:XA 32'!AN34)</f>
        <v>0</v>
      </c>
      <c r="AO35" s="1063">
        <f>SUM('Gia Pho:XA 32'!AO34)</f>
        <v>0</v>
      </c>
      <c r="AP35" s="1063">
        <f>SUM('Gia Pho:XA 32'!AP34)</f>
        <v>0</v>
      </c>
      <c r="AQ35" s="1063">
        <f>SUM('Gia Pho:XA 32'!AQ34)</f>
        <v>0</v>
      </c>
      <c r="AR35" s="1063">
        <f>SUM('Gia Pho:XA 32'!AR34)</f>
        <v>0</v>
      </c>
      <c r="AS35" s="1063">
        <f>SUM('Gia Pho:XA 32'!AS34)</f>
        <v>1.03</v>
      </c>
      <c r="AT35" s="1063">
        <f>SUM('Gia Pho:XA 32'!AT34)</f>
        <v>0.62</v>
      </c>
      <c r="AU35" s="1063">
        <f>SUM('Gia Pho:XA 32'!AU34)</f>
        <v>1.27</v>
      </c>
      <c r="AV35" s="1063">
        <f>SUM('Gia Pho:XA 32'!AV34)</f>
        <v>0</v>
      </c>
      <c r="AW35" s="1063">
        <f>SUM('Gia Pho:XA 32'!AW34)</f>
        <v>0.56000000000000005</v>
      </c>
      <c r="AX35" s="1063">
        <f>SUM('Gia Pho:XA 32'!AX34)</f>
        <v>0</v>
      </c>
      <c r="AY35" s="1063">
        <f>SUM('Gia Pho:XA 32'!AY34)</f>
        <v>0</v>
      </c>
      <c r="AZ35" s="1063">
        <f>SUM('Gia Pho:XA 32'!AZ34)</f>
        <v>0</v>
      </c>
      <c r="BA35" s="1063">
        <f>SUM('Gia Pho:XA 32'!BA34)</f>
        <v>0</v>
      </c>
      <c r="BB35" s="1063">
        <f>SUM('Gia Pho:XA 32'!BB34)</f>
        <v>0</v>
      </c>
      <c r="BC35" s="1063">
        <f>SUM('Gia Pho:XA 32'!BC34)</f>
        <v>0</v>
      </c>
      <c r="BD35" s="1063">
        <f>SUM('Gia Pho:XA 32'!BD34)</f>
        <v>0</v>
      </c>
      <c r="BE35" s="1063">
        <f>SUM('Gia Pho:XA 32'!BE34)</f>
        <v>5.93</v>
      </c>
      <c r="BF35" s="1063">
        <f t="shared" si="0"/>
        <v>-3.2499999999999858</v>
      </c>
      <c r="BG35" s="1063">
        <f>SUM('Gia Pho:XA 32'!BF34)</f>
        <v>71.610000000000014</v>
      </c>
      <c r="BH35" s="116"/>
      <c r="BK35" s="123"/>
      <c r="BL35" s="117"/>
      <c r="BM35" s="314"/>
      <c r="BN35" s="826"/>
    </row>
    <row r="36" spans="1:66" s="118" customFormat="1" ht="15" x14ac:dyDescent="0.25">
      <c r="A36" s="965" t="s">
        <v>442</v>
      </c>
      <c r="B36" s="320" t="s">
        <v>445</v>
      </c>
      <c r="C36" s="314" t="s">
        <v>437</v>
      </c>
      <c r="D36" s="1063">
        <f>SUM('Gia Pho:XA 32'!D35)</f>
        <v>57.670000000000009</v>
      </c>
      <c r="E36" s="1063">
        <f>SUM('Gia Pho:XA 32'!E35)</f>
        <v>0</v>
      </c>
      <c r="F36" s="1063">
        <f>SUM('Gia Pho:XA 32'!F35)</f>
        <v>0</v>
      </c>
      <c r="G36" s="1063">
        <f>SUM('Gia Pho:XA 32'!G35)</f>
        <v>0</v>
      </c>
      <c r="H36" s="1063">
        <f>SUM('Gia Pho:XA 32'!H35)</f>
        <v>0</v>
      </c>
      <c r="I36" s="1063">
        <f>SUM('Gia Pho:XA 32'!I35)</f>
        <v>0</v>
      </c>
      <c r="J36" s="1063">
        <f>SUM('Gia Pho:XA 32'!J35)</f>
        <v>0</v>
      </c>
      <c r="K36" s="1063">
        <f>SUM('Gia Pho:XA 32'!K35)</f>
        <v>0</v>
      </c>
      <c r="L36" s="1063">
        <f>SUM('Gia Pho:XA 32'!L35)</f>
        <v>0</v>
      </c>
      <c r="M36" s="1063">
        <f>SUM('Gia Pho:XA 32'!M35)</f>
        <v>0</v>
      </c>
      <c r="N36" s="1063">
        <f>SUM('Gia Pho:XA 32'!N35)</f>
        <v>0</v>
      </c>
      <c r="O36" s="1063">
        <f>SUM('Gia Pho:XA 32'!O35)</f>
        <v>0</v>
      </c>
      <c r="P36" s="1063">
        <f>SUM('Gia Pho:XA 32'!P35)</f>
        <v>0</v>
      </c>
      <c r="Q36" s="1063">
        <f>SUM('Gia Pho:XA 32'!Q35)</f>
        <v>0</v>
      </c>
      <c r="R36" s="1063">
        <f>SUM('Gia Pho:XA 32'!R35)</f>
        <v>2.5</v>
      </c>
      <c r="S36" s="1063">
        <f>SUM('Gia Pho:XA 32'!S35)</f>
        <v>0</v>
      </c>
      <c r="T36" s="1063">
        <f>SUM('Gia Pho:XA 32'!T35)</f>
        <v>0</v>
      </c>
      <c r="U36" s="1063">
        <f>SUM('Gia Pho:XA 32'!U35)</f>
        <v>0</v>
      </c>
      <c r="V36" s="1063">
        <f>SUM('Gia Pho:XA 32'!V35)</f>
        <v>0</v>
      </c>
      <c r="W36" s="1063">
        <f>SUM('Gia Pho:XA 32'!W35)</f>
        <v>0.16</v>
      </c>
      <c r="X36" s="1063">
        <f>SUM('Gia Pho:XA 32'!X35)</f>
        <v>0</v>
      </c>
      <c r="Y36" s="1063">
        <f>SUM('Gia Pho:XA 32'!Y35)</f>
        <v>0</v>
      </c>
      <c r="Z36" s="1063">
        <f>SUM('Gia Pho:XA 32'!Z35)</f>
        <v>0</v>
      </c>
      <c r="AA36" s="1063">
        <f>SUM('Gia Pho:XA 32'!AA35)</f>
        <v>0.12000000000000001</v>
      </c>
      <c r="AB36" s="1063">
        <f>SUM('Gia Pho:XA 32'!AB35)</f>
        <v>0.05</v>
      </c>
      <c r="AC36" s="1063">
        <f>SUM('Gia Pho:XA 32'!AC35)</f>
        <v>0</v>
      </c>
      <c r="AD36" s="1063">
        <f>SUM('Gia Pho:XA 32'!AD35)</f>
        <v>0</v>
      </c>
      <c r="AE36" s="1063">
        <f>SUM('Gia Pho:XA 32'!AE35)</f>
        <v>0</v>
      </c>
      <c r="AF36" s="1063">
        <f>SUM('Gia Pho:XA 32'!AF35)</f>
        <v>0</v>
      </c>
      <c r="AG36" s="1063">
        <f>SUM('Gia Pho:XA 32'!AG35)</f>
        <v>55.17</v>
      </c>
      <c r="AH36" s="1063">
        <f>SUM('Gia Pho:XA 32'!AH35)</f>
        <v>0</v>
      </c>
      <c r="AI36" s="1063">
        <f>SUM('Gia Pho:XA 32'!AI35)</f>
        <v>7.0000000000000007E-2</v>
      </c>
      <c r="AJ36" s="1063">
        <f>SUM('Gia Pho:XA 32'!AJ35)</f>
        <v>0</v>
      </c>
      <c r="AK36" s="1063">
        <f>SUM('Gia Pho:XA 32'!AK35)</f>
        <v>0</v>
      </c>
      <c r="AL36" s="1063">
        <f>SUM('Gia Pho:XA 32'!AL35)</f>
        <v>0</v>
      </c>
      <c r="AM36" s="1063">
        <f>SUM('Gia Pho:XA 32'!AM35)</f>
        <v>0</v>
      </c>
      <c r="AN36" s="1063">
        <f>SUM('Gia Pho:XA 32'!AN35)</f>
        <v>0</v>
      </c>
      <c r="AO36" s="1063">
        <f>SUM('Gia Pho:XA 32'!AO35)</f>
        <v>0</v>
      </c>
      <c r="AP36" s="1063">
        <f>SUM('Gia Pho:XA 32'!AP35)</f>
        <v>0</v>
      </c>
      <c r="AQ36" s="1063">
        <f>SUM('Gia Pho:XA 32'!AQ35)</f>
        <v>0</v>
      </c>
      <c r="AR36" s="1063">
        <f>SUM('Gia Pho:XA 32'!AR35)</f>
        <v>0</v>
      </c>
      <c r="AS36" s="1063">
        <f>SUM('Gia Pho:XA 32'!AS35)</f>
        <v>1.3599999999999999</v>
      </c>
      <c r="AT36" s="1063">
        <f>SUM('Gia Pho:XA 32'!AT35)</f>
        <v>0.86</v>
      </c>
      <c r="AU36" s="1063">
        <f>SUM('Gia Pho:XA 32'!AU35)</f>
        <v>0</v>
      </c>
      <c r="AV36" s="1063">
        <f>SUM('Gia Pho:XA 32'!AV35)</f>
        <v>0</v>
      </c>
      <c r="AW36" s="1063">
        <f>SUM('Gia Pho:XA 32'!AW35)</f>
        <v>0</v>
      </c>
      <c r="AX36" s="1063">
        <f>SUM('Gia Pho:XA 32'!AX35)</f>
        <v>0</v>
      </c>
      <c r="AY36" s="1063">
        <f>SUM('Gia Pho:XA 32'!AY35)</f>
        <v>0</v>
      </c>
      <c r="AZ36" s="1063">
        <f>SUM('Gia Pho:XA 32'!AZ35)</f>
        <v>0</v>
      </c>
      <c r="BA36" s="1063">
        <f>SUM('Gia Pho:XA 32'!BA35)</f>
        <v>0</v>
      </c>
      <c r="BB36" s="1063">
        <f>SUM('Gia Pho:XA 32'!BB35)</f>
        <v>0</v>
      </c>
      <c r="BC36" s="1063">
        <f>SUM('Gia Pho:XA 32'!BC35)</f>
        <v>0</v>
      </c>
      <c r="BD36" s="1063">
        <f>SUM('Gia Pho:XA 32'!BD35)</f>
        <v>0</v>
      </c>
      <c r="BE36" s="1063">
        <f>SUM('Gia Pho:XA 32'!BE35)</f>
        <v>2.5</v>
      </c>
      <c r="BF36" s="1063">
        <f t="shared" si="0"/>
        <v>5.4599999999999937</v>
      </c>
      <c r="BG36" s="1063">
        <f>SUM('Gia Pho:XA 32'!BF35)</f>
        <v>63.13</v>
      </c>
      <c r="BH36" s="116"/>
      <c r="BK36" s="123"/>
      <c r="BL36" s="117"/>
      <c r="BM36" s="314"/>
      <c r="BN36" s="826"/>
    </row>
    <row r="37" spans="1:66" s="118" customFormat="1" ht="15" x14ac:dyDescent="0.25">
      <c r="A37" s="965" t="s">
        <v>442</v>
      </c>
      <c r="B37" s="320" t="s">
        <v>449</v>
      </c>
      <c r="C37" s="314" t="s">
        <v>438</v>
      </c>
      <c r="D37" s="1063">
        <f>SUM('Gia Pho:XA 32'!D36)</f>
        <v>2.569999999999999</v>
      </c>
      <c r="E37" s="1063">
        <f>SUM('Gia Pho:XA 32'!E36)</f>
        <v>0</v>
      </c>
      <c r="F37" s="1063">
        <f>SUM('Gia Pho:XA 32'!F36)</f>
        <v>0</v>
      </c>
      <c r="G37" s="1063">
        <f>SUM('Gia Pho:XA 32'!G36)</f>
        <v>0</v>
      </c>
      <c r="H37" s="1063">
        <f>SUM('Gia Pho:XA 32'!H36)</f>
        <v>0</v>
      </c>
      <c r="I37" s="1063">
        <f>SUM('Gia Pho:XA 32'!I36)</f>
        <v>0</v>
      </c>
      <c r="J37" s="1063">
        <f>SUM('Gia Pho:XA 32'!J36)</f>
        <v>0</v>
      </c>
      <c r="K37" s="1063">
        <f>SUM('Gia Pho:XA 32'!K36)</f>
        <v>0</v>
      </c>
      <c r="L37" s="1063">
        <f>SUM('Gia Pho:XA 32'!L36)</f>
        <v>0</v>
      </c>
      <c r="M37" s="1063">
        <f>SUM('Gia Pho:XA 32'!M36)</f>
        <v>0</v>
      </c>
      <c r="N37" s="1063">
        <f>SUM('Gia Pho:XA 32'!N36)</f>
        <v>0</v>
      </c>
      <c r="O37" s="1063">
        <f>SUM('Gia Pho:XA 32'!O36)</f>
        <v>0</v>
      </c>
      <c r="P37" s="1063">
        <f>SUM('Gia Pho:XA 32'!P36)</f>
        <v>0</v>
      </c>
      <c r="Q37" s="1063">
        <f>SUM('Gia Pho:XA 32'!Q36)</f>
        <v>0</v>
      </c>
      <c r="R37" s="1063">
        <f>SUM('Gia Pho:XA 32'!R36)</f>
        <v>0.01</v>
      </c>
      <c r="S37" s="1063">
        <f>SUM('Gia Pho:XA 32'!S36)</f>
        <v>0</v>
      </c>
      <c r="T37" s="1063">
        <f>SUM('Gia Pho:XA 32'!T36)</f>
        <v>0</v>
      </c>
      <c r="U37" s="1063">
        <f>SUM('Gia Pho:XA 32'!U36)</f>
        <v>0</v>
      </c>
      <c r="V37" s="1063">
        <f>SUM('Gia Pho:XA 32'!V36)</f>
        <v>0</v>
      </c>
      <c r="W37" s="1063">
        <f>SUM('Gia Pho:XA 32'!W36)</f>
        <v>0</v>
      </c>
      <c r="X37" s="1063">
        <f>SUM('Gia Pho:XA 32'!X36)</f>
        <v>0</v>
      </c>
      <c r="Y37" s="1063">
        <f>SUM('Gia Pho:XA 32'!Y36)</f>
        <v>0</v>
      </c>
      <c r="Z37" s="1063">
        <f>SUM('Gia Pho:XA 32'!Z36)</f>
        <v>0</v>
      </c>
      <c r="AA37" s="1063">
        <f>SUM('Gia Pho:XA 32'!AA36)</f>
        <v>0.01</v>
      </c>
      <c r="AB37" s="1063">
        <f>SUM('Gia Pho:XA 32'!AB36)</f>
        <v>0.01</v>
      </c>
      <c r="AC37" s="1063">
        <f>SUM('Gia Pho:XA 32'!AC36)</f>
        <v>0</v>
      </c>
      <c r="AD37" s="1063">
        <f>SUM('Gia Pho:XA 32'!AD36)</f>
        <v>0</v>
      </c>
      <c r="AE37" s="1063">
        <f>SUM('Gia Pho:XA 32'!AE36)</f>
        <v>0</v>
      </c>
      <c r="AF37" s="1063">
        <f>SUM('Gia Pho:XA 32'!AF36)</f>
        <v>0</v>
      </c>
      <c r="AG37" s="1063">
        <f>SUM('Gia Pho:XA 32'!AG36)</f>
        <v>0</v>
      </c>
      <c r="AH37" s="1063">
        <f>SUM('Gia Pho:XA 32'!AH36)</f>
        <v>2.5599999999999992</v>
      </c>
      <c r="AI37" s="1063">
        <f>SUM('Gia Pho:XA 32'!AI36)</f>
        <v>0</v>
      </c>
      <c r="AJ37" s="1063">
        <f>SUM('Gia Pho:XA 32'!AJ36)</f>
        <v>0</v>
      </c>
      <c r="AK37" s="1063">
        <f>SUM('Gia Pho:XA 32'!AK36)</f>
        <v>0</v>
      </c>
      <c r="AL37" s="1063">
        <f>SUM('Gia Pho:XA 32'!AL36)</f>
        <v>0</v>
      </c>
      <c r="AM37" s="1063">
        <f>SUM('Gia Pho:XA 32'!AM36)</f>
        <v>0</v>
      </c>
      <c r="AN37" s="1063">
        <f>SUM('Gia Pho:XA 32'!AN36)</f>
        <v>0</v>
      </c>
      <c r="AO37" s="1063">
        <f>SUM('Gia Pho:XA 32'!AO36)</f>
        <v>0</v>
      </c>
      <c r="AP37" s="1063">
        <f>SUM('Gia Pho:XA 32'!AP36)</f>
        <v>0</v>
      </c>
      <c r="AQ37" s="1063">
        <f>SUM('Gia Pho:XA 32'!AQ36)</f>
        <v>0</v>
      </c>
      <c r="AR37" s="1063">
        <f>SUM('Gia Pho:XA 32'!AR36)</f>
        <v>0</v>
      </c>
      <c r="AS37" s="1063">
        <f>SUM('Gia Pho:XA 32'!AS36)</f>
        <v>0</v>
      </c>
      <c r="AT37" s="1063">
        <f>SUM('Gia Pho:XA 32'!AT36)</f>
        <v>0</v>
      </c>
      <c r="AU37" s="1063">
        <f>SUM('Gia Pho:XA 32'!AU36)</f>
        <v>0</v>
      </c>
      <c r="AV37" s="1063">
        <f>SUM('Gia Pho:XA 32'!AV36)</f>
        <v>0</v>
      </c>
      <c r="AW37" s="1063">
        <f>SUM('Gia Pho:XA 32'!AW36)</f>
        <v>0</v>
      </c>
      <c r="AX37" s="1063">
        <f>SUM('Gia Pho:XA 32'!AX36)</f>
        <v>0</v>
      </c>
      <c r="AY37" s="1063">
        <f>SUM('Gia Pho:XA 32'!AY36)</f>
        <v>0</v>
      </c>
      <c r="AZ37" s="1063">
        <f>SUM('Gia Pho:XA 32'!AZ36)</f>
        <v>0</v>
      </c>
      <c r="BA37" s="1063">
        <f>SUM('Gia Pho:XA 32'!BA36)</f>
        <v>0</v>
      </c>
      <c r="BB37" s="1063">
        <f>SUM('Gia Pho:XA 32'!BB36)</f>
        <v>0</v>
      </c>
      <c r="BC37" s="1063">
        <f>SUM('Gia Pho:XA 32'!BC36)</f>
        <v>0</v>
      </c>
      <c r="BD37" s="1063">
        <f>SUM('Gia Pho:XA 32'!BD36)</f>
        <v>0</v>
      </c>
      <c r="BE37" s="1063">
        <f>SUM('Gia Pho:XA 32'!BE36)</f>
        <v>0.01</v>
      </c>
      <c r="BF37" s="1063">
        <f t="shared" si="0"/>
        <v>19.459999999999997</v>
      </c>
      <c r="BG37" s="1063">
        <f>SUM('Gia Pho:XA 32'!BF36)</f>
        <v>22.029999999999998</v>
      </c>
      <c r="BH37" s="116"/>
      <c r="BK37" s="123"/>
      <c r="BL37" s="117"/>
      <c r="BM37" s="314"/>
      <c r="BN37" s="826"/>
    </row>
    <row r="38" spans="1:66" s="118" customFormat="1" ht="15" x14ac:dyDescent="0.25">
      <c r="A38" s="965" t="s">
        <v>442</v>
      </c>
      <c r="B38" s="320" t="s">
        <v>363</v>
      </c>
      <c r="C38" s="314" t="s">
        <v>364</v>
      </c>
      <c r="D38" s="1063">
        <f>SUM('Gia Pho:XA 32'!D37)</f>
        <v>1.3000000000000003</v>
      </c>
      <c r="E38" s="1063">
        <f>SUM('Gia Pho:XA 32'!E37)</f>
        <v>0</v>
      </c>
      <c r="F38" s="1063">
        <f>SUM('Gia Pho:XA 32'!F37)</f>
        <v>0</v>
      </c>
      <c r="G38" s="1063">
        <f>SUM('Gia Pho:XA 32'!G37)</f>
        <v>0</v>
      </c>
      <c r="H38" s="1063">
        <f>SUM('Gia Pho:XA 32'!H37)</f>
        <v>0</v>
      </c>
      <c r="I38" s="1063">
        <f>SUM('Gia Pho:XA 32'!I37)</f>
        <v>0</v>
      </c>
      <c r="J38" s="1063">
        <f>SUM('Gia Pho:XA 32'!J37)</f>
        <v>0</v>
      </c>
      <c r="K38" s="1063">
        <f>SUM('Gia Pho:XA 32'!K37)</f>
        <v>0</v>
      </c>
      <c r="L38" s="1063">
        <f>SUM('Gia Pho:XA 32'!L37)</f>
        <v>0</v>
      </c>
      <c r="M38" s="1063">
        <f>SUM('Gia Pho:XA 32'!M37)</f>
        <v>0</v>
      </c>
      <c r="N38" s="1063">
        <f>SUM('Gia Pho:XA 32'!N37)</f>
        <v>0</v>
      </c>
      <c r="O38" s="1063">
        <f>SUM('Gia Pho:XA 32'!O37)</f>
        <v>0</v>
      </c>
      <c r="P38" s="1063">
        <f>SUM('Gia Pho:XA 32'!P37)</f>
        <v>0</v>
      </c>
      <c r="Q38" s="1063">
        <f>SUM('Gia Pho:XA 32'!Q37)</f>
        <v>0</v>
      </c>
      <c r="R38" s="1063">
        <f>SUM('Gia Pho:XA 32'!R37)</f>
        <v>0</v>
      </c>
      <c r="S38" s="1063">
        <f>SUM('Gia Pho:XA 32'!S37)</f>
        <v>0</v>
      </c>
      <c r="T38" s="1063">
        <f>SUM('Gia Pho:XA 32'!T37)</f>
        <v>0</v>
      </c>
      <c r="U38" s="1063">
        <f>SUM('Gia Pho:XA 32'!U37)</f>
        <v>0</v>
      </c>
      <c r="V38" s="1063">
        <f>SUM('Gia Pho:XA 32'!V37)</f>
        <v>0</v>
      </c>
      <c r="W38" s="1063">
        <f>SUM('Gia Pho:XA 32'!W37)</f>
        <v>0</v>
      </c>
      <c r="X38" s="1063">
        <f>SUM('Gia Pho:XA 32'!X37)</f>
        <v>0</v>
      </c>
      <c r="Y38" s="1063">
        <f>SUM('Gia Pho:XA 32'!Y37)</f>
        <v>0</v>
      </c>
      <c r="Z38" s="1063">
        <f>SUM('Gia Pho:XA 32'!Z37)</f>
        <v>0</v>
      </c>
      <c r="AA38" s="1063">
        <f>SUM('Gia Pho:XA 32'!AA37)</f>
        <v>0</v>
      </c>
      <c r="AB38" s="1063">
        <f>SUM('Gia Pho:XA 32'!AB37)</f>
        <v>0</v>
      </c>
      <c r="AC38" s="1063">
        <f>SUM('Gia Pho:XA 32'!AC37)</f>
        <v>0</v>
      </c>
      <c r="AD38" s="1063">
        <f>SUM('Gia Pho:XA 32'!AD37)</f>
        <v>0</v>
      </c>
      <c r="AE38" s="1063">
        <f>SUM('Gia Pho:XA 32'!AE37)</f>
        <v>0</v>
      </c>
      <c r="AF38" s="1063">
        <f>SUM('Gia Pho:XA 32'!AF37)</f>
        <v>0</v>
      </c>
      <c r="AG38" s="1063">
        <f>SUM('Gia Pho:XA 32'!AG37)</f>
        <v>0</v>
      </c>
      <c r="AH38" s="1063">
        <f>SUM('Gia Pho:XA 32'!AH37)</f>
        <v>0</v>
      </c>
      <c r="AI38" s="1063">
        <f>SUM('Gia Pho:XA 32'!AI37)</f>
        <v>1.3000000000000003</v>
      </c>
      <c r="AJ38" s="1063">
        <f>SUM('Gia Pho:XA 32'!AJ37)</f>
        <v>0</v>
      </c>
      <c r="AK38" s="1063">
        <f>SUM('Gia Pho:XA 32'!AK37)</f>
        <v>0</v>
      </c>
      <c r="AL38" s="1063">
        <f>SUM('Gia Pho:XA 32'!AL37)</f>
        <v>0</v>
      </c>
      <c r="AM38" s="1063">
        <f>SUM('Gia Pho:XA 32'!AM37)</f>
        <v>0</v>
      </c>
      <c r="AN38" s="1063">
        <f>SUM('Gia Pho:XA 32'!AN37)</f>
        <v>0</v>
      </c>
      <c r="AO38" s="1063">
        <f>SUM('Gia Pho:XA 32'!AO37)</f>
        <v>0</v>
      </c>
      <c r="AP38" s="1063">
        <f>SUM('Gia Pho:XA 32'!AP37)</f>
        <v>0</v>
      </c>
      <c r="AQ38" s="1063">
        <f>SUM('Gia Pho:XA 32'!AQ37)</f>
        <v>0</v>
      </c>
      <c r="AR38" s="1063">
        <f>SUM('Gia Pho:XA 32'!AR37)</f>
        <v>0</v>
      </c>
      <c r="AS38" s="1063">
        <f>SUM('Gia Pho:XA 32'!AS37)</f>
        <v>0</v>
      </c>
      <c r="AT38" s="1063">
        <f>SUM('Gia Pho:XA 32'!AT37)</f>
        <v>0</v>
      </c>
      <c r="AU38" s="1063">
        <f>SUM('Gia Pho:XA 32'!AU37)</f>
        <v>0</v>
      </c>
      <c r="AV38" s="1063">
        <f>SUM('Gia Pho:XA 32'!AV37)</f>
        <v>0</v>
      </c>
      <c r="AW38" s="1063">
        <f>SUM('Gia Pho:XA 32'!AW37)</f>
        <v>0</v>
      </c>
      <c r="AX38" s="1063">
        <f>SUM('Gia Pho:XA 32'!AX37)</f>
        <v>0</v>
      </c>
      <c r="AY38" s="1063">
        <f>SUM('Gia Pho:XA 32'!AY37)</f>
        <v>0</v>
      </c>
      <c r="AZ38" s="1063">
        <f>SUM('Gia Pho:XA 32'!AZ37)</f>
        <v>0</v>
      </c>
      <c r="BA38" s="1063">
        <f>SUM('Gia Pho:XA 32'!BA37)</f>
        <v>0</v>
      </c>
      <c r="BB38" s="1063">
        <f>SUM('Gia Pho:XA 32'!BB37)</f>
        <v>0</v>
      </c>
      <c r="BC38" s="1063">
        <f>SUM('Gia Pho:XA 32'!BC37)</f>
        <v>0</v>
      </c>
      <c r="BD38" s="1063">
        <f>SUM('Gia Pho:XA 32'!BD37)</f>
        <v>0</v>
      </c>
      <c r="BE38" s="1063">
        <f>SUM('Gia Pho:XA 32'!BE37)</f>
        <v>0</v>
      </c>
      <c r="BF38" s="1063">
        <f t="shared" si="0"/>
        <v>3.3899999999999992</v>
      </c>
      <c r="BG38" s="1063">
        <f>SUM('Gia Pho:XA 32'!BF37)</f>
        <v>4.6899999999999995</v>
      </c>
      <c r="BH38" s="116"/>
      <c r="BK38" s="123"/>
      <c r="BL38" s="117"/>
      <c r="BM38" s="314"/>
      <c r="BN38" s="826"/>
    </row>
    <row r="39" spans="1:66" s="118" customFormat="1" ht="15" x14ac:dyDescent="0.25">
      <c r="A39" s="965" t="s">
        <v>442</v>
      </c>
      <c r="B39" s="320" t="s">
        <v>450</v>
      </c>
      <c r="C39" s="314" t="s">
        <v>439</v>
      </c>
      <c r="D39" s="1063">
        <f>SUM('Gia Pho:XA 32'!D38)</f>
        <v>0</v>
      </c>
      <c r="E39" s="1063">
        <f>SUM('Gia Pho:XA 32'!E38)</f>
        <v>0</v>
      </c>
      <c r="F39" s="1063">
        <f>SUM('Gia Pho:XA 32'!F38)</f>
        <v>0</v>
      </c>
      <c r="G39" s="1063">
        <f>SUM('Gia Pho:XA 32'!G38)</f>
        <v>0</v>
      </c>
      <c r="H39" s="1063">
        <f>SUM('Gia Pho:XA 32'!H38)</f>
        <v>0</v>
      </c>
      <c r="I39" s="1063">
        <f>SUM('Gia Pho:XA 32'!I38)</f>
        <v>0</v>
      </c>
      <c r="J39" s="1063">
        <f>SUM('Gia Pho:XA 32'!J38)</f>
        <v>0</v>
      </c>
      <c r="K39" s="1063">
        <f>SUM('Gia Pho:XA 32'!K38)</f>
        <v>0</v>
      </c>
      <c r="L39" s="1063">
        <f>SUM('Gia Pho:XA 32'!L38)</f>
        <v>0</v>
      </c>
      <c r="M39" s="1063">
        <f>SUM('Gia Pho:XA 32'!M38)</f>
        <v>0</v>
      </c>
      <c r="N39" s="1063">
        <f>SUM('Gia Pho:XA 32'!N38)</f>
        <v>0</v>
      </c>
      <c r="O39" s="1063">
        <f>SUM('Gia Pho:XA 32'!O38)</f>
        <v>0</v>
      </c>
      <c r="P39" s="1063">
        <f>SUM('Gia Pho:XA 32'!P38)</f>
        <v>0</v>
      </c>
      <c r="Q39" s="1063">
        <f>SUM('Gia Pho:XA 32'!Q38)</f>
        <v>0</v>
      </c>
      <c r="R39" s="1063">
        <f>SUM('Gia Pho:XA 32'!R38)</f>
        <v>0</v>
      </c>
      <c r="S39" s="1063">
        <f>SUM('Gia Pho:XA 32'!S38)</f>
        <v>0</v>
      </c>
      <c r="T39" s="1063">
        <f>SUM('Gia Pho:XA 32'!T38)</f>
        <v>0</v>
      </c>
      <c r="U39" s="1063">
        <f>SUM('Gia Pho:XA 32'!U38)</f>
        <v>0</v>
      </c>
      <c r="V39" s="1063">
        <f>SUM('Gia Pho:XA 32'!V38)</f>
        <v>0</v>
      </c>
      <c r="W39" s="1063">
        <f>SUM('Gia Pho:XA 32'!W38)</f>
        <v>0</v>
      </c>
      <c r="X39" s="1063">
        <f>SUM('Gia Pho:XA 32'!X38)</f>
        <v>0</v>
      </c>
      <c r="Y39" s="1063">
        <f>SUM('Gia Pho:XA 32'!Y38)</f>
        <v>0</v>
      </c>
      <c r="Z39" s="1063">
        <f>SUM('Gia Pho:XA 32'!Z38)</f>
        <v>0</v>
      </c>
      <c r="AA39" s="1063">
        <f>SUM('Gia Pho:XA 32'!AA38)</f>
        <v>0</v>
      </c>
      <c r="AB39" s="1063">
        <f>SUM('Gia Pho:XA 32'!AB38)</f>
        <v>0</v>
      </c>
      <c r="AC39" s="1063">
        <f>SUM('Gia Pho:XA 32'!AC38)</f>
        <v>0</v>
      </c>
      <c r="AD39" s="1063">
        <f>SUM('Gia Pho:XA 32'!AD38)</f>
        <v>0</v>
      </c>
      <c r="AE39" s="1063">
        <f>SUM('Gia Pho:XA 32'!AE38)</f>
        <v>0</v>
      </c>
      <c r="AF39" s="1063">
        <f>SUM('Gia Pho:XA 32'!AF38)</f>
        <v>0</v>
      </c>
      <c r="AG39" s="1063">
        <f>SUM('Gia Pho:XA 32'!AG38)</f>
        <v>0</v>
      </c>
      <c r="AH39" s="1063">
        <f>SUM('Gia Pho:XA 32'!AH38)</f>
        <v>0</v>
      </c>
      <c r="AI39" s="1063">
        <f>SUM('Gia Pho:XA 32'!AI38)</f>
        <v>0</v>
      </c>
      <c r="AJ39" s="1063">
        <f>SUM('Gia Pho:XA 32'!AJ38)</f>
        <v>0</v>
      </c>
      <c r="AK39" s="1063">
        <f>SUM('Gia Pho:XA 32'!AK38)</f>
        <v>0</v>
      </c>
      <c r="AL39" s="1063">
        <f>SUM('Gia Pho:XA 32'!AL38)</f>
        <v>0</v>
      </c>
      <c r="AM39" s="1063">
        <f>SUM('Gia Pho:XA 32'!AM38)</f>
        <v>0</v>
      </c>
      <c r="AN39" s="1063">
        <f>SUM('Gia Pho:XA 32'!AN38)</f>
        <v>0</v>
      </c>
      <c r="AO39" s="1063">
        <f>SUM('Gia Pho:XA 32'!AO38)</f>
        <v>0</v>
      </c>
      <c r="AP39" s="1063">
        <f>SUM('Gia Pho:XA 32'!AP38)</f>
        <v>0</v>
      </c>
      <c r="AQ39" s="1063">
        <f>SUM('Gia Pho:XA 32'!AQ38)</f>
        <v>0</v>
      </c>
      <c r="AR39" s="1063">
        <f>SUM('Gia Pho:XA 32'!AR38)</f>
        <v>0</v>
      </c>
      <c r="AS39" s="1063">
        <f>SUM('Gia Pho:XA 32'!AS38)</f>
        <v>0</v>
      </c>
      <c r="AT39" s="1063">
        <f>SUM('Gia Pho:XA 32'!AT38)</f>
        <v>0</v>
      </c>
      <c r="AU39" s="1063">
        <f>SUM('Gia Pho:XA 32'!AU38)</f>
        <v>0</v>
      </c>
      <c r="AV39" s="1063">
        <f>SUM('Gia Pho:XA 32'!AV38)</f>
        <v>0</v>
      </c>
      <c r="AW39" s="1063">
        <f>SUM('Gia Pho:XA 32'!AW38)</f>
        <v>0</v>
      </c>
      <c r="AX39" s="1063">
        <f>SUM('Gia Pho:XA 32'!AX38)</f>
        <v>0</v>
      </c>
      <c r="AY39" s="1063">
        <f>SUM('Gia Pho:XA 32'!AY38)</f>
        <v>0</v>
      </c>
      <c r="AZ39" s="1063">
        <f>SUM('Gia Pho:XA 32'!AZ38)</f>
        <v>0</v>
      </c>
      <c r="BA39" s="1063">
        <f>SUM('Gia Pho:XA 32'!BA38)</f>
        <v>0</v>
      </c>
      <c r="BB39" s="1063">
        <f>SUM('Gia Pho:XA 32'!BB38)</f>
        <v>0</v>
      </c>
      <c r="BC39" s="1063">
        <f>SUM('Gia Pho:XA 32'!BC38)</f>
        <v>0</v>
      </c>
      <c r="BD39" s="1063">
        <f>SUM('Gia Pho:XA 32'!BD38)</f>
        <v>0</v>
      </c>
      <c r="BE39" s="1063">
        <f>SUM('Gia Pho:XA 32'!BE38)</f>
        <v>0</v>
      </c>
      <c r="BF39" s="1063">
        <f t="shared" si="0"/>
        <v>0</v>
      </c>
      <c r="BG39" s="1063">
        <f>SUM('Gia Pho:XA 32'!BF38)</f>
        <v>0</v>
      </c>
      <c r="BH39" s="116">
        <f t="shared" si="1"/>
        <v>0</v>
      </c>
      <c r="BK39" s="123"/>
      <c r="BL39" s="117"/>
      <c r="BM39" s="314"/>
      <c r="BN39" s="826"/>
    </row>
    <row r="40" spans="1:66" s="118" customFormat="1" ht="15" x14ac:dyDescent="0.25">
      <c r="A40" s="965" t="s">
        <v>442</v>
      </c>
      <c r="B40" s="320" t="s">
        <v>454</v>
      </c>
      <c r="C40" s="314" t="s">
        <v>156</v>
      </c>
      <c r="D40" s="1063">
        <f>SUM('Gia Pho:XA 32'!D39)</f>
        <v>10.31</v>
      </c>
      <c r="E40" s="1063">
        <f>SUM('Gia Pho:XA 32'!E39)</f>
        <v>0</v>
      </c>
      <c r="F40" s="1063">
        <f>SUM('Gia Pho:XA 32'!F39)</f>
        <v>0</v>
      </c>
      <c r="G40" s="1063">
        <f>SUM('Gia Pho:XA 32'!G39)</f>
        <v>0</v>
      </c>
      <c r="H40" s="1063">
        <f>SUM('Gia Pho:XA 32'!H39)</f>
        <v>0</v>
      </c>
      <c r="I40" s="1063">
        <f>SUM('Gia Pho:XA 32'!I39)</f>
        <v>0</v>
      </c>
      <c r="J40" s="1063">
        <f>SUM('Gia Pho:XA 32'!J39)</f>
        <v>0</v>
      </c>
      <c r="K40" s="1063">
        <f>SUM('Gia Pho:XA 32'!K39)</f>
        <v>0</v>
      </c>
      <c r="L40" s="1063">
        <f>SUM('Gia Pho:XA 32'!L39)</f>
        <v>0</v>
      </c>
      <c r="M40" s="1063">
        <f>SUM('Gia Pho:XA 32'!M39)</f>
        <v>0</v>
      </c>
      <c r="N40" s="1063">
        <f>SUM('Gia Pho:XA 32'!N39)</f>
        <v>0</v>
      </c>
      <c r="O40" s="1063">
        <f>SUM('Gia Pho:XA 32'!O39)</f>
        <v>0</v>
      </c>
      <c r="P40" s="1063">
        <f>SUM('Gia Pho:XA 32'!P39)</f>
        <v>0</v>
      </c>
      <c r="Q40" s="1063">
        <f>SUM('Gia Pho:XA 32'!Q39)</f>
        <v>0</v>
      </c>
      <c r="R40" s="1063">
        <f>SUM('Gia Pho:XA 32'!R39)</f>
        <v>0</v>
      </c>
      <c r="S40" s="1063">
        <f>SUM('Gia Pho:XA 32'!S39)</f>
        <v>0</v>
      </c>
      <c r="T40" s="1063">
        <f>SUM('Gia Pho:XA 32'!T39)</f>
        <v>0</v>
      </c>
      <c r="U40" s="1063">
        <f>SUM('Gia Pho:XA 32'!U39)</f>
        <v>0</v>
      </c>
      <c r="V40" s="1063">
        <f>SUM('Gia Pho:XA 32'!V39)</f>
        <v>0</v>
      </c>
      <c r="W40" s="1063">
        <f>SUM('Gia Pho:XA 32'!W39)</f>
        <v>0</v>
      </c>
      <c r="X40" s="1063">
        <f>SUM('Gia Pho:XA 32'!X39)</f>
        <v>0</v>
      </c>
      <c r="Y40" s="1063">
        <f>SUM('Gia Pho:XA 32'!Y39)</f>
        <v>0</v>
      </c>
      <c r="Z40" s="1063">
        <f>SUM('Gia Pho:XA 32'!Z39)</f>
        <v>0</v>
      </c>
      <c r="AA40" s="1063">
        <f>SUM('Gia Pho:XA 32'!AA39)</f>
        <v>0</v>
      </c>
      <c r="AB40" s="1063">
        <f>SUM('Gia Pho:XA 32'!AB39)</f>
        <v>0</v>
      </c>
      <c r="AC40" s="1063">
        <f>SUM('Gia Pho:XA 32'!AC39)</f>
        <v>0</v>
      </c>
      <c r="AD40" s="1063">
        <f>SUM('Gia Pho:XA 32'!AD39)</f>
        <v>0</v>
      </c>
      <c r="AE40" s="1063">
        <f>SUM('Gia Pho:XA 32'!AE39)</f>
        <v>0</v>
      </c>
      <c r="AF40" s="1063">
        <f>SUM('Gia Pho:XA 32'!AF39)</f>
        <v>0</v>
      </c>
      <c r="AG40" s="1063">
        <f>SUM('Gia Pho:XA 32'!AG39)</f>
        <v>0</v>
      </c>
      <c r="AH40" s="1063">
        <f>SUM('Gia Pho:XA 32'!AH39)</f>
        <v>0</v>
      </c>
      <c r="AI40" s="1063">
        <f>SUM('Gia Pho:XA 32'!AI39)</f>
        <v>0</v>
      </c>
      <c r="AJ40" s="1063">
        <f>SUM('Gia Pho:XA 32'!AJ39)</f>
        <v>0</v>
      </c>
      <c r="AK40" s="1063">
        <f>SUM('Gia Pho:XA 32'!AK39)</f>
        <v>10.31</v>
      </c>
      <c r="AL40" s="1063">
        <f>SUM('Gia Pho:XA 32'!AL39)</f>
        <v>0</v>
      </c>
      <c r="AM40" s="1063">
        <f>SUM('Gia Pho:XA 32'!AM39)</f>
        <v>0</v>
      </c>
      <c r="AN40" s="1063">
        <f>SUM('Gia Pho:XA 32'!AN39)</f>
        <v>0</v>
      </c>
      <c r="AO40" s="1063">
        <f>SUM('Gia Pho:XA 32'!AO39)</f>
        <v>0</v>
      </c>
      <c r="AP40" s="1063">
        <f>SUM('Gia Pho:XA 32'!AP39)</f>
        <v>0</v>
      </c>
      <c r="AQ40" s="1063">
        <f>SUM('Gia Pho:XA 32'!AQ39)</f>
        <v>0</v>
      </c>
      <c r="AR40" s="1063">
        <f>SUM('Gia Pho:XA 32'!AR39)</f>
        <v>0</v>
      </c>
      <c r="AS40" s="1063">
        <f>SUM('Gia Pho:XA 32'!AS39)</f>
        <v>0</v>
      </c>
      <c r="AT40" s="1063">
        <f>SUM('Gia Pho:XA 32'!AT39)</f>
        <v>0</v>
      </c>
      <c r="AU40" s="1063">
        <f>SUM('Gia Pho:XA 32'!AU39)</f>
        <v>0</v>
      </c>
      <c r="AV40" s="1063">
        <f>SUM('Gia Pho:XA 32'!AV39)</f>
        <v>0</v>
      </c>
      <c r="AW40" s="1063">
        <f>SUM('Gia Pho:XA 32'!AW39)</f>
        <v>0</v>
      </c>
      <c r="AX40" s="1063">
        <f>SUM('Gia Pho:XA 32'!AX39)</f>
        <v>0</v>
      </c>
      <c r="AY40" s="1063">
        <f>SUM('Gia Pho:XA 32'!AY39)</f>
        <v>0</v>
      </c>
      <c r="AZ40" s="1063">
        <f>SUM('Gia Pho:XA 32'!AZ39)</f>
        <v>0</v>
      </c>
      <c r="BA40" s="1063">
        <f>SUM('Gia Pho:XA 32'!BA39)</f>
        <v>0</v>
      </c>
      <c r="BB40" s="1063">
        <f>SUM('Gia Pho:XA 32'!BB39)</f>
        <v>0</v>
      </c>
      <c r="BC40" s="1063">
        <f>SUM('Gia Pho:XA 32'!BC39)</f>
        <v>0</v>
      </c>
      <c r="BD40" s="1063">
        <f>SUM('Gia Pho:XA 32'!BD39)</f>
        <v>0</v>
      </c>
      <c r="BE40" s="1063">
        <f>SUM('Gia Pho:XA 32'!BE39)</f>
        <v>0</v>
      </c>
      <c r="BF40" s="1063">
        <f t="shared" si="0"/>
        <v>25.770000000000003</v>
      </c>
      <c r="BG40" s="1063">
        <f>SUM('Gia Pho:XA 32'!BF39)</f>
        <v>36.080000000000005</v>
      </c>
      <c r="BH40" s="116">
        <f t="shared" si="1"/>
        <v>-25.770000000000003</v>
      </c>
      <c r="BK40" s="123"/>
      <c r="BL40" s="117"/>
      <c r="BM40" s="314"/>
      <c r="BN40" s="826"/>
    </row>
    <row r="41" spans="1:66" s="118" customFormat="1" ht="15" x14ac:dyDescent="0.25">
      <c r="A41" s="965" t="s">
        <v>442</v>
      </c>
      <c r="B41" s="320" t="s">
        <v>88</v>
      </c>
      <c r="C41" s="314" t="s">
        <v>77</v>
      </c>
      <c r="D41" s="1063">
        <f>SUM('Gia Pho:XA 32'!D40)</f>
        <v>4.2700000000000005</v>
      </c>
      <c r="E41" s="1063">
        <f>SUM('Gia Pho:XA 32'!E40)</f>
        <v>0</v>
      </c>
      <c r="F41" s="1063">
        <f>SUM('Gia Pho:XA 32'!F40)</f>
        <v>0</v>
      </c>
      <c r="G41" s="1063">
        <f>SUM('Gia Pho:XA 32'!G40)</f>
        <v>0</v>
      </c>
      <c r="H41" s="1063">
        <f>SUM('Gia Pho:XA 32'!H40)</f>
        <v>0</v>
      </c>
      <c r="I41" s="1063">
        <f>SUM('Gia Pho:XA 32'!I40)</f>
        <v>0</v>
      </c>
      <c r="J41" s="1063">
        <f>SUM('Gia Pho:XA 32'!J40)</f>
        <v>0</v>
      </c>
      <c r="K41" s="1063">
        <f>SUM('Gia Pho:XA 32'!K40)</f>
        <v>0</v>
      </c>
      <c r="L41" s="1063">
        <f>SUM('Gia Pho:XA 32'!L40)</f>
        <v>0</v>
      </c>
      <c r="M41" s="1063">
        <f>SUM('Gia Pho:XA 32'!M40)</f>
        <v>0</v>
      </c>
      <c r="N41" s="1063">
        <f>SUM('Gia Pho:XA 32'!N40)</f>
        <v>0</v>
      </c>
      <c r="O41" s="1063">
        <f>SUM('Gia Pho:XA 32'!O40)</f>
        <v>0</v>
      </c>
      <c r="P41" s="1063">
        <f>SUM('Gia Pho:XA 32'!P40)</f>
        <v>0</v>
      </c>
      <c r="Q41" s="1063">
        <f>SUM('Gia Pho:XA 32'!Q40)</f>
        <v>0</v>
      </c>
      <c r="R41" s="1063">
        <f>SUM('Gia Pho:XA 32'!R40)</f>
        <v>0</v>
      </c>
      <c r="S41" s="1063">
        <f>SUM('Gia Pho:XA 32'!S40)</f>
        <v>0</v>
      </c>
      <c r="T41" s="1063">
        <f>SUM('Gia Pho:XA 32'!T40)</f>
        <v>0</v>
      </c>
      <c r="U41" s="1063">
        <f>SUM('Gia Pho:XA 32'!U40)</f>
        <v>0</v>
      </c>
      <c r="V41" s="1063">
        <f>SUM('Gia Pho:XA 32'!V40)</f>
        <v>0</v>
      </c>
      <c r="W41" s="1063">
        <f>SUM('Gia Pho:XA 32'!W40)</f>
        <v>0</v>
      </c>
      <c r="X41" s="1063">
        <f>SUM('Gia Pho:XA 32'!X40)</f>
        <v>0</v>
      </c>
      <c r="Y41" s="1063">
        <f>SUM('Gia Pho:XA 32'!Y40)</f>
        <v>0</v>
      </c>
      <c r="Z41" s="1063">
        <f>SUM('Gia Pho:XA 32'!Z40)</f>
        <v>0</v>
      </c>
      <c r="AA41" s="1063">
        <f>SUM('Gia Pho:XA 32'!AA40)</f>
        <v>0</v>
      </c>
      <c r="AB41" s="1063">
        <f>SUM('Gia Pho:XA 32'!AB40)</f>
        <v>0</v>
      </c>
      <c r="AC41" s="1063">
        <f>SUM('Gia Pho:XA 32'!AC40)</f>
        <v>0</v>
      </c>
      <c r="AD41" s="1063">
        <f>SUM('Gia Pho:XA 32'!AD40)</f>
        <v>0</v>
      </c>
      <c r="AE41" s="1063">
        <f>SUM('Gia Pho:XA 32'!AE40)</f>
        <v>0</v>
      </c>
      <c r="AF41" s="1063">
        <f>SUM('Gia Pho:XA 32'!AF40)</f>
        <v>0</v>
      </c>
      <c r="AG41" s="1063">
        <f>SUM('Gia Pho:XA 32'!AG40)</f>
        <v>0</v>
      </c>
      <c r="AH41" s="1063">
        <f>SUM('Gia Pho:XA 32'!AH40)</f>
        <v>0</v>
      </c>
      <c r="AI41" s="1063">
        <f>SUM('Gia Pho:XA 32'!AI40)</f>
        <v>0</v>
      </c>
      <c r="AJ41" s="1063">
        <f>SUM('Gia Pho:XA 32'!AJ40)</f>
        <v>0</v>
      </c>
      <c r="AK41" s="1063">
        <f>SUM('Gia Pho:XA 32'!AK40)</f>
        <v>0</v>
      </c>
      <c r="AL41" s="1063">
        <f>SUM('Gia Pho:XA 32'!AL40)</f>
        <v>4.2700000000000005</v>
      </c>
      <c r="AM41" s="1063">
        <f>SUM('Gia Pho:XA 32'!AM40)</f>
        <v>0</v>
      </c>
      <c r="AN41" s="1063">
        <f>SUM('Gia Pho:XA 32'!AN40)</f>
        <v>0</v>
      </c>
      <c r="AO41" s="1063">
        <f>SUM('Gia Pho:XA 32'!AO40)</f>
        <v>0</v>
      </c>
      <c r="AP41" s="1063">
        <f>SUM('Gia Pho:XA 32'!AP40)</f>
        <v>0</v>
      </c>
      <c r="AQ41" s="1063">
        <f>SUM('Gia Pho:XA 32'!AQ40)</f>
        <v>0</v>
      </c>
      <c r="AR41" s="1063">
        <f>SUM('Gia Pho:XA 32'!AR40)</f>
        <v>0</v>
      </c>
      <c r="AS41" s="1063">
        <f>SUM('Gia Pho:XA 32'!AS40)</f>
        <v>0</v>
      </c>
      <c r="AT41" s="1063">
        <f>SUM('Gia Pho:XA 32'!AT40)</f>
        <v>0</v>
      </c>
      <c r="AU41" s="1063">
        <f>SUM('Gia Pho:XA 32'!AU40)</f>
        <v>0</v>
      </c>
      <c r="AV41" s="1063">
        <f>SUM('Gia Pho:XA 32'!AV40)</f>
        <v>0</v>
      </c>
      <c r="AW41" s="1063">
        <f>SUM('Gia Pho:XA 32'!AW40)</f>
        <v>0</v>
      </c>
      <c r="AX41" s="1063">
        <f>SUM('Gia Pho:XA 32'!AX40)</f>
        <v>0</v>
      </c>
      <c r="AY41" s="1063">
        <f>SUM('Gia Pho:XA 32'!AY40)</f>
        <v>0</v>
      </c>
      <c r="AZ41" s="1063">
        <f>SUM('Gia Pho:XA 32'!AZ40)</f>
        <v>0</v>
      </c>
      <c r="BA41" s="1063">
        <f>SUM('Gia Pho:XA 32'!BA40)</f>
        <v>0</v>
      </c>
      <c r="BB41" s="1063">
        <f>SUM('Gia Pho:XA 32'!BB40)</f>
        <v>0</v>
      </c>
      <c r="BC41" s="1063">
        <f>SUM('Gia Pho:XA 32'!BC40)</f>
        <v>0</v>
      </c>
      <c r="BD41" s="1063">
        <f>SUM('Gia Pho:XA 32'!BD40)</f>
        <v>0</v>
      </c>
      <c r="BE41" s="1063">
        <f>SUM('Gia Pho:XA 32'!BE40)</f>
        <v>0</v>
      </c>
      <c r="BF41" s="1063">
        <f t="shared" si="0"/>
        <v>12.079999999999998</v>
      </c>
      <c r="BG41" s="1063">
        <f>SUM('Gia Pho:XA 32'!BF40)</f>
        <v>16.349999999999998</v>
      </c>
      <c r="BH41" s="116">
        <f t="shared" si="1"/>
        <v>-12.079999999999998</v>
      </c>
      <c r="BK41" s="123"/>
      <c r="BL41" s="117"/>
      <c r="BM41" s="314"/>
      <c r="BN41" s="826"/>
    </row>
    <row r="42" spans="1:66" s="118" customFormat="1" ht="15" x14ac:dyDescent="0.25">
      <c r="A42" s="965" t="s">
        <v>442</v>
      </c>
      <c r="B42" s="320" t="s">
        <v>98</v>
      </c>
      <c r="C42" s="314" t="s">
        <v>103</v>
      </c>
      <c r="D42" s="1063">
        <f>SUM('Gia Pho:XA 32'!D41)</f>
        <v>40.83</v>
      </c>
      <c r="E42" s="1063">
        <f>SUM('Gia Pho:XA 32'!E41)</f>
        <v>0</v>
      </c>
      <c r="F42" s="1063">
        <f>SUM('Gia Pho:XA 32'!F41)</f>
        <v>0</v>
      </c>
      <c r="G42" s="1063">
        <f>SUM('Gia Pho:XA 32'!G41)</f>
        <v>0</v>
      </c>
      <c r="H42" s="1063">
        <f>SUM('Gia Pho:XA 32'!H41)</f>
        <v>0</v>
      </c>
      <c r="I42" s="1063">
        <f>SUM('Gia Pho:XA 32'!I41)</f>
        <v>0</v>
      </c>
      <c r="J42" s="1063">
        <f>SUM('Gia Pho:XA 32'!J41)</f>
        <v>0</v>
      </c>
      <c r="K42" s="1063">
        <f>SUM('Gia Pho:XA 32'!K41)</f>
        <v>0</v>
      </c>
      <c r="L42" s="1063">
        <f>SUM('Gia Pho:XA 32'!L41)</f>
        <v>0</v>
      </c>
      <c r="M42" s="1063">
        <f>SUM('Gia Pho:XA 32'!M41)</f>
        <v>0</v>
      </c>
      <c r="N42" s="1063">
        <f>SUM('Gia Pho:XA 32'!N41)</f>
        <v>0</v>
      </c>
      <c r="O42" s="1063">
        <f>SUM('Gia Pho:XA 32'!O41)</f>
        <v>0</v>
      </c>
      <c r="P42" s="1063">
        <f>SUM('Gia Pho:XA 32'!P41)</f>
        <v>0</v>
      </c>
      <c r="Q42" s="1063">
        <f>SUM('Gia Pho:XA 32'!Q41)</f>
        <v>0</v>
      </c>
      <c r="R42" s="1063">
        <f>SUM('Gia Pho:XA 32'!R41)</f>
        <v>0.01</v>
      </c>
      <c r="S42" s="1063">
        <f>SUM('Gia Pho:XA 32'!S41)</f>
        <v>0</v>
      </c>
      <c r="T42" s="1063">
        <f>SUM('Gia Pho:XA 32'!T41)</f>
        <v>0</v>
      </c>
      <c r="U42" s="1063">
        <f>SUM('Gia Pho:XA 32'!U41)</f>
        <v>0</v>
      </c>
      <c r="V42" s="1063">
        <f>SUM('Gia Pho:XA 32'!V41)</f>
        <v>0</v>
      </c>
      <c r="W42" s="1063">
        <f>SUM('Gia Pho:XA 32'!W41)</f>
        <v>0</v>
      </c>
      <c r="X42" s="1063">
        <f>SUM('Gia Pho:XA 32'!X41)</f>
        <v>0</v>
      </c>
      <c r="Y42" s="1063">
        <f>SUM('Gia Pho:XA 32'!Y41)</f>
        <v>0</v>
      </c>
      <c r="Z42" s="1063">
        <f>SUM('Gia Pho:XA 32'!Z41)</f>
        <v>0</v>
      </c>
      <c r="AA42" s="1063">
        <f>SUM('Gia Pho:XA 32'!AA41)</f>
        <v>0.01</v>
      </c>
      <c r="AB42" s="1063">
        <f>SUM('Gia Pho:XA 32'!AB41)</f>
        <v>0.01</v>
      </c>
      <c r="AC42" s="1063">
        <f>SUM('Gia Pho:XA 32'!AC41)</f>
        <v>0</v>
      </c>
      <c r="AD42" s="1063">
        <f>SUM('Gia Pho:XA 32'!AD41)</f>
        <v>0</v>
      </c>
      <c r="AE42" s="1063">
        <f>SUM('Gia Pho:XA 32'!AE41)</f>
        <v>0</v>
      </c>
      <c r="AF42" s="1063">
        <f>SUM('Gia Pho:XA 32'!AF41)</f>
        <v>0</v>
      </c>
      <c r="AG42" s="1063">
        <f>SUM('Gia Pho:XA 32'!AG41)</f>
        <v>0</v>
      </c>
      <c r="AH42" s="1063">
        <f>SUM('Gia Pho:XA 32'!AH41)</f>
        <v>0</v>
      </c>
      <c r="AI42" s="1063">
        <f>SUM('Gia Pho:XA 32'!AI41)</f>
        <v>0</v>
      </c>
      <c r="AJ42" s="1063">
        <f>SUM('Gia Pho:XA 32'!AJ41)</f>
        <v>0</v>
      </c>
      <c r="AK42" s="1063">
        <f>SUM('Gia Pho:XA 32'!AK41)</f>
        <v>0</v>
      </c>
      <c r="AL42" s="1063">
        <f>SUM('Gia Pho:XA 32'!AL41)</f>
        <v>0</v>
      </c>
      <c r="AM42" s="1063">
        <f>SUM('Gia Pho:XA 32'!AM41)</f>
        <v>40.82</v>
      </c>
      <c r="AN42" s="1063">
        <f>SUM('Gia Pho:XA 32'!AN41)</f>
        <v>0</v>
      </c>
      <c r="AO42" s="1063">
        <f>SUM('Gia Pho:XA 32'!AO41)</f>
        <v>0</v>
      </c>
      <c r="AP42" s="1063">
        <f>SUM('Gia Pho:XA 32'!AP41)</f>
        <v>0</v>
      </c>
      <c r="AQ42" s="1063">
        <f>SUM('Gia Pho:XA 32'!AQ41)</f>
        <v>0</v>
      </c>
      <c r="AR42" s="1063">
        <f>SUM('Gia Pho:XA 32'!AR41)</f>
        <v>0</v>
      </c>
      <c r="AS42" s="1063">
        <f>SUM('Gia Pho:XA 32'!AS41)</f>
        <v>0</v>
      </c>
      <c r="AT42" s="1063">
        <f>SUM('Gia Pho:XA 32'!AT41)</f>
        <v>0</v>
      </c>
      <c r="AU42" s="1063">
        <f>SUM('Gia Pho:XA 32'!AU41)</f>
        <v>0</v>
      </c>
      <c r="AV42" s="1063">
        <f>SUM('Gia Pho:XA 32'!AV41)</f>
        <v>0</v>
      </c>
      <c r="AW42" s="1063">
        <f>SUM('Gia Pho:XA 32'!AW41)</f>
        <v>0</v>
      </c>
      <c r="AX42" s="1063">
        <f>SUM('Gia Pho:XA 32'!AX41)</f>
        <v>0</v>
      </c>
      <c r="AY42" s="1063">
        <f>SUM('Gia Pho:XA 32'!AY41)</f>
        <v>0</v>
      </c>
      <c r="AZ42" s="1063">
        <f>SUM('Gia Pho:XA 32'!AZ41)</f>
        <v>0</v>
      </c>
      <c r="BA42" s="1063">
        <f>SUM('Gia Pho:XA 32'!BA41)</f>
        <v>0</v>
      </c>
      <c r="BB42" s="1063">
        <f>SUM('Gia Pho:XA 32'!BB41)</f>
        <v>0</v>
      </c>
      <c r="BC42" s="1063">
        <f>SUM('Gia Pho:XA 32'!BC41)</f>
        <v>0</v>
      </c>
      <c r="BD42" s="1063">
        <f>SUM('Gia Pho:XA 32'!BD41)</f>
        <v>0</v>
      </c>
      <c r="BE42" s="1063">
        <f>SUM('Gia Pho:XA 32'!BE41)</f>
        <v>0.01</v>
      </c>
      <c r="BF42" s="1063">
        <f t="shared" si="0"/>
        <v>14.119999999999997</v>
      </c>
      <c r="BG42" s="1063">
        <f>SUM('Gia Pho:XA 32'!BF41)</f>
        <v>54.949999999999996</v>
      </c>
      <c r="BH42" s="116">
        <f t="shared" si="1"/>
        <v>-14.119999999999997</v>
      </c>
      <c r="BK42" s="123"/>
      <c r="BL42" s="117"/>
      <c r="BM42" s="314"/>
      <c r="BN42" s="826"/>
    </row>
    <row r="43" spans="1:66" s="118" customFormat="1" ht="16.5" customHeight="1" x14ac:dyDescent="0.25">
      <c r="A43" s="965" t="s">
        <v>442</v>
      </c>
      <c r="B43" s="320" t="s">
        <v>457</v>
      </c>
      <c r="C43" s="314" t="s">
        <v>48</v>
      </c>
      <c r="D43" s="1063">
        <f>SUM('Gia Pho:XA 32'!D42)</f>
        <v>456.66000000000008</v>
      </c>
      <c r="E43" s="1063">
        <f>SUM('Gia Pho:XA 32'!E42)</f>
        <v>0</v>
      </c>
      <c r="F43" s="1063">
        <f>SUM('Gia Pho:XA 32'!F42)</f>
        <v>0</v>
      </c>
      <c r="G43" s="1063">
        <f>SUM('Gia Pho:XA 32'!G42)</f>
        <v>0</v>
      </c>
      <c r="H43" s="1063">
        <f>SUM('Gia Pho:XA 32'!H42)</f>
        <v>0</v>
      </c>
      <c r="I43" s="1063">
        <f>SUM('Gia Pho:XA 32'!I42)</f>
        <v>0</v>
      </c>
      <c r="J43" s="1063">
        <f>SUM('Gia Pho:XA 32'!J42)</f>
        <v>0</v>
      </c>
      <c r="K43" s="1063">
        <f>SUM('Gia Pho:XA 32'!K42)</f>
        <v>0</v>
      </c>
      <c r="L43" s="1063">
        <f>SUM('Gia Pho:XA 32'!L42)</f>
        <v>0</v>
      </c>
      <c r="M43" s="1063">
        <f>SUM('Gia Pho:XA 32'!M42)</f>
        <v>0</v>
      </c>
      <c r="N43" s="1063">
        <f>SUM('Gia Pho:XA 32'!N42)</f>
        <v>0</v>
      </c>
      <c r="O43" s="1063">
        <f>SUM('Gia Pho:XA 32'!O42)</f>
        <v>0</v>
      </c>
      <c r="P43" s="1063">
        <f>SUM('Gia Pho:XA 32'!P42)</f>
        <v>0</v>
      </c>
      <c r="Q43" s="1063">
        <f>SUM('Gia Pho:XA 32'!Q42)</f>
        <v>0</v>
      </c>
      <c r="R43" s="1063">
        <f>SUM('Gia Pho:XA 32'!R42)</f>
        <v>2.62</v>
      </c>
      <c r="S43" s="1063">
        <f>SUM('Gia Pho:XA 32'!S42)</f>
        <v>0</v>
      </c>
      <c r="T43" s="1063">
        <f>SUM('Gia Pho:XA 32'!T42)</f>
        <v>0</v>
      </c>
      <c r="U43" s="1063">
        <f>SUM('Gia Pho:XA 32'!U42)</f>
        <v>0</v>
      </c>
      <c r="V43" s="1063">
        <f>SUM('Gia Pho:XA 32'!V42)</f>
        <v>0</v>
      </c>
      <c r="W43" s="1063">
        <f>SUM('Gia Pho:XA 32'!W42)</f>
        <v>0</v>
      </c>
      <c r="X43" s="1063">
        <f>SUM('Gia Pho:XA 32'!X42)</f>
        <v>0</v>
      </c>
      <c r="Y43" s="1063">
        <f>SUM('Gia Pho:XA 32'!Y42)</f>
        <v>0</v>
      </c>
      <c r="Z43" s="1063">
        <f>SUM('Gia Pho:XA 32'!Z42)</f>
        <v>0</v>
      </c>
      <c r="AA43" s="1063">
        <f>SUM('Gia Pho:XA 32'!AA42)</f>
        <v>0.17</v>
      </c>
      <c r="AB43" s="1063">
        <f>SUM('Gia Pho:XA 32'!AB42)</f>
        <v>0.11</v>
      </c>
      <c r="AC43" s="1063">
        <f>SUM('Gia Pho:XA 32'!AC42)</f>
        <v>0</v>
      </c>
      <c r="AD43" s="1063">
        <f>SUM('Gia Pho:XA 32'!AD42)</f>
        <v>0</v>
      </c>
      <c r="AE43" s="1063">
        <f>SUM('Gia Pho:XA 32'!AE42)</f>
        <v>0</v>
      </c>
      <c r="AF43" s="1063">
        <f>SUM('Gia Pho:XA 32'!AF42)</f>
        <v>0</v>
      </c>
      <c r="AG43" s="1063">
        <f>SUM('Gia Pho:XA 32'!AG42)</f>
        <v>0</v>
      </c>
      <c r="AH43" s="1063">
        <f>SUM('Gia Pho:XA 32'!AH42)</f>
        <v>0</v>
      </c>
      <c r="AI43" s="1063">
        <f>SUM('Gia Pho:XA 32'!AI42)</f>
        <v>0.05</v>
      </c>
      <c r="AJ43" s="1063">
        <f>SUM('Gia Pho:XA 32'!AJ42)</f>
        <v>0</v>
      </c>
      <c r="AK43" s="1063">
        <f>SUM('Gia Pho:XA 32'!AK42)</f>
        <v>0</v>
      </c>
      <c r="AL43" s="1063">
        <f>SUM('Gia Pho:XA 32'!AL42)</f>
        <v>0.01</v>
      </c>
      <c r="AM43" s="1063">
        <f>SUM('Gia Pho:XA 32'!AM42)</f>
        <v>0</v>
      </c>
      <c r="AN43" s="1063">
        <f>SUM('Gia Pho:XA 32'!AN42)</f>
        <v>454.04</v>
      </c>
      <c r="AO43" s="1063">
        <f>SUM('Gia Pho:XA 32'!AO42)</f>
        <v>0</v>
      </c>
      <c r="AP43" s="1063">
        <f>SUM('Gia Pho:XA 32'!AP42)</f>
        <v>0</v>
      </c>
      <c r="AQ43" s="1063">
        <f>SUM('Gia Pho:XA 32'!AQ42)</f>
        <v>0</v>
      </c>
      <c r="AR43" s="1063">
        <f>SUM('Gia Pho:XA 32'!AR42)</f>
        <v>0</v>
      </c>
      <c r="AS43" s="1063">
        <f>SUM('Gia Pho:XA 32'!AS42)</f>
        <v>0</v>
      </c>
      <c r="AT43" s="1063">
        <f>SUM('Gia Pho:XA 32'!AT42)</f>
        <v>2.4500000000000002</v>
      </c>
      <c r="AU43" s="1063">
        <f>SUM('Gia Pho:XA 32'!AU42)</f>
        <v>0</v>
      </c>
      <c r="AV43" s="1063">
        <f>SUM('Gia Pho:XA 32'!AV42)</f>
        <v>0</v>
      </c>
      <c r="AW43" s="1063">
        <f>SUM('Gia Pho:XA 32'!AW42)</f>
        <v>0</v>
      </c>
      <c r="AX43" s="1063">
        <f>SUM('Gia Pho:XA 32'!AX42)</f>
        <v>0</v>
      </c>
      <c r="AY43" s="1063">
        <f>SUM('Gia Pho:XA 32'!AY42)</f>
        <v>0</v>
      </c>
      <c r="AZ43" s="1063">
        <f>SUM('Gia Pho:XA 32'!AZ42)</f>
        <v>0</v>
      </c>
      <c r="BA43" s="1063">
        <f>SUM('Gia Pho:XA 32'!BA42)</f>
        <v>0</v>
      </c>
      <c r="BB43" s="1063">
        <f>SUM('Gia Pho:XA 32'!BB42)</f>
        <v>0</v>
      </c>
      <c r="BC43" s="1063">
        <f>SUM('Gia Pho:XA 32'!BC42)</f>
        <v>0</v>
      </c>
      <c r="BD43" s="1063">
        <f>SUM('Gia Pho:XA 32'!BD42)</f>
        <v>0</v>
      </c>
      <c r="BE43" s="1063">
        <f>SUM('Gia Pho:XA 32'!BE42)</f>
        <v>2.62</v>
      </c>
      <c r="BF43" s="1063">
        <f t="shared" si="0"/>
        <v>71.729999999999905</v>
      </c>
      <c r="BG43" s="1063">
        <f>SUM('Gia Pho:XA 32'!BF42)</f>
        <v>528.39</v>
      </c>
      <c r="BH43" s="116">
        <f t="shared" si="1"/>
        <v>-71.729999999999905</v>
      </c>
      <c r="BK43" s="123"/>
      <c r="BL43" s="117"/>
      <c r="BM43" s="314"/>
      <c r="BN43" s="826"/>
    </row>
    <row r="44" spans="1:66" s="118" customFormat="1" ht="15" customHeight="1" x14ac:dyDescent="0.25">
      <c r="A44" s="965" t="s">
        <v>442</v>
      </c>
      <c r="B44" s="320" t="s">
        <v>452</v>
      </c>
      <c r="C44" s="314" t="s">
        <v>440</v>
      </c>
      <c r="D44" s="1063">
        <f>SUM('Gia Pho:XA 32'!D43)</f>
        <v>0.32</v>
      </c>
      <c r="E44" s="1063">
        <f>SUM('Gia Pho:XA 32'!E43)</f>
        <v>0</v>
      </c>
      <c r="F44" s="1063">
        <f>SUM('Gia Pho:XA 32'!F43)</f>
        <v>0</v>
      </c>
      <c r="G44" s="1063">
        <f>SUM('Gia Pho:XA 32'!G43)</f>
        <v>0</v>
      </c>
      <c r="H44" s="1063">
        <f>SUM('Gia Pho:XA 32'!H43)</f>
        <v>0</v>
      </c>
      <c r="I44" s="1063">
        <f>SUM('Gia Pho:XA 32'!I43)</f>
        <v>0</v>
      </c>
      <c r="J44" s="1063">
        <f>SUM('Gia Pho:XA 32'!J43)</f>
        <v>0</v>
      </c>
      <c r="K44" s="1063">
        <f>SUM('Gia Pho:XA 32'!K43)</f>
        <v>0</v>
      </c>
      <c r="L44" s="1063">
        <f>SUM('Gia Pho:XA 32'!L43)</f>
        <v>0</v>
      </c>
      <c r="M44" s="1063">
        <f>SUM('Gia Pho:XA 32'!M43)</f>
        <v>0</v>
      </c>
      <c r="N44" s="1063">
        <f>SUM('Gia Pho:XA 32'!N43)</f>
        <v>0</v>
      </c>
      <c r="O44" s="1063">
        <f>SUM('Gia Pho:XA 32'!O43)</f>
        <v>0</v>
      </c>
      <c r="P44" s="1063">
        <f>SUM('Gia Pho:XA 32'!P43)</f>
        <v>0</v>
      </c>
      <c r="Q44" s="1063">
        <f>SUM('Gia Pho:XA 32'!Q43)</f>
        <v>0</v>
      </c>
      <c r="R44" s="1063">
        <f>SUM('Gia Pho:XA 32'!R43)</f>
        <v>0</v>
      </c>
      <c r="S44" s="1063">
        <f>SUM('Gia Pho:XA 32'!S43)</f>
        <v>0</v>
      </c>
      <c r="T44" s="1063">
        <f>SUM('Gia Pho:XA 32'!T43)</f>
        <v>0</v>
      </c>
      <c r="U44" s="1063">
        <f>SUM('Gia Pho:XA 32'!U43)</f>
        <v>0</v>
      </c>
      <c r="V44" s="1063">
        <f>SUM('Gia Pho:XA 32'!V43)</f>
        <v>0</v>
      </c>
      <c r="W44" s="1063">
        <f>SUM('Gia Pho:XA 32'!W43)</f>
        <v>0</v>
      </c>
      <c r="X44" s="1063">
        <f>SUM('Gia Pho:XA 32'!X43)</f>
        <v>0</v>
      </c>
      <c r="Y44" s="1063">
        <f>SUM('Gia Pho:XA 32'!Y43)</f>
        <v>0</v>
      </c>
      <c r="Z44" s="1063">
        <f>SUM('Gia Pho:XA 32'!Z43)</f>
        <v>0</v>
      </c>
      <c r="AA44" s="1063">
        <f>SUM('Gia Pho:XA 32'!AA43)</f>
        <v>0</v>
      </c>
      <c r="AB44" s="1063">
        <f>SUM('Gia Pho:XA 32'!AB43)</f>
        <v>0</v>
      </c>
      <c r="AC44" s="1063">
        <f>SUM('Gia Pho:XA 32'!AC43)</f>
        <v>0</v>
      </c>
      <c r="AD44" s="1063">
        <f>SUM('Gia Pho:XA 32'!AD43)</f>
        <v>0</v>
      </c>
      <c r="AE44" s="1063">
        <f>SUM('Gia Pho:XA 32'!AE43)</f>
        <v>0</v>
      </c>
      <c r="AF44" s="1063">
        <f>SUM('Gia Pho:XA 32'!AF43)</f>
        <v>0</v>
      </c>
      <c r="AG44" s="1063">
        <f>SUM('Gia Pho:XA 32'!AG43)</f>
        <v>0</v>
      </c>
      <c r="AH44" s="1063">
        <f>SUM('Gia Pho:XA 32'!AH43)</f>
        <v>0</v>
      </c>
      <c r="AI44" s="1063">
        <f>SUM('Gia Pho:XA 32'!AI43)</f>
        <v>0</v>
      </c>
      <c r="AJ44" s="1063">
        <f>SUM('Gia Pho:XA 32'!AJ43)</f>
        <v>0</v>
      </c>
      <c r="AK44" s="1063">
        <f>SUM('Gia Pho:XA 32'!AK43)</f>
        <v>0</v>
      </c>
      <c r="AL44" s="1063">
        <f>SUM('Gia Pho:XA 32'!AL43)</f>
        <v>0</v>
      </c>
      <c r="AM44" s="1063">
        <f>SUM('Gia Pho:XA 32'!AM43)</f>
        <v>0</v>
      </c>
      <c r="AN44" s="1063">
        <f>SUM('Gia Pho:XA 32'!AN43)</f>
        <v>0</v>
      </c>
      <c r="AO44" s="1063">
        <f>SUM('Gia Pho:XA 32'!AO43)</f>
        <v>0.32</v>
      </c>
      <c r="AP44" s="1063">
        <f>SUM('Gia Pho:XA 32'!AP43)</f>
        <v>0</v>
      </c>
      <c r="AQ44" s="1063">
        <f>SUM('Gia Pho:XA 32'!AQ43)</f>
        <v>0</v>
      </c>
      <c r="AR44" s="1063">
        <f>SUM('Gia Pho:XA 32'!AR43)</f>
        <v>0</v>
      </c>
      <c r="AS44" s="1063">
        <f>SUM('Gia Pho:XA 32'!AS43)</f>
        <v>0</v>
      </c>
      <c r="AT44" s="1063">
        <f>SUM('Gia Pho:XA 32'!AT43)</f>
        <v>0</v>
      </c>
      <c r="AU44" s="1063">
        <f>SUM('Gia Pho:XA 32'!AU43)</f>
        <v>0</v>
      </c>
      <c r="AV44" s="1063">
        <f>SUM('Gia Pho:XA 32'!AV43)</f>
        <v>0</v>
      </c>
      <c r="AW44" s="1063">
        <f>SUM('Gia Pho:XA 32'!AW43)</f>
        <v>0</v>
      </c>
      <c r="AX44" s="1063">
        <f>SUM('Gia Pho:XA 32'!AX43)</f>
        <v>0</v>
      </c>
      <c r="AY44" s="1063">
        <f>SUM('Gia Pho:XA 32'!AY43)</f>
        <v>0</v>
      </c>
      <c r="AZ44" s="1063">
        <f>SUM('Gia Pho:XA 32'!AZ43)</f>
        <v>0</v>
      </c>
      <c r="BA44" s="1063">
        <f>SUM('Gia Pho:XA 32'!BA43)</f>
        <v>0</v>
      </c>
      <c r="BB44" s="1063">
        <f>SUM('Gia Pho:XA 32'!BB43)</f>
        <v>0</v>
      </c>
      <c r="BC44" s="1063">
        <f>SUM('Gia Pho:XA 32'!BC43)</f>
        <v>0</v>
      </c>
      <c r="BD44" s="1063">
        <f>SUM('Gia Pho:XA 32'!BD43)</f>
        <v>0</v>
      </c>
      <c r="BE44" s="1063">
        <f>SUM('Gia Pho:XA 32'!BE43)</f>
        <v>0</v>
      </c>
      <c r="BF44" s="1063">
        <f t="shared" si="0"/>
        <v>0</v>
      </c>
      <c r="BG44" s="1063">
        <f>SUM('Gia Pho:XA 32'!BF43)</f>
        <v>0.32</v>
      </c>
      <c r="BH44" s="116">
        <f t="shared" si="1"/>
        <v>0</v>
      </c>
      <c r="BK44" s="123"/>
      <c r="BL44" s="117"/>
      <c r="BM44" s="314"/>
      <c r="BN44" s="826"/>
    </row>
    <row r="45" spans="1:66" s="118" customFormat="1" ht="15" x14ac:dyDescent="0.25">
      <c r="A45" s="965" t="s">
        <v>442</v>
      </c>
      <c r="B45" s="320" t="s">
        <v>453</v>
      </c>
      <c r="C45" s="314" t="s">
        <v>441</v>
      </c>
      <c r="D45" s="1063">
        <f>SUM('Gia Pho:XA 32'!D44)</f>
        <v>0</v>
      </c>
      <c r="E45" s="1063">
        <f>SUM('Gia Pho:XA 32'!E44)</f>
        <v>0</v>
      </c>
      <c r="F45" s="1063">
        <f>SUM('Gia Pho:XA 32'!F44)</f>
        <v>0</v>
      </c>
      <c r="G45" s="1063">
        <f>SUM('Gia Pho:XA 32'!G44)</f>
        <v>0</v>
      </c>
      <c r="H45" s="1063">
        <f>SUM('Gia Pho:XA 32'!H44)</f>
        <v>0</v>
      </c>
      <c r="I45" s="1063">
        <f>SUM('Gia Pho:XA 32'!I44)</f>
        <v>0</v>
      </c>
      <c r="J45" s="1063">
        <f>SUM('Gia Pho:XA 32'!J44)</f>
        <v>0</v>
      </c>
      <c r="K45" s="1063">
        <f>SUM('Gia Pho:XA 32'!K44)</f>
        <v>0</v>
      </c>
      <c r="L45" s="1063">
        <f>SUM('Gia Pho:XA 32'!L44)</f>
        <v>0</v>
      </c>
      <c r="M45" s="1063">
        <f>SUM('Gia Pho:XA 32'!M44)</f>
        <v>0</v>
      </c>
      <c r="N45" s="1063">
        <f>SUM('Gia Pho:XA 32'!N44)</f>
        <v>0</v>
      </c>
      <c r="O45" s="1063">
        <f>SUM('Gia Pho:XA 32'!O44)</f>
        <v>0</v>
      </c>
      <c r="P45" s="1063">
        <f>SUM('Gia Pho:XA 32'!P44)</f>
        <v>0</v>
      </c>
      <c r="Q45" s="1063">
        <f>SUM('Gia Pho:XA 32'!Q44)</f>
        <v>0</v>
      </c>
      <c r="R45" s="1063">
        <f>SUM('Gia Pho:XA 32'!R44)</f>
        <v>0</v>
      </c>
      <c r="S45" s="1063">
        <f>SUM('Gia Pho:XA 32'!S44)</f>
        <v>0</v>
      </c>
      <c r="T45" s="1063">
        <f>SUM('Gia Pho:XA 32'!T44)</f>
        <v>0</v>
      </c>
      <c r="U45" s="1063">
        <f>SUM('Gia Pho:XA 32'!U44)</f>
        <v>0</v>
      </c>
      <c r="V45" s="1063">
        <f>SUM('Gia Pho:XA 32'!V44)</f>
        <v>0</v>
      </c>
      <c r="W45" s="1063">
        <f>SUM('Gia Pho:XA 32'!W44)</f>
        <v>0</v>
      </c>
      <c r="X45" s="1063">
        <f>SUM('Gia Pho:XA 32'!X44)</f>
        <v>0</v>
      </c>
      <c r="Y45" s="1063">
        <f>SUM('Gia Pho:XA 32'!Y44)</f>
        <v>0</v>
      </c>
      <c r="Z45" s="1063">
        <f>SUM('Gia Pho:XA 32'!Z44)</f>
        <v>0</v>
      </c>
      <c r="AA45" s="1063">
        <f>SUM('Gia Pho:XA 32'!AA44)</f>
        <v>0</v>
      </c>
      <c r="AB45" s="1063">
        <f>SUM('Gia Pho:XA 32'!AB44)</f>
        <v>0</v>
      </c>
      <c r="AC45" s="1063">
        <f>SUM('Gia Pho:XA 32'!AC44)</f>
        <v>0</v>
      </c>
      <c r="AD45" s="1063">
        <f>SUM('Gia Pho:XA 32'!AD44)</f>
        <v>0</v>
      </c>
      <c r="AE45" s="1063">
        <f>SUM('Gia Pho:XA 32'!AE44)</f>
        <v>0</v>
      </c>
      <c r="AF45" s="1063">
        <f>SUM('Gia Pho:XA 32'!AF44)</f>
        <v>0</v>
      </c>
      <c r="AG45" s="1063">
        <f>SUM('Gia Pho:XA 32'!AG44)</f>
        <v>0</v>
      </c>
      <c r="AH45" s="1063">
        <f>SUM('Gia Pho:XA 32'!AH44)</f>
        <v>0</v>
      </c>
      <c r="AI45" s="1063">
        <f>SUM('Gia Pho:XA 32'!AI44)</f>
        <v>0</v>
      </c>
      <c r="AJ45" s="1063">
        <f>SUM('Gia Pho:XA 32'!AJ44)</f>
        <v>0</v>
      </c>
      <c r="AK45" s="1063">
        <f>SUM('Gia Pho:XA 32'!AK44)</f>
        <v>0</v>
      </c>
      <c r="AL45" s="1063">
        <f>SUM('Gia Pho:XA 32'!AL44)</f>
        <v>0</v>
      </c>
      <c r="AM45" s="1063">
        <f>SUM('Gia Pho:XA 32'!AM44)</f>
        <v>0</v>
      </c>
      <c r="AN45" s="1063">
        <f>SUM('Gia Pho:XA 32'!AN44)</f>
        <v>0</v>
      </c>
      <c r="AO45" s="1063">
        <f>SUM('Gia Pho:XA 32'!AO44)</f>
        <v>0</v>
      </c>
      <c r="AP45" s="1063">
        <f>SUM('Gia Pho:XA 32'!AP44)</f>
        <v>0</v>
      </c>
      <c r="AQ45" s="1063">
        <f>SUM('Gia Pho:XA 32'!AQ44)</f>
        <v>0</v>
      </c>
      <c r="AR45" s="1063">
        <f>SUM('Gia Pho:XA 32'!AR44)</f>
        <v>0</v>
      </c>
      <c r="AS45" s="1063">
        <f>SUM('Gia Pho:XA 32'!AS44)</f>
        <v>0</v>
      </c>
      <c r="AT45" s="1063">
        <f>SUM('Gia Pho:XA 32'!AT44)</f>
        <v>0</v>
      </c>
      <c r="AU45" s="1063">
        <f>SUM('Gia Pho:XA 32'!AU44)</f>
        <v>0</v>
      </c>
      <c r="AV45" s="1063">
        <f>SUM('Gia Pho:XA 32'!AV44)</f>
        <v>0</v>
      </c>
      <c r="AW45" s="1063">
        <f>SUM('Gia Pho:XA 32'!AW44)</f>
        <v>0</v>
      </c>
      <c r="AX45" s="1063">
        <f>SUM('Gia Pho:XA 32'!AX44)</f>
        <v>0</v>
      </c>
      <c r="AY45" s="1063">
        <f>SUM('Gia Pho:XA 32'!AY44)</f>
        <v>0</v>
      </c>
      <c r="AZ45" s="1063">
        <f>SUM('Gia Pho:XA 32'!AZ44)</f>
        <v>0</v>
      </c>
      <c r="BA45" s="1063">
        <f>SUM('Gia Pho:XA 32'!BA44)</f>
        <v>0</v>
      </c>
      <c r="BB45" s="1063">
        <f>SUM('Gia Pho:XA 32'!BB44)</f>
        <v>0</v>
      </c>
      <c r="BC45" s="1063">
        <f>SUM('Gia Pho:XA 32'!BC44)</f>
        <v>0</v>
      </c>
      <c r="BD45" s="1063">
        <f>SUM('Gia Pho:XA 32'!BD44)</f>
        <v>0</v>
      </c>
      <c r="BE45" s="1063">
        <f>SUM('Gia Pho:XA 32'!BE44)</f>
        <v>0</v>
      </c>
      <c r="BF45" s="1063">
        <f t="shared" si="0"/>
        <v>0.09</v>
      </c>
      <c r="BG45" s="1063">
        <f>SUM('Gia Pho:XA 32'!BF44)</f>
        <v>0.09</v>
      </c>
      <c r="BH45" s="116">
        <f t="shared" si="1"/>
        <v>-0.09</v>
      </c>
      <c r="BK45" s="123"/>
      <c r="BL45" s="117"/>
      <c r="BM45" s="314"/>
      <c r="BN45" s="826"/>
    </row>
    <row r="46" spans="1:66" s="118" customFormat="1" ht="15" x14ac:dyDescent="0.25">
      <c r="A46" s="965" t="s">
        <v>442</v>
      </c>
      <c r="B46" s="320" t="s">
        <v>345</v>
      </c>
      <c r="C46" s="314" t="s">
        <v>346</v>
      </c>
      <c r="D46" s="1063">
        <f>SUM('Gia Pho:XA 32'!D45)</f>
        <v>10.210000000000001</v>
      </c>
      <c r="E46" s="1063">
        <f>SUM('Gia Pho:XA 32'!E45)</f>
        <v>0</v>
      </c>
      <c r="F46" s="1063">
        <f>SUM('Gia Pho:XA 32'!F45)</f>
        <v>0</v>
      </c>
      <c r="G46" s="1063">
        <f>SUM('Gia Pho:XA 32'!G45)</f>
        <v>0</v>
      </c>
      <c r="H46" s="1063">
        <f>SUM('Gia Pho:XA 32'!H45)</f>
        <v>0</v>
      </c>
      <c r="I46" s="1063">
        <f>SUM('Gia Pho:XA 32'!I45)</f>
        <v>0</v>
      </c>
      <c r="J46" s="1063">
        <f>SUM('Gia Pho:XA 32'!J45)</f>
        <v>0</v>
      </c>
      <c r="K46" s="1063">
        <f>SUM('Gia Pho:XA 32'!K45)</f>
        <v>0</v>
      </c>
      <c r="L46" s="1063">
        <f>SUM('Gia Pho:XA 32'!L45)</f>
        <v>0</v>
      </c>
      <c r="M46" s="1063">
        <f>SUM('Gia Pho:XA 32'!M45)</f>
        <v>0</v>
      </c>
      <c r="N46" s="1063">
        <f>SUM('Gia Pho:XA 32'!N45)</f>
        <v>0</v>
      </c>
      <c r="O46" s="1063">
        <f>SUM('Gia Pho:XA 32'!O45)</f>
        <v>0</v>
      </c>
      <c r="P46" s="1063">
        <f>SUM('Gia Pho:XA 32'!P45)</f>
        <v>0</v>
      </c>
      <c r="Q46" s="1063">
        <f>SUM('Gia Pho:XA 32'!Q45)</f>
        <v>0</v>
      </c>
      <c r="R46" s="1063">
        <f>SUM('Gia Pho:XA 32'!R45)</f>
        <v>0.28000000000000003</v>
      </c>
      <c r="S46" s="1063">
        <f>SUM('Gia Pho:XA 32'!S45)</f>
        <v>0</v>
      </c>
      <c r="T46" s="1063">
        <f>SUM('Gia Pho:XA 32'!T45)</f>
        <v>0</v>
      </c>
      <c r="U46" s="1063">
        <f>SUM('Gia Pho:XA 32'!U45)</f>
        <v>0</v>
      </c>
      <c r="V46" s="1063">
        <f>SUM('Gia Pho:XA 32'!V45)</f>
        <v>0</v>
      </c>
      <c r="W46" s="1063">
        <f>SUM('Gia Pho:XA 32'!W45)</f>
        <v>0.12</v>
      </c>
      <c r="X46" s="1063">
        <f>SUM('Gia Pho:XA 32'!X45)</f>
        <v>0</v>
      </c>
      <c r="Y46" s="1063">
        <f>SUM('Gia Pho:XA 32'!Y45)</f>
        <v>0</v>
      </c>
      <c r="Z46" s="1063">
        <f>SUM('Gia Pho:XA 32'!Z45)</f>
        <v>0</v>
      </c>
      <c r="AA46" s="1063">
        <f>SUM('Gia Pho:XA 32'!AA45)</f>
        <v>0.16</v>
      </c>
      <c r="AB46" s="1063">
        <f>SUM('Gia Pho:XA 32'!AB45)</f>
        <v>0.16</v>
      </c>
      <c r="AC46" s="1063">
        <f>SUM('Gia Pho:XA 32'!AC45)</f>
        <v>0</v>
      </c>
      <c r="AD46" s="1063">
        <f>SUM('Gia Pho:XA 32'!AD45)</f>
        <v>0</v>
      </c>
      <c r="AE46" s="1063">
        <f>SUM('Gia Pho:XA 32'!AE45)</f>
        <v>0</v>
      </c>
      <c r="AF46" s="1063">
        <f>SUM('Gia Pho:XA 32'!AF45)</f>
        <v>0</v>
      </c>
      <c r="AG46" s="1063">
        <f>SUM('Gia Pho:XA 32'!AG45)</f>
        <v>0</v>
      </c>
      <c r="AH46" s="1063">
        <f>SUM('Gia Pho:XA 32'!AH45)</f>
        <v>0</v>
      </c>
      <c r="AI46" s="1063">
        <f>SUM('Gia Pho:XA 32'!AI45)</f>
        <v>0</v>
      </c>
      <c r="AJ46" s="1063">
        <f>SUM('Gia Pho:XA 32'!AJ45)</f>
        <v>0</v>
      </c>
      <c r="AK46" s="1063">
        <f>SUM('Gia Pho:XA 32'!AK45)</f>
        <v>0</v>
      </c>
      <c r="AL46" s="1063">
        <f>SUM('Gia Pho:XA 32'!AL45)</f>
        <v>0</v>
      </c>
      <c r="AM46" s="1063">
        <f>SUM('Gia Pho:XA 32'!AM45)</f>
        <v>0</v>
      </c>
      <c r="AN46" s="1063">
        <f>SUM('Gia Pho:XA 32'!AN45)</f>
        <v>0</v>
      </c>
      <c r="AO46" s="1063">
        <f>SUM('Gia Pho:XA 32'!AO45)</f>
        <v>0</v>
      </c>
      <c r="AP46" s="1063">
        <f>SUM('Gia Pho:XA 32'!AP45)</f>
        <v>0</v>
      </c>
      <c r="AQ46" s="1063">
        <f>SUM('Gia Pho:XA 32'!AQ45)</f>
        <v>9.93</v>
      </c>
      <c r="AR46" s="1063">
        <f>SUM('Gia Pho:XA 32'!AR45)</f>
        <v>0</v>
      </c>
      <c r="AS46" s="1063">
        <f>SUM('Gia Pho:XA 32'!AS45)</f>
        <v>0</v>
      </c>
      <c r="AT46" s="1063">
        <f>SUM('Gia Pho:XA 32'!AT45)</f>
        <v>0</v>
      </c>
      <c r="AU46" s="1063">
        <f>SUM('Gia Pho:XA 32'!AU45)</f>
        <v>0</v>
      </c>
      <c r="AV46" s="1063">
        <f>SUM('Gia Pho:XA 32'!AV45)</f>
        <v>0</v>
      </c>
      <c r="AW46" s="1063">
        <f>SUM('Gia Pho:XA 32'!AW45)</f>
        <v>0</v>
      </c>
      <c r="AX46" s="1063">
        <f>SUM('Gia Pho:XA 32'!AX45)</f>
        <v>0</v>
      </c>
      <c r="AY46" s="1063">
        <f>SUM('Gia Pho:XA 32'!AY45)</f>
        <v>0</v>
      </c>
      <c r="AZ46" s="1063">
        <f>SUM('Gia Pho:XA 32'!AZ45)</f>
        <v>0</v>
      </c>
      <c r="BA46" s="1063">
        <f>SUM('Gia Pho:XA 32'!BA45)</f>
        <v>0</v>
      </c>
      <c r="BB46" s="1063">
        <f>SUM('Gia Pho:XA 32'!BB45)</f>
        <v>0</v>
      </c>
      <c r="BC46" s="1063">
        <f>SUM('Gia Pho:XA 32'!BC45)</f>
        <v>0</v>
      </c>
      <c r="BD46" s="1063">
        <f>SUM('Gia Pho:XA 32'!BD45)</f>
        <v>0</v>
      </c>
      <c r="BE46" s="1063">
        <f>SUM('Gia Pho:XA 32'!BE45)</f>
        <v>0.28000000000000003</v>
      </c>
      <c r="BF46" s="1063">
        <f t="shared" si="0"/>
        <v>0.4399999999999995</v>
      </c>
      <c r="BG46" s="1063">
        <f>SUM('Gia Pho:XA 32'!BF45)</f>
        <v>10.65</v>
      </c>
      <c r="BH46" s="116">
        <f t="shared" si="1"/>
        <v>-0.4399999999999995</v>
      </c>
      <c r="BK46" s="123"/>
      <c r="BL46" s="117"/>
      <c r="BM46" s="314"/>
      <c r="BN46" s="826"/>
    </row>
    <row r="47" spans="1:66" s="118" customFormat="1" ht="15" x14ac:dyDescent="0.25">
      <c r="A47" s="965" t="s">
        <v>138</v>
      </c>
      <c r="B47" s="320" t="s">
        <v>128</v>
      </c>
      <c r="C47" s="314" t="s">
        <v>132</v>
      </c>
      <c r="D47" s="1063">
        <f>SUM('Gia Pho:XA 32'!D46)</f>
        <v>0</v>
      </c>
      <c r="E47" s="1063">
        <f>SUM('Gia Pho:XA 32'!E46)</f>
        <v>0</v>
      </c>
      <c r="F47" s="1063">
        <f>SUM('Gia Pho:XA 32'!F46)</f>
        <v>0</v>
      </c>
      <c r="G47" s="1063">
        <f>SUM('Gia Pho:XA 32'!G46)</f>
        <v>0</v>
      </c>
      <c r="H47" s="1063">
        <f>SUM('Gia Pho:XA 32'!H46)</f>
        <v>0</v>
      </c>
      <c r="I47" s="1063">
        <f>SUM('Gia Pho:XA 32'!I46)</f>
        <v>0</v>
      </c>
      <c r="J47" s="1063">
        <f>SUM('Gia Pho:XA 32'!J46)</f>
        <v>0</v>
      </c>
      <c r="K47" s="1063">
        <f>SUM('Gia Pho:XA 32'!K46)</f>
        <v>0</v>
      </c>
      <c r="L47" s="1063">
        <f>SUM('Gia Pho:XA 32'!L46)</f>
        <v>0</v>
      </c>
      <c r="M47" s="1063">
        <f>SUM('Gia Pho:XA 32'!M46)</f>
        <v>0</v>
      </c>
      <c r="N47" s="1063">
        <f>SUM('Gia Pho:XA 32'!N46)</f>
        <v>0</v>
      </c>
      <c r="O47" s="1063">
        <f>SUM('Gia Pho:XA 32'!O46)</f>
        <v>0</v>
      </c>
      <c r="P47" s="1063">
        <f>SUM('Gia Pho:XA 32'!P46)</f>
        <v>0</v>
      </c>
      <c r="Q47" s="1063">
        <f>SUM('Gia Pho:XA 32'!Q46)</f>
        <v>0</v>
      </c>
      <c r="R47" s="1063">
        <f>SUM('Gia Pho:XA 32'!R46)</f>
        <v>0</v>
      </c>
      <c r="S47" s="1063">
        <f>SUM('Gia Pho:XA 32'!S46)</f>
        <v>0</v>
      </c>
      <c r="T47" s="1063">
        <f>SUM('Gia Pho:XA 32'!T46)</f>
        <v>0</v>
      </c>
      <c r="U47" s="1063">
        <f>SUM('Gia Pho:XA 32'!U46)</f>
        <v>0</v>
      </c>
      <c r="V47" s="1063">
        <f>SUM('Gia Pho:XA 32'!V46)</f>
        <v>0</v>
      </c>
      <c r="W47" s="1063">
        <f>SUM('Gia Pho:XA 32'!W46)</f>
        <v>0</v>
      </c>
      <c r="X47" s="1063">
        <f>SUM('Gia Pho:XA 32'!X46)</f>
        <v>0</v>
      </c>
      <c r="Y47" s="1063">
        <f>SUM('Gia Pho:XA 32'!Y46)</f>
        <v>0</v>
      </c>
      <c r="Z47" s="1063">
        <f>SUM('Gia Pho:XA 32'!Z46)</f>
        <v>0</v>
      </c>
      <c r="AA47" s="1063">
        <f>SUM('Gia Pho:XA 32'!AA46)</f>
        <v>0</v>
      </c>
      <c r="AB47" s="1063">
        <f>SUM('Gia Pho:XA 32'!AB46)</f>
        <v>0</v>
      </c>
      <c r="AC47" s="1063">
        <f>SUM('Gia Pho:XA 32'!AC46)</f>
        <v>0</v>
      </c>
      <c r="AD47" s="1063">
        <f>SUM('Gia Pho:XA 32'!AD46)</f>
        <v>0</v>
      </c>
      <c r="AE47" s="1063">
        <f>SUM('Gia Pho:XA 32'!AE46)</f>
        <v>0</v>
      </c>
      <c r="AF47" s="1063">
        <f>SUM('Gia Pho:XA 32'!AF46)</f>
        <v>0</v>
      </c>
      <c r="AG47" s="1063">
        <f>SUM('Gia Pho:XA 32'!AG46)</f>
        <v>0</v>
      </c>
      <c r="AH47" s="1063">
        <f>SUM('Gia Pho:XA 32'!AH46)</f>
        <v>0</v>
      </c>
      <c r="AI47" s="1063">
        <f>SUM('Gia Pho:XA 32'!AI46)</f>
        <v>0</v>
      </c>
      <c r="AJ47" s="1063">
        <f>SUM('Gia Pho:XA 32'!AJ46)</f>
        <v>0</v>
      </c>
      <c r="AK47" s="1063">
        <f>SUM('Gia Pho:XA 32'!AK46)</f>
        <v>0</v>
      </c>
      <c r="AL47" s="1063">
        <f>SUM('Gia Pho:XA 32'!AL46)</f>
        <v>0</v>
      </c>
      <c r="AM47" s="1063">
        <f>SUM('Gia Pho:XA 32'!AM46)</f>
        <v>0</v>
      </c>
      <c r="AN47" s="1063">
        <f>SUM('Gia Pho:XA 32'!AN46)</f>
        <v>0</v>
      </c>
      <c r="AO47" s="1063">
        <f>SUM('Gia Pho:XA 32'!AO46)</f>
        <v>0</v>
      </c>
      <c r="AP47" s="1063">
        <f>SUM('Gia Pho:XA 32'!AP46)</f>
        <v>0</v>
      </c>
      <c r="AQ47" s="1063">
        <f>SUM('Gia Pho:XA 32'!AQ46)</f>
        <v>0</v>
      </c>
      <c r="AR47" s="1063">
        <f>SUM('Gia Pho:XA 32'!AR46)</f>
        <v>0</v>
      </c>
      <c r="AS47" s="1063">
        <f>SUM('Gia Pho:XA 32'!AS46)</f>
        <v>0</v>
      </c>
      <c r="AT47" s="1063">
        <f>SUM('Gia Pho:XA 32'!AT46)</f>
        <v>0</v>
      </c>
      <c r="AU47" s="1063">
        <f>SUM('Gia Pho:XA 32'!AU46)</f>
        <v>0</v>
      </c>
      <c r="AV47" s="1063">
        <f>SUM('Gia Pho:XA 32'!AV46)</f>
        <v>0</v>
      </c>
      <c r="AW47" s="1063">
        <f>SUM('Gia Pho:XA 32'!AW46)</f>
        <v>0</v>
      </c>
      <c r="AX47" s="1063">
        <f>SUM('Gia Pho:XA 32'!AX46)</f>
        <v>0</v>
      </c>
      <c r="AY47" s="1063">
        <f>SUM('Gia Pho:XA 32'!AY46)</f>
        <v>0</v>
      </c>
      <c r="AZ47" s="1063">
        <f>SUM('Gia Pho:XA 32'!AZ46)</f>
        <v>0</v>
      </c>
      <c r="BA47" s="1063">
        <f>SUM('Gia Pho:XA 32'!BA46)</f>
        <v>0</v>
      </c>
      <c r="BB47" s="1063">
        <f>SUM('Gia Pho:XA 32'!BB46)</f>
        <v>0</v>
      </c>
      <c r="BC47" s="1063">
        <f>SUM('Gia Pho:XA 32'!BC46)</f>
        <v>0</v>
      </c>
      <c r="BD47" s="1063">
        <f>SUM('Gia Pho:XA 32'!BD46)</f>
        <v>0</v>
      </c>
      <c r="BE47" s="1063">
        <f>SUM('Gia Pho:XA 32'!BE46)</f>
        <v>0</v>
      </c>
      <c r="BF47" s="1063">
        <f t="shared" si="0"/>
        <v>0</v>
      </c>
      <c r="BG47" s="1063">
        <f>SUM('Gia Pho:XA 32'!BF46)</f>
        <v>0</v>
      </c>
      <c r="BH47" s="116">
        <f t="shared" si="1"/>
        <v>0</v>
      </c>
      <c r="BK47" s="123"/>
      <c r="BL47" s="117"/>
      <c r="BM47" s="314"/>
      <c r="BN47" s="826"/>
    </row>
    <row r="48" spans="1:66" s="118" customFormat="1" ht="15" x14ac:dyDescent="0.25">
      <c r="A48" s="965" t="s">
        <v>183</v>
      </c>
      <c r="B48" s="320" t="s">
        <v>161</v>
      </c>
      <c r="C48" s="314" t="s">
        <v>159</v>
      </c>
      <c r="D48" s="1063">
        <f>SUM('Gia Pho:XA 32'!D47)</f>
        <v>30.759999999999998</v>
      </c>
      <c r="E48" s="1063">
        <f>SUM('Gia Pho:XA 32'!E47)</f>
        <v>0</v>
      </c>
      <c r="F48" s="1063">
        <f>SUM('Gia Pho:XA 32'!F47)</f>
        <v>0</v>
      </c>
      <c r="G48" s="1063">
        <f>SUM('Gia Pho:XA 32'!G47)</f>
        <v>0</v>
      </c>
      <c r="H48" s="1063">
        <f>SUM('Gia Pho:XA 32'!H47)</f>
        <v>0</v>
      </c>
      <c r="I48" s="1063">
        <f>SUM('Gia Pho:XA 32'!I47)</f>
        <v>0</v>
      </c>
      <c r="J48" s="1063">
        <f>SUM('Gia Pho:XA 32'!J47)</f>
        <v>0</v>
      </c>
      <c r="K48" s="1063">
        <f>SUM('Gia Pho:XA 32'!K47)</f>
        <v>0</v>
      </c>
      <c r="L48" s="1063">
        <f>SUM('Gia Pho:XA 32'!L47)</f>
        <v>0</v>
      </c>
      <c r="M48" s="1063">
        <f>SUM('Gia Pho:XA 32'!M47)</f>
        <v>0</v>
      </c>
      <c r="N48" s="1063">
        <f>SUM('Gia Pho:XA 32'!N47)</f>
        <v>0</v>
      </c>
      <c r="O48" s="1063">
        <f>SUM('Gia Pho:XA 32'!O47)</f>
        <v>0</v>
      </c>
      <c r="P48" s="1063">
        <f>SUM('Gia Pho:XA 32'!P47)</f>
        <v>0</v>
      </c>
      <c r="Q48" s="1063">
        <f>SUM('Gia Pho:XA 32'!Q47)</f>
        <v>0</v>
      </c>
      <c r="R48" s="1063">
        <f>SUM('Gia Pho:XA 32'!R47)</f>
        <v>4.6899999999999995</v>
      </c>
      <c r="S48" s="1063">
        <f>SUM('Gia Pho:XA 32'!S47)</f>
        <v>0.1</v>
      </c>
      <c r="T48" s="1063">
        <f>SUM('Gia Pho:XA 32'!T47)</f>
        <v>0</v>
      </c>
      <c r="U48" s="1063">
        <f>SUM('Gia Pho:XA 32'!U47)</f>
        <v>0</v>
      </c>
      <c r="V48" s="1063">
        <f>SUM('Gia Pho:XA 32'!V47)</f>
        <v>0</v>
      </c>
      <c r="W48" s="1063">
        <f>SUM('Gia Pho:XA 32'!W47)</f>
        <v>0</v>
      </c>
      <c r="X48" s="1063">
        <f>SUM('Gia Pho:XA 32'!X47)</f>
        <v>0.03</v>
      </c>
      <c r="Y48" s="1063">
        <f>SUM('Gia Pho:XA 32'!Y47)</f>
        <v>0</v>
      </c>
      <c r="Z48" s="1063">
        <f>SUM('Gia Pho:XA 32'!Z47)</f>
        <v>0</v>
      </c>
      <c r="AA48" s="1063">
        <f>SUM('Gia Pho:XA 32'!AA47)</f>
        <v>0.54</v>
      </c>
      <c r="AB48" s="1063">
        <f>SUM('Gia Pho:XA 32'!AB47)</f>
        <v>7.0000000000000007E-2</v>
      </c>
      <c r="AC48" s="1063">
        <f>SUM('Gia Pho:XA 32'!AC47)</f>
        <v>0</v>
      </c>
      <c r="AD48" s="1063">
        <f>SUM('Gia Pho:XA 32'!AD47)</f>
        <v>0</v>
      </c>
      <c r="AE48" s="1063">
        <f>SUM('Gia Pho:XA 32'!AE47)</f>
        <v>0</v>
      </c>
      <c r="AF48" s="1063">
        <f>SUM('Gia Pho:XA 32'!AF47)</f>
        <v>0</v>
      </c>
      <c r="AG48" s="1063">
        <f>SUM('Gia Pho:XA 32'!AG47)</f>
        <v>0</v>
      </c>
      <c r="AH48" s="1063">
        <f>SUM('Gia Pho:XA 32'!AH47)</f>
        <v>0</v>
      </c>
      <c r="AI48" s="1063">
        <f>SUM('Gia Pho:XA 32'!AI47)</f>
        <v>0.38</v>
      </c>
      <c r="AJ48" s="1063">
        <f>SUM('Gia Pho:XA 32'!AJ47)</f>
        <v>0</v>
      </c>
      <c r="AK48" s="1063">
        <f>SUM('Gia Pho:XA 32'!AK47)</f>
        <v>0</v>
      </c>
      <c r="AL48" s="1063">
        <f>SUM('Gia Pho:XA 32'!AL47)</f>
        <v>0</v>
      </c>
      <c r="AM48" s="1063">
        <f>SUM('Gia Pho:XA 32'!AM47)</f>
        <v>0</v>
      </c>
      <c r="AN48" s="1063">
        <f>SUM('Gia Pho:XA 32'!AN47)</f>
        <v>0</v>
      </c>
      <c r="AO48" s="1063">
        <f>SUM('Gia Pho:XA 32'!AO47)</f>
        <v>0</v>
      </c>
      <c r="AP48" s="1063">
        <f>SUM('Gia Pho:XA 32'!AP47)</f>
        <v>0.09</v>
      </c>
      <c r="AQ48" s="1063">
        <f>SUM('Gia Pho:XA 32'!AQ47)</f>
        <v>0</v>
      </c>
      <c r="AR48" s="1063">
        <f>SUM('Gia Pho:XA 32'!AR47)</f>
        <v>0</v>
      </c>
      <c r="AS48" s="1063">
        <f>SUM('Gia Pho:XA 32'!AS47)</f>
        <v>26.07</v>
      </c>
      <c r="AT48" s="1063">
        <f>SUM('Gia Pho:XA 32'!AT47)</f>
        <v>0.43999999999999995</v>
      </c>
      <c r="AU48" s="1063">
        <f>SUM('Gia Pho:XA 32'!AU47)</f>
        <v>3.4800000000000004</v>
      </c>
      <c r="AV48" s="1063">
        <f>SUM('Gia Pho:XA 32'!AV47)</f>
        <v>0</v>
      </c>
      <c r="AW48" s="1063">
        <f>SUM('Gia Pho:XA 32'!AW47)</f>
        <v>0.1</v>
      </c>
      <c r="AX48" s="1063">
        <f>SUM('Gia Pho:XA 32'!AX47)</f>
        <v>0</v>
      </c>
      <c r="AY48" s="1063">
        <f>SUM('Gia Pho:XA 32'!AY47)</f>
        <v>0</v>
      </c>
      <c r="AZ48" s="1063">
        <f>SUM('Gia Pho:XA 32'!AZ47)</f>
        <v>0</v>
      </c>
      <c r="BA48" s="1063">
        <f>SUM('Gia Pho:XA 32'!BA47)</f>
        <v>0</v>
      </c>
      <c r="BB48" s="1063">
        <f>SUM('Gia Pho:XA 32'!BB47)</f>
        <v>0</v>
      </c>
      <c r="BC48" s="1063">
        <f>SUM('Gia Pho:XA 32'!BC47)</f>
        <v>0</v>
      </c>
      <c r="BD48" s="1063">
        <f>SUM('Gia Pho:XA 32'!BD47)</f>
        <v>0</v>
      </c>
      <c r="BE48" s="1063">
        <f>SUM('Gia Pho:XA 32'!BE47)</f>
        <v>4.6899999999999995</v>
      </c>
      <c r="BF48" s="1063">
        <f t="shared" si="0"/>
        <v>4.3299999999999912</v>
      </c>
      <c r="BG48" s="1063">
        <f>SUM('Gia Pho:XA 32'!BF47)</f>
        <v>35.089999999999989</v>
      </c>
      <c r="BH48" s="116">
        <f t="shared" si="1"/>
        <v>-4.3299999999999912</v>
      </c>
      <c r="BK48" s="123"/>
      <c r="BL48" s="117"/>
      <c r="BM48" s="314"/>
      <c r="BN48" s="826"/>
    </row>
    <row r="49" spans="1:66" s="118" customFormat="1" ht="15" x14ac:dyDescent="0.25">
      <c r="A49" s="965" t="s">
        <v>184</v>
      </c>
      <c r="B49" s="320" t="s">
        <v>162</v>
      </c>
      <c r="C49" s="314" t="s">
        <v>160</v>
      </c>
      <c r="D49" s="1063">
        <f>SUM('Gia Pho:XA 32'!D48)</f>
        <v>1.01</v>
      </c>
      <c r="E49" s="1063">
        <f>SUM('Gia Pho:XA 32'!E48)</f>
        <v>0</v>
      </c>
      <c r="F49" s="1063">
        <f>SUM('Gia Pho:XA 32'!F48)</f>
        <v>0</v>
      </c>
      <c r="G49" s="1063">
        <f>SUM('Gia Pho:XA 32'!G48)</f>
        <v>0</v>
      </c>
      <c r="H49" s="1063">
        <f>SUM('Gia Pho:XA 32'!H48)</f>
        <v>0</v>
      </c>
      <c r="I49" s="1063">
        <f>SUM('Gia Pho:XA 32'!I48)</f>
        <v>0</v>
      </c>
      <c r="J49" s="1063">
        <f>SUM('Gia Pho:XA 32'!J48)</f>
        <v>0</v>
      </c>
      <c r="K49" s="1063">
        <f>SUM('Gia Pho:XA 32'!K48)</f>
        <v>0</v>
      </c>
      <c r="L49" s="1063">
        <f>SUM('Gia Pho:XA 32'!L48)</f>
        <v>0</v>
      </c>
      <c r="M49" s="1063">
        <f>SUM('Gia Pho:XA 32'!M48)</f>
        <v>0</v>
      </c>
      <c r="N49" s="1063">
        <f>SUM('Gia Pho:XA 32'!N48)</f>
        <v>0</v>
      </c>
      <c r="O49" s="1063">
        <f>SUM('Gia Pho:XA 32'!O48)</f>
        <v>0</v>
      </c>
      <c r="P49" s="1063">
        <f>SUM('Gia Pho:XA 32'!P48)</f>
        <v>0</v>
      </c>
      <c r="Q49" s="1063">
        <f>SUM('Gia Pho:XA 32'!Q48)</f>
        <v>0</v>
      </c>
      <c r="R49" s="1063">
        <f>SUM('Gia Pho:XA 32'!R48)</f>
        <v>0</v>
      </c>
      <c r="S49" s="1063">
        <f>SUM('Gia Pho:XA 32'!S48)</f>
        <v>0</v>
      </c>
      <c r="T49" s="1063">
        <f>SUM('Gia Pho:XA 32'!T48)</f>
        <v>0</v>
      </c>
      <c r="U49" s="1063">
        <f>SUM('Gia Pho:XA 32'!U48)</f>
        <v>0</v>
      </c>
      <c r="V49" s="1063">
        <f>SUM('Gia Pho:XA 32'!V48)</f>
        <v>0</v>
      </c>
      <c r="W49" s="1063">
        <f>SUM('Gia Pho:XA 32'!W48)</f>
        <v>0</v>
      </c>
      <c r="X49" s="1063">
        <f>SUM('Gia Pho:XA 32'!X48)</f>
        <v>0</v>
      </c>
      <c r="Y49" s="1063">
        <f>SUM('Gia Pho:XA 32'!Y48)</f>
        <v>0</v>
      </c>
      <c r="Z49" s="1063">
        <f>SUM('Gia Pho:XA 32'!Z48)</f>
        <v>0</v>
      </c>
      <c r="AA49" s="1063">
        <f>SUM('Gia Pho:XA 32'!AA48)</f>
        <v>0</v>
      </c>
      <c r="AB49" s="1063">
        <f>SUM('Gia Pho:XA 32'!AB48)</f>
        <v>0</v>
      </c>
      <c r="AC49" s="1063">
        <f>SUM('Gia Pho:XA 32'!AC48)</f>
        <v>0</v>
      </c>
      <c r="AD49" s="1063">
        <f>SUM('Gia Pho:XA 32'!AD48)</f>
        <v>0</v>
      </c>
      <c r="AE49" s="1063">
        <f>SUM('Gia Pho:XA 32'!AE48)</f>
        <v>0</v>
      </c>
      <c r="AF49" s="1063">
        <f>SUM('Gia Pho:XA 32'!AF48)</f>
        <v>0</v>
      </c>
      <c r="AG49" s="1063">
        <f>SUM('Gia Pho:XA 32'!AG48)</f>
        <v>0</v>
      </c>
      <c r="AH49" s="1063">
        <f>SUM('Gia Pho:XA 32'!AH48)</f>
        <v>0</v>
      </c>
      <c r="AI49" s="1063">
        <f>SUM('Gia Pho:XA 32'!AI48)</f>
        <v>0</v>
      </c>
      <c r="AJ49" s="1063">
        <f>SUM('Gia Pho:XA 32'!AJ48)</f>
        <v>0</v>
      </c>
      <c r="AK49" s="1063">
        <f>SUM('Gia Pho:XA 32'!AK48)</f>
        <v>0</v>
      </c>
      <c r="AL49" s="1063">
        <f>SUM('Gia Pho:XA 32'!AL48)</f>
        <v>0</v>
      </c>
      <c r="AM49" s="1063">
        <f>SUM('Gia Pho:XA 32'!AM48)</f>
        <v>0</v>
      </c>
      <c r="AN49" s="1063">
        <f>SUM('Gia Pho:XA 32'!AN48)</f>
        <v>0</v>
      </c>
      <c r="AO49" s="1063">
        <f>SUM('Gia Pho:XA 32'!AO48)</f>
        <v>0</v>
      </c>
      <c r="AP49" s="1063">
        <f>SUM('Gia Pho:XA 32'!AP48)</f>
        <v>0</v>
      </c>
      <c r="AQ49" s="1063">
        <f>SUM('Gia Pho:XA 32'!AQ48)</f>
        <v>0</v>
      </c>
      <c r="AR49" s="1063">
        <f>SUM('Gia Pho:XA 32'!AR48)</f>
        <v>0</v>
      </c>
      <c r="AS49" s="1063">
        <f>SUM('Gia Pho:XA 32'!AS48)</f>
        <v>0</v>
      </c>
      <c r="AT49" s="1063">
        <f>SUM('Gia Pho:XA 32'!AT48)</f>
        <v>1.01</v>
      </c>
      <c r="AU49" s="1063">
        <f>SUM('Gia Pho:XA 32'!AU48)</f>
        <v>0</v>
      </c>
      <c r="AV49" s="1063">
        <f>SUM('Gia Pho:XA 32'!AV48)</f>
        <v>0</v>
      </c>
      <c r="AW49" s="1063">
        <f>SUM('Gia Pho:XA 32'!AW48)</f>
        <v>0</v>
      </c>
      <c r="AX49" s="1063">
        <f>SUM('Gia Pho:XA 32'!AX48)</f>
        <v>0</v>
      </c>
      <c r="AY49" s="1063">
        <f>SUM('Gia Pho:XA 32'!AY48)</f>
        <v>0</v>
      </c>
      <c r="AZ49" s="1063">
        <f>SUM('Gia Pho:XA 32'!AZ48)</f>
        <v>0</v>
      </c>
      <c r="BA49" s="1063">
        <f>SUM('Gia Pho:XA 32'!BA48)</f>
        <v>0</v>
      </c>
      <c r="BB49" s="1063">
        <f>SUM('Gia Pho:XA 32'!BB48)</f>
        <v>0</v>
      </c>
      <c r="BC49" s="1063">
        <f>SUM('Gia Pho:XA 32'!BC48)</f>
        <v>0</v>
      </c>
      <c r="BD49" s="1063">
        <f>SUM('Gia Pho:XA 32'!BD48)</f>
        <v>0</v>
      </c>
      <c r="BE49" s="1063">
        <f>SUM('Gia Pho:XA 32'!BE48)</f>
        <v>0</v>
      </c>
      <c r="BF49" s="1063">
        <f t="shared" si="0"/>
        <v>19.059999999999999</v>
      </c>
      <c r="BG49" s="1063">
        <f>SUM('Gia Pho:XA 32'!BF48)</f>
        <v>20.07</v>
      </c>
      <c r="BH49" s="116">
        <f t="shared" si="1"/>
        <v>-19.059999999999999</v>
      </c>
      <c r="BK49" s="123"/>
      <c r="BL49" s="117"/>
      <c r="BM49" s="314"/>
      <c r="BN49" s="826"/>
    </row>
    <row r="50" spans="1:66" s="118" customFormat="1" ht="15" x14ac:dyDescent="0.25">
      <c r="A50" s="965" t="s">
        <v>185</v>
      </c>
      <c r="B50" s="320" t="s">
        <v>95</v>
      </c>
      <c r="C50" s="314" t="s">
        <v>100</v>
      </c>
      <c r="D50" s="1063">
        <f>SUM('Gia Pho:XA 32'!D49)</f>
        <v>903.91000000000008</v>
      </c>
      <c r="E50" s="1063">
        <f>SUM('Gia Pho:XA 32'!E49)</f>
        <v>1.3</v>
      </c>
      <c r="F50" s="1063">
        <f>SUM('Gia Pho:XA 32'!F49)</f>
        <v>0</v>
      </c>
      <c r="G50" s="1063">
        <f>SUM('Gia Pho:XA 32'!G49)</f>
        <v>0</v>
      </c>
      <c r="H50" s="1063">
        <f>SUM('Gia Pho:XA 32'!H49)</f>
        <v>0</v>
      </c>
      <c r="I50" s="1063">
        <f>SUM('Gia Pho:XA 32'!I49)</f>
        <v>0</v>
      </c>
      <c r="J50" s="1063">
        <f>SUM('Gia Pho:XA 32'!J49)</f>
        <v>0</v>
      </c>
      <c r="K50" s="1063">
        <f>SUM('Gia Pho:XA 32'!K49)</f>
        <v>0</v>
      </c>
      <c r="L50" s="1063">
        <f>SUM('Gia Pho:XA 32'!L49)</f>
        <v>0</v>
      </c>
      <c r="M50" s="1063">
        <f>SUM('Gia Pho:XA 32'!M49)</f>
        <v>0</v>
      </c>
      <c r="N50" s="1063">
        <f>SUM('Gia Pho:XA 32'!N49)</f>
        <v>0</v>
      </c>
      <c r="O50" s="1063">
        <f>SUM('Gia Pho:XA 32'!O49)</f>
        <v>0</v>
      </c>
      <c r="P50" s="1063">
        <f>SUM('Gia Pho:XA 32'!P49)</f>
        <v>0</v>
      </c>
      <c r="Q50" s="1063">
        <f>SUM('Gia Pho:XA 32'!Q49)</f>
        <v>1.3</v>
      </c>
      <c r="R50" s="1063">
        <f>SUM('Gia Pho:XA 32'!R49)</f>
        <v>4.93</v>
      </c>
      <c r="S50" s="1063">
        <f>SUM('Gia Pho:XA 32'!S49)</f>
        <v>0</v>
      </c>
      <c r="T50" s="1063">
        <f>SUM('Gia Pho:XA 32'!T49)</f>
        <v>0</v>
      </c>
      <c r="U50" s="1063">
        <f>SUM('Gia Pho:XA 32'!U49)</f>
        <v>0</v>
      </c>
      <c r="V50" s="1063">
        <f>SUM('Gia Pho:XA 32'!V49)</f>
        <v>1</v>
      </c>
      <c r="W50" s="1063">
        <f>SUM('Gia Pho:XA 32'!W49)</f>
        <v>1.89</v>
      </c>
      <c r="X50" s="1063">
        <f>SUM('Gia Pho:XA 32'!X49)</f>
        <v>0.13</v>
      </c>
      <c r="Y50" s="1063">
        <f>SUM('Gia Pho:XA 32'!Y49)</f>
        <v>0</v>
      </c>
      <c r="Z50" s="1063">
        <f>SUM('Gia Pho:XA 32'!Z49)</f>
        <v>0</v>
      </c>
      <c r="AA50" s="1063">
        <f>SUM('Gia Pho:XA 32'!AA49)</f>
        <v>1.89</v>
      </c>
      <c r="AB50" s="1063">
        <f>SUM('Gia Pho:XA 32'!AB49)</f>
        <v>1.8299999999999998</v>
      </c>
      <c r="AC50" s="1063">
        <f>SUM('Gia Pho:XA 32'!AC49)</f>
        <v>0.02</v>
      </c>
      <c r="AD50" s="1063">
        <f>SUM('Gia Pho:XA 32'!AD49)</f>
        <v>0</v>
      </c>
      <c r="AE50" s="1063">
        <f>SUM('Gia Pho:XA 32'!AE49)</f>
        <v>0</v>
      </c>
      <c r="AF50" s="1063">
        <f>SUM('Gia Pho:XA 32'!AF49)</f>
        <v>0</v>
      </c>
      <c r="AG50" s="1063">
        <f>SUM('Gia Pho:XA 32'!AG49)</f>
        <v>0</v>
      </c>
      <c r="AH50" s="1063">
        <f>SUM('Gia Pho:XA 32'!AH49)</f>
        <v>0</v>
      </c>
      <c r="AI50" s="1063">
        <f>SUM('Gia Pho:XA 32'!AI49)</f>
        <v>0</v>
      </c>
      <c r="AJ50" s="1063">
        <f>SUM('Gia Pho:XA 32'!AJ49)</f>
        <v>0</v>
      </c>
      <c r="AK50" s="1063">
        <f>SUM('Gia Pho:XA 32'!AK49)</f>
        <v>0</v>
      </c>
      <c r="AL50" s="1063">
        <f>SUM('Gia Pho:XA 32'!AL49)</f>
        <v>0</v>
      </c>
      <c r="AM50" s="1063">
        <f>SUM('Gia Pho:XA 32'!AM49)</f>
        <v>0.04</v>
      </c>
      <c r="AN50" s="1063">
        <f>SUM('Gia Pho:XA 32'!AN49)</f>
        <v>0</v>
      </c>
      <c r="AO50" s="1063">
        <f>SUM('Gia Pho:XA 32'!AO49)</f>
        <v>0</v>
      </c>
      <c r="AP50" s="1063">
        <f>SUM('Gia Pho:XA 32'!AP49)</f>
        <v>0</v>
      </c>
      <c r="AQ50" s="1063">
        <f>SUM('Gia Pho:XA 32'!AQ49)</f>
        <v>0</v>
      </c>
      <c r="AR50" s="1063">
        <f>SUM('Gia Pho:XA 32'!AR49)</f>
        <v>0</v>
      </c>
      <c r="AS50" s="1063">
        <f>SUM('Gia Pho:XA 32'!AS49)</f>
        <v>0.02</v>
      </c>
      <c r="AT50" s="1063">
        <f>SUM('Gia Pho:XA 32'!AT49)</f>
        <v>0</v>
      </c>
      <c r="AU50" s="1063">
        <f>SUM('Gia Pho:XA 32'!AU49)</f>
        <v>897.68000000000006</v>
      </c>
      <c r="AV50" s="1063">
        <f>SUM('Gia Pho:XA 32'!AV49)</f>
        <v>0</v>
      </c>
      <c r="AW50" s="1063">
        <f>SUM('Gia Pho:XA 32'!AW49)</f>
        <v>0</v>
      </c>
      <c r="AX50" s="1063">
        <f>SUM('Gia Pho:XA 32'!AX49)</f>
        <v>0</v>
      </c>
      <c r="AY50" s="1063">
        <f>SUM('Gia Pho:XA 32'!AY49)</f>
        <v>0</v>
      </c>
      <c r="AZ50" s="1063">
        <f>SUM('Gia Pho:XA 32'!AZ49)</f>
        <v>0</v>
      </c>
      <c r="BA50" s="1063">
        <f>SUM('Gia Pho:XA 32'!BA49)</f>
        <v>0</v>
      </c>
      <c r="BB50" s="1063">
        <f>SUM('Gia Pho:XA 32'!BB49)</f>
        <v>0</v>
      </c>
      <c r="BC50" s="1063">
        <f>SUM('Gia Pho:XA 32'!BC49)</f>
        <v>0</v>
      </c>
      <c r="BD50" s="1063">
        <f>SUM('Gia Pho:XA 32'!BD49)</f>
        <v>0</v>
      </c>
      <c r="BE50" s="1063">
        <f>SUM('Gia Pho:XA 32'!BE49)</f>
        <v>6.23</v>
      </c>
      <c r="BF50" s="1063">
        <f t="shared" si="0"/>
        <v>424.93000000000006</v>
      </c>
      <c r="BG50" s="1063">
        <f>SUM('Gia Pho:XA 32'!BF49)</f>
        <v>1328.8400000000001</v>
      </c>
      <c r="BH50" s="116">
        <f t="shared" si="1"/>
        <v>-424.93000000000006</v>
      </c>
      <c r="BK50" s="123"/>
      <c r="BL50" s="117"/>
      <c r="BM50" s="314"/>
      <c r="BN50" s="826"/>
    </row>
    <row r="51" spans="1:66" s="118" customFormat="1" ht="13.5" customHeight="1" x14ac:dyDescent="0.25">
      <c r="A51" s="965" t="s">
        <v>186</v>
      </c>
      <c r="B51" s="320" t="s">
        <v>96</v>
      </c>
      <c r="C51" s="314" t="s">
        <v>101</v>
      </c>
      <c r="D51" s="1063">
        <f>SUM('Gia Pho:XA 32'!D50)</f>
        <v>98.26</v>
      </c>
      <c r="E51" s="1063">
        <f>SUM('Gia Pho:XA 32'!E50)</f>
        <v>0</v>
      </c>
      <c r="F51" s="1063">
        <f>SUM('Gia Pho:XA 32'!F50)</f>
        <v>0</v>
      </c>
      <c r="G51" s="1063">
        <f>SUM('Gia Pho:XA 32'!G50)</f>
        <v>0</v>
      </c>
      <c r="H51" s="1063">
        <f>SUM('Gia Pho:XA 32'!H50)</f>
        <v>0</v>
      </c>
      <c r="I51" s="1063">
        <f>SUM('Gia Pho:XA 32'!I50)</f>
        <v>0</v>
      </c>
      <c r="J51" s="1063">
        <f>SUM('Gia Pho:XA 32'!J50)</f>
        <v>0</v>
      </c>
      <c r="K51" s="1063">
        <f>SUM('Gia Pho:XA 32'!K50)</f>
        <v>0</v>
      </c>
      <c r="L51" s="1063">
        <f>SUM('Gia Pho:XA 32'!L50)</f>
        <v>0</v>
      </c>
      <c r="M51" s="1063">
        <f>SUM('Gia Pho:XA 32'!M50)</f>
        <v>0</v>
      </c>
      <c r="N51" s="1063">
        <f>SUM('Gia Pho:XA 32'!N50)</f>
        <v>0</v>
      </c>
      <c r="O51" s="1063">
        <f>SUM('Gia Pho:XA 32'!O50)</f>
        <v>0</v>
      </c>
      <c r="P51" s="1063">
        <f>SUM('Gia Pho:XA 32'!P50)</f>
        <v>0</v>
      </c>
      <c r="Q51" s="1063">
        <f>SUM('Gia Pho:XA 32'!Q50)</f>
        <v>0</v>
      </c>
      <c r="R51" s="1063">
        <f>SUM('Gia Pho:XA 32'!R50)</f>
        <v>6.88</v>
      </c>
      <c r="S51" s="1063">
        <f>SUM('Gia Pho:XA 32'!S50)</f>
        <v>0</v>
      </c>
      <c r="T51" s="1063">
        <f>SUM('Gia Pho:XA 32'!T50)</f>
        <v>0</v>
      </c>
      <c r="U51" s="1063">
        <f>SUM('Gia Pho:XA 32'!U50)</f>
        <v>0</v>
      </c>
      <c r="V51" s="1063">
        <f>SUM('Gia Pho:XA 32'!V50)</f>
        <v>0</v>
      </c>
      <c r="W51" s="1063">
        <f>SUM('Gia Pho:XA 32'!W50)</f>
        <v>1.5</v>
      </c>
      <c r="X51" s="1063">
        <f>SUM('Gia Pho:XA 32'!X50)</f>
        <v>0</v>
      </c>
      <c r="Y51" s="1063">
        <f>SUM('Gia Pho:XA 32'!Y50)</f>
        <v>0</v>
      </c>
      <c r="Z51" s="1063">
        <f>SUM('Gia Pho:XA 32'!Z50)</f>
        <v>0</v>
      </c>
      <c r="AA51" s="1063">
        <f>SUM('Gia Pho:XA 32'!AA50)</f>
        <v>4.55</v>
      </c>
      <c r="AB51" s="1063">
        <f>SUM('Gia Pho:XA 32'!AB50)</f>
        <v>4.55</v>
      </c>
      <c r="AC51" s="1063">
        <f>SUM('Gia Pho:XA 32'!AC50)</f>
        <v>0</v>
      </c>
      <c r="AD51" s="1063">
        <f>SUM('Gia Pho:XA 32'!AD50)</f>
        <v>0</v>
      </c>
      <c r="AE51" s="1063">
        <f>SUM('Gia Pho:XA 32'!AE50)</f>
        <v>0</v>
      </c>
      <c r="AF51" s="1063">
        <f>SUM('Gia Pho:XA 32'!AF50)</f>
        <v>0</v>
      </c>
      <c r="AG51" s="1063">
        <f>SUM('Gia Pho:XA 32'!AG50)</f>
        <v>0</v>
      </c>
      <c r="AH51" s="1063">
        <f>SUM('Gia Pho:XA 32'!AH50)</f>
        <v>0</v>
      </c>
      <c r="AI51" s="1063">
        <f>SUM('Gia Pho:XA 32'!AI50)</f>
        <v>0</v>
      </c>
      <c r="AJ51" s="1063">
        <f>SUM('Gia Pho:XA 32'!AJ50)</f>
        <v>0</v>
      </c>
      <c r="AK51" s="1063">
        <f>SUM('Gia Pho:XA 32'!AK50)</f>
        <v>0</v>
      </c>
      <c r="AL51" s="1063">
        <f>SUM('Gia Pho:XA 32'!AL50)</f>
        <v>0</v>
      </c>
      <c r="AM51" s="1063">
        <f>SUM('Gia Pho:XA 32'!AM50)</f>
        <v>0</v>
      </c>
      <c r="AN51" s="1063">
        <f>SUM('Gia Pho:XA 32'!AN50)</f>
        <v>0</v>
      </c>
      <c r="AO51" s="1063">
        <f>SUM('Gia Pho:XA 32'!AO50)</f>
        <v>0</v>
      </c>
      <c r="AP51" s="1063">
        <f>SUM('Gia Pho:XA 32'!AP50)</f>
        <v>0</v>
      </c>
      <c r="AQ51" s="1063">
        <f>SUM('Gia Pho:XA 32'!AQ50)</f>
        <v>0</v>
      </c>
      <c r="AR51" s="1063">
        <f>SUM('Gia Pho:XA 32'!AR50)</f>
        <v>0</v>
      </c>
      <c r="AS51" s="1063">
        <f>SUM('Gia Pho:XA 32'!AS50)</f>
        <v>0</v>
      </c>
      <c r="AT51" s="1063">
        <f>SUM('Gia Pho:XA 32'!AT50)</f>
        <v>0.7</v>
      </c>
      <c r="AU51" s="1063">
        <f>SUM('Gia Pho:XA 32'!AU50)</f>
        <v>0</v>
      </c>
      <c r="AV51" s="1063">
        <f>SUM('Gia Pho:XA 32'!AV50)</f>
        <v>91.38000000000001</v>
      </c>
      <c r="AW51" s="1063">
        <f>SUM('Gia Pho:XA 32'!AW50)</f>
        <v>0.13</v>
      </c>
      <c r="AX51" s="1063">
        <f>SUM('Gia Pho:XA 32'!AX50)</f>
        <v>0</v>
      </c>
      <c r="AY51" s="1063">
        <f>SUM('Gia Pho:XA 32'!AY50)</f>
        <v>0</v>
      </c>
      <c r="AZ51" s="1063">
        <f>SUM('Gia Pho:XA 32'!AZ50)</f>
        <v>0</v>
      </c>
      <c r="BA51" s="1063">
        <f>SUM('Gia Pho:XA 32'!BA50)</f>
        <v>0</v>
      </c>
      <c r="BB51" s="1063">
        <f>SUM('Gia Pho:XA 32'!BB50)</f>
        <v>0</v>
      </c>
      <c r="BC51" s="1063">
        <f>SUM('Gia Pho:XA 32'!BC50)</f>
        <v>0</v>
      </c>
      <c r="BD51" s="1063">
        <f>SUM('Gia Pho:XA 32'!BD50)</f>
        <v>0</v>
      </c>
      <c r="BE51" s="1063">
        <f>SUM('Gia Pho:XA 32'!BE50)</f>
        <v>6.88</v>
      </c>
      <c r="BF51" s="1063">
        <f t="shared" si="0"/>
        <v>27.260000000000005</v>
      </c>
      <c r="BG51" s="1063">
        <f>SUM('Gia Pho:XA 32'!BF50)</f>
        <v>125.52000000000001</v>
      </c>
      <c r="BH51" s="116">
        <f t="shared" si="1"/>
        <v>-27.260000000000005</v>
      </c>
      <c r="BK51" s="123"/>
      <c r="BL51" s="117"/>
      <c r="BM51" s="314"/>
      <c r="BN51" s="826"/>
    </row>
    <row r="52" spans="1:66" s="118" customFormat="1" ht="15" x14ac:dyDescent="0.25">
      <c r="A52" s="965" t="s">
        <v>187</v>
      </c>
      <c r="B52" s="320" t="s">
        <v>97</v>
      </c>
      <c r="C52" s="314" t="s">
        <v>105</v>
      </c>
      <c r="D52" s="1063">
        <f>SUM('Gia Pho:XA 32'!D51)</f>
        <v>20.220000000000006</v>
      </c>
      <c r="E52" s="1063">
        <f>SUM('Gia Pho:XA 32'!E51)</f>
        <v>0</v>
      </c>
      <c r="F52" s="1063">
        <f>SUM('Gia Pho:XA 32'!F51)</f>
        <v>0</v>
      </c>
      <c r="G52" s="1063">
        <f>SUM('Gia Pho:XA 32'!G51)</f>
        <v>0</v>
      </c>
      <c r="H52" s="1063">
        <f>SUM('Gia Pho:XA 32'!H51)</f>
        <v>0</v>
      </c>
      <c r="I52" s="1063">
        <f>SUM('Gia Pho:XA 32'!I51)</f>
        <v>0</v>
      </c>
      <c r="J52" s="1063">
        <f>SUM('Gia Pho:XA 32'!J51)</f>
        <v>0</v>
      </c>
      <c r="K52" s="1063">
        <f>SUM('Gia Pho:XA 32'!K51)</f>
        <v>0</v>
      </c>
      <c r="L52" s="1063">
        <f>SUM('Gia Pho:XA 32'!L51)</f>
        <v>0</v>
      </c>
      <c r="M52" s="1063">
        <f>SUM('Gia Pho:XA 32'!M51)</f>
        <v>0</v>
      </c>
      <c r="N52" s="1063">
        <f>SUM('Gia Pho:XA 32'!N51)</f>
        <v>0</v>
      </c>
      <c r="O52" s="1063">
        <f>SUM('Gia Pho:XA 32'!O51)</f>
        <v>0</v>
      </c>
      <c r="P52" s="1063">
        <f>SUM('Gia Pho:XA 32'!P51)</f>
        <v>0</v>
      </c>
      <c r="Q52" s="1063">
        <f>SUM('Gia Pho:XA 32'!Q51)</f>
        <v>0</v>
      </c>
      <c r="R52" s="1063">
        <f>SUM('Gia Pho:XA 32'!R51)</f>
        <v>1.1599999999999999</v>
      </c>
      <c r="S52" s="1063">
        <f>SUM('Gia Pho:XA 32'!S51)</f>
        <v>0.1</v>
      </c>
      <c r="T52" s="1063">
        <f>SUM('Gia Pho:XA 32'!T51)</f>
        <v>0</v>
      </c>
      <c r="U52" s="1063">
        <f>SUM('Gia Pho:XA 32'!U51)</f>
        <v>0</v>
      </c>
      <c r="V52" s="1063">
        <f>SUM('Gia Pho:XA 32'!V51)</f>
        <v>0</v>
      </c>
      <c r="W52" s="1063">
        <f>SUM('Gia Pho:XA 32'!W51)</f>
        <v>0.04</v>
      </c>
      <c r="X52" s="1063">
        <f>SUM('Gia Pho:XA 32'!X51)</f>
        <v>0</v>
      </c>
      <c r="Y52" s="1063">
        <f>SUM('Gia Pho:XA 32'!Y51)</f>
        <v>0</v>
      </c>
      <c r="Z52" s="1063">
        <f>SUM('Gia Pho:XA 32'!Z51)</f>
        <v>0</v>
      </c>
      <c r="AA52" s="1063">
        <f>SUM('Gia Pho:XA 32'!AA51)</f>
        <v>0.01</v>
      </c>
      <c r="AB52" s="1063">
        <f>SUM('Gia Pho:XA 32'!AB51)</f>
        <v>0.01</v>
      </c>
      <c r="AC52" s="1063">
        <f>SUM('Gia Pho:XA 32'!AC51)</f>
        <v>0</v>
      </c>
      <c r="AD52" s="1063">
        <f>SUM('Gia Pho:XA 32'!AD51)</f>
        <v>0</v>
      </c>
      <c r="AE52" s="1063">
        <f>SUM('Gia Pho:XA 32'!AE51)</f>
        <v>0</v>
      </c>
      <c r="AF52" s="1063">
        <f>SUM('Gia Pho:XA 32'!AF51)</f>
        <v>0</v>
      </c>
      <c r="AG52" s="1063">
        <f>SUM('Gia Pho:XA 32'!AG51)</f>
        <v>0</v>
      </c>
      <c r="AH52" s="1063">
        <f>SUM('Gia Pho:XA 32'!AH51)</f>
        <v>0</v>
      </c>
      <c r="AI52" s="1063">
        <f>SUM('Gia Pho:XA 32'!AI51)</f>
        <v>0</v>
      </c>
      <c r="AJ52" s="1063">
        <f>SUM('Gia Pho:XA 32'!AJ51)</f>
        <v>0</v>
      </c>
      <c r="AK52" s="1063">
        <f>SUM('Gia Pho:XA 32'!AK51)</f>
        <v>0</v>
      </c>
      <c r="AL52" s="1063">
        <f>SUM('Gia Pho:XA 32'!AL51)</f>
        <v>0</v>
      </c>
      <c r="AM52" s="1063">
        <f>SUM('Gia Pho:XA 32'!AM51)</f>
        <v>0</v>
      </c>
      <c r="AN52" s="1063">
        <f>SUM('Gia Pho:XA 32'!AN51)</f>
        <v>0</v>
      </c>
      <c r="AO52" s="1063">
        <f>SUM('Gia Pho:XA 32'!AO51)</f>
        <v>0</v>
      </c>
      <c r="AP52" s="1063">
        <f>SUM('Gia Pho:XA 32'!AP51)</f>
        <v>0</v>
      </c>
      <c r="AQ52" s="1063">
        <f>SUM('Gia Pho:XA 32'!AQ51)</f>
        <v>0</v>
      </c>
      <c r="AR52" s="1063">
        <f>SUM('Gia Pho:XA 32'!AR51)</f>
        <v>0</v>
      </c>
      <c r="AS52" s="1063">
        <f>SUM('Gia Pho:XA 32'!AS51)</f>
        <v>1.0100000000000002</v>
      </c>
      <c r="AT52" s="1063">
        <f>SUM('Gia Pho:XA 32'!AT51)</f>
        <v>0</v>
      </c>
      <c r="AU52" s="1063">
        <f>SUM('Gia Pho:XA 32'!AU51)</f>
        <v>0</v>
      </c>
      <c r="AV52" s="1063">
        <f>SUM('Gia Pho:XA 32'!AV51)</f>
        <v>0</v>
      </c>
      <c r="AW52" s="1063">
        <f>SUM('Gia Pho:XA 32'!AW51)</f>
        <v>19.060000000000002</v>
      </c>
      <c r="AX52" s="1063">
        <f>SUM('Gia Pho:XA 32'!AX51)</f>
        <v>0</v>
      </c>
      <c r="AY52" s="1063">
        <f>SUM('Gia Pho:XA 32'!AY51)</f>
        <v>0</v>
      </c>
      <c r="AZ52" s="1063">
        <f>SUM('Gia Pho:XA 32'!AZ51)</f>
        <v>0</v>
      </c>
      <c r="BA52" s="1063">
        <f>SUM('Gia Pho:XA 32'!BA51)</f>
        <v>0</v>
      </c>
      <c r="BB52" s="1063">
        <f>SUM('Gia Pho:XA 32'!BB51)</f>
        <v>0</v>
      </c>
      <c r="BC52" s="1063">
        <f>SUM('Gia Pho:XA 32'!BC51)</f>
        <v>0</v>
      </c>
      <c r="BD52" s="1063">
        <f>SUM('Gia Pho:XA 32'!BD51)</f>
        <v>0</v>
      </c>
      <c r="BE52" s="1063">
        <f>SUM('Gia Pho:XA 32'!BE51)</f>
        <v>1.1599999999999999</v>
      </c>
      <c r="BF52" s="1063">
        <f t="shared" si="0"/>
        <v>0.37999999999999545</v>
      </c>
      <c r="BG52" s="1063">
        <f>SUM('Gia Pho:XA 32'!BF51)</f>
        <v>20.6</v>
      </c>
      <c r="BH52" s="116">
        <f t="shared" si="1"/>
        <v>-0.37999999999999545</v>
      </c>
      <c r="BK52" s="123"/>
      <c r="BL52" s="117"/>
      <c r="BM52" s="314"/>
      <c r="BN52" s="826"/>
    </row>
    <row r="53" spans="1:66" s="118" customFormat="1" ht="14.25" customHeight="1" x14ac:dyDescent="0.25">
      <c r="A53" s="965" t="s">
        <v>188</v>
      </c>
      <c r="B53" s="320" t="s">
        <v>125</v>
      </c>
      <c r="C53" s="314" t="s">
        <v>102</v>
      </c>
      <c r="D53" s="1063">
        <f>SUM('Gia Pho:XA 32'!D52)</f>
        <v>5.77</v>
      </c>
      <c r="E53" s="1063">
        <f>SUM('Gia Pho:XA 32'!E52)</f>
        <v>0</v>
      </c>
      <c r="F53" s="1063">
        <f>SUM('Gia Pho:XA 32'!F52)</f>
        <v>0</v>
      </c>
      <c r="G53" s="1063">
        <f>SUM('Gia Pho:XA 32'!G52)</f>
        <v>0</v>
      </c>
      <c r="H53" s="1063">
        <f>SUM('Gia Pho:XA 32'!H52)</f>
        <v>0</v>
      </c>
      <c r="I53" s="1063">
        <f>SUM('Gia Pho:XA 32'!I52)</f>
        <v>0</v>
      </c>
      <c r="J53" s="1063">
        <f>SUM('Gia Pho:XA 32'!J52)</f>
        <v>0</v>
      </c>
      <c r="K53" s="1063">
        <f>SUM('Gia Pho:XA 32'!K52)</f>
        <v>0</v>
      </c>
      <c r="L53" s="1063">
        <f>SUM('Gia Pho:XA 32'!L52)</f>
        <v>0</v>
      </c>
      <c r="M53" s="1063">
        <f>SUM('Gia Pho:XA 32'!M52)</f>
        <v>0</v>
      </c>
      <c r="N53" s="1063">
        <f>SUM('Gia Pho:XA 32'!N52)</f>
        <v>0</v>
      </c>
      <c r="O53" s="1063">
        <f>SUM('Gia Pho:XA 32'!O52)</f>
        <v>0</v>
      </c>
      <c r="P53" s="1063">
        <f>SUM('Gia Pho:XA 32'!P52)</f>
        <v>0</v>
      </c>
      <c r="Q53" s="1063">
        <f>SUM('Gia Pho:XA 32'!Q52)</f>
        <v>0</v>
      </c>
      <c r="R53" s="1063">
        <f>SUM('Gia Pho:XA 32'!R52)</f>
        <v>0</v>
      </c>
      <c r="S53" s="1063">
        <f>SUM('Gia Pho:XA 32'!S52)</f>
        <v>0</v>
      </c>
      <c r="T53" s="1063">
        <f>SUM('Gia Pho:XA 32'!T52)</f>
        <v>0</v>
      </c>
      <c r="U53" s="1063">
        <f>SUM('Gia Pho:XA 32'!U52)</f>
        <v>0</v>
      </c>
      <c r="V53" s="1063">
        <f>SUM('Gia Pho:XA 32'!V52)</f>
        <v>0</v>
      </c>
      <c r="W53" s="1063">
        <f>SUM('Gia Pho:XA 32'!W52)</f>
        <v>0</v>
      </c>
      <c r="X53" s="1063">
        <f>SUM('Gia Pho:XA 32'!X52)</f>
        <v>0</v>
      </c>
      <c r="Y53" s="1063">
        <f>SUM('Gia Pho:XA 32'!Y52)</f>
        <v>0</v>
      </c>
      <c r="Z53" s="1063">
        <f>SUM('Gia Pho:XA 32'!Z52)</f>
        <v>0</v>
      </c>
      <c r="AA53" s="1063">
        <f>SUM('Gia Pho:XA 32'!AA52)</f>
        <v>0</v>
      </c>
      <c r="AB53" s="1063">
        <f>SUM('Gia Pho:XA 32'!AB52)</f>
        <v>0</v>
      </c>
      <c r="AC53" s="1063">
        <f>SUM('Gia Pho:XA 32'!AC52)</f>
        <v>0</v>
      </c>
      <c r="AD53" s="1063">
        <f>SUM('Gia Pho:XA 32'!AD52)</f>
        <v>0</v>
      </c>
      <c r="AE53" s="1063">
        <f>SUM('Gia Pho:XA 32'!AE52)</f>
        <v>0</v>
      </c>
      <c r="AF53" s="1063">
        <f>SUM('Gia Pho:XA 32'!AF52)</f>
        <v>0</v>
      </c>
      <c r="AG53" s="1063">
        <f>SUM('Gia Pho:XA 32'!AG52)</f>
        <v>0</v>
      </c>
      <c r="AH53" s="1063">
        <f>SUM('Gia Pho:XA 32'!AH52)</f>
        <v>0</v>
      </c>
      <c r="AI53" s="1063">
        <f>SUM('Gia Pho:XA 32'!AI52)</f>
        <v>0</v>
      </c>
      <c r="AJ53" s="1063">
        <f>SUM('Gia Pho:XA 32'!AJ52)</f>
        <v>0</v>
      </c>
      <c r="AK53" s="1063">
        <f>SUM('Gia Pho:XA 32'!AK52)</f>
        <v>0</v>
      </c>
      <c r="AL53" s="1063">
        <f>SUM('Gia Pho:XA 32'!AL52)</f>
        <v>0</v>
      </c>
      <c r="AM53" s="1063">
        <f>SUM('Gia Pho:XA 32'!AM52)</f>
        <v>0</v>
      </c>
      <c r="AN53" s="1063">
        <f>SUM('Gia Pho:XA 32'!AN52)</f>
        <v>0</v>
      </c>
      <c r="AO53" s="1063">
        <f>SUM('Gia Pho:XA 32'!AO52)</f>
        <v>0</v>
      </c>
      <c r="AP53" s="1063">
        <f>SUM('Gia Pho:XA 32'!AP52)</f>
        <v>0</v>
      </c>
      <c r="AQ53" s="1063">
        <f>SUM('Gia Pho:XA 32'!AQ52)</f>
        <v>0</v>
      </c>
      <c r="AR53" s="1063">
        <f>SUM('Gia Pho:XA 32'!AR52)</f>
        <v>0</v>
      </c>
      <c r="AS53" s="1063">
        <f>SUM('Gia Pho:XA 32'!AS52)</f>
        <v>0</v>
      </c>
      <c r="AT53" s="1063">
        <f>SUM('Gia Pho:XA 32'!AT52)</f>
        <v>0</v>
      </c>
      <c r="AU53" s="1063">
        <f>SUM('Gia Pho:XA 32'!AU52)</f>
        <v>0</v>
      </c>
      <c r="AV53" s="1063">
        <f>SUM('Gia Pho:XA 32'!AV52)</f>
        <v>0</v>
      </c>
      <c r="AW53" s="1063">
        <f>SUM('Gia Pho:XA 32'!AW52)</f>
        <v>0</v>
      </c>
      <c r="AX53" s="1063">
        <f>SUM('Gia Pho:XA 32'!AX52)</f>
        <v>5.77</v>
      </c>
      <c r="AY53" s="1063">
        <f>SUM('Gia Pho:XA 32'!AY52)</f>
        <v>0</v>
      </c>
      <c r="AZ53" s="1063">
        <f>SUM('Gia Pho:XA 32'!AZ52)</f>
        <v>0</v>
      </c>
      <c r="BA53" s="1063">
        <f>SUM('Gia Pho:XA 32'!BA52)</f>
        <v>0</v>
      </c>
      <c r="BB53" s="1063">
        <f>SUM('Gia Pho:XA 32'!BB52)</f>
        <v>0</v>
      </c>
      <c r="BC53" s="1063">
        <f>SUM('Gia Pho:XA 32'!BC52)</f>
        <v>0</v>
      </c>
      <c r="BD53" s="1063">
        <f>SUM('Gia Pho:XA 32'!BD52)</f>
        <v>0</v>
      </c>
      <c r="BE53" s="1063">
        <f>SUM('Gia Pho:XA 32'!BE52)</f>
        <v>0</v>
      </c>
      <c r="BF53" s="1063">
        <f t="shared" si="0"/>
        <v>0</v>
      </c>
      <c r="BG53" s="1063">
        <f>SUM('Gia Pho:XA 32'!BF52)</f>
        <v>5.77</v>
      </c>
      <c r="BH53" s="116">
        <f t="shared" si="1"/>
        <v>0</v>
      </c>
      <c r="BK53" s="123"/>
      <c r="BL53" s="117"/>
      <c r="BM53" s="314"/>
      <c r="BN53" s="826"/>
    </row>
    <row r="54" spans="1:66" s="118" customFormat="1" ht="13.5" customHeight="1" x14ac:dyDescent="0.25">
      <c r="A54" s="965" t="s">
        <v>189</v>
      </c>
      <c r="B54" s="320" t="s">
        <v>129</v>
      </c>
      <c r="C54" s="314" t="s">
        <v>126</v>
      </c>
      <c r="D54" s="1063">
        <f>SUM('Gia Pho:XA 32'!D53)</f>
        <v>0</v>
      </c>
      <c r="E54" s="1063">
        <f>SUM('Gia Pho:XA 32'!E53)</f>
        <v>0</v>
      </c>
      <c r="F54" s="1063">
        <f>SUM('Gia Pho:XA 32'!F53)</f>
        <v>0</v>
      </c>
      <c r="G54" s="1063">
        <f>SUM('Gia Pho:XA 32'!G53)</f>
        <v>0</v>
      </c>
      <c r="H54" s="1063">
        <f>SUM('Gia Pho:XA 32'!H53)</f>
        <v>0</v>
      </c>
      <c r="I54" s="1063">
        <f>SUM('Gia Pho:XA 32'!I53)</f>
        <v>0</v>
      </c>
      <c r="J54" s="1063">
        <f>SUM('Gia Pho:XA 32'!J53)</f>
        <v>0</v>
      </c>
      <c r="K54" s="1063">
        <f>SUM('Gia Pho:XA 32'!K53)</f>
        <v>0</v>
      </c>
      <c r="L54" s="1063">
        <f>SUM('Gia Pho:XA 32'!L53)</f>
        <v>0</v>
      </c>
      <c r="M54" s="1063">
        <f>SUM('Gia Pho:XA 32'!M53)</f>
        <v>0</v>
      </c>
      <c r="N54" s="1063">
        <f>SUM('Gia Pho:XA 32'!N53)</f>
        <v>0</v>
      </c>
      <c r="O54" s="1063">
        <f>SUM('Gia Pho:XA 32'!O53)</f>
        <v>0</v>
      </c>
      <c r="P54" s="1063">
        <f>SUM('Gia Pho:XA 32'!P53)</f>
        <v>0</v>
      </c>
      <c r="Q54" s="1063">
        <f>SUM('Gia Pho:XA 32'!Q53)</f>
        <v>0</v>
      </c>
      <c r="R54" s="1063">
        <f>SUM('Gia Pho:XA 32'!R53)</f>
        <v>0</v>
      </c>
      <c r="S54" s="1063">
        <f>SUM('Gia Pho:XA 32'!S53)</f>
        <v>0</v>
      </c>
      <c r="T54" s="1063">
        <f>SUM('Gia Pho:XA 32'!T53)</f>
        <v>0</v>
      </c>
      <c r="U54" s="1063">
        <f>SUM('Gia Pho:XA 32'!U53)</f>
        <v>0</v>
      </c>
      <c r="V54" s="1063">
        <f>SUM('Gia Pho:XA 32'!V53)</f>
        <v>0</v>
      </c>
      <c r="W54" s="1063">
        <f>SUM('Gia Pho:XA 32'!W53)</f>
        <v>0</v>
      </c>
      <c r="X54" s="1063">
        <f>SUM('Gia Pho:XA 32'!X53)</f>
        <v>0</v>
      </c>
      <c r="Y54" s="1063">
        <f>SUM('Gia Pho:XA 32'!Y53)</f>
        <v>0</v>
      </c>
      <c r="Z54" s="1063">
        <f>SUM('Gia Pho:XA 32'!Z53)</f>
        <v>0</v>
      </c>
      <c r="AA54" s="1063">
        <f>SUM('Gia Pho:XA 32'!AA53)</f>
        <v>0</v>
      </c>
      <c r="AB54" s="1063">
        <f>SUM('Gia Pho:XA 32'!AB53)</f>
        <v>0</v>
      </c>
      <c r="AC54" s="1063">
        <f>SUM('Gia Pho:XA 32'!AC53)</f>
        <v>0</v>
      </c>
      <c r="AD54" s="1063">
        <f>SUM('Gia Pho:XA 32'!AD53)</f>
        <v>0</v>
      </c>
      <c r="AE54" s="1063">
        <f>SUM('Gia Pho:XA 32'!AE53)</f>
        <v>0</v>
      </c>
      <c r="AF54" s="1063">
        <f>SUM('Gia Pho:XA 32'!AF53)</f>
        <v>0</v>
      </c>
      <c r="AG54" s="1063">
        <f>SUM('Gia Pho:XA 32'!AG53)</f>
        <v>0</v>
      </c>
      <c r="AH54" s="1063">
        <f>SUM('Gia Pho:XA 32'!AH53)</f>
        <v>0</v>
      </c>
      <c r="AI54" s="1063">
        <f>SUM('Gia Pho:XA 32'!AI53)</f>
        <v>0</v>
      </c>
      <c r="AJ54" s="1063">
        <f>SUM('Gia Pho:XA 32'!AJ53)</f>
        <v>0</v>
      </c>
      <c r="AK54" s="1063">
        <f>SUM('Gia Pho:XA 32'!AK53)</f>
        <v>0</v>
      </c>
      <c r="AL54" s="1063">
        <f>SUM('Gia Pho:XA 32'!AL53)</f>
        <v>0</v>
      </c>
      <c r="AM54" s="1063">
        <f>SUM('Gia Pho:XA 32'!AM53)</f>
        <v>0</v>
      </c>
      <c r="AN54" s="1063">
        <f>SUM('Gia Pho:XA 32'!AN53)</f>
        <v>0</v>
      </c>
      <c r="AO54" s="1063">
        <f>SUM('Gia Pho:XA 32'!AO53)</f>
        <v>0</v>
      </c>
      <c r="AP54" s="1063">
        <f>SUM('Gia Pho:XA 32'!AP53)</f>
        <v>0</v>
      </c>
      <c r="AQ54" s="1063">
        <f>SUM('Gia Pho:XA 32'!AQ53)</f>
        <v>0</v>
      </c>
      <c r="AR54" s="1063">
        <f>SUM('Gia Pho:XA 32'!AR53)</f>
        <v>0</v>
      </c>
      <c r="AS54" s="1063">
        <f>SUM('Gia Pho:XA 32'!AS53)</f>
        <v>0</v>
      </c>
      <c r="AT54" s="1063">
        <f>SUM('Gia Pho:XA 32'!AT53)</f>
        <v>0</v>
      </c>
      <c r="AU54" s="1063">
        <f>SUM('Gia Pho:XA 32'!AU53)</f>
        <v>0</v>
      </c>
      <c r="AV54" s="1063">
        <f>SUM('Gia Pho:XA 32'!AV53)</f>
        <v>0</v>
      </c>
      <c r="AW54" s="1063">
        <f>SUM('Gia Pho:XA 32'!AW53)</f>
        <v>0</v>
      </c>
      <c r="AX54" s="1063">
        <f>SUM('Gia Pho:XA 32'!AX53)</f>
        <v>0</v>
      </c>
      <c r="AY54" s="1063">
        <f>SUM('Gia Pho:XA 32'!AY53)</f>
        <v>0</v>
      </c>
      <c r="AZ54" s="1063">
        <f>SUM('Gia Pho:XA 32'!AZ53)</f>
        <v>0</v>
      </c>
      <c r="BA54" s="1063">
        <f>SUM('Gia Pho:XA 32'!BA53)</f>
        <v>0</v>
      </c>
      <c r="BB54" s="1063">
        <f>SUM('Gia Pho:XA 32'!BB53)</f>
        <v>0</v>
      </c>
      <c r="BC54" s="1063">
        <f>SUM('Gia Pho:XA 32'!BC53)</f>
        <v>0</v>
      </c>
      <c r="BD54" s="1063">
        <f>SUM('Gia Pho:XA 32'!BD53)</f>
        <v>0</v>
      </c>
      <c r="BE54" s="1063">
        <f>SUM('Gia Pho:XA 32'!BE53)</f>
        <v>0</v>
      </c>
      <c r="BF54" s="1063">
        <f t="shared" si="0"/>
        <v>0</v>
      </c>
      <c r="BG54" s="1063">
        <f>SUM('Gia Pho:XA 32'!BF53)</f>
        <v>0</v>
      </c>
      <c r="BH54" s="116">
        <f t="shared" si="1"/>
        <v>0</v>
      </c>
      <c r="BK54" s="123"/>
      <c r="BL54" s="117"/>
      <c r="BM54" s="314"/>
      <c r="BN54" s="826"/>
    </row>
    <row r="55" spans="1:66" s="118" customFormat="1" ht="15" x14ac:dyDescent="0.25">
      <c r="A55" s="965" t="s">
        <v>190</v>
      </c>
      <c r="B55" s="320" t="s">
        <v>157</v>
      </c>
      <c r="C55" s="314" t="s">
        <v>111</v>
      </c>
      <c r="D55" s="1063">
        <f>SUM('Gia Pho:XA 32'!D54)</f>
        <v>33.330000000000005</v>
      </c>
      <c r="E55" s="1063">
        <f>SUM('Gia Pho:XA 32'!E54)</f>
        <v>0</v>
      </c>
      <c r="F55" s="1063">
        <f>SUM('Gia Pho:XA 32'!F54)</f>
        <v>0</v>
      </c>
      <c r="G55" s="1063">
        <f>SUM('Gia Pho:XA 32'!G54)</f>
        <v>0</v>
      </c>
      <c r="H55" s="1063">
        <f>SUM('Gia Pho:XA 32'!H54)</f>
        <v>0</v>
      </c>
      <c r="I55" s="1063">
        <f>SUM('Gia Pho:XA 32'!I54)</f>
        <v>0</v>
      </c>
      <c r="J55" s="1063">
        <f>SUM('Gia Pho:XA 32'!J54)</f>
        <v>0</v>
      </c>
      <c r="K55" s="1063">
        <f>SUM('Gia Pho:XA 32'!K54)</f>
        <v>0</v>
      </c>
      <c r="L55" s="1063">
        <f>SUM('Gia Pho:XA 32'!L54)</f>
        <v>0</v>
      </c>
      <c r="M55" s="1063">
        <f>SUM('Gia Pho:XA 32'!M54)</f>
        <v>0</v>
      </c>
      <c r="N55" s="1063">
        <f>SUM('Gia Pho:XA 32'!N54)</f>
        <v>0</v>
      </c>
      <c r="O55" s="1063">
        <f>SUM('Gia Pho:XA 32'!O54)</f>
        <v>0</v>
      </c>
      <c r="P55" s="1063">
        <f>SUM('Gia Pho:XA 32'!P54)</f>
        <v>0</v>
      </c>
      <c r="Q55" s="1063">
        <f>SUM('Gia Pho:XA 32'!Q54)</f>
        <v>0</v>
      </c>
      <c r="R55" s="1063">
        <f>SUM('Gia Pho:XA 32'!R54)</f>
        <v>0</v>
      </c>
      <c r="S55" s="1063">
        <f>SUM('Gia Pho:XA 32'!S54)</f>
        <v>0</v>
      </c>
      <c r="T55" s="1063">
        <f>SUM('Gia Pho:XA 32'!T54)</f>
        <v>0</v>
      </c>
      <c r="U55" s="1063">
        <f>SUM('Gia Pho:XA 32'!U54)</f>
        <v>0</v>
      </c>
      <c r="V55" s="1063">
        <f>SUM('Gia Pho:XA 32'!V54)</f>
        <v>0</v>
      </c>
      <c r="W55" s="1063">
        <f>SUM('Gia Pho:XA 32'!W54)</f>
        <v>0</v>
      </c>
      <c r="X55" s="1063">
        <f>SUM('Gia Pho:XA 32'!X54)</f>
        <v>0</v>
      </c>
      <c r="Y55" s="1063">
        <f>SUM('Gia Pho:XA 32'!Y54)</f>
        <v>0</v>
      </c>
      <c r="Z55" s="1063">
        <f>SUM('Gia Pho:XA 32'!Z54)</f>
        <v>0</v>
      </c>
      <c r="AA55" s="1063">
        <f>SUM('Gia Pho:XA 32'!AA54)</f>
        <v>0</v>
      </c>
      <c r="AB55" s="1063">
        <f>SUM('Gia Pho:XA 32'!AB54)</f>
        <v>0</v>
      </c>
      <c r="AC55" s="1063">
        <f>SUM('Gia Pho:XA 32'!AC54)</f>
        <v>0</v>
      </c>
      <c r="AD55" s="1063">
        <f>SUM('Gia Pho:XA 32'!AD54)</f>
        <v>0</v>
      </c>
      <c r="AE55" s="1063">
        <f>SUM('Gia Pho:XA 32'!AE54)</f>
        <v>0</v>
      </c>
      <c r="AF55" s="1063">
        <f>SUM('Gia Pho:XA 32'!AF54)</f>
        <v>0</v>
      </c>
      <c r="AG55" s="1063">
        <f>SUM('Gia Pho:XA 32'!AG54)</f>
        <v>0</v>
      </c>
      <c r="AH55" s="1063">
        <f>SUM('Gia Pho:XA 32'!AH54)</f>
        <v>0</v>
      </c>
      <c r="AI55" s="1063">
        <f>SUM('Gia Pho:XA 32'!AI54)</f>
        <v>0</v>
      </c>
      <c r="AJ55" s="1063">
        <f>SUM('Gia Pho:XA 32'!AJ54)</f>
        <v>0</v>
      </c>
      <c r="AK55" s="1063">
        <f>SUM('Gia Pho:XA 32'!AK54)</f>
        <v>0</v>
      </c>
      <c r="AL55" s="1063">
        <f>SUM('Gia Pho:XA 32'!AL54)</f>
        <v>0</v>
      </c>
      <c r="AM55" s="1063">
        <f>SUM('Gia Pho:XA 32'!AM54)</f>
        <v>0</v>
      </c>
      <c r="AN55" s="1063">
        <f>SUM('Gia Pho:XA 32'!AN54)</f>
        <v>0</v>
      </c>
      <c r="AO55" s="1063">
        <f>SUM('Gia Pho:XA 32'!AO54)</f>
        <v>0</v>
      </c>
      <c r="AP55" s="1063">
        <f>SUM('Gia Pho:XA 32'!AP54)</f>
        <v>0</v>
      </c>
      <c r="AQ55" s="1063">
        <f>SUM('Gia Pho:XA 32'!AQ54)</f>
        <v>0</v>
      </c>
      <c r="AR55" s="1063">
        <f>SUM('Gia Pho:XA 32'!AR54)</f>
        <v>0</v>
      </c>
      <c r="AS55" s="1063">
        <f>SUM('Gia Pho:XA 32'!AS54)</f>
        <v>0</v>
      </c>
      <c r="AT55" s="1063">
        <f>SUM('Gia Pho:XA 32'!AT54)</f>
        <v>0</v>
      </c>
      <c r="AU55" s="1063">
        <f>SUM('Gia Pho:XA 32'!AU54)</f>
        <v>0</v>
      </c>
      <c r="AV55" s="1063">
        <f>SUM('Gia Pho:XA 32'!AV54)</f>
        <v>0</v>
      </c>
      <c r="AW55" s="1063">
        <f>SUM('Gia Pho:XA 32'!AW54)</f>
        <v>0</v>
      </c>
      <c r="AX55" s="1063">
        <f>SUM('Gia Pho:XA 32'!AX54)</f>
        <v>0</v>
      </c>
      <c r="AY55" s="1063">
        <f>SUM('Gia Pho:XA 32'!AY54)</f>
        <v>0</v>
      </c>
      <c r="AZ55" s="1063">
        <f>SUM('Gia Pho:XA 32'!AZ54)</f>
        <v>33.330000000000005</v>
      </c>
      <c r="BA55" s="1063">
        <f>SUM('Gia Pho:XA 32'!BA54)</f>
        <v>0</v>
      </c>
      <c r="BB55" s="1063">
        <f>SUM('Gia Pho:XA 32'!BB54)</f>
        <v>0</v>
      </c>
      <c r="BC55" s="1063">
        <f>SUM('Gia Pho:XA 32'!BC54)</f>
        <v>0</v>
      </c>
      <c r="BD55" s="1063">
        <f>SUM('Gia Pho:XA 32'!BD54)</f>
        <v>0</v>
      </c>
      <c r="BE55" s="1063">
        <f>SUM('Gia Pho:XA 32'!BE54)</f>
        <v>0</v>
      </c>
      <c r="BF55" s="1063">
        <f t="shared" si="0"/>
        <v>6.2099999999999937</v>
      </c>
      <c r="BG55" s="1063">
        <f>SUM('Gia Pho:XA 32'!BF54)</f>
        <v>39.54</v>
      </c>
      <c r="BH55" s="116">
        <f t="shared" si="1"/>
        <v>-6.2099999999999937</v>
      </c>
      <c r="BK55" s="123"/>
      <c r="BL55" s="117"/>
      <c r="BM55" s="314"/>
      <c r="BN55" s="826"/>
    </row>
    <row r="56" spans="1:66" s="118" customFormat="1" ht="15" x14ac:dyDescent="0.25">
      <c r="A56" s="965" t="s">
        <v>191</v>
      </c>
      <c r="B56" s="320" t="s">
        <v>164</v>
      </c>
      <c r="C56" s="314" t="s">
        <v>165</v>
      </c>
      <c r="D56" s="1063">
        <f>SUM('Gia Pho:XA 32'!D55)</f>
        <v>1853.4500000000003</v>
      </c>
      <c r="E56" s="1063">
        <f>SUM('Gia Pho:XA 32'!E55)</f>
        <v>0.6</v>
      </c>
      <c r="F56" s="1063">
        <f>SUM('Gia Pho:XA 32'!F55)</f>
        <v>0</v>
      </c>
      <c r="G56" s="1063">
        <f>SUM('Gia Pho:XA 32'!G55)</f>
        <v>0</v>
      </c>
      <c r="H56" s="1063">
        <f>SUM('Gia Pho:XA 32'!H55)</f>
        <v>0</v>
      </c>
      <c r="I56" s="1063">
        <f>SUM('Gia Pho:XA 32'!I55)</f>
        <v>0</v>
      </c>
      <c r="J56" s="1063">
        <f>SUM('Gia Pho:XA 32'!J55)</f>
        <v>0</v>
      </c>
      <c r="K56" s="1063">
        <f>SUM('Gia Pho:XA 32'!K55)</f>
        <v>0</v>
      </c>
      <c r="L56" s="1063">
        <f>SUM('Gia Pho:XA 32'!L55)</f>
        <v>0</v>
      </c>
      <c r="M56" s="1063">
        <f>SUM('Gia Pho:XA 32'!M55)</f>
        <v>0</v>
      </c>
      <c r="N56" s="1063">
        <f>SUM('Gia Pho:XA 32'!N55)</f>
        <v>0</v>
      </c>
      <c r="O56" s="1063">
        <f>SUM('Gia Pho:XA 32'!O55)</f>
        <v>0.6</v>
      </c>
      <c r="P56" s="1063">
        <f>SUM('Gia Pho:XA 32'!P55)</f>
        <v>0</v>
      </c>
      <c r="Q56" s="1063">
        <f>SUM('Gia Pho:XA 32'!Q55)</f>
        <v>0</v>
      </c>
      <c r="R56" s="1063">
        <f>SUM('Gia Pho:XA 32'!R55)</f>
        <v>79.19</v>
      </c>
      <c r="S56" s="1063">
        <f>SUM('Gia Pho:XA 32'!S55)</f>
        <v>0</v>
      </c>
      <c r="T56" s="1063">
        <f>SUM('Gia Pho:XA 32'!T55)</f>
        <v>0</v>
      </c>
      <c r="U56" s="1063">
        <f>SUM('Gia Pho:XA 32'!U55)</f>
        <v>0</v>
      </c>
      <c r="V56" s="1063">
        <f>SUM('Gia Pho:XA 32'!V55)</f>
        <v>0</v>
      </c>
      <c r="W56" s="1063">
        <f>SUM('Gia Pho:XA 32'!W55)</f>
        <v>0</v>
      </c>
      <c r="X56" s="1063">
        <f>SUM('Gia Pho:XA 32'!X55)</f>
        <v>0</v>
      </c>
      <c r="Y56" s="1063">
        <f>SUM('Gia Pho:XA 32'!Y55)</f>
        <v>0</v>
      </c>
      <c r="Z56" s="1063">
        <f>SUM('Gia Pho:XA 32'!Z55)</f>
        <v>28.32</v>
      </c>
      <c r="AA56" s="1063">
        <f>SUM('Gia Pho:XA 32'!AA55)</f>
        <v>50.87</v>
      </c>
      <c r="AB56" s="1063">
        <f>SUM('Gia Pho:XA 32'!AB55)</f>
        <v>0.85</v>
      </c>
      <c r="AC56" s="1063">
        <f>SUM('Gia Pho:XA 32'!AC55)</f>
        <v>50</v>
      </c>
      <c r="AD56" s="1063">
        <f>SUM('Gia Pho:XA 32'!AD55)</f>
        <v>0</v>
      </c>
      <c r="AE56" s="1063">
        <f>SUM('Gia Pho:XA 32'!AE55)</f>
        <v>0</v>
      </c>
      <c r="AF56" s="1063">
        <f>SUM('Gia Pho:XA 32'!AF55)</f>
        <v>0</v>
      </c>
      <c r="AG56" s="1063">
        <f>SUM('Gia Pho:XA 32'!AG55)</f>
        <v>0</v>
      </c>
      <c r="AH56" s="1063">
        <f>SUM('Gia Pho:XA 32'!AH55)</f>
        <v>0</v>
      </c>
      <c r="AI56" s="1063">
        <f>SUM('Gia Pho:XA 32'!AI55)</f>
        <v>0.02</v>
      </c>
      <c r="AJ56" s="1063">
        <f>SUM('Gia Pho:XA 32'!AJ55)</f>
        <v>0</v>
      </c>
      <c r="AK56" s="1063">
        <f>SUM('Gia Pho:XA 32'!AK55)</f>
        <v>0</v>
      </c>
      <c r="AL56" s="1063">
        <f>SUM('Gia Pho:XA 32'!AL55)</f>
        <v>0</v>
      </c>
      <c r="AM56" s="1063">
        <f>SUM('Gia Pho:XA 32'!AM55)</f>
        <v>0</v>
      </c>
      <c r="AN56" s="1063">
        <f>SUM('Gia Pho:XA 32'!AN55)</f>
        <v>0</v>
      </c>
      <c r="AO56" s="1063">
        <f>SUM('Gia Pho:XA 32'!AO55)</f>
        <v>0</v>
      </c>
      <c r="AP56" s="1063">
        <f>SUM('Gia Pho:XA 32'!AP55)</f>
        <v>0</v>
      </c>
      <c r="AQ56" s="1063">
        <f>SUM('Gia Pho:XA 32'!AQ55)</f>
        <v>0</v>
      </c>
      <c r="AR56" s="1063">
        <f>SUM('Gia Pho:XA 32'!AR55)</f>
        <v>0</v>
      </c>
      <c r="AS56" s="1063">
        <f>SUM('Gia Pho:XA 32'!AS55)</f>
        <v>0</v>
      </c>
      <c r="AT56" s="1063">
        <f>SUM('Gia Pho:XA 32'!AT55)</f>
        <v>0</v>
      </c>
      <c r="AU56" s="1063">
        <f>SUM('Gia Pho:XA 32'!AU55)</f>
        <v>0</v>
      </c>
      <c r="AV56" s="1063">
        <f>SUM('Gia Pho:XA 32'!AV55)</f>
        <v>0</v>
      </c>
      <c r="AW56" s="1063">
        <f>SUM('Gia Pho:XA 32'!AW55)</f>
        <v>0</v>
      </c>
      <c r="AX56" s="1063">
        <f>SUM('Gia Pho:XA 32'!AX55)</f>
        <v>0</v>
      </c>
      <c r="AY56" s="1063">
        <f>SUM('Gia Pho:XA 32'!AY55)</f>
        <v>0</v>
      </c>
      <c r="AZ56" s="1063">
        <f>SUM('Gia Pho:XA 32'!AZ55)</f>
        <v>0</v>
      </c>
      <c r="BA56" s="1063">
        <f>SUM('Gia Pho:XA 32'!BA55)</f>
        <v>1773.66</v>
      </c>
      <c r="BB56" s="1063">
        <f>SUM('Gia Pho:XA 32'!BB55)</f>
        <v>0</v>
      </c>
      <c r="BC56" s="1063">
        <f>SUM('Gia Pho:XA 32'!BC55)</f>
        <v>0</v>
      </c>
      <c r="BD56" s="1063">
        <f>SUM('Gia Pho:XA 32'!BD55)</f>
        <v>0</v>
      </c>
      <c r="BE56" s="1063">
        <f>SUM('Gia Pho:XA 32'!BE55)</f>
        <v>79.789999999999992</v>
      </c>
      <c r="BF56" s="1063">
        <f t="shared" si="0"/>
        <v>-79.790000000000191</v>
      </c>
      <c r="BG56" s="1063">
        <f>SUM('Gia Pho:XA 32'!BF55)</f>
        <v>1773.66</v>
      </c>
      <c r="BH56" s="116">
        <f t="shared" si="1"/>
        <v>79.790000000000191</v>
      </c>
      <c r="BK56" s="123"/>
      <c r="BL56" s="117"/>
      <c r="BM56" s="314"/>
      <c r="BN56" s="826"/>
    </row>
    <row r="57" spans="1:66" s="118" customFormat="1" ht="15" x14ac:dyDescent="0.25">
      <c r="A57" s="965" t="s">
        <v>193</v>
      </c>
      <c r="B57" s="320" t="s">
        <v>163</v>
      </c>
      <c r="C57" s="314" t="s">
        <v>166</v>
      </c>
      <c r="D57" s="1063">
        <f>SUM('Gia Pho:XA 32'!D56)</f>
        <v>902.66</v>
      </c>
      <c r="E57" s="1063">
        <f>SUM('Gia Pho:XA 32'!E56)</f>
        <v>11.52</v>
      </c>
      <c r="F57" s="1063">
        <f>SUM('Gia Pho:XA 32'!F56)</f>
        <v>0</v>
      </c>
      <c r="G57" s="1063">
        <f>SUM('Gia Pho:XA 32'!G56)</f>
        <v>0</v>
      </c>
      <c r="H57" s="1063">
        <f>SUM('Gia Pho:XA 32'!H56)</f>
        <v>0</v>
      </c>
      <c r="I57" s="1063">
        <f>SUM('Gia Pho:XA 32'!I56)</f>
        <v>0</v>
      </c>
      <c r="J57" s="1063">
        <f>SUM('Gia Pho:XA 32'!J56)</f>
        <v>0</v>
      </c>
      <c r="K57" s="1063">
        <f>SUM('Gia Pho:XA 32'!K56)</f>
        <v>0</v>
      </c>
      <c r="L57" s="1063">
        <f>SUM('Gia Pho:XA 32'!L56)</f>
        <v>0</v>
      </c>
      <c r="M57" s="1063">
        <f>SUM('Gia Pho:XA 32'!M56)</f>
        <v>0</v>
      </c>
      <c r="N57" s="1063">
        <f>SUM('Gia Pho:XA 32'!N56)</f>
        <v>0</v>
      </c>
      <c r="O57" s="1063">
        <f>SUM('Gia Pho:XA 32'!O56)</f>
        <v>11.52</v>
      </c>
      <c r="P57" s="1063">
        <f>SUM('Gia Pho:XA 32'!P56)</f>
        <v>0</v>
      </c>
      <c r="Q57" s="1063">
        <f>SUM('Gia Pho:XA 32'!Q56)</f>
        <v>0</v>
      </c>
      <c r="R57" s="1063">
        <f>SUM('Gia Pho:XA 32'!R56)</f>
        <v>54.68</v>
      </c>
      <c r="S57" s="1063">
        <f>SUM('Gia Pho:XA 32'!S56)</f>
        <v>0</v>
      </c>
      <c r="T57" s="1063">
        <f>SUM('Gia Pho:XA 32'!T56)</f>
        <v>0</v>
      </c>
      <c r="U57" s="1063">
        <f>SUM('Gia Pho:XA 32'!U56)</f>
        <v>0</v>
      </c>
      <c r="V57" s="1063">
        <f>SUM('Gia Pho:XA 32'!V56)</f>
        <v>0</v>
      </c>
      <c r="W57" s="1063">
        <f>SUM('Gia Pho:XA 32'!W56)</f>
        <v>36.879999999999995</v>
      </c>
      <c r="X57" s="1063">
        <f>SUM('Gia Pho:XA 32'!X56)</f>
        <v>0</v>
      </c>
      <c r="Y57" s="1063">
        <f>SUM('Gia Pho:XA 32'!Y56)</f>
        <v>0</v>
      </c>
      <c r="Z57" s="1063">
        <f>SUM('Gia Pho:XA 32'!Z56)</f>
        <v>0</v>
      </c>
      <c r="AA57" s="1063">
        <f>SUM('Gia Pho:XA 32'!AA56)</f>
        <v>16.869999999999997</v>
      </c>
      <c r="AB57" s="1063">
        <f>SUM('Gia Pho:XA 32'!AB56)</f>
        <v>1.8800000000000001</v>
      </c>
      <c r="AC57" s="1063">
        <f>SUM('Gia Pho:XA 32'!AC56)</f>
        <v>2.95</v>
      </c>
      <c r="AD57" s="1063">
        <f>SUM('Gia Pho:XA 32'!AD56)</f>
        <v>0</v>
      </c>
      <c r="AE57" s="1063">
        <f>SUM('Gia Pho:XA 32'!AE56)</f>
        <v>0</v>
      </c>
      <c r="AF57" s="1063">
        <f>SUM('Gia Pho:XA 32'!AF56)</f>
        <v>0</v>
      </c>
      <c r="AG57" s="1063">
        <f>SUM('Gia Pho:XA 32'!AG56)</f>
        <v>0</v>
      </c>
      <c r="AH57" s="1063">
        <f>SUM('Gia Pho:XA 32'!AH56)</f>
        <v>0</v>
      </c>
      <c r="AI57" s="1063">
        <f>SUM('Gia Pho:XA 32'!AI56)</f>
        <v>0.04</v>
      </c>
      <c r="AJ57" s="1063">
        <f>SUM('Gia Pho:XA 32'!AJ56)</f>
        <v>0</v>
      </c>
      <c r="AK57" s="1063">
        <f>SUM('Gia Pho:XA 32'!AK56)</f>
        <v>0</v>
      </c>
      <c r="AL57" s="1063">
        <f>SUM('Gia Pho:XA 32'!AL56)</f>
        <v>0</v>
      </c>
      <c r="AM57" s="1063">
        <f>SUM('Gia Pho:XA 32'!AM56)</f>
        <v>12</v>
      </c>
      <c r="AN57" s="1063">
        <f>SUM('Gia Pho:XA 32'!AN56)</f>
        <v>0</v>
      </c>
      <c r="AO57" s="1063">
        <f>SUM('Gia Pho:XA 32'!AO56)</f>
        <v>0</v>
      </c>
      <c r="AP57" s="1063">
        <f>SUM('Gia Pho:XA 32'!AP56)</f>
        <v>0</v>
      </c>
      <c r="AQ57" s="1063">
        <f>SUM('Gia Pho:XA 32'!AQ56)</f>
        <v>0</v>
      </c>
      <c r="AR57" s="1063">
        <f>SUM('Gia Pho:XA 32'!AR56)</f>
        <v>0</v>
      </c>
      <c r="AS57" s="1063">
        <f>SUM('Gia Pho:XA 32'!AS56)</f>
        <v>0</v>
      </c>
      <c r="AT57" s="1063">
        <f>SUM('Gia Pho:XA 32'!AT56)</f>
        <v>0.5</v>
      </c>
      <c r="AU57" s="1063">
        <f>SUM('Gia Pho:XA 32'!AU56)</f>
        <v>0.43</v>
      </c>
      <c r="AV57" s="1063">
        <f>SUM('Gia Pho:XA 32'!AV56)</f>
        <v>0</v>
      </c>
      <c r="AW57" s="1063">
        <f>SUM('Gia Pho:XA 32'!AW56)</f>
        <v>0</v>
      </c>
      <c r="AX57" s="1063">
        <f>SUM('Gia Pho:XA 32'!AX56)</f>
        <v>0</v>
      </c>
      <c r="AY57" s="1063">
        <f>SUM('Gia Pho:XA 32'!AY56)</f>
        <v>0</v>
      </c>
      <c r="AZ57" s="1063">
        <f>SUM('Gia Pho:XA 32'!AZ56)</f>
        <v>0</v>
      </c>
      <c r="BA57" s="1063">
        <f>SUM('Gia Pho:XA 32'!BA56)</f>
        <v>0</v>
      </c>
      <c r="BB57" s="1063">
        <f>SUM('Gia Pho:XA 32'!BB56)</f>
        <v>836.45999999999992</v>
      </c>
      <c r="BC57" s="1063">
        <f>SUM('Gia Pho:XA 32'!BC56)</f>
        <v>0</v>
      </c>
      <c r="BD57" s="1063">
        <f>SUM('Gia Pho:XA 32'!BD56)</f>
        <v>0</v>
      </c>
      <c r="BE57" s="1063">
        <f>SUM('Gia Pho:XA 32'!BE56)</f>
        <v>66.200000000000017</v>
      </c>
      <c r="BF57" s="1063">
        <f t="shared" si="0"/>
        <v>-66.200000000000045</v>
      </c>
      <c r="BG57" s="1063">
        <f>SUM('Gia Pho:XA 32'!BF56)</f>
        <v>836.45999999999992</v>
      </c>
      <c r="BH57" s="116">
        <f t="shared" si="1"/>
        <v>66.200000000000045</v>
      </c>
      <c r="BK57" s="123"/>
      <c r="BL57" s="117"/>
      <c r="BM57" s="314"/>
      <c r="BN57" s="826"/>
    </row>
    <row r="58" spans="1:66" s="118" customFormat="1" ht="15" x14ac:dyDescent="0.25">
      <c r="A58" s="965" t="s">
        <v>194</v>
      </c>
      <c r="B58" s="320" t="s">
        <v>81</v>
      </c>
      <c r="C58" s="314" t="s">
        <v>82</v>
      </c>
      <c r="D58" s="1063">
        <f>SUM('Gia Pho:XA 32'!D57)</f>
        <v>38.489999999999995</v>
      </c>
      <c r="E58" s="1063">
        <f>SUM('Gia Pho:XA 32'!E57)</f>
        <v>0</v>
      </c>
      <c r="F58" s="1063">
        <f>SUM('Gia Pho:XA 32'!F57)</f>
        <v>0</v>
      </c>
      <c r="G58" s="1063">
        <f>SUM('Gia Pho:XA 32'!G57)</f>
        <v>0</v>
      </c>
      <c r="H58" s="1063">
        <f>SUM('Gia Pho:XA 32'!H57)</f>
        <v>0</v>
      </c>
      <c r="I58" s="1063">
        <f>SUM('Gia Pho:XA 32'!I57)</f>
        <v>0</v>
      </c>
      <c r="J58" s="1063">
        <f>SUM('Gia Pho:XA 32'!J57)</f>
        <v>0</v>
      </c>
      <c r="K58" s="1063">
        <f>SUM('Gia Pho:XA 32'!K57)</f>
        <v>0</v>
      </c>
      <c r="L58" s="1063">
        <f>SUM('Gia Pho:XA 32'!L57)</f>
        <v>0</v>
      </c>
      <c r="M58" s="1063">
        <f>SUM('Gia Pho:XA 32'!M57)</f>
        <v>0</v>
      </c>
      <c r="N58" s="1063">
        <f>SUM('Gia Pho:XA 32'!N57)</f>
        <v>0</v>
      </c>
      <c r="O58" s="1063">
        <f>SUM('Gia Pho:XA 32'!O57)</f>
        <v>0</v>
      </c>
      <c r="P58" s="1063">
        <f>SUM('Gia Pho:XA 32'!P57)</f>
        <v>0</v>
      </c>
      <c r="Q58" s="1063">
        <f>SUM('Gia Pho:XA 32'!Q57)</f>
        <v>0</v>
      </c>
      <c r="R58" s="1063">
        <f>SUM('Gia Pho:XA 32'!R57)</f>
        <v>0</v>
      </c>
      <c r="S58" s="1063">
        <f>SUM('Gia Pho:XA 32'!S57)</f>
        <v>0</v>
      </c>
      <c r="T58" s="1063">
        <f>SUM('Gia Pho:XA 32'!T57)</f>
        <v>0</v>
      </c>
      <c r="U58" s="1063">
        <f>SUM('Gia Pho:XA 32'!U57)</f>
        <v>0</v>
      </c>
      <c r="V58" s="1063">
        <f>SUM('Gia Pho:XA 32'!V57)</f>
        <v>0</v>
      </c>
      <c r="W58" s="1063">
        <f>SUM('Gia Pho:XA 32'!W57)</f>
        <v>0</v>
      </c>
      <c r="X58" s="1063">
        <f>SUM('Gia Pho:XA 32'!X57)</f>
        <v>0</v>
      </c>
      <c r="Y58" s="1063">
        <f>SUM('Gia Pho:XA 32'!Y57)</f>
        <v>0</v>
      </c>
      <c r="Z58" s="1063">
        <f>SUM('Gia Pho:XA 32'!Z57)</f>
        <v>0</v>
      </c>
      <c r="AA58" s="1063">
        <f>SUM('Gia Pho:XA 32'!AA57)</f>
        <v>0</v>
      </c>
      <c r="AB58" s="1063">
        <f>SUM('Gia Pho:XA 32'!AB57)</f>
        <v>0</v>
      </c>
      <c r="AC58" s="1063">
        <f>SUM('Gia Pho:XA 32'!AC57)</f>
        <v>0</v>
      </c>
      <c r="AD58" s="1063">
        <f>SUM('Gia Pho:XA 32'!AD57)</f>
        <v>0</v>
      </c>
      <c r="AE58" s="1063">
        <f>SUM('Gia Pho:XA 32'!AE57)</f>
        <v>0</v>
      </c>
      <c r="AF58" s="1063">
        <f>SUM('Gia Pho:XA 32'!AF57)</f>
        <v>0</v>
      </c>
      <c r="AG58" s="1063">
        <f>SUM('Gia Pho:XA 32'!AG57)</f>
        <v>0</v>
      </c>
      <c r="AH58" s="1063">
        <f>SUM('Gia Pho:XA 32'!AH57)</f>
        <v>0</v>
      </c>
      <c r="AI58" s="1063">
        <f>SUM('Gia Pho:XA 32'!AI57)</f>
        <v>0</v>
      </c>
      <c r="AJ58" s="1063">
        <f>SUM('Gia Pho:XA 32'!AJ57)</f>
        <v>0</v>
      </c>
      <c r="AK58" s="1063">
        <f>SUM('Gia Pho:XA 32'!AK57)</f>
        <v>0</v>
      </c>
      <c r="AL58" s="1063">
        <f>SUM('Gia Pho:XA 32'!AL57)</f>
        <v>0</v>
      </c>
      <c r="AM58" s="1063">
        <f>SUM('Gia Pho:XA 32'!AM57)</f>
        <v>0</v>
      </c>
      <c r="AN58" s="1063">
        <f>SUM('Gia Pho:XA 32'!AN57)</f>
        <v>0</v>
      </c>
      <c r="AO58" s="1063">
        <f>SUM('Gia Pho:XA 32'!AO57)</f>
        <v>0</v>
      </c>
      <c r="AP58" s="1063">
        <f>SUM('Gia Pho:XA 32'!AP57)</f>
        <v>0</v>
      </c>
      <c r="AQ58" s="1063">
        <f>SUM('Gia Pho:XA 32'!AQ57)</f>
        <v>0</v>
      </c>
      <c r="AR58" s="1063">
        <f>SUM('Gia Pho:XA 32'!AR57)</f>
        <v>0</v>
      </c>
      <c r="AS58" s="1063">
        <f>SUM('Gia Pho:XA 32'!AS57)</f>
        <v>0</v>
      </c>
      <c r="AT58" s="1063">
        <f>SUM('Gia Pho:XA 32'!AT57)</f>
        <v>0</v>
      </c>
      <c r="AU58" s="1063">
        <f>SUM('Gia Pho:XA 32'!AU57)</f>
        <v>0</v>
      </c>
      <c r="AV58" s="1063">
        <f>SUM('Gia Pho:XA 32'!AV57)</f>
        <v>0</v>
      </c>
      <c r="AW58" s="1063">
        <f>SUM('Gia Pho:XA 32'!AW57)</f>
        <v>0</v>
      </c>
      <c r="AX58" s="1063">
        <f>SUM('Gia Pho:XA 32'!AX57)</f>
        <v>0</v>
      </c>
      <c r="AY58" s="1063">
        <f>SUM('Gia Pho:XA 32'!AY57)</f>
        <v>0</v>
      </c>
      <c r="AZ58" s="1063">
        <f>SUM('Gia Pho:XA 32'!AZ57)</f>
        <v>0</v>
      </c>
      <c r="BA58" s="1063">
        <f>SUM('Gia Pho:XA 32'!BA57)</f>
        <v>0</v>
      </c>
      <c r="BB58" s="1063">
        <f>SUM('Gia Pho:XA 32'!BB57)</f>
        <v>0</v>
      </c>
      <c r="BC58" s="1063">
        <f>SUM('Gia Pho:XA 32'!BC57)</f>
        <v>38.489999999999995</v>
      </c>
      <c r="BD58" s="1063">
        <f>SUM('Gia Pho:XA 32'!BD57)</f>
        <v>0</v>
      </c>
      <c r="BE58" s="1063">
        <f>SUM('Gia Pho:XA 32'!BE57)</f>
        <v>0</v>
      </c>
      <c r="BF58" s="1063">
        <f t="shared" si="0"/>
        <v>0</v>
      </c>
      <c r="BG58" s="1063">
        <f>SUM('Gia Pho:XA 32'!BF57)</f>
        <v>38.489999999999995</v>
      </c>
      <c r="BH58" s="116">
        <f t="shared" si="1"/>
        <v>0</v>
      </c>
      <c r="BK58" s="123"/>
      <c r="BL58" s="117"/>
      <c r="BM58" s="314"/>
      <c r="BN58" s="826"/>
    </row>
    <row r="59" spans="1:66" s="735" customFormat="1" ht="15" x14ac:dyDescent="0.25">
      <c r="A59" s="961">
        <v>3</v>
      </c>
      <c r="B59" s="970" t="s">
        <v>76</v>
      </c>
      <c r="C59" s="970" t="s">
        <v>89</v>
      </c>
      <c r="D59" s="1062">
        <f>SUM('Gia Pho:XA 32'!D58)</f>
        <v>1148.2149999999999</v>
      </c>
      <c r="E59" s="1062">
        <f>SUM('Gia Pho:XA 32'!E58)</f>
        <v>0</v>
      </c>
      <c r="F59" s="1062">
        <f>SUM('Gia Pho:XA 32'!F58)</f>
        <v>0</v>
      </c>
      <c r="G59" s="1062">
        <f>SUM('Gia Pho:XA 32'!G58)</f>
        <v>0</v>
      </c>
      <c r="H59" s="1062">
        <f>SUM('Gia Pho:XA 32'!H58)</f>
        <v>0</v>
      </c>
      <c r="I59" s="1062">
        <f>SUM('Gia Pho:XA 32'!I58)</f>
        <v>0</v>
      </c>
      <c r="J59" s="1062">
        <f>SUM('Gia Pho:XA 32'!J58)</f>
        <v>0</v>
      </c>
      <c r="K59" s="1062">
        <f>SUM('Gia Pho:XA 32'!K58)</f>
        <v>0</v>
      </c>
      <c r="L59" s="1062">
        <f>SUM('Gia Pho:XA 32'!L58)</f>
        <v>0</v>
      </c>
      <c r="M59" s="1062">
        <f>SUM('Gia Pho:XA 32'!M58)</f>
        <v>0</v>
      </c>
      <c r="N59" s="1062">
        <f>SUM('Gia Pho:XA 32'!N58)</f>
        <v>0</v>
      </c>
      <c r="O59" s="1062">
        <f>SUM('Gia Pho:XA 32'!O58)</f>
        <v>0</v>
      </c>
      <c r="P59" s="1062">
        <f>SUM('Gia Pho:XA 32'!P58)</f>
        <v>0</v>
      </c>
      <c r="Q59" s="1062">
        <f>SUM('Gia Pho:XA 32'!Q58)</f>
        <v>0</v>
      </c>
      <c r="R59" s="1062">
        <f>SUM('Gia Pho:XA 32'!R58)</f>
        <v>75.760000000000005</v>
      </c>
      <c r="S59" s="1062">
        <f>SUM('Gia Pho:XA 32'!S58)</f>
        <v>0.59</v>
      </c>
      <c r="T59" s="1062">
        <f>SUM('Gia Pho:XA 32'!T58)</f>
        <v>0</v>
      </c>
      <c r="U59" s="1062">
        <f>SUM('Gia Pho:XA 32'!U58)</f>
        <v>0</v>
      </c>
      <c r="V59" s="1062">
        <f>SUM('Gia Pho:XA 32'!V58)</f>
        <v>0</v>
      </c>
      <c r="W59" s="1062">
        <f>SUM('Gia Pho:XA 32'!W58)</f>
        <v>0.5</v>
      </c>
      <c r="X59" s="1062">
        <f>SUM('Gia Pho:XA 32'!X58)</f>
        <v>0.75</v>
      </c>
      <c r="Y59" s="1062">
        <f>SUM('Gia Pho:XA 32'!Y58)</f>
        <v>0</v>
      </c>
      <c r="Z59" s="1062">
        <f>SUM('Gia Pho:XA 32'!Z58)</f>
        <v>10.99</v>
      </c>
      <c r="AA59" s="1062">
        <f>SUM('Gia Pho:XA 32'!AA58)</f>
        <v>51.44</v>
      </c>
      <c r="AB59" s="1062">
        <f>SUM('Gia Pho:XA 32'!AB58)</f>
        <v>1.1100000000000001</v>
      </c>
      <c r="AC59" s="1062">
        <f>SUM('Gia Pho:XA 32'!AC58)</f>
        <v>17.47</v>
      </c>
      <c r="AD59" s="1062">
        <f>SUM('Gia Pho:XA 32'!AD58)</f>
        <v>0</v>
      </c>
      <c r="AE59" s="1062">
        <f>SUM('Gia Pho:XA 32'!AE58)</f>
        <v>0</v>
      </c>
      <c r="AF59" s="1062">
        <f>SUM('Gia Pho:XA 32'!AF58)</f>
        <v>0</v>
      </c>
      <c r="AG59" s="1062">
        <f>SUM('Gia Pho:XA 32'!AG58)</f>
        <v>1.69</v>
      </c>
      <c r="AH59" s="1062">
        <f>SUM('Gia Pho:XA 32'!AH58)</f>
        <v>0.05</v>
      </c>
      <c r="AI59" s="1062">
        <f>SUM('Gia Pho:XA 32'!AI58)</f>
        <v>0.38999999999999996</v>
      </c>
      <c r="AJ59" s="1062">
        <f>SUM('Gia Pho:XA 32'!AJ58)</f>
        <v>0</v>
      </c>
      <c r="AK59" s="1062">
        <f>SUM('Gia Pho:XA 32'!AK58)</f>
        <v>7.5</v>
      </c>
      <c r="AL59" s="1062">
        <f>SUM('Gia Pho:XA 32'!AL58)</f>
        <v>2.5099999999999998</v>
      </c>
      <c r="AM59" s="1062">
        <f>SUM('Gia Pho:XA 32'!AM58)</f>
        <v>0</v>
      </c>
      <c r="AN59" s="1062">
        <f>SUM('Gia Pho:XA 32'!AN58)</f>
        <v>20.56</v>
      </c>
      <c r="AO59" s="1062">
        <f>SUM('Gia Pho:XA 32'!AO58)</f>
        <v>0</v>
      </c>
      <c r="AP59" s="1062">
        <f>SUM('Gia Pho:XA 32'!AP58)</f>
        <v>0</v>
      </c>
      <c r="AQ59" s="1062">
        <f>SUM('Gia Pho:XA 32'!AQ58)</f>
        <v>0.16</v>
      </c>
      <c r="AR59" s="1062">
        <f>SUM('Gia Pho:XA 32'!AR58)</f>
        <v>0</v>
      </c>
      <c r="AS59" s="1062">
        <f>SUM('Gia Pho:XA 32'!AS58)</f>
        <v>0.1</v>
      </c>
      <c r="AT59" s="1062">
        <f>SUM('Gia Pho:XA 32'!AT58)</f>
        <v>0</v>
      </c>
      <c r="AU59" s="1062">
        <f>SUM('Gia Pho:XA 32'!AU58)</f>
        <v>11.149999999999999</v>
      </c>
      <c r="AV59" s="1062">
        <f>SUM('Gia Pho:XA 32'!AV58)</f>
        <v>0.24</v>
      </c>
      <c r="AW59" s="1062">
        <f>SUM('Gia Pho:XA 32'!AW58)</f>
        <v>0</v>
      </c>
      <c r="AX59" s="1062">
        <f>SUM('Gia Pho:XA 32'!AX58)</f>
        <v>0</v>
      </c>
      <c r="AY59" s="1062">
        <f>SUM('Gia Pho:XA 32'!AY58)</f>
        <v>0</v>
      </c>
      <c r="AZ59" s="1062">
        <f>SUM('Gia Pho:XA 32'!AZ58)</f>
        <v>0</v>
      </c>
      <c r="BA59" s="1062">
        <f>SUM('Gia Pho:XA 32'!BA58)</f>
        <v>0</v>
      </c>
      <c r="BB59" s="1062">
        <f>SUM('Gia Pho:XA 32'!BB58)</f>
        <v>0</v>
      </c>
      <c r="BC59" s="1062">
        <f>SUM('Gia Pho:XA 32'!BC58)</f>
        <v>0</v>
      </c>
      <c r="BD59" s="1062">
        <f>SUM('Gia Pho:XA 32'!BD58)</f>
        <v>1072.4549999999999</v>
      </c>
      <c r="BE59" s="1062">
        <f>SUM('Gia Pho:XA 32'!BE58)</f>
        <v>75.760000000000005</v>
      </c>
      <c r="BF59" s="1062">
        <f t="shared" si="0"/>
        <v>-75.759999999999991</v>
      </c>
      <c r="BG59" s="1062">
        <f>SUM('Gia Pho:XA 32'!BF58)</f>
        <v>1072.4549999999999</v>
      </c>
      <c r="BH59" s="734">
        <f t="shared" si="1"/>
        <v>75.759999999999991</v>
      </c>
      <c r="BK59" s="734"/>
      <c r="BL59" s="732"/>
      <c r="BM59" s="733"/>
      <c r="BN59" s="732"/>
    </row>
    <row r="60" spans="1:66" x14ac:dyDescent="0.2">
      <c r="A60" s="341"/>
      <c r="B60" s="342" t="s">
        <v>121</v>
      </c>
      <c r="C60" s="343"/>
      <c r="D60" s="1064">
        <f>SUM('Gia Pho:XA 32'!D59)</f>
        <v>0</v>
      </c>
      <c r="E60" s="1064">
        <f>SUM('Gia Pho:XA 32'!E59)</f>
        <v>3385.3400000000006</v>
      </c>
      <c r="F60" s="1064">
        <f>SUM('Gia Pho:XA 32'!F59)</f>
        <v>0</v>
      </c>
      <c r="G60" s="1064">
        <f>SUM('Gia Pho:XA 32'!G59)</f>
        <v>0</v>
      </c>
      <c r="H60" s="1064">
        <f>SUM('Gia Pho:XA 32'!H59)</f>
        <v>0</v>
      </c>
      <c r="I60" s="1064">
        <f>SUM('Gia Pho:XA 32'!I59)</f>
        <v>3.08</v>
      </c>
      <c r="J60" s="1064">
        <f>SUM('Gia Pho:XA 32'!J59)</f>
        <v>2315.4999999999995</v>
      </c>
      <c r="K60" s="1064">
        <f>SUM('Gia Pho:XA 32'!K59)</f>
        <v>0</v>
      </c>
      <c r="L60" s="1064">
        <f>SUM('Gia Pho:XA 32'!L59)</f>
        <v>0</v>
      </c>
      <c r="M60" s="1064">
        <f>SUM('Gia Pho:XA 32'!M59)</f>
        <v>0</v>
      </c>
      <c r="N60" s="1064">
        <f>SUM('Gia Pho:XA 32'!N59)</f>
        <v>0</v>
      </c>
      <c r="O60" s="1064">
        <f>SUM('Gia Pho:XA 32'!O59)</f>
        <v>12.12</v>
      </c>
      <c r="P60" s="1064">
        <f>SUM('Gia Pho:XA 32'!P59)</f>
        <v>0</v>
      </c>
      <c r="Q60" s="1064">
        <f>SUM('Gia Pho:XA 32'!Q59)</f>
        <v>1054.6400000000001</v>
      </c>
      <c r="R60" s="1064">
        <f>SUM('Gia Pho:XA 32'!R59)</f>
        <v>6229.3199999999988</v>
      </c>
      <c r="S60" s="1064">
        <f>SUM('Gia Pho:XA 32'!S59)</f>
        <v>3588.6099999999997</v>
      </c>
      <c r="T60" s="1064">
        <f>SUM('Gia Pho:XA 32'!T59)</f>
        <v>3.42</v>
      </c>
      <c r="U60" s="1064">
        <f>SUM('Gia Pho:XA 32'!U59)</f>
        <v>0</v>
      </c>
      <c r="V60" s="1064">
        <f>SUM('Gia Pho:XA 32'!V59)</f>
        <v>156.07</v>
      </c>
      <c r="W60" s="1064">
        <f>SUM('Gia Pho:XA 32'!W59)</f>
        <v>665.30999999999983</v>
      </c>
      <c r="X60" s="1064">
        <f>SUM('Gia Pho:XA 32'!X59)</f>
        <v>56.359999999999992</v>
      </c>
      <c r="Y60" s="1064">
        <f>SUM('Gia Pho:XA 32'!Y59)</f>
        <v>0</v>
      </c>
      <c r="Z60" s="1064">
        <f>SUM('Gia Pho:XA 32'!Z59)</f>
        <v>272.55</v>
      </c>
      <c r="AA60" s="1064">
        <f>SUM('Gia Pho:XA 32'!AA59)</f>
        <v>985.86999999999989</v>
      </c>
      <c r="AB60" s="1064">
        <f>SUM('Gia Pho:XA 32'!AB59)</f>
        <v>230.35000000000002</v>
      </c>
      <c r="AC60" s="1064">
        <f>SUM('Gia Pho:XA 32'!AC59)</f>
        <v>594.37</v>
      </c>
      <c r="AD60" s="1064">
        <f>SUM('Gia Pho:XA 32'!AD59)</f>
        <v>0.05</v>
      </c>
      <c r="AE60" s="1064">
        <f>SUM('Gia Pho:XA 32'!AE59)</f>
        <v>0.45999999999999996</v>
      </c>
      <c r="AF60" s="1064">
        <f>SUM('Gia Pho:XA 32'!AF59)</f>
        <v>2.6799999999999997</v>
      </c>
      <c r="AG60" s="1064">
        <f>SUM('Gia Pho:XA 32'!AG59)</f>
        <v>7.96</v>
      </c>
      <c r="AH60" s="1064">
        <f>SUM('Gia Pho:XA 32'!AH59)</f>
        <v>19.470000000000002</v>
      </c>
      <c r="AI60" s="1064">
        <f>SUM('Gia Pho:XA 32'!AI59)</f>
        <v>3.39</v>
      </c>
      <c r="AJ60" s="1064">
        <f>SUM('Gia Pho:XA 32'!AJ59)</f>
        <v>0</v>
      </c>
      <c r="AK60" s="1064">
        <f>SUM('Gia Pho:XA 32'!AK59)</f>
        <v>25.770000000000003</v>
      </c>
      <c r="AL60" s="1064">
        <f>SUM('Gia Pho:XA 32'!AL59)</f>
        <v>12.079999999999998</v>
      </c>
      <c r="AM60" s="1064">
        <f>SUM('Gia Pho:XA 32'!AM59)</f>
        <v>14.13</v>
      </c>
      <c r="AN60" s="1064">
        <f>SUM('Gia Pho:XA 32'!AN59)</f>
        <v>74.349999999999994</v>
      </c>
      <c r="AO60" s="1064">
        <f>SUM('Gia Pho:XA 32'!AO59)</f>
        <v>0</v>
      </c>
      <c r="AP60" s="1064">
        <f>SUM('Gia Pho:XA 32'!AP59)</f>
        <v>0.09</v>
      </c>
      <c r="AQ60" s="1064">
        <f>SUM('Gia Pho:XA 32'!AQ59)</f>
        <v>0.72</v>
      </c>
      <c r="AR60" s="1064">
        <f>SUM('Gia Pho:XA 32'!AR59)</f>
        <v>0</v>
      </c>
      <c r="AS60" s="1064">
        <f>SUM('Gia Pho:XA 32'!AS59)</f>
        <v>9.02</v>
      </c>
      <c r="AT60" s="1064">
        <f>SUM('Gia Pho:XA 32'!AT59)</f>
        <v>19.060000000000002</v>
      </c>
      <c r="AU60" s="1064">
        <f>SUM('Gia Pho:XA 32'!AU59)</f>
        <v>431.15999999999997</v>
      </c>
      <c r="AV60" s="1064">
        <f>SUM('Gia Pho:XA 32'!AV59)</f>
        <v>34.139999999999993</v>
      </c>
      <c r="AW60" s="1064">
        <f>SUM('Gia Pho:XA 32'!AW59)</f>
        <v>1.54</v>
      </c>
      <c r="AX60" s="1064">
        <f>SUM('Gia Pho:XA 32'!AX59)</f>
        <v>0</v>
      </c>
      <c r="AY60" s="1064">
        <f>SUM('Gia Pho:XA 32'!AY59)</f>
        <v>0</v>
      </c>
      <c r="AZ60" s="1064">
        <f>SUM('Gia Pho:XA 32'!AZ59)</f>
        <v>6.21</v>
      </c>
      <c r="BA60" s="1064">
        <f>SUM('Gia Pho:XA 32'!BA59)</f>
        <v>0</v>
      </c>
      <c r="BB60" s="1064">
        <f>SUM('Gia Pho:XA 32'!BB59)</f>
        <v>0</v>
      </c>
      <c r="BC60" s="1064">
        <f>SUM('Gia Pho:XA 32'!BC59)</f>
        <v>0</v>
      </c>
      <c r="BD60" s="1064">
        <f>SUM('Gia Pho:XA 32'!BD59)</f>
        <v>0</v>
      </c>
      <c r="BE60" s="1064">
        <f>SUM('Gia Pho:XA 32'!BE59)</f>
        <v>0</v>
      </c>
      <c r="BF60" s="1064"/>
      <c r="BG60" s="1064">
        <f>SUM('Gia Pho:XA 32'!BF59)</f>
        <v>0</v>
      </c>
      <c r="BH60" s="116">
        <f t="shared" si="1"/>
        <v>0</v>
      </c>
      <c r="BK60" s="123"/>
      <c r="BL60" s="117"/>
    </row>
    <row r="61" spans="1:66" x14ac:dyDescent="0.2">
      <c r="A61" s="344"/>
      <c r="B61" s="345" t="s">
        <v>455</v>
      </c>
      <c r="C61" s="346"/>
      <c r="D61" s="1065">
        <f>SUM('Gia Pho:XA 32'!D60)</f>
        <v>0</v>
      </c>
      <c r="E61" s="1065">
        <f>SUM('Gia Pho:XA 32'!E60)</f>
        <v>111405.12999999999</v>
      </c>
      <c r="F61" s="1065">
        <f>SUM('Gia Pho:XA 32'!F60)</f>
        <v>4048.3500000000004</v>
      </c>
      <c r="G61" s="1065">
        <f>SUM('Gia Pho:XA 32'!G60)</f>
        <v>3652.3100000000004</v>
      </c>
      <c r="H61" s="1065">
        <f>SUM('Gia Pho:XA 32'!H60)</f>
        <v>396.04</v>
      </c>
      <c r="I61" s="1065">
        <f>SUM('Gia Pho:XA 32'!I60)</f>
        <v>3131.4300000000007</v>
      </c>
      <c r="J61" s="1065">
        <f>SUM('Gia Pho:XA 32'!J60)</f>
        <v>11579.720000000001</v>
      </c>
      <c r="K61" s="1065">
        <f>SUM('Gia Pho:XA 32'!K60)</f>
        <v>30112.49</v>
      </c>
      <c r="L61" s="1065">
        <f>SUM('Gia Pho:XA 32'!L60)</f>
        <v>16833.79</v>
      </c>
      <c r="M61" s="1065">
        <f>SUM('Gia Pho:XA 32'!M60)</f>
        <v>44372.229999999996</v>
      </c>
      <c r="N61" s="1065">
        <f>SUM('Gia Pho:XA 32'!N60)</f>
        <v>21254.359999999997</v>
      </c>
      <c r="O61" s="1065">
        <f>SUM('Gia Pho:XA 32'!O60)</f>
        <v>141.4</v>
      </c>
      <c r="P61" s="1065">
        <f>SUM('Gia Pho:XA 32'!P60)</f>
        <v>0</v>
      </c>
      <c r="Q61" s="1065">
        <f>SUM('Gia Pho:XA 32'!Q60)</f>
        <v>1185.71</v>
      </c>
      <c r="R61" s="1065">
        <f>SUM('Gia Pho:XA 32'!R60)</f>
        <v>13816.306999999999</v>
      </c>
      <c r="S61" s="1065">
        <f>SUM('Gia Pho:XA 32'!S60)</f>
        <v>3956.5099999999998</v>
      </c>
      <c r="T61" s="1065">
        <f>SUM('Gia Pho:XA 32'!T60)</f>
        <v>4.4000000000000004</v>
      </c>
      <c r="U61" s="1065">
        <f>SUM('Gia Pho:XA 32'!U60)</f>
        <v>0</v>
      </c>
      <c r="V61" s="1065">
        <f>SUM('Gia Pho:XA 32'!V60)</f>
        <v>156.07</v>
      </c>
      <c r="W61" s="1065">
        <f>SUM('Gia Pho:XA 32'!W60)</f>
        <v>689.65</v>
      </c>
      <c r="X61" s="1065">
        <f>SUM('Gia Pho:XA 32'!X60)</f>
        <v>110.47999999999999</v>
      </c>
      <c r="Y61" s="1065">
        <f>SUM('Gia Pho:XA 32'!Y60)</f>
        <v>5.63</v>
      </c>
      <c r="Z61" s="1065">
        <f>SUM('Gia Pho:XA 32'!Z60)</f>
        <v>329.83</v>
      </c>
      <c r="AA61" s="1065">
        <f>SUM('Gia Pho:XA 32'!AA60)</f>
        <v>4339.6869999999999</v>
      </c>
      <c r="AB61" s="1065">
        <f>SUM('Gia Pho:XA 32'!AB60)</f>
        <v>2358.7470000000003</v>
      </c>
      <c r="AC61" s="1065">
        <f>SUM('Gia Pho:XA 32'!AC60)</f>
        <v>1162.54</v>
      </c>
      <c r="AD61" s="1065">
        <f>SUM('Gia Pho:XA 32'!AD60)</f>
        <v>1.4300000000000002</v>
      </c>
      <c r="AE61" s="1065">
        <f>SUM('Gia Pho:XA 32'!AE60)</f>
        <v>8.6399999999999988</v>
      </c>
      <c r="AF61" s="1065">
        <f>SUM('Gia Pho:XA 32'!AF60)</f>
        <v>71.610000000000014</v>
      </c>
      <c r="AG61" s="1065">
        <f>SUM('Gia Pho:XA 32'!AG60)</f>
        <v>63.13</v>
      </c>
      <c r="AH61" s="1065">
        <f>SUM('Gia Pho:XA 32'!AH60)</f>
        <v>22.029999999999998</v>
      </c>
      <c r="AI61" s="1065">
        <f>SUM('Gia Pho:XA 32'!AI60)</f>
        <v>4.6899999999999995</v>
      </c>
      <c r="AJ61" s="1065">
        <f>SUM('Gia Pho:XA 32'!AJ60)</f>
        <v>0</v>
      </c>
      <c r="AK61" s="1065">
        <f>SUM('Gia Pho:XA 32'!AK60)</f>
        <v>36.080000000000005</v>
      </c>
      <c r="AL61" s="1065">
        <f>SUM('Gia Pho:XA 32'!AL60)</f>
        <v>16.349999999999998</v>
      </c>
      <c r="AM61" s="1065">
        <f>SUM('Gia Pho:XA 32'!AM60)</f>
        <v>54.949999999999996</v>
      </c>
      <c r="AN61" s="1065">
        <f>SUM('Gia Pho:XA 32'!AN60)</f>
        <v>528.39</v>
      </c>
      <c r="AO61" s="1065">
        <f>SUM('Gia Pho:XA 32'!AO60)</f>
        <v>0.32</v>
      </c>
      <c r="AP61" s="1065">
        <f>SUM('Gia Pho:XA 32'!AP60)</f>
        <v>0.09</v>
      </c>
      <c r="AQ61" s="1065">
        <f>SUM('Gia Pho:XA 32'!AQ60)</f>
        <v>10.65</v>
      </c>
      <c r="AR61" s="1065">
        <f>SUM('Gia Pho:XA 32'!AR60)</f>
        <v>0</v>
      </c>
      <c r="AS61" s="1065">
        <f>SUM('Gia Pho:XA 32'!AS60)</f>
        <v>35.089999999999989</v>
      </c>
      <c r="AT61" s="1065">
        <f>SUM('Gia Pho:XA 32'!AT60)</f>
        <v>20.07</v>
      </c>
      <c r="AU61" s="1065">
        <f>SUM('Gia Pho:XA 32'!AU60)</f>
        <v>1328.8400000000001</v>
      </c>
      <c r="AV61" s="1065">
        <f>SUM('Gia Pho:XA 32'!AV60)</f>
        <v>125.52000000000001</v>
      </c>
      <c r="AW61" s="1065">
        <f>SUM('Gia Pho:XA 32'!AW60)</f>
        <v>20.6</v>
      </c>
      <c r="AX61" s="1065">
        <f>SUM('Gia Pho:XA 32'!AX60)</f>
        <v>5.77</v>
      </c>
      <c r="AY61" s="1065">
        <f>SUM('Gia Pho:XA 32'!AY60)</f>
        <v>0</v>
      </c>
      <c r="AZ61" s="1065">
        <f>SUM('Gia Pho:XA 32'!AZ60)</f>
        <v>39.54</v>
      </c>
      <c r="BA61" s="1065">
        <f>SUM('Gia Pho:XA 32'!BA60)</f>
        <v>1773.66</v>
      </c>
      <c r="BB61" s="1065">
        <f>SUM('Gia Pho:XA 32'!BB60)</f>
        <v>836.45999999999992</v>
      </c>
      <c r="BC61" s="1065">
        <f>SUM('Gia Pho:XA 32'!BC60)</f>
        <v>38.489999999999995</v>
      </c>
      <c r="BD61" s="1065">
        <f>SUM('Gia Pho:XA 32'!BD60)</f>
        <v>1072.4549999999999</v>
      </c>
      <c r="BE61" s="1065">
        <f>SUM('Gia Pho:XA 32'!BE60)</f>
        <v>0</v>
      </c>
      <c r="BF61" s="1065"/>
      <c r="BG61" s="1065">
        <f>SUM('Gia Pho:XA 32'!BF60)</f>
        <v>0</v>
      </c>
      <c r="BH61" s="116">
        <f t="shared" si="1"/>
        <v>0</v>
      </c>
      <c r="BK61" s="123"/>
      <c r="BL61" s="117"/>
    </row>
    <row r="62" spans="1:66" ht="15.75" x14ac:dyDescent="0.25">
      <c r="B62" s="127"/>
      <c r="C62" s="128"/>
      <c r="D62" s="124"/>
      <c r="AR62" s="115"/>
      <c r="AS62" s="115"/>
      <c r="AT62" s="115"/>
      <c r="AU62" s="115"/>
      <c r="AV62" s="123"/>
      <c r="AW62" s="123"/>
    </row>
    <row r="63" spans="1:66" ht="15.75" x14ac:dyDescent="0.25">
      <c r="AR63" s="115"/>
      <c r="AS63" s="115"/>
      <c r="AT63" s="115"/>
      <c r="AU63" s="115"/>
      <c r="AV63" s="123"/>
      <c r="AW63" s="123"/>
    </row>
    <row r="64" spans="1:66" x14ac:dyDescent="0.2">
      <c r="J64" s="1052"/>
      <c r="K64" s="1052"/>
      <c r="L64" s="1052" t="s">
        <v>624</v>
      </c>
      <c r="M64" s="1052"/>
    </row>
    <row r="65" spans="2:13" x14ac:dyDescent="0.2">
      <c r="J65" s="1052"/>
      <c r="K65" s="1052">
        <f>R60+E60</f>
        <v>9614.66</v>
      </c>
      <c r="L65" s="1052">
        <v>0.65</v>
      </c>
      <c r="M65" s="1052"/>
    </row>
    <row r="66" spans="2:13" x14ac:dyDescent="0.2">
      <c r="J66" s="1052"/>
      <c r="K66" s="1052"/>
      <c r="L66" s="1052">
        <v>0.06</v>
      </c>
      <c r="M66" s="1052"/>
    </row>
    <row r="67" spans="2:13" x14ac:dyDescent="0.2">
      <c r="J67" s="1052"/>
      <c r="K67" s="1052"/>
      <c r="L67" s="1052">
        <v>0.2</v>
      </c>
      <c r="M67" s="1052"/>
    </row>
    <row r="68" spans="2:13" x14ac:dyDescent="0.2">
      <c r="J68" s="1052"/>
      <c r="K68" s="1052"/>
      <c r="L68" s="1052">
        <v>7.7</v>
      </c>
      <c r="M68" s="1052"/>
    </row>
    <row r="69" spans="2:13" x14ac:dyDescent="0.2">
      <c r="J69" s="1052"/>
      <c r="K69" s="1052"/>
      <c r="L69" s="1052">
        <v>3.06</v>
      </c>
      <c r="M69" s="1052"/>
    </row>
    <row r="70" spans="2:13" x14ac:dyDescent="0.2">
      <c r="J70" s="1052"/>
      <c r="K70" s="1052"/>
      <c r="L70" s="1052">
        <v>2.76</v>
      </c>
      <c r="M70" s="1052"/>
    </row>
    <row r="71" spans="2:13" x14ac:dyDescent="0.2">
      <c r="J71" s="1052"/>
      <c r="K71" s="1052"/>
      <c r="L71" s="1052">
        <v>3.5</v>
      </c>
      <c r="M71" s="1052"/>
    </row>
    <row r="72" spans="2:13" x14ac:dyDescent="0.2">
      <c r="J72" s="1052"/>
      <c r="K72" s="1052"/>
      <c r="L72" s="1052">
        <v>21.93</v>
      </c>
      <c r="M72" s="1052"/>
    </row>
    <row r="73" spans="2:13" x14ac:dyDescent="0.2">
      <c r="B73" s="126"/>
      <c r="J73" s="1052"/>
      <c r="K73" s="1052"/>
      <c r="L73" s="1052"/>
      <c r="M73" s="1052"/>
    </row>
    <row r="74" spans="2:13" x14ac:dyDescent="0.2">
      <c r="J74" s="1052"/>
      <c r="K74" s="1052"/>
      <c r="L74" s="1052"/>
      <c r="M74" s="1052"/>
    </row>
    <row r="75" spans="2:13" x14ac:dyDescent="0.2">
      <c r="J75" s="1052"/>
      <c r="K75" s="1052"/>
      <c r="L75" s="1052"/>
      <c r="M75" s="1052"/>
    </row>
    <row r="76" spans="2:13" x14ac:dyDescent="0.2">
      <c r="J76" s="1052"/>
      <c r="K76" s="1052"/>
      <c r="L76" s="1052"/>
      <c r="M76" s="1052"/>
    </row>
  </sheetData>
  <mergeCells count="15">
    <mergeCell ref="Z4:AE4"/>
    <mergeCell ref="A1:B1"/>
    <mergeCell ref="BE5:BE6"/>
    <mergeCell ref="BG5:BG6"/>
    <mergeCell ref="BF5:BF6"/>
    <mergeCell ref="A5:A6"/>
    <mergeCell ref="B5:B6"/>
    <mergeCell ref="C5:C6"/>
    <mergeCell ref="D5:D6"/>
    <mergeCell ref="BB4:BG4"/>
    <mergeCell ref="E5:BC5"/>
    <mergeCell ref="A2:AC2"/>
    <mergeCell ref="A3:AC3"/>
    <mergeCell ref="AD2:BF2"/>
    <mergeCell ref="AD3:BF3"/>
  </mergeCells>
  <phoneticPr fontId="4" type="noConversion"/>
  <pageMargins left="0.75" right="0.19" top="0.25" bottom="0.25" header="0.67" footer="0.16"/>
  <pageSetup paperSize="8" scale="80" pageOrder="overThenDown" orientation="landscape" r:id="rId1"/>
  <headerFooter alignWithMargins="0"/>
  <ignoredErrors>
    <ignoredError sqref="BG8:BG61 D9:BE61 D8:Q8 S8:BE8"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
  <sheetViews>
    <sheetView showZeros="0" topLeftCell="D1" zoomScaleNormal="100" workbookViewId="0">
      <selection activeCell="D14" sqref="D14"/>
    </sheetView>
  </sheetViews>
  <sheetFormatPr defaultColWidth="9.140625" defaultRowHeight="12.75" x14ac:dyDescent="0.2"/>
  <cols>
    <col min="1" max="1" width="5.140625" style="403" bestFit="1" customWidth="1"/>
    <col min="2" max="2" width="44.5703125" style="403" customWidth="1"/>
    <col min="3" max="3" width="8.5703125" style="403" customWidth="1"/>
    <col min="4" max="5" width="13.28515625" style="403" customWidth="1"/>
    <col min="6" max="6" width="9.140625" style="403"/>
    <col min="7" max="7" width="10.28515625" style="403" bestFit="1" customWidth="1"/>
    <col min="8" max="8" width="9.140625" style="403"/>
    <col min="9" max="9" width="42.140625" style="403" customWidth="1"/>
    <col min="10" max="16384" width="9.140625" style="403"/>
  </cols>
  <sheetData>
    <row r="1" spans="1:12" x14ac:dyDescent="0.2">
      <c r="A1" s="1178" t="s">
        <v>613</v>
      </c>
      <c r="B1" s="1178"/>
      <c r="C1" s="1178"/>
      <c r="D1" s="1178"/>
      <c r="E1" s="1178"/>
    </row>
    <row r="2" spans="1:12" x14ac:dyDescent="0.2">
      <c r="A2" s="1179"/>
      <c r="B2" s="1179"/>
      <c r="C2" s="1179"/>
      <c r="D2" s="1179"/>
      <c r="E2" s="1179"/>
    </row>
    <row r="3" spans="1:12" ht="22.5" customHeight="1" x14ac:dyDescent="0.2">
      <c r="A3" s="1180" t="s">
        <v>20</v>
      </c>
      <c r="B3" s="1180" t="s">
        <v>170</v>
      </c>
      <c r="C3" s="1180" t="s">
        <v>24</v>
      </c>
      <c r="D3" s="1180" t="s">
        <v>491</v>
      </c>
      <c r="E3" s="1180"/>
    </row>
    <row r="4" spans="1:12" ht="12.75" customHeight="1" x14ac:dyDescent="0.2">
      <c r="A4" s="1180"/>
      <c r="B4" s="1180"/>
      <c r="C4" s="1180"/>
      <c r="D4" s="1181" t="s">
        <v>371</v>
      </c>
      <c r="E4" s="1181" t="s">
        <v>370</v>
      </c>
    </row>
    <row r="5" spans="1:12" ht="24" customHeight="1" x14ac:dyDescent="0.2">
      <c r="A5" s="1180"/>
      <c r="B5" s="1180"/>
      <c r="C5" s="1180"/>
      <c r="D5" s="1182"/>
      <c r="E5" s="1182"/>
      <c r="G5" s="403">
        <v>20349.87</v>
      </c>
    </row>
    <row r="6" spans="1:12" x14ac:dyDescent="0.2">
      <c r="A6" s="464">
        <v>-1</v>
      </c>
      <c r="B6" s="464">
        <v>-2</v>
      </c>
      <c r="C6" s="464">
        <v>-3</v>
      </c>
      <c r="D6" s="464">
        <v>-4</v>
      </c>
      <c r="E6" s="464">
        <v>-5</v>
      </c>
    </row>
    <row r="7" spans="1:12" s="404" customFormat="1" ht="15.75" x14ac:dyDescent="0.2">
      <c r="A7" s="405">
        <v>1</v>
      </c>
      <c r="B7" s="406" t="s">
        <v>35</v>
      </c>
      <c r="C7" s="405" t="s">
        <v>25</v>
      </c>
      <c r="D7" s="465">
        <f>'Bieu 01 CH'!D8</f>
        <v>117369.87000000001</v>
      </c>
      <c r="E7" s="466">
        <f>D7/$G$5*100</f>
        <v>576.7598023967721</v>
      </c>
      <c r="G7" s="409">
        <f>D7+D21+D60</f>
        <v>126293.89200000001</v>
      </c>
    </row>
    <row r="8" spans="1:12" ht="15.75" x14ac:dyDescent="0.2">
      <c r="A8" s="405"/>
      <c r="B8" s="410" t="s">
        <v>43</v>
      </c>
      <c r="C8" s="405"/>
      <c r="D8" s="465"/>
      <c r="E8" s="467"/>
    </row>
    <row r="9" spans="1:12" ht="15.75" x14ac:dyDescent="0.2">
      <c r="A9" s="412" t="s">
        <v>5</v>
      </c>
      <c r="B9" s="413" t="s">
        <v>85</v>
      </c>
      <c r="C9" s="412" t="s">
        <v>86</v>
      </c>
      <c r="D9" s="465">
        <f>'Bieu 01 CH'!D9</f>
        <v>4324.6499999999987</v>
      </c>
      <c r="E9" s="467">
        <f t="shared" ref="E9:E60" si="0">D9/$G$5*100</f>
        <v>21.251487110237065</v>
      </c>
      <c r="I9" s="468"/>
      <c r="L9" s="469"/>
    </row>
    <row r="10" spans="1:12" ht="15.75" x14ac:dyDescent="0.2">
      <c r="A10" s="414"/>
      <c r="B10" s="410" t="s">
        <v>83</v>
      </c>
      <c r="C10" s="414" t="s">
        <v>84</v>
      </c>
      <c r="D10" s="470">
        <f>'Bieu 01 CH'!D10</f>
        <v>3928.6099999999997</v>
      </c>
      <c r="E10" s="467">
        <f t="shared" si="0"/>
        <v>19.305332171655152</v>
      </c>
      <c r="I10" s="471"/>
      <c r="L10" s="469"/>
    </row>
    <row r="11" spans="1:12" ht="15.75" hidden="1" x14ac:dyDescent="0.2">
      <c r="A11" s="414"/>
      <c r="B11" s="472" t="s">
        <v>514</v>
      </c>
      <c r="C11" s="473" t="s">
        <v>207</v>
      </c>
      <c r="D11" s="470">
        <v>1117.82</v>
      </c>
      <c r="E11" s="467">
        <f t="shared" si="0"/>
        <v>5.4930080634421747</v>
      </c>
      <c r="I11" s="474"/>
      <c r="L11" s="469"/>
    </row>
    <row r="12" spans="1:12" ht="15.75" x14ac:dyDescent="0.2">
      <c r="A12" s="412" t="s">
        <v>6</v>
      </c>
      <c r="B12" s="413" t="s">
        <v>113</v>
      </c>
      <c r="C12" s="412" t="s">
        <v>56</v>
      </c>
      <c r="D12" s="470">
        <f>'Bieu 01 CH'!D12</f>
        <v>3883.7299999999996</v>
      </c>
      <c r="E12" s="467">
        <f t="shared" si="0"/>
        <v>19.084790222247118</v>
      </c>
      <c r="I12" s="475"/>
      <c r="L12" s="469"/>
    </row>
    <row r="13" spans="1:12" ht="15.75" x14ac:dyDescent="0.2">
      <c r="A13" s="412" t="s">
        <v>7</v>
      </c>
      <c r="B13" s="413" t="s">
        <v>39</v>
      </c>
      <c r="C13" s="412" t="s">
        <v>44</v>
      </c>
      <c r="D13" s="470">
        <f>'Bieu 01 CH'!D13</f>
        <v>9669.7000000000007</v>
      </c>
      <c r="E13" s="467">
        <f t="shared" si="0"/>
        <v>47.517256866997194</v>
      </c>
      <c r="I13" s="471"/>
      <c r="L13" s="469"/>
    </row>
    <row r="14" spans="1:12" ht="15.75" x14ac:dyDescent="0.2">
      <c r="A14" s="412" t="s">
        <v>8</v>
      </c>
      <c r="B14" s="413" t="s">
        <v>15</v>
      </c>
      <c r="C14" s="412" t="s">
        <v>26</v>
      </c>
      <c r="D14" s="470">
        <f>'Bieu 01 CH'!D14</f>
        <v>30971.19</v>
      </c>
      <c r="E14" s="467">
        <f t="shared" si="0"/>
        <v>152.19355209640159</v>
      </c>
      <c r="I14" s="471"/>
      <c r="L14" s="469"/>
    </row>
    <row r="15" spans="1:12" ht="15.75" x14ac:dyDescent="0.2">
      <c r="A15" s="412" t="s">
        <v>9</v>
      </c>
      <c r="B15" s="413" t="s">
        <v>16</v>
      </c>
      <c r="C15" s="412" t="s">
        <v>27</v>
      </c>
      <c r="D15" s="470"/>
      <c r="E15" s="467">
        <f t="shared" si="0"/>
        <v>0</v>
      </c>
      <c r="I15" s="471"/>
      <c r="L15" s="469"/>
    </row>
    <row r="16" spans="1:12" ht="15.75" x14ac:dyDescent="0.2">
      <c r="A16" s="412" t="s">
        <v>41</v>
      </c>
      <c r="B16" s="413" t="s">
        <v>40</v>
      </c>
      <c r="C16" s="412" t="s">
        <v>45</v>
      </c>
      <c r="D16" s="476">
        <f>'Bieu 01 CH'!D16</f>
        <v>50861.48</v>
      </c>
      <c r="E16" s="467">
        <f t="shared" si="0"/>
        <v>249.93515929094391</v>
      </c>
      <c r="I16" s="471"/>
      <c r="L16" s="469"/>
    </row>
    <row r="17" spans="1:12" ht="15.75" x14ac:dyDescent="0.2">
      <c r="A17" s="412"/>
      <c r="B17" s="413" t="s">
        <v>495</v>
      </c>
      <c r="C17" s="412" t="s">
        <v>447</v>
      </c>
      <c r="D17" s="470">
        <f>'Bieu 01 CH'!D17</f>
        <v>21254.359999999997</v>
      </c>
      <c r="E17" s="467">
        <f t="shared" si="0"/>
        <v>104.44469669830814</v>
      </c>
      <c r="I17" s="471"/>
      <c r="L17" s="469"/>
    </row>
    <row r="18" spans="1:12" ht="15.75" x14ac:dyDescent="0.2">
      <c r="A18" s="412" t="s">
        <v>42</v>
      </c>
      <c r="B18" s="413" t="s">
        <v>90</v>
      </c>
      <c r="C18" s="412" t="s">
        <v>78</v>
      </c>
      <c r="D18" s="470">
        <f>'Bieu 01 CH'!D18</f>
        <v>131.45000000000002</v>
      </c>
      <c r="E18" s="467">
        <f t="shared" si="0"/>
        <v>0.64595007240832503</v>
      </c>
      <c r="I18" s="471"/>
    </row>
    <row r="19" spans="1:12" ht="15.75" x14ac:dyDescent="0.2">
      <c r="A19" s="412" t="s">
        <v>52</v>
      </c>
      <c r="B19" s="413" t="s">
        <v>50</v>
      </c>
      <c r="C19" s="412" t="s">
        <v>51</v>
      </c>
      <c r="D19" s="476">
        <v>0</v>
      </c>
      <c r="E19" s="467">
        <f t="shared" si="0"/>
        <v>0</v>
      </c>
      <c r="I19" s="471"/>
    </row>
    <row r="20" spans="1:12" ht="15.75" x14ac:dyDescent="0.2">
      <c r="A20" s="412" t="s">
        <v>192</v>
      </c>
      <c r="B20" s="413" t="s">
        <v>57</v>
      </c>
      <c r="C20" s="412" t="s">
        <v>58</v>
      </c>
      <c r="D20" s="470">
        <f>'Bieu 01 CH'!D20</f>
        <v>216.57000000000002</v>
      </c>
      <c r="E20" s="467">
        <f t="shared" si="0"/>
        <v>1.0642328427650889</v>
      </c>
      <c r="I20" s="471"/>
    </row>
    <row r="21" spans="1:12" s="404" customFormat="1" ht="15.75" x14ac:dyDescent="0.2">
      <c r="A21" s="405">
        <v>2</v>
      </c>
      <c r="B21" s="406" t="s">
        <v>36</v>
      </c>
      <c r="C21" s="405" t="s">
        <v>28</v>
      </c>
      <c r="D21" s="465">
        <f>'Bieu 01 CH'!D21</f>
        <v>7775.8069999999989</v>
      </c>
      <c r="E21" s="466">
        <f t="shared" si="0"/>
        <v>38.210597905539437</v>
      </c>
      <c r="I21" s="468"/>
    </row>
    <row r="22" spans="1:12" ht="15.75" x14ac:dyDescent="0.2">
      <c r="A22" s="412" t="s">
        <v>21</v>
      </c>
      <c r="B22" s="413" t="s">
        <v>17</v>
      </c>
      <c r="C22" s="412" t="s">
        <v>29</v>
      </c>
      <c r="D22" s="470">
        <f>'Bieu 01 CH'!D22</f>
        <v>367.9</v>
      </c>
      <c r="E22" s="467">
        <f t="shared" si="0"/>
        <v>1.8078739569343687</v>
      </c>
      <c r="I22" s="468"/>
    </row>
    <row r="23" spans="1:12" ht="15.75" x14ac:dyDescent="0.2">
      <c r="A23" s="412" t="s">
        <v>10</v>
      </c>
      <c r="B23" s="413" t="s">
        <v>18</v>
      </c>
      <c r="C23" s="412" t="s">
        <v>30</v>
      </c>
      <c r="D23" s="470">
        <f>'Bieu 01 CH'!D23</f>
        <v>0.98</v>
      </c>
      <c r="E23" s="467">
        <f t="shared" si="0"/>
        <v>4.8157555797653743E-3</v>
      </c>
      <c r="I23" s="471"/>
    </row>
    <row r="24" spans="1:12" ht="15.75" x14ac:dyDescent="0.2">
      <c r="A24" s="412" t="s">
        <v>11</v>
      </c>
      <c r="B24" s="413" t="s">
        <v>19</v>
      </c>
      <c r="C24" s="412" t="s">
        <v>131</v>
      </c>
      <c r="D24" s="470">
        <f>'Bieu 01 CH'!D24</f>
        <v>0</v>
      </c>
      <c r="E24" s="467">
        <f t="shared" si="0"/>
        <v>0</v>
      </c>
      <c r="I24" s="471"/>
    </row>
    <row r="25" spans="1:12" ht="15.75" x14ac:dyDescent="0.2">
      <c r="A25" s="412">
        <v>2.4</v>
      </c>
      <c r="B25" s="413" t="s">
        <v>91</v>
      </c>
      <c r="C25" s="412" t="s">
        <v>135</v>
      </c>
      <c r="D25" s="470">
        <f>'Bieu 01 CH'!D25</f>
        <v>0</v>
      </c>
      <c r="E25" s="467">
        <f t="shared" si="0"/>
        <v>0</v>
      </c>
      <c r="I25" s="471"/>
    </row>
    <row r="26" spans="1:12" ht="15.75" x14ac:dyDescent="0.2">
      <c r="A26" s="412" t="s">
        <v>13</v>
      </c>
      <c r="B26" s="413" t="s">
        <v>92</v>
      </c>
      <c r="C26" s="412" t="s">
        <v>133</v>
      </c>
      <c r="D26" s="470">
        <f>'Bieu 01 CH'!D26</f>
        <v>25.27</v>
      </c>
      <c r="E26" s="467">
        <f t="shared" si="0"/>
        <v>0.12417769744966431</v>
      </c>
      <c r="I26" s="471"/>
    </row>
    <row r="27" spans="1:12" ht="15.75" x14ac:dyDescent="0.2">
      <c r="A27" s="412" t="s">
        <v>14</v>
      </c>
      <c r="B27" s="413" t="s">
        <v>93</v>
      </c>
      <c r="C27" s="412" t="s">
        <v>53</v>
      </c>
      <c r="D27" s="470">
        <f>'Bieu 01 CH'!D27</f>
        <v>54.13</v>
      </c>
      <c r="E27" s="467">
        <f t="shared" si="0"/>
        <v>0.26599678523744869</v>
      </c>
      <c r="I27" s="471"/>
    </row>
    <row r="28" spans="1:12" ht="15.75" x14ac:dyDescent="0.2">
      <c r="A28" s="412" t="s">
        <v>22</v>
      </c>
      <c r="B28" s="413" t="s">
        <v>94</v>
      </c>
      <c r="C28" s="412" t="s">
        <v>46</v>
      </c>
      <c r="D28" s="470">
        <f>'Bieu 01 CH'!D28</f>
        <v>5.63</v>
      </c>
      <c r="E28" s="467">
        <f t="shared" si="0"/>
        <v>2.7666024402121486E-2</v>
      </c>
      <c r="I28" s="471"/>
    </row>
    <row r="29" spans="1:12" ht="15.75" x14ac:dyDescent="0.2">
      <c r="A29" s="412" t="s">
        <v>23</v>
      </c>
      <c r="B29" s="413" t="s">
        <v>106</v>
      </c>
      <c r="C29" s="412" t="s">
        <v>54</v>
      </c>
      <c r="D29" s="470">
        <f>'Bieu 01 CH'!D29</f>
        <v>57.28</v>
      </c>
      <c r="E29" s="467">
        <f t="shared" si="0"/>
        <v>0.2814759996009803</v>
      </c>
      <c r="I29" s="471"/>
    </row>
    <row r="30" spans="1:12" ht="31.5" x14ac:dyDescent="0.2">
      <c r="A30" s="412" t="s">
        <v>47</v>
      </c>
      <c r="B30" s="413" t="s">
        <v>139</v>
      </c>
      <c r="C30" s="412" t="s">
        <v>31</v>
      </c>
      <c r="D30" s="470">
        <f>'Bieu 01 CH'!D30</f>
        <v>3376.7470000000003</v>
      </c>
      <c r="E30" s="467">
        <f t="shared" si="0"/>
        <v>16.593457353781623</v>
      </c>
      <c r="I30" s="471"/>
    </row>
    <row r="31" spans="1:12" ht="15.75" x14ac:dyDescent="0.2">
      <c r="A31" s="412"/>
      <c r="B31" s="410" t="s">
        <v>435</v>
      </c>
      <c r="C31" s="412"/>
      <c r="D31" s="470"/>
      <c r="E31" s="467">
        <f t="shared" si="0"/>
        <v>0</v>
      </c>
      <c r="I31" s="471"/>
    </row>
    <row r="32" spans="1:12" ht="15.75" x14ac:dyDescent="0.2">
      <c r="A32" s="412"/>
      <c r="B32" s="413" t="s">
        <v>248</v>
      </c>
      <c r="C32" s="412" t="s">
        <v>249</v>
      </c>
      <c r="D32" s="476">
        <f>'Bieu 01 CH'!D31</f>
        <v>2129.0169999999998</v>
      </c>
      <c r="E32" s="467">
        <f t="shared" si="0"/>
        <v>10.462066833842181</v>
      </c>
      <c r="I32" s="477"/>
    </row>
    <row r="33" spans="1:9" ht="15.75" x14ac:dyDescent="0.2">
      <c r="A33" s="412"/>
      <c r="B33" s="413" t="s">
        <v>257</v>
      </c>
      <c r="C33" s="412" t="s">
        <v>258</v>
      </c>
      <c r="D33" s="476">
        <f>'Bieu 01 CH'!D32</f>
        <v>578.99000000000012</v>
      </c>
      <c r="E33" s="467">
        <f t="shared" si="0"/>
        <v>2.8451778807432193</v>
      </c>
      <c r="I33" s="478"/>
    </row>
    <row r="34" spans="1:9" ht="15.75" x14ac:dyDescent="0.2">
      <c r="A34" s="412"/>
      <c r="B34" s="413" t="s">
        <v>443</v>
      </c>
      <c r="C34" s="412" t="s">
        <v>245</v>
      </c>
      <c r="D34" s="476">
        <f>'Bieu 01 CH'!D33</f>
        <v>1.4500000000000004</v>
      </c>
      <c r="E34" s="467">
        <f t="shared" si="0"/>
        <v>7.1253526435304032E-3</v>
      </c>
      <c r="I34" s="478"/>
    </row>
    <row r="35" spans="1:9" ht="15.75" x14ac:dyDescent="0.2">
      <c r="A35" s="412"/>
      <c r="B35" s="413" t="s">
        <v>444</v>
      </c>
      <c r="C35" s="412" t="s">
        <v>436</v>
      </c>
      <c r="D35" s="476">
        <f>'Bieu 01 CH'!D34</f>
        <v>8.25</v>
      </c>
      <c r="E35" s="467">
        <f t="shared" si="0"/>
        <v>4.0540799523535037E-2</v>
      </c>
      <c r="I35" s="478"/>
    </row>
    <row r="36" spans="1:9" ht="15.75" x14ac:dyDescent="0.2">
      <c r="A36" s="412"/>
      <c r="B36" s="413" t="s">
        <v>277</v>
      </c>
      <c r="C36" s="412" t="s">
        <v>246</v>
      </c>
      <c r="D36" s="476">
        <f>'Bieu 01 CH'!D35</f>
        <v>74.86</v>
      </c>
      <c r="E36" s="467">
        <f t="shared" si="0"/>
        <v>0.367864757858404</v>
      </c>
      <c r="I36" s="478"/>
    </row>
    <row r="37" spans="1:9" ht="15.75" x14ac:dyDescent="0.2">
      <c r="A37" s="412"/>
      <c r="B37" s="413" t="s">
        <v>445</v>
      </c>
      <c r="C37" s="412" t="s">
        <v>437</v>
      </c>
      <c r="D37" s="476">
        <f>'Bieu 01 CH'!D36</f>
        <v>57.670000000000009</v>
      </c>
      <c r="E37" s="467">
        <f t="shared" si="0"/>
        <v>0.28339247376027471</v>
      </c>
      <c r="I37" s="478"/>
    </row>
    <row r="38" spans="1:9" ht="15.75" x14ac:dyDescent="0.2">
      <c r="A38" s="412"/>
      <c r="B38" s="413" t="s">
        <v>449</v>
      </c>
      <c r="C38" s="412" t="s">
        <v>438</v>
      </c>
      <c r="D38" s="476">
        <f>'Bieu 01 CH'!D37</f>
        <v>2.569999999999999</v>
      </c>
      <c r="E38" s="467">
        <f t="shared" si="0"/>
        <v>1.2629073306119395E-2</v>
      </c>
      <c r="I38" s="478"/>
    </row>
    <row r="39" spans="1:9" ht="15.75" x14ac:dyDescent="0.2">
      <c r="A39" s="412"/>
      <c r="B39" s="413" t="s">
        <v>363</v>
      </c>
      <c r="C39" s="412" t="s">
        <v>364</v>
      </c>
      <c r="D39" s="476">
        <f>'Bieu 01 CH'!D38</f>
        <v>1.3000000000000003</v>
      </c>
      <c r="E39" s="467">
        <f t="shared" si="0"/>
        <v>6.3882471976479472E-3</v>
      </c>
      <c r="I39" s="478"/>
    </row>
    <row r="40" spans="1:9" ht="15.75" x14ac:dyDescent="0.2">
      <c r="A40" s="412"/>
      <c r="B40" s="413" t="s">
        <v>450</v>
      </c>
      <c r="C40" s="412" t="s">
        <v>439</v>
      </c>
      <c r="D40" s="476">
        <f>'Bieu 01 CH'!D39</f>
        <v>0</v>
      </c>
      <c r="E40" s="467">
        <f t="shared" si="0"/>
        <v>0</v>
      </c>
      <c r="I40" s="478"/>
    </row>
    <row r="41" spans="1:9" ht="15.75" x14ac:dyDescent="0.2">
      <c r="A41" s="412"/>
      <c r="B41" s="413" t="s">
        <v>454</v>
      </c>
      <c r="C41" s="412" t="s">
        <v>156</v>
      </c>
      <c r="D41" s="476">
        <f>'Bieu 01 CH'!D40</f>
        <v>10.31</v>
      </c>
      <c r="E41" s="467">
        <f t="shared" si="0"/>
        <v>5.0663714313654094E-2</v>
      </c>
      <c r="I41" s="471"/>
    </row>
    <row r="42" spans="1:9" ht="15.75" x14ac:dyDescent="0.2">
      <c r="A42" s="412"/>
      <c r="B42" s="413" t="s">
        <v>88</v>
      </c>
      <c r="C42" s="412" t="s">
        <v>77</v>
      </c>
      <c r="D42" s="476">
        <f>'Bieu 01 CH'!D41</f>
        <v>4.2700000000000005</v>
      </c>
      <c r="E42" s="467">
        <f t="shared" si="0"/>
        <v>2.0982935026120565E-2</v>
      </c>
      <c r="I42" s="479"/>
    </row>
    <row r="43" spans="1:9" ht="15.75" x14ac:dyDescent="0.2">
      <c r="A43" s="412"/>
      <c r="B43" s="413" t="s">
        <v>98</v>
      </c>
      <c r="C43" s="412" t="s">
        <v>103</v>
      </c>
      <c r="D43" s="476">
        <f>'Bieu 01 CH'!D42</f>
        <v>40.83</v>
      </c>
      <c r="E43" s="467">
        <f t="shared" si="0"/>
        <v>0.20064010236920432</v>
      </c>
      <c r="I43" s="479"/>
    </row>
    <row r="44" spans="1:9" ht="15.75" x14ac:dyDescent="0.2">
      <c r="A44" s="412"/>
      <c r="B44" s="413" t="s">
        <v>451</v>
      </c>
      <c r="C44" s="412" t="s">
        <v>48</v>
      </c>
      <c r="D44" s="476">
        <f>'Bieu 01 CH'!D43</f>
        <v>456.66000000000008</v>
      </c>
      <c r="E44" s="467">
        <f t="shared" si="0"/>
        <v>2.2440438194445473</v>
      </c>
      <c r="I44" s="480"/>
    </row>
    <row r="45" spans="1:9" ht="15.75" x14ac:dyDescent="0.2">
      <c r="A45" s="412"/>
      <c r="B45" s="413" t="s">
        <v>452</v>
      </c>
      <c r="C45" s="412" t="s">
        <v>440</v>
      </c>
      <c r="D45" s="476">
        <f>'Bieu 01 CH'!D44</f>
        <v>0.32</v>
      </c>
      <c r="E45" s="467">
        <f t="shared" si="0"/>
        <v>1.5724916178825714E-3</v>
      </c>
      <c r="I45" s="480"/>
    </row>
    <row r="46" spans="1:9" ht="15.75" x14ac:dyDescent="0.2">
      <c r="A46" s="412"/>
      <c r="B46" s="413" t="s">
        <v>453</v>
      </c>
      <c r="C46" s="412" t="s">
        <v>441</v>
      </c>
      <c r="D46" s="476">
        <f>'Bieu 01 CH'!D45</f>
        <v>0</v>
      </c>
      <c r="E46" s="467">
        <f t="shared" si="0"/>
        <v>0</v>
      </c>
      <c r="I46" s="478"/>
    </row>
    <row r="47" spans="1:9" ht="15.75" x14ac:dyDescent="0.2">
      <c r="A47" s="412"/>
      <c r="B47" s="413" t="s">
        <v>345</v>
      </c>
      <c r="C47" s="412" t="s">
        <v>346</v>
      </c>
      <c r="D47" s="476">
        <f>'Bieu 01 CH'!D46</f>
        <v>10.210000000000001</v>
      </c>
      <c r="E47" s="467">
        <f t="shared" si="0"/>
        <v>5.0172310683065796E-2</v>
      </c>
      <c r="I47" s="478"/>
    </row>
    <row r="48" spans="1:9" ht="15.75" x14ac:dyDescent="0.2">
      <c r="A48" s="415">
        <v>2.1</v>
      </c>
      <c r="B48" s="413" t="s">
        <v>128</v>
      </c>
      <c r="C48" s="412" t="s">
        <v>132</v>
      </c>
      <c r="D48" s="476">
        <f>'Bieu 01 CH'!D47</f>
        <v>0</v>
      </c>
      <c r="E48" s="467">
        <f t="shared" si="0"/>
        <v>0</v>
      </c>
      <c r="I48" s="478"/>
    </row>
    <row r="49" spans="1:9" ht="15.75" x14ac:dyDescent="0.2">
      <c r="A49" s="415">
        <v>2.11</v>
      </c>
      <c r="B49" s="413" t="s">
        <v>161</v>
      </c>
      <c r="C49" s="412" t="s">
        <v>159</v>
      </c>
      <c r="D49" s="476">
        <f>'Bieu 01 CH'!D48</f>
        <v>30.759999999999998</v>
      </c>
      <c r="E49" s="467">
        <f>D49/$G$5*100</f>
        <v>0.15115575676896217</v>
      </c>
      <c r="I49" s="471"/>
    </row>
    <row r="50" spans="1:9" ht="15.75" x14ac:dyDescent="0.2">
      <c r="A50" s="415">
        <v>2.12</v>
      </c>
      <c r="B50" s="413" t="s">
        <v>162</v>
      </c>
      <c r="C50" s="412" t="s">
        <v>160</v>
      </c>
      <c r="D50" s="476">
        <f>'Bieu 01 CH'!D49</f>
        <v>1.01</v>
      </c>
      <c r="E50" s="481">
        <f t="shared" si="0"/>
        <v>4.963176668941866E-3</v>
      </c>
      <c r="I50" s="471"/>
    </row>
    <row r="51" spans="1:9" ht="15.75" x14ac:dyDescent="0.2">
      <c r="A51" s="415" t="s">
        <v>185</v>
      </c>
      <c r="B51" s="413" t="s">
        <v>95</v>
      </c>
      <c r="C51" s="412" t="s">
        <v>100</v>
      </c>
      <c r="D51" s="476">
        <f>'Bieu 01 CH'!D50</f>
        <v>903.91000000000008</v>
      </c>
      <c r="E51" s="467">
        <f t="shared" si="0"/>
        <v>4.4418465572507353</v>
      </c>
      <c r="I51" s="471"/>
    </row>
    <row r="52" spans="1:9" ht="15.75" x14ac:dyDescent="0.2">
      <c r="A52" s="415" t="s">
        <v>186</v>
      </c>
      <c r="B52" s="413" t="s">
        <v>96</v>
      </c>
      <c r="C52" s="412" t="s">
        <v>101</v>
      </c>
      <c r="D52" s="476">
        <f>'Bieu 01 CH'!D51</f>
        <v>98.26</v>
      </c>
      <c r="E52" s="467">
        <f t="shared" si="0"/>
        <v>0.48285320741606708</v>
      </c>
      <c r="I52" s="471"/>
    </row>
    <row r="53" spans="1:9" ht="15.75" x14ac:dyDescent="0.2">
      <c r="A53" s="415" t="s">
        <v>187</v>
      </c>
      <c r="B53" s="413" t="s">
        <v>97</v>
      </c>
      <c r="C53" s="412" t="s">
        <v>105</v>
      </c>
      <c r="D53" s="476">
        <f>'Bieu 01 CH'!D52</f>
        <v>20.220000000000006</v>
      </c>
      <c r="E53" s="467">
        <f t="shared" si="0"/>
        <v>9.9361814104954996E-2</v>
      </c>
      <c r="I53" s="471"/>
    </row>
    <row r="54" spans="1:9" ht="15.75" x14ac:dyDescent="0.2">
      <c r="A54" s="415" t="s">
        <v>188</v>
      </c>
      <c r="B54" s="413" t="s">
        <v>125</v>
      </c>
      <c r="C54" s="412" t="s">
        <v>102</v>
      </c>
      <c r="D54" s="476">
        <f>'Bieu 01 CH'!D53</f>
        <v>5.77</v>
      </c>
      <c r="E54" s="467">
        <f t="shared" si="0"/>
        <v>2.8353989484945111E-2</v>
      </c>
      <c r="I54" s="471"/>
    </row>
    <row r="55" spans="1:9" ht="15.75" x14ac:dyDescent="0.2">
      <c r="A55" s="415" t="s">
        <v>189</v>
      </c>
      <c r="B55" s="413" t="s">
        <v>129</v>
      </c>
      <c r="C55" s="412" t="s">
        <v>126</v>
      </c>
      <c r="D55" s="476">
        <f>'Bieu 01 CH'!D54</f>
        <v>0</v>
      </c>
      <c r="E55" s="467">
        <f t="shared" si="0"/>
        <v>0</v>
      </c>
      <c r="I55" s="471"/>
    </row>
    <row r="56" spans="1:9" ht="15.75" x14ac:dyDescent="0.2">
      <c r="A56" s="415">
        <v>2.1800000000000002</v>
      </c>
      <c r="B56" s="413" t="s">
        <v>157</v>
      </c>
      <c r="C56" s="412" t="s">
        <v>111</v>
      </c>
      <c r="D56" s="476">
        <f>'Bieu 01 CH'!D55</f>
        <v>33.330000000000005</v>
      </c>
      <c r="E56" s="467">
        <f t="shared" si="0"/>
        <v>0.1637848300750816</v>
      </c>
      <c r="I56" s="471"/>
    </row>
    <row r="57" spans="1:9" ht="15.75" x14ac:dyDescent="0.2">
      <c r="A57" s="415">
        <v>2.19</v>
      </c>
      <c r="B57" s="413" t="s">
        <v>164</v>
      </c>
      <c r="C57" s="412" t="s">
        <v>165</v>
      </c>
      <c r="D57" s="476">
        <f>'Bieu 01 CH'!D56</f>
        <v>1853.4500000000003</v>
      </c>
      <c r="E57" s="467">
        <f t="shared" si="0"/>
        <v>9.1079205911389121</v>
      </c>
      <c r="I57" s="471"/>
    </row>
    <row r="58" spans="1:9" ht="15.75" x14ac:dyDescent="0.2">
      <c r="A58" s="415">
        <v>2.2000000000000002</v>
      </c>
      <c r="B58" s="413" t="s">
        <v>163</v>
      </c>
      <c r="C58" s="412" t="s">
        <v>166</v>
      </c>
      <c r="D58" s="476">
        <f>'Bieu 01 CH'!D57</f>
        <v>902.66</v>
      </c>
      <c r="E58" s="467">
        <f t="shared" si="0"/>
        <v>4.4357040118683804</v>
      </c>
      <c r="I58" s="471"/>
    </row>
    <row r="59" spans="1:9" ht="15.75" x14ac:dyDescent="0.2">
      <c r="A59" s="415">
        <v>2.21</v>
      </c>
      <c r="B59" s="413" t="s">
        <v>81</v>
      </c>
      <c r="C59" s="412" t="s">
        <v>82</v>
      </c>
      <c r="D59" s="476">
        <f>'Bieu 01 CH'!D58</f>
        <v>38.489999999999995</v>
      </c>
      <c r="E59" s="467">
        <f t="shared" si="0"/>
        <v>0.18914125741343801</v>
      </c>
      <c r="I59" s="471"/>
    </row>
    <row r="60" spans="1:9" ht="15.75" x14ac:dyDescent="0.2">
      <c r="A60" s="416">
        <v>3</v>
      </c>
      <c r="B60" s="417" t="s">
        <v>76</v>
      </c>
      <c r="C60" s="405" t="s">
        <v>89</v>
      </c>
      <c r="D60" s="482">
        <f>'Bieu 01 CH'!D59</f>
        <v>1148.2149999999999</v>
      </c>
      <c r="E60" s="466">
        <f t="shared" si="0"/>
        <v>5.6423701969594893</v>
      </c>
      <c r="I60" s="471"/>
    </row>
    <row r="61" spans="1:9" ht="15.75" x14ac:dyDescent="0.2">
      <c r="I61" s="468"/>
    </row>
  </sheetData>
  <mergeCells count="7">
    <mergeCell ref="A1:E2"/>
    <mergeCell ref="A3:A5"/>
    <mergeCell ref="B3:B5"/>
    <mergeCell ref="C3:C5"/>
    <mergeCell ref="D3:E3"/>
    <mergeCell ref="D4:D5"/>
    <mergeCell ref="E4:E5"/>
  </mergeCells>
  <pageMargins left="0.7" right="0.7" top="0.15" bottom="0.25" header="0.14000000000000001"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showZeros="0" zoomScaleNormal="100" workbookViewId="0">
      <selection activeCell="D9" sqref="D9"/>
    </sheetView>
  </sheetViews>
  <sheetFormatPr defaultColWidth="9.140625" defaultRowHeight="12.75" x14ac:dyDescent="0.2"/>
  <cols>
    <col min="1" max="1" width="5.140625" style="403" customWidth="1"/>
    <col min="2" max="2" width="33.85546875" style="403" customWidth="1"/>
    <col min="3" max="3" width="6" style="403" customWidth="1"/>
    <col min="4" max="4" width="10.5703125" style="386" customWidth="1"/>
    <col min="5" max="5" width="11.28515625" style="403" customWidth="1"/>
    <col min="6" max="8" width="9.140625" style="403"/>
    <col min="9" max="9" width="10.28515625" style="403" bestFit="1" customWidth="1"/>
    <col min="10" max="16384" width="9.140625" style="403"/>
  </cols>
  <sheetData>
    <row r="1" spans="1:10" x14ac:dyDescent="0.2">
      <c r="A1" s="1184" t="s">
        <v>614</v>
      </c>
      <c r="B1" s="1184"/>
      <c r="C1" s="1184"/>
      <c r="D1" s="1184"/>
    </row>
    <row r="2" spans="1:10" ht="34.5" customHeight="1" x14ac:dyDescent="0.2">
      <c r="A2" s="1185"/>
      <c r="B2" s="1185"/>
      <c r="C2" s="1185"/>
      <c r="D2" s="1185"/>
    </row>
    <row r="3" spans="1:10" ht="21" customHeight="1" x14ac:dyDescent="0.2">
      <c r="A3" s="1183" t="s">
        <v>123</v>
      </c>
      <c r="B3" s="1183" t="s">
        <v>170</v>
      </c>
      <c r="C3" s="1183" t="s">
        <v>24</v>
      </c>
      <c r="D3" s="1183" t="s">
        <v>552</v>
      </c>
      <c r="E3" s="431"/>
    </row>
    <row r="4" spans="1:10" ht="12.75" customHeight="1" x14ac:dyDescent="0.2">
      <c r="A4" s="1183"/>
      <c r="B4" s="1183"/>
      <c r="C4" s="1183"/>
      <c r="D4" s="1183"/>
      <c r="E4" s="431"/>
    </row>
    <row r="5" spans="1:10" ht="14.25" x14ac:dyDescent="0.2">
      <c r="A5" s="1183"/>
      <c r="B5" s="1183"/>
      <c r="C5" s="1183"/>
      <c r="D5" s="1183"/>
      <c r="E5" s="431"/>
    </row>
    <row r="6" spans="1:10" x14ac:dyDescent="0.2">
      <c r="A6" s="464">
        <v>-1</v>
      </c>
      <c r="B6" s="464">
        <v>-2</v>
      </c>
      <c r="C6" s="464">
        <v>-3</v>
      </c>
      <c r="D6" s="464">
        <v>-4</v>
      </c>
      <c r="E6" s="432"/>
    </row>
    <row r="7" spans="1:10" s="404" customFormat="1" ht="15.75" x14ac:dyDescent="0.2">
      <c r="A7" s="405">
        <v>1</v>
      </c>
      <c r="B7" s="406" t="s">
        <v>35</v>
      </c>
      <c r="C7" s="405" t="s">
        <v>25</v>
      </c>
      <c r="D7" s="407">
        <f>D9+D10+D12</f>
        <v>143</v>
      </c>
      <c r="E7" s="433"/>
      <c r="F7" s="408"/>
      <c r="G7" s="409"/>
      <c r="H7" s="409"/>
      <c r="I7" s="409"/>
      <c r="J7" s="409"/>
    </row>
    <row r="8" spans="1:10" ht="15.75" x14ac:dyDescent="0.2">
      <c r="A8" s="405"/>
      <c r="B8" s="410" t="s">
        <v>43</v>
      </c>
      <c r="C8" s="405"/>
      <c r="D8" s="407"/>
      <c r="E8" s="433"/>
      <c r="F8" s="411"/>
    </row>
    <row r="9" spans="1:10" ht="15.75" x14ac:dyDescent="0.2">
      <c r="A9" s="412" t="s">
        <v>5</v>
      </c>
      <c r="B9" s="413" t="s">
        <v>39</v>
      </c>
      <c r="C9" s="412" t="s">
        <v>44</v>
      </c>
      <c r="D9" s="483">
        <v>3</v>
      </c>
      <c r="E9" s="434"/>
      <c r="F9" s="435"/>
    </row>
    <row r="10" spans="1:10" ht="20.25" customHeight="1" x14ac:dyDescent="0.2">
      <c r="A10" s="412" t="s">
        <v>6</v>
      </c>
      <c r="B10" s="413" t="s">
        <v>90</v>
      </c>
      <c r="C10" s="412" t="s">
        <v>78</v>
      </c>
      <c r="D10" s="483">
        <v>15</v>
      </c>
      <c r="E10" s="434"/>
      <c r="F10" s="435"/>
    </row>
    <row r="11" spans="1:10" s="404" customFormat="1" ht="15.75" hidden="1" x14ac:dyDescent="0.2">
      <c r="A11" s="412" t="s">
        <v>52</v>
      </c>
      <c r="B11" s="413" t="s">
        <v>50</v>
      </c>
      <c r="C11" s="412" t="s">
        <v>51</v>
      </c>
      <c r="D11" s="483"/>
      <c r="E11" s="434"/>
      <c r="F11" s="435"/>
    </row>
    <row r="12" spans="1:10" ht="15.75" x14ac:dyDescent="0.2">
      <c r="A12" s="412" t="s">
        <v>7</v>
      </c>
      <c r="B12" s="413" t="s">
        <v>57</v>
      </c>
      <c r="C12" s="412" t="s">
        <v>58</v>
      </c>
      <c r="D12" s="483">
        <v>125</v>
      </c>
      <c r="E12" s="434"/>
      <c r="F12" s="435"/>
    </row>
    <row r="13" spans="1:10" ht="15.75" x14ac:dyDescent="0.2">
      <c r="A13" s="405">
        <v>2</v>
      </c>
      <c r="B13" s="406" t="s">
        <v>36</v>
      </c>
      <c r="C13" s="405" t="s">
        <v>28</v>
      </c>
      <c r="D13" s="407">
        <f>SUM(D14:D21,D40:D45)</f>
        <v>1379.16</v>
      </c>
      <c r="E13" s="434"/>
      <c r="F13" s="435"/>
      <c r="H13" s="409"/>
    </row>
    <row r="14" spans="1:10" ht="15.75" customHeight="1" x14ac:dyDescent="0.2">
      <c r="A14" s="412" t="s">
        <v>21</v>
      </c>
      <c r="B14" s="413" t="s">
        <v>17</v>
      </c>
      <c r="C14" s="412" t="s">
        <v>29</v>
      </c>
      <c r="D14" s="483">
        <v>103.33</v>
      </c>
      <c r="E14" s="434"/>
      <c r="F14" s="435"/>
    </row>
    <row r="15" spans="1:10" ht="15.75" x14ac:dyDescent="0.2">
      <c r="A15" s="412" t="s">
        <v>10</v>
      </c>
      <c r="B15" s="413" t="s">
        <v>18</v>
      </c>
      <c r="C15" s="412" t="s">
        <v>30</v>
      </c>
      <c r="D15" s="483">
        <v>3.09</v>
      </c>
      <c r="E15" s="434"/>
      <c r="F15" s="435"/>
    </row>
    <row r="16" spans="1:10" ht="15.75" hidden="1" x14ac:dyDescent="0.2">
      <c r="A16" s="412" t="s">
        <v>11</v>
      </c>
      <c r="B16" s="413" t="s">
        <v>19</v>
      </c>
      <c r="C16" s="412" t="s">
        <v>131</v>
      </c>
      <c r="D16" s="483"/>
      <c r="E16" s="434"/>
      <c r="F16" s="435"/>
    </row>
    <row r="17" spans="1:6" ht="15.75" x14ac:dyDescent="0.2">
      <c r="A17" s="412" t="s">
        <v>11</v>
      </c>
      <c r="B17" s="413" t="s">
        <v>91</v>
      </c>
      <c r="C17" s="412" t="s">
        <v>135</v>
      </c>
      <c r="D17" s="483">
        <v>234.61</v>
      </c>
      <c r="E17" s="434"/>
      <c r="F17" s="435"/>
    </row>
    <row r="18" spans="1:6" ht="15.75" x14ac:dyDescent="0.2">
      <c r="A18" s="412" t="s">
        <v>12</v>
      </c>
      <c r="B18" s="413" t="s">
        <v>92</v>
      </c>
      <c r="C18" s="412" t="s">
        <v>133</v>
      </c>
      <c r="D18" s="483">
        <v>85.27</v>
      </c>
      <c r="E18" s="434"/>
      <c r="F18" s="435"/>
    </row>
    <row r="19" spans="1:6" ht="15.75" x14ac:dyDescent="0.2">
      <c r="A19" s="412" t="s">
        <v>13</v>
      </c>
      <c r="B19" s="413" t="s">
        <v>93</v>
      </c>
      <c r="C19" s="412" t="s">
        <v>53</v>
      </c>
      <c r="D19" s="483">
        <v>20.399999999999999</v>
      </c>
      <c r="E19" s="434"/>
      <c r="F19" s="435"/>
    </row>
    <row r="20" spans="1:6" ht="31.5" x14ac:dyDescent="0.2">
      <c r="A20" s="412" t="s">
        <v>14</v>
      </c>
      <c r="B20" s="413" t="s">
        <v>106</v>
      </c>
      <c r="C20" s="412" t="s">
        <v>54</v>
      </c>
      <c r="D20" s="483">
        <v>211.6</v>
      </c>
      <c r="E20" s="434"/>
      <c r="F20" s="435"/>
    </row>
    <row r="21" spans="1:6" ht="31.5" x14ac:dyDescent="0.2">
      <c r="A21" s="412" t="s">
        <v>22</v>
      </c>
      <c r="B21" s="413" t="s">
        <v>139</v>
      </c>
      <c r="C21" s="412" t="s">
        <v>31</v>
      </c>
      <c r="D21" s="483">
        <f>SUM(D23:D38)</f>
        <v>309.29999999999995</v>
      </c>
      <c r="E21" s="434"/>
      <c r="F21" s="435"/>
    </row>
    <row r="22" spans="1:6" ht="15.75" x14ac:dyDescent="0.2">
      <c r="A22" s="412"/>
      <c r="B22" s="410" t="s">
        <v>435</v>
      </c>
      <c r="C22" s="412"/>
      <c r="D22" s="483"/>
      <c r="E22" s="434"/>
      <c r="F22" s="435"/>
    </row>
    <row r="23" spans="1:6" ht="15.75" x14ac:dyDescent="0.2">
      <c r="A23" s="412"/>
      <c r="B23" s="413" t="s">
        <v>248</v>
      </c>
      <c r="C23" s="412" t="s">
        <v>249</v>
      </c>
      <c r="D23" s="483">
        <v>126.09</v>
      </c>
      <c r="E23" s="434"/>
      <c r="F23" s="435"/>
    </row>
    <row r="24" spans="1:6" ht="15.75" x14ac:dyDescent="0.2">
      <c r="A24" s="412"/>
      <c r="B24" s="413" t="s">
        <v>257</v>
      </c>
      <c r="C24" s="412" t="s">
        <v>258</v>
      </c>
      <c r="D24" s="483">
        <v>117.6</v>
      </c>
      <c r="E24" s="434"/>
      <c r="F24" s="435"/>
    </row>
    <row r="25" spans="1:6" ht="15.75" x14ac:dyDescent="0.2">
      <c r="A25" s="412"/>
      <c r="B25" s="413" t="s">
        <v>443</v>
      </c>
      <c r="C25" s="412" t="s">
        <v>245</v>
      </c>
      <c r="D25" s="483">
        <v>0.3</v>
      </c>
      <c r="E25" s="434"/>
      <c r="F25" s="435"/>
    </row>
    <row r="26" spans="1:6" ht="15.75" x14ac:dyDescent="0.2">
      <c r="A26" s="412"/>
      <c r="B26" s="413" t="s">
        <v>444</v>
      </c>
      <c r="C26" s="412" t="s">
        <v>436</v>
      </c>
      <c r="D26" s="483">
        <v>1.51</v>
      </c>
      <c r="E26" s="434"/>
      <c r="F26" s="435"/>
    </row>
    <row r="27" spans="1:6" ht="31.5" x14ac:dyDescent="0.2">
      <c r="A27" s="412"/>
      <c r="B27" s="413" t="s">
        <v>277</v>
      </c>
      <c r="C27" s="412" t="s">
        <v>246</v>
      </c>
      <c r="D27" s="483">
        <v>13.87</v>
      </c>
      <c r="E27" s="434"/>
      <c r="F27" s="435"/>
    </row>
    <row r="28" spans="1:6" ht="15.75" x14ac:dyDescent="0.2">
      <c r="A28" s="412"/>
      <c r="B28" s="413" t="s">
        <v>445</v>
      </c>
      <c r="C28" s="412" t="s">
        <v>437</v>
      </c>
      <c r="D28" s="483">
        <v>7.5</v>
      </c>
      <c r="E28" s="434"/>
      <c r="F28" s="435"/>
    </row>
    <row r="29" spans="1:6" ht="15.75" x14ac:dyDescent="0.2">
      <c r="A29" s="412"/>
      <c r="B29" s="413" t="s">
        <v>449</v>
      </c>
      <c r="C29" s="412" t="s">
        <v>438</v>
      </c>
      <c r="D29" s="483">
        <v>5.38</v>
      </c>
      <c r="E29" s="434"/>
      <c r="F29" s="435"/>
    </row>
    <row r="30" spans="1:6" ht="15.75" x14ac:dyDescent="0.2">
      <c r="A30" s="412"/>
      <c r="B30" s="413" t="s">
        <v>363</v>
      </c>
      <c r="C30" s="412" t="s">
        <v>364</v>
      </c>
      <c r="D30" s="483">
        <v>3.04</v>
      </c>
      <c r="E30" s="434"/>
      <c r="F30" s="435"/>
    </row>
    <row r="31" spans="1:6" ht="15.75" hidden="1" x14ac:dyDescent="0.2">
      <c r="A31" s="412"/>
      <c r="B31" s="413" t="s">
        <v>450</v>
      </c>
      <c r="C31" s="412" t="s">
        <v>439</v>
      </c>
      <c r="D31" s="483"/>
      <c r="E31" s="434"/>
      <c r="F31" s="435"/>
    </row>
    <row r="32" spans="1:6" ht="15.75" x14ac:dyDescent="0.2">
      <c r="A32" s="412"/>
      <c r="B32" s="413" t="s">
        <v>454</v>
      </c>
      <c r="C32" s="412" t="s">
        <v>156</v>
      </c>
      <c r="D32" s="483"/>
      <c r="E32" s="434"/>
      <c r="F32" s="435"/>
    </row>
    <row r="33" spans="1:8" ht="15.75" x14ac:dyDescent="0.2">
      <c r="A33" s="412"/>
      <c r="B33" s="413" t="s">
        <v>88</v>
      </c>
      <c r="C33" s="412" t="s">
        <v>77</v>
      </c>
      <c r="D33" s="483">
        <v>6.78</v>
      </c>
      <c r="E33" s="434"/>
      <c r="F33" s="435"/>
    </row>
    <row r="34" spans="1:8" ht="15.75" x14ac:dyDescent="0.2">
      <c r="A34" s="412"/>
      <c r="B34" s="413" t="s">
        <v>98</v>
      </c>
      <c r="C34" s="412" t="s">
        <v>103</v>
      </c>
      <c r="D34" s="483">
        <v>4.6900000000000004</v>
      </c>
      <c r="E34" s="434"/>
      <c r="F34" s="435"/>
    </row>
    <row r="35" spans="1:8" ht="31.5" x14ac:dyDescent="0.2">
      <c r="A35" s="412"/>
      <c r="B35" s="413" t="s">
        <v>451</v>
      </c>
      <c r="C35" s="412" t="s">
        <v>48</v>
      </c>
      <c r="D35" s="483">
        <v>20.260000000000002</v>
      </c>
      <c r="E35" s="434"/>
      <c r="F35" s="435"/>
    </row>
    <row r="36" spans="1:8" ht="31.5" hidden="1" x14ac:dyDescent="0.2">
      <c r="A36" s="412"/>
      <c r="B36" s="413" t="s">
        <v>452</v>
      </c>
      <c r="C36" s="412" t="s">
        <v>440</v>
      </c>
      <c r="D36" s="483"/>
      <c r="E36" s="434"/>
      <c r="F36" s="435"/>
    </row>
    <row r="37" spans="1:8" s="404" customFormat="1" ht="15.75" hidden="1" x14ac:dyDescent="0.2">
      <c r="A37" s="412"/>
      <c r="B37" s="413" t="s">
        <v>453</v>
      </c>
      <c r="C37" s="412" t="s">
        <v>441</v>
      </c>
      <c r="D37" s="483"/>
      <c r="E37" s="434"/>
      <c r="F37" s="435"/>
    </row>
    <row r="38" spans="1:8" ht="15.75" x14ac:dyDescent="0.2">
      <c r="A38" s="412"/>
      <c r="B38" s="413" t="s">
        <v>345</v>
      </c>
      <c r="C38" s="412" t="s">
        <v>346</v>
      </c>
      <c r="D38" s="483">
        <v>2.2799999999999998</v>
      </c>
      <c r="E38" s="434"/>
      <c r="F38" s="435"/>
    </row>
    <row r="39" spans="1:8" ht="15.75" hidden="1" x14ac:dyDescent="0.2">
      <c r="A39" s="415">
        <v>2.1</v>
      </c>
      <c r="B39" s="413" t="s">
        <v>128</v>
      </c>
      <c r="C39" s="412" t="s">
        <v>132</v>
      </c>
      <c r="D39" s="483"/>
      <c r="E39" s="434"/>
      <c r="F39" s="435"/>
    </row>
    <row r="40" spans="1:8" ht="15.75" x14ac:dyDescent="0.2">
      <c r="A40" s="415" t="s">
        <v>23</v>
      </c>
      <c r="B40" s="413" t="s">
        <v>161</v>
      </c>
      <c r="C40" s="412" t="s">
        <v>159</v>
      </c>
      <c r="D40" s="483">
        <v>5.43</v>
      </c>
      <c r="E40" s="434"/>
      <c r="F40" s="435"/>
    </row>
    <row r="41" spans="1:8" ht="15.75" x14ac:dyDescent="0.2">
      <c r="A41" s="415" t="s">
        <v>47</v>
      </c>
      <c r="B41" s="413" t="s">
        <v>162</v>
      </c>
      <c r="C41" s="412" t="s">
        <v>160</v>
      </c>
      <c r="D41" s="483">
        <v>14.15</v>
      </c>
      <c r="E41" s="434"/>
      <c r="F41" s="435"/>
    </row>
    <row r="42" spans="1:8" ht="15.75" x14ac:dyDescent="0.2">
      <c r="A42" s="415" t="s">
        <v>138</v>
      </c>
      <c r="B42" s="413" t="s">
        <v>95</v>
      </c>
      <c r="C42" s="412" t="s">
        <v>100</v>
      </c>
      <c r="D42" s="483">
        <v>296.41000000000003</v>
      </c>
      <c r="E42" s="434"/>
      <c r="F42" s="435"/>
    </row>
    <row r="43" spans="1:8" ht="15.75" x14ac:dyDescent="0.2">
      <c r="A43" s="415" t="s">
        <v>183</v>
      </c>
      <c r="B43" s="413" t="s">
        <v>96</v>
      </c>
      <c r="C43" s="412" t="s">
        <v>101</v>
      </c>
      <c r="D43" s="483">
        <v>82.65</v>
      </c>
      <c r="E43" s="434"/>
      <c r="F43" s="435"/>
    </row>
    <row r="44" spans="1:8" ht="15.75" x14ac:dyDescent="0.2">
      <c r="A44" s="415" t="s">
        <v>184</v>
      </c>
      <c r="B44" s="413" t="s">
        <v>97</v>
      </c>
      <c r="C44" s="412" t="s">
        <v>105</v>
      </c>
      <c r="D44" s="483">
        <v>10.97</v>
      </c>
      <c r="E44" s="434"/>
      <c r="F44" s="435"/>
    </row>
    <row r="45" spans="1:8" ht="15.75" x14ac:dyDescent="0.2">
      <c r="A45" s="415" t="s">
        <v>187</v>
      </c>
      <c r="B45" s="413" t="s">
        <v>157</v>
      </c>
      <c r="C45" s="412" t="s">
        <v>111</v>
      </c>
      <c r="D45" s="483">
        <v>1.95</v>
      </c>
      <c r="E45" s="434"/>
      <c r="F45" s="435"/>
    </row>
    <row r="46" spans="1:8" ht="15.75" x14ac:dyDescent="0.2">
      <c r="A46" s="416">
        <v>3</v>
      </c>
      <c r="B46" s="417" t="s">
        <v>76</v>
      </c>
      <c r="C46" s="405" t="s">
        <v>89</v>
      </c>
      <c r="D46" s="407"/>
      <c r="E46" s="434"/>
      <c r="F46" s="435"/>
      <c r="H46" s="409"/>
    </row>
  </sheetData>
  <mergeCells count="5">
    <mergeCell ref="D3:D5"/>
    <mergeCell ref="A1:D2"/>
    <mergeCell ref="A3:A5"/>
    <mergeCell ref="B3:B5"/>
    <mergeCell ref="C3:C5"/>
  </mergeCells>
  <pageMargins left="0.47" right="0.23"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2"/>
  <sheetViews>
    <sheetView showZeros="0" zoomScale="115" zoomScaleNormal="115" workbookViewId="0">
      <selection activeCell="D14" sqref="D14"/>
    </sheetView>
  </sheetViews>
  <sheetFormatPr defaultColWidth="9.140625" defaultRowHeight="12.75" x14ac:dyDescent="0.2"/>
  <cols>
    <col min="1" max="1" width="5.140625" style="639" customWidth="1"/>
    <col min="2" max="2" width="33.85546875" style="639" customWidth="1"/>
    <col min="3" max="3" width="6" style="639" customWidth="1"/>
    <col min="4" max="4" width="11.7109375" style="639" customWidth="1"/>
    <col min="5" max="5" width="8.28515625" style="639" customWidth="1"/>
    <col min="6" max="6" width="14.85546875" style="665" customWidth="1"/>
    <col min="7" max="7" width="9.7109375" style="639" customWidth="1"/>
    <col min="8" max="8" width="11.140625" style="639" customWidth="1"/>
    <col min="9" max="9" width="11.28515625" style="639" bestFit="1" customWidth="1"/>
    <col min="10" max="11" width="9.140625" style="639" customWidth="1"/>
    <col min="12" max="12" width="9.140625" style="639"/>
    <col min="13" max="13" width="12.7109375" style="639" customWidth="1"/>
    <col min="14" max="16384" width="9.140625" style="639"/>
  </cols>
  <sheetData>
    <row r="1" spans="1:14" x14ac:dyDescent="0.2">
      <c r="A1" s="1187" t="s">
        <v>615</v>
      </c>
      <c r="B1" s="1187"/>
      <c r="C1" s="1187"/>
      <c r="D1" s="1187"/>
      <c r="E1" s="1187"/>
      <c r="F1" s="1187"/>
      <c r="G1" s="1187"/>
      <c r="H1" s="1187"/>
    </row>
    <row r="2" spans="1:14" x14ac:dyDescent="0.2">
      <c r="A2" s="1188"/>
      <c r="B2" s="1188"/>
      <c r="C2" s="1188"/>
      <c r="D2" s="1188"/>
      <c r="E2" s="1188"/>
      <c r="F2" s="1188"/>
      <c r="G2" s="1188"/>
      <c r="H2" s="1188"/>
    </row>
    <row r="3" spans="1:14" ht="21" customHeight="1" x14ac:dyDescent="0.2">
      <c r="A3" s="1186" t="s">
        <v>123</v>
      </c>
      <c r="B3" s="1186" t="s">
        <v>170</v>
      </c>
      <c r="C3" s="1186" t="s">
        <v>24</v>
      </c>
      <c r="D3" s="1186" t="s">
        <v>490</v>
      </c>
      <c r="E3" s="1186"/>
      <c r="F3" s="1186" t="s">
        <v>491</v>
      </c>
      <c r="G3" s="1186"/>
      <c r="H3" s="1186" t="s">
        <v>429</v>
      </c>
      <c r="I3" s="640"/>
    </row>
    <row r="4" spans="1:14" ht="12.75" customHeight="1" x14ac:dyDescent="0.2">
      <c r="A4" s="1186"/>
      <c r="B4" s="1186"/>
      <c r="C4" s="1186"/>
      <c r="D4" s="1186" t="s">
        <v>130</v>
      </c>
      <c r="E4" s="1186" t="s">
        <v>492</v>
      </c>
      <c r="F4" s="1186" t="s">
        <v>130</v>
      </c>
      <c r="G4" s="1186" t="s">
        <v>492</v>
      </c>
      <c r="H4" s="1186"/>
      <c r="I4" s="640"/>
    </row>
    <row r="5" spans="1:14" ht="14.25" customHeight="1" x14ac:dyDescent="0.2">
      <c r="A5" s="1186"/>
      <c r="B5" s="1186"/>
      <c r="C5" s="1186"/>
      <c r="D5" s="1186"/>
      <c r="E5" s="1186"/>
      <c r="F5" s="1186"/>
      <c r="G5" s="1186"/>
      <c r="H5" s="1186"/>
      <c r="I5" s="640"/>
    </row>
    <row r="6" spans="1:14" ht="3" customHeight="1" x14ac:dyDescent="0.2">
      <c r="A6" s="1186"/>
      <c r="B6" s="1186"/>
      <c r="C6" s="1186"/>
      <c r="D6" s="1186"/>
      <c r="E6" s="1186"/>
      <c r="F6" s="1186"/>
      <c r="G6" s="1186"/>
      <c r="H6" s="1186"/>
      <c r="I6" s="640"/>
    </row>
    <row r="7" spans="1:14" ht="15" x14ac:dyDescent="0.2">
      <c r="A7" s="666">
        <v>-1</v>
      </c>
      <c r="B7" s="666">
        <v>-2</v>
      </c>
      <c r="C7" s="666">
        <v>-3</v>
      </c>
      <c r="D7" s="666">
        <v>-4</v>
      </c>
      <c r="E7" s="666">
        <v>-5</v>
      </c>
      <c r="F7" s="666">
        <v>-6</v>
      </c>
      <c r="G7" s="666">
        <v>-7</v>
      </c>
      <c r="H7" s="667" t="s">
        <v>493</v>
      </c>
      <c r="I7" s="641"/>
    </row>
    <row r="8" spans="1:14" s="646" customFormat="1" ht="14.25" x14ac:dyDescent="0.2">
      <c r="A8" s="642"/>
      <c r="B8" s="643" t="s">
        <v>494</v>
      </c>
      <c r="C8" s="668"/>
      <c r="D8" s="644">
        <f>D9+D23+D62</f>
        <v>126290.53</v>
      </c>
      <c r="E8" s="644"/>
      <c r="F8" s="644">
        <f>F9+F23+F62</f>
        <v>126293.89200000001</v>
      </c>
      <c r="G8" s="644"/>
      <c r="H8" s="644">
        <f>H9+H23+H62</f>
        <v>3.3620000000082655</v>
      </c>
      <c r="I8" s="645"/>
    </row>
    <row r="9" spans="1:14" s="646" customFormat="1" ht="14.25" x14ac:dyDescent="0.2">
      <c r="A9" s="669">
        <v>1</v>
      </c>
      <c r="B9" s="670" t="s">
        <v>35</v>
      </c>
      <c r="C9" s="669" t="s">
        <v>25</v>
      </c>
      <c r="D9" s="671">
        <v>113710.61</v>
      </c>
      <c r="E9" s="647">
        <f>D9/J9*100</f>
        <v>90.038904738146243</v>
      </c>
      <c r="F9" s="648">
        <f>'Bieu 01 CH'!D8</f>
        <v>117369.87000000001</v>
      </c>
      <c r="G9" s="649">
        <f>F9/M9*100</f>
        <v>92.933924310448845</v>
      </c>
      <c r="H9" s="650">
        <f>F9-D9</f>
        <v>3659.2600000000093</v>
      </c>
      <c r="I9" s="651"/>
      <c r="J9" s="652">
        <f>D9+D23+D62</f>
        <v>126290.53</v>
      </c>
      <c r="K9" s="653">
        <f>G9+G23+G62</f>
        <v>100</v>
      </c>
      <c r="L9" s="653">
        <f>F9-D9</f>
        <v>3659.2600000000093</v>
      </c>
      <c r="M9" s="653">
        <f>F9+F23+F62</f>
        <v>126293.89200000001</v>
      </c>
      <c r="N9" s="653">
        <f>M9-J9</f>
        <v>3.3620000000082655</v>
      </c>
    </row>
    <row r="10" spans="1:14" ht="15" x14ac:dyDescent="0.25">
      <c r="A10" s="669"/>
      <c r="B10" s="672" t="s">
        <v>43</v>
      </c>
      <c r="C10" s="669"/>
      <c r="D10" s="654"/>
      <c r="E10" s="655"/>
      <c r="F10" s="648"/>
      <c r="G10" s="656"/>
      <c r="H10" s="657">
        <f t="shared" ref="H10:H62" si="0">F10-D10</f>
        <v>0</v>
      </c>
      <c r="I10" s="651"/>
      <c r="J10" s="658"/>
    </row>
    <row r="11" spans="1:14" ht="15" x14ac:dyDescent="0.25">
      <c r="A11" s="673" t="s">
        <v>5</v>
      </c>
      <c r="B11" s="674" t="s">
        <v>85</v>
      </c>
      <c r="C11" s="673" t="s">
        <v>86</v>
      </c>
      <c r="D11" s="675">
        <v>4342.66</v>
      </c>
      <c r="E11" s="655">
        <f>D11/J9*100</f>
        <v>3.4386267917317319</v>
      </c>
      <c r="F11" s="659">
        <f>'Bieu 01 CH'!D9</f>
        <v>4324.6499999999987</v>
      </c>
      <c r="G11" s="656">
        <f>F11/M9*100</f>
        <v>3.4242748651692501</v>
      </c>
      <c r="H11" s="657">
        <f t="shared" si="0"/>
        <v>-18.010000000001128</v>
      </c>
      <c r="I11" s="660"/>
      <c r="J11" s="661"/>
    </row>
    <row r="12" spans="1:14" ht="30" x14ac:dyDescent="0.25">
      <c r="A12" s="676"/>
      <c r="B12" s="672" t="s">
        <v>83</v>
      </c>
      <c r="C12" s="676" t="s">
        <v>84</v>
      </c>
      <c r="D12" s="675">
        <v>3949.24</v>
      </c>
      <c r="E12" s="655">
        <f>D12/J9*100</f>
        <v>3.1271069968587506</v>
      </c>
      <c r="F12" s="659">
        <f>'Bieu 01 CH'!D10</f>
        <v>3928.6099999999997</v>
      </c>
      <c r="G12" s="656">
        <f>F12/M9*100</f>
        <v>3.1106888367966357</v>
      </c>
      <c r="H12" s="657">
        <f t="shared" si="0"/>
        <v>-20.630000000000109</v>
      </c>
      <c r="I12" s="660"/>
      <c r="J12" s="661"/>
    </row>
    <row r="13" spans="1:14" ht="15" hidden="1" x14ac:dyDescent="0.25">
      <c r="A13" s="676"/>
      <c r="B13" s="674" t="s">
        <v>209</v>
      </c>
      <c r="C13" s="673" t="s">
        <v>207</v>
      </c>
      <c r="D13" s="654">
        <v>393.42000000000007</v>
      </c>
      <c r="E13" s="655">
        <f>D13/J9*100</f>
        <v>0.31151979487298059</v>
      </c>
      <c r="F13" s="659">
        <f>'Bieu 01 CH'!D11</f>
        <v>396.04</v>
      </c>
      <c r="G13" s="656">
        <f>F13/M9*100</f>
        <v>0.31358602837261518</v>
      </c>
      <c r="H13" s="657">
        <f t="shared" si="0"/>
        <v>2.6199999999999477</v>
      </c>
      <c r="I13" s="660"/>
      <c r="J13" s="661"/>
    </row>
    <row r="14" spans="1:14" ht="15" x14ac:dyDescent="0.25">
      <c r="A14" s="673" t="s">
        <v>6</v>
      </c>
      <c r="B14" s="674" t="s">
        <v>113</v>
      </c>
      <c r="C14" s="673" t="s">
        <v>56</v>
      </c>
      <c r="D14" s="654">
        <v>3899.68</v>
      </c>
      <c r="E14" s="655">
        <f>D14/J9*100</f>
        <v>3.087864149433849</v>
      </c>
      <c r="F14" s="659">
        <f>'Bieu 01 CH'!D12</f>
        <v>3883.7299999999996</v>
      </c>
      <c r="G14" s="656">
        <f>F14/M9*100</f>
        <v>3.0751526764255543</v>
      </c>
      <c r="H14" s="657">
        <f t="shared" si="0"/>
        <v>-15.950000000000273</v>
      </c>
      <c r="I14" s="660"/>
      <c r="J14" s="661"/>
    </row>
    <row r="15" spans="1:14" ht="15" x14ac:dyDescent="0.25">
      <c r="A15" s="673" t="s">
        <v>7</v>
      </c>
      <c r="B15" s="674" t="s">
        <v>39</v>
      </c>
      <c r="C15" s="673" t="s">
        <v>44</v>
      </c>
      <c r="D15" s="675">
        <v>17729.46</v>
      </c>
      <c r="E15" s="655">
        <f>D15/J9*100</f>
        <v>14.038629816503265</v>
      </c>
      <c r="F15" s="659">
        <f>'Bieu 01 CH'!D13</f>
        <v>9669.7000000000007</v>
      </c>
      <c r="G15" s="656">
        <f>F15/M9*100</f>
        <v>7.6565064603440991</v>
      </c>
      <c r="H15" s="657">
        <f t="shared" si="0"/>
        <v>-8059.7599999999984</v>
      </c>
      <c r="I15" s="660"/>
      <c r="J15" s="661"/>
    </row>
    <row r="16" spans="1:14" ht="19.5" customHeight="1" x14ac:dyDescent="0.25">
      <c r="A16" s="673" t="s">
        <v>8</v>
      </c>
      <c r="B16" s="674" t="s">
        <v>15</v>
      </c>
      <c r="C16" s="673" t="s">
        <v>26</v>
      </c>
      <c r="D16" s="675">
        <v>29926.63</v>
      </c>
      <c r="E16" s="655">
        <f>D16/J9*100</f>
        <v>23.696654056325521</v>
      </c>
      <c r="F16" s="659">
        <f>'Bieu 01 CH'!D14</f>
        <v>30971.19</v>
      </c>
      <c r="G16" s="656">
        <f>F16/$M$9*100</f>
        <v>24.523109953726024</v>
      </c>
      <c r="H16" s="657">
        <f t="shared" si="0"/>
        <v>1044.5599999999977</v>
      </c>
      <c r="I16" s="660"/>
      <c r="J16" s="661"/>
    </row>
    <row r="17" spans="1:12" ht="15" x14ac:dyDescent="0.25">
      <c r="A17" s="673" t="s">
        <v>9</v>
      </c>
      <c r="B17" s="674" t="s">
        <v>16</v>
      </c>
      <c r="C17" s="673" t="s">
        <v>27</v>
      </c>
      <c r="D17" s="675">
        <v>17479.86</v>
      </c>
      <c r="E17" s="655">
        <f>D17/J9*100</f>
        <v>13.840990294363323</v>
      </c>
      <c r="F17" s="659">
        <f>'Bieu 01 CH'!D15</f>
        <v>17311.09</v>
      </c>
      <c r="G17" s="656">
        <f t="shared" ref="G17:G22" si="1">F17/$M$9*100</f>
        <v>13.706989091760668</v>
      </c>
      <c r="H17" s="657">
        <f t="shared" si="0"/>
        <v>-168.77000000000044</v>
      </c>
      <c r="I17" s="660"/>
      <c r="J17" s="661"/>
    </row>
    <row r="18" spans="1:12" ht="15" x14ac:dyDescent="0.25">
      <c r="A18" s="673" t="s">
        <v>9</v>
      </c>
      <c r="B18" s="674" t="s">
        <v>40</v>
      </c>
      <c r="C18" s="673" t="s">
        <v>45</v>
      </c>
      <c r="D18" s="675">
        <v>40010.019999999997</v>
      </c>
      <c r="E18" s="655">
        <f>D18/J9*100</f>
        <v>31.680934429525315</v>
      </c>
      <c r="F18" s="659">
        <f>'Bieu 01 CH'!D16</f>
        <v>50861.48</v>
      </c>
      <c r="G18" s="656">
        <f t="shared" si="1"/>
        <v>40.272319741322086</v>
      </c>
      <c r="H18" s="657">
        <f t="shared" si="0"/>
        <v>10851.460000000006</v>
      </c>
      <c r="I18" s="660"/>
      <c r="J18" s="661"/>
    </row>
    <row r="19" spans="1:12" s="731" customFormat="1" ht="24.6" customHeight="1" x14ac:dyDescent="0.25">
      <c r="A19" s="676"/>
      <c r="B19" s="672" t="s">
        <v>495</v>
      </c>
      <c r="C19" s="676" t="s">
        <v>447</v>
      </c>
      <c r="D19" s="725"/>
      <c r="E19" s="726"/>
      <c r="F19" s="727">
        <f>'Bieu 01 CH'!D17</f>
        <v>21254.359999999997</v>
      </c>
      <c r="G19" s="656">
        <f t="shared" si="1"/>
        <v>16.82928577416871</v>
      </c>
      <c r="H19" s="728">
        <f t="shared" si="0"/>
        <v>21254.359999999997</v>
      </c>
      <c r="I19" s="729"/>
      <c r="J19" s="730"/>
    </row>
    <row r="20" spans="1:12" ht="20.25" customHeight="1" x14ac:dyDescent="0.25">
      <c r="A20" s="673" t="s">
        <v>41</v>
      </c>
      <c r="B20" s="674" t="s">
        <v>90</v>
      </c>
      <c r="C20" s="673" t="s">
        <v>78</v>
      </c>
      <c r="D20" s="675">
        <v>102.2</v>
      </c>
      <c r="E20" s="655">
        <f>D20/$J$9*100</f>
        <v>8.0924515876210204E-2</v>
      </c>
      <c r="F20" s="659">
        <f>'Bieu 01 CH'!D18</f>
        <v>131.45000000000002</v>
      </c>
      <c r="G20" s="656">
        <f t="shared" si="1"/>
        <v>0.1040826265770636</v>
      </c>
      <c r="H20" s="657">
        <f t="shared" si="0"/>
        <v>29.250000000000014</v>
      </c>
      <c r="I20" s="660"/>
      <c r="J20" s="661"/>
    </row>
    <row r="21" spans="1:12" s="646" customFormat="1" ht="15" x14ac:dyDescent="0.25">
      <c r="A21" s="673" t="s">
        <v>52</v>
      </c>
      <c r="B21" s="674" t="s">
        <v>50</v>
      </c>
      <c r="C21" s="673" t="s">
        <v>51</v>
      </c>
      <c r="D21" s="654"/>
      <c r="E21" s="655">
        <f>D21/$J$9*100</f>
        <v>0</v>
      </c>
      <c r="F21" s="659">
        <f>'Bieu 01 CH'!D19</f>
        <v>0</v>
      </c>
      <c r="G21" s="656">
        <f t="shared" si="1"/>
        <v>0</v>
      </c>
      <c r="H21" s="657">
        <f t="shared" si="0"/>
        <v>0</v>
      </c>
      <c r="I21" s="660"/>
      <c r="J21" s="661"/>
    </row>
    <row r="22" spans="1:12" ht="15" x14ac:dyDescent="0.25">
      <c r="A22" s="673" t="s">
        <v>42</v>
      </c>
      <c r="B22" s="674" t="s">
        <v>57</v>
      </c>
      <c r="C22" s="673" t="s">
        <v>58</v>
      </c>
      <c r="D22" s="654">
        <v>0.67</v>
      </c>
      <c r="E22" s="655">
        <f>D22/J9*100</f>
        <v>5.3052275574423516E-4</v>
      </c>
      <c r="F22" s="659">
        <f>'Bieu 01 CH'!D20</f>
        <v>216.57000000000002</v>
      </c>
      <c r="G22" s="656">
        <f t="shared" si="1"/>
        <v>0.17148097708478252</v>
      </c>
      <c r="H22" s="657">
        <f t="shared" si="0"/>
        <v>215.90000000000003</v>
      </c>
      <c r="I22" s="660"/>
      <c r="J22" s="661"/>
    </row>
    <row r="23" spans="1:12" ht="15" x14ac:dyDescent="0.2">
      <c r="A23" s="669">
        <v>2</v>
      </c>
      <c r="B23" s="670" t="s">
        <v>36</v>
      </c>
      <c r="C23" s="669" t="s">
        <v>28</v>
      </c>
      <c r="D23" s="671">
        <v>7239.59</v>
      </c>
      <c r="E23" s="647">
        <f>D23/J9*100</f>
        <v>5.7324884138185181</v>
      </c>
      <c r="F23" s="648">
        <f>'Bieu 01 CH'!D21</f>
        <v>7775.8069999999989</v>
      </c>
      <c r="G23" s="649">
        <f>F23/M9*100</f>
        <v>6.1569145402534584</v>
      </c>
      <c r="H23" s="650">
        <f t="shared" si="0"/>
        <v>536.21699999999873</v>
      </c>
      <c r="I23" s="660"/>
      <c r="J23" s="661"/>
      <c r="L23" s="653">
        <f>F23-D23</f>
        <v>536.21699999999873</v>
      </c>
    </row>
    <row r="24" spans="1:12" ht="15.75" customHeight="1" x14ac:dyDescent="0.25">
      <c r="A24" s="673" t="s">
        <v>21</v>
      </c>
      <c r="B24" s="674" t="s">
        <v>17</v>
      </c>
      <c r="C24" s="673" t="s">
        <v>29</v>
      </c>
      <c r="D24" s="675">
        <v>380.56</v>
      </c>
      <c r="E24" s="655">
        <f>D24/J9*100</f>
        <v>0.30133692526272554</v>
      </c>
      <c r="F24" s="659">
        <f>'Bieu 01 CH'!D22</f>
        <v>367.9</v>
      </c>
      <c r="G24" s="656">
        <f>F24/M9*100</f>
        <v>0.29130466578700415</v>
      </c>
      <c r="H24" s="657">
        <f t="shared" si="0"/>
        <v>-12.660000000000025</v>
      </c>
      <c r="I24" s="660"/>
      <c r="J24" s="661"/>
    </row>
    <row r="25" spans="1:12" ht="15" x14ac:dyDescent="0.25">
      <c r="A25" s="673" t="s">
        <v>10</v>
      </c>
      <c r="B25" s="674" t="s">
        <v>18</v>
      </c>
      <c r="C25" s="673" t="s">
        <v>30</v>
      </c>
      <c r="D25" s="654">
        <v>0.68</v>
      </c>
      <c r="E25" s="655">
        <f>D25/J9*100</f>
        <v>5.3844100582997004E-4</v>
      </c>
      <c r="F25" s="659">
        <f>'Bieu 01 CH'!D23</f>
        <v>0.98</v>
      </c>
      <c r="G25" s="662">
        <f>F25/M9*100</f>
        <v>7.7596785124018502E-4</v>
      </c>
      <c r="H25" s="657">
        <f t="shared" si="0"/>
        <v>0.29999999999999993</v>
      </c>
      <c r="I25" s="660"/>
      <c r="J25" s="661"/>
    </row>
    <row r="26" spans="1:12" ht="15" hidden="1" x14ac:dyDescent="0.25">
      <c r="A26" s="673" t="s">
        <v>11</v>
      </c>
      <c r="B26" s="674" t="s">
        <v>19</v>
      </c>
      <c r="C26" s="673" t="s">
        <v>131</v>
      </c>
      <c r="D26" s="654"/>
      <c r="E26" s="655">
        <f>D26/J9*100</f>
        <v>0</v>
      </c>
      <c r="F26" s="659">
        <f>'Bieu 01 CH'!D24</f>
        <v>0</v>
      </c>
      <c r="G26" s="656">
        <f>F26/J9*100</f>
        <v>0</v>
      </c>
      <c r="H26" s="657">
        <f t="shared" si="0"/>
        <v>0</v>
      </c>
      <c r="I26" s="660"/>
      <c r="J26" s="661"/>
    </row>
    <row r="27" spans="1:12" ht="15" x14ac:dyDescent="0.25">
      <c r="A27" s="673" t="s">
        <v>11</v>
      </c>
      <c r="B27" s="674" t="s">
        <v>91</v>
      </c>
      <c r="C27" s="673" t="s">
        <v>135</v>
      </c>
      <c r="D27" s="654"/>
      <c r="E27" s="655">
        <f>D27/J9*100</f>
        <v>0</v>
      </c>
      <c r="F27" s="659">
        <f>'Bieu 01 CH'!D25</f>
        <v>0</v>
      </c>
      <c r="G27" s="656">
        <f>F27/M9*100</f>
        <v>0</v>
      </c>
      <c r="H27" s="657">
        <f t="shared" si="0"/>
        <v>0</v>
      </c>
      <c r="I27" s="660"/>
      <c r="J27" s="661"/>
    </row>
    <row r="28" spans="1:12" ht="15" x14ac:dyDescent="0.25">
      <c r="A28" s="673" t="s">
        <v>12</v>
      </c>
      <c r="B28" s="674" t="s">
        <v>92</v>
      </c>
      <c r="C28" s="673" t="s">
        <v>133</v>
      </c>
      <c r="D28" s="654">
        <v>9.64</v>
      </c>
      <c r="E28" s="655">
        <f>D28/J9*100</f>
        <v>7.6331930826483993E-3</v>
      </c>
      <c r="F28" s="659">
        <f>'Bieu 01 CH'!D26</f>
        <v>25.27</v>
      </c>
      <c r="G28" s="656">
        <f>F28/M9*100</f>
        <v>2.0008885306979057E-2</v>
      </c>
      <c r="H28" s="657">
        <f t="shared" si="0"/>
        <v>15.629999999999999</v>
      </c>
      <c r="I28" s="660"/>
      <c r="J28" s="661"/>
    </row>
    <row r="29" spans="1:12" ht="15" x14ac:dyDescent="0.25">
      <c r="A29" s="673" t="s">
        <v>13</v>
      </c>
      <c r="B29" s="674" t="s">
        <v>93</v>
      </c>
      <c r="C29" s="673" t="s">
        <v>53</v>
      </c>
      <c r="D29" s="654">
        <v>67.7</v>
      </c>
      <c r="E29" s="655">
        <f>D29/J9*100</f>
        <v>5.360655308042496E-2</v>
      </c>
      <c r="F29" s="659">
        <f>'Bieu 01 CH'!D27</f>
        <v>54.13</v>
      </c>
      <c r="G29" s="656">
        <f>F29/M9*100</f>
        <v>4.2860346722072673E-2</v>
      </c>
      <c r="H29" s="657">
        <f t="shared" si="0"/>
        <v>-13.57</v>
      </c>
      <c r="I29" s="660"/>
      <c r="J29" s="661"/>
    </row>
    <row r="30" spans="1:12" ht="30" x14ac:dyDescent="0.25">
      <c r="A30" s="673" t="s">
        <v>14</v>
      </c>
      <c r="B30" s="674" t="s">
        <v>94</v>
      </c>
      <c r="C30" s="673" t="s">
        <v>46</v>
      </c>
      <c r="D30" s="654"/>
      <c r="E30" s="655">
        <f>D30/J9*100</f>
        <v>0</v>
      </c>
      <c r="F30" s="659">
        <f>'Bieu 01 CH'!D28</f>
        <v>5.63</v>
      </c>
      <c r="G30" s="656">
        <f>F30/M9*100</f>
        <v>4.4578561249818795E-3</v>
      </c>
      <c r="H30" s="657">
        <f t="shared" si="0"/>
        <v>5.63</v>
      </c>
      <c r="I30" s="660"/>
      <c r="J30" s="661"/>
    </row>
    <row r="31" spans="1:12" ht="30" x14ac:dyDescent="0.25">
      <c r="A31" s="673" t="s">
        <v>22</v>
      </c>
      <c r="B31" s="674" t="s">
        <v>106</v>
      </c>
      <c r="C31" s="673" t="s">
        <v>54</v>
      </c>
      <c r="D31" s="654">
        <v>55.26</v>
      </c>
      <c r="E31" s="655">
        <f>D31/J9*100</f>
        <v>4.375624997377079E-2</v>
      </c>
      <c r="F31" s="659">
        <f>'Bieu 01 CH'!D29</f>
        <v>57.28</v>
      </c>
      <c r="G31" s="656">
        <f>F31/M9*100</f>
        <v>4.5354529101058978E-2</v>
      </c>
      <c r="H31" s="657">
        <f t="shared" si="0"/>
        <v>2.0200000000000031</v>
      </c>
      <c r="I31" s="660"/>
      <c r="J31" s="661"/>
    </row>
    <row r="32" spans="1:12" ht="30" x14ac:dyDescent="0.25">
      <c r="A32" s="673" t="s">
        <v>23</v>
      </c>
      <c r="B32" s="674" t="s">
        <v>139</v>
      </c>
      <c r="C32" s="673" t="s">
        <v>31</v>
      </c>
      <c r="D32" s="654">
        <f>SUM(D34:D49)</f>
        <v>3168.4999999999995</v>
      </c>
      <c r="E32" s="655">
        <f>D32/J9*100</f>
        <v>2.5088975396650879</v>
      </c>
      <c r="F32" s="659">
        <f>'Bieu 01 CH'!D30</f>
        <v>3376.7470000000003</v>
      </c>
      <c r="G32" s="656">
        <f>F32/M9*100</f>
        <v>2.6737215446650424</v>
      </c>
      <c r="H32" s="657">
        <f t="shared" si="0"/>
        <v>208.24700000000075</v>
      </c>
      <c r="I32" s="660"/>
      <c r="J32" s="661"/>
    </row>
    <row r="33" spans="1:10" ht="15" x14ac:dyDescent="0.25">
      <c r="A33" s="673"/>
      <c r="B33" s="672" t="s">
        <v>435</v>
      </c>
      <c r="C33" s="673"/>
      <c r="D33" s="654"/>
      <c r="E33" s="655"/>
      <c r="F33" s="659"/>
      <c r="G33" s="656"/>
      <c r="H33" s="657"/>
      <c r="I33" s="660"/>
      <c r="J33" s="661"/>
    </row>
    <row r="34" spans="1:10" ht="15" x14ac:dyDescent="0.25">
      <c r="A34" s="673"/>
      <c r="B34" s="674" t="s">
        <v>248</v>
      </c>
      <c r="C34" s="673" t="s">
        <v>249</v>
      </c>
      <c r="D34" s="675">
        <v>1916.64</v>
      </c>
      <c r="E34" s="655">
        <f>D34/J9*100</f>
        <v>1.5176434844322848</v>
      </c>
      <c r="F34" s="659">
        <f>'Bieu 01 CH'!D31</f>
        <v>2129.0169999999998</v>
      </c>
      <c r="G34" s="656">
        <f>F34/M9*100</f>
        <v>1.6857640272896171</v>
      </c>
      <c r="H34" s="657">
        <f t="shared" si="0"/>
        <v>212.37699999999973</v>
      </c>
      <c r="I34" s="660"/>
      <c r="J34" s="661"/>
    </row>
    <row r="35" spans="1:10" ht="15" x14ac:dyDescent="0.25">
      <c r="A35" s="673"/>
      <c r="B35" s="674" t="s">
        <v>257</v>
      </c>
      <c r="C35" s="673" t="s">
        <v>258</v>
      </c>
      <c r="D35" s="675">
        <v>580.16999999999996</v>
      </c>
      <c r="E35" s="655">
        <f>D35/J9*100</f>
        <v>0.45939311522407894</v>
      </c>
      <c r="F35" s="659">
        <f>'Bieu 01 CH'!D32</f>
        <v>578.99000000000012</v>
      </c>
      <c r="G35" s="656">
        <f>F35/M9*100</f>
        <v>0.45844655733628048</v>
      </c>
      <c r="H35" s="657">
        <f t="shared" si="0"/>
        <v>-1.1799999999998363</v>
      </c>
      <c r="I35" s="660"/>
      <c r="J35" s="661"/>
    </row>
    <row r="36" spans="1:10" ht="15" x14ac:dyDescent="0.25">
      <c r="A36" s="673"/>
      <c r="B36" s="674" t="s">
        <v>443</v>
      </c>
      <c r="C36" s="673" t="s">
        <v>245</v>
      </c>
      <c r="D36" s="654">
        <v>1.45</v>
      </c>
      <c r="E36" s="655">
        <f>D36/J9*100</f>
        <v>1.1481462624315538E-3</v>
      </c>
      <c r="F36" s="659">
        <f>'Bieu 01 CH'!D33</f>
        <v>1.4500000000000004</v>
      </c>
      <c r="G36" s="656">
        <f>F36/M9*100</f>
        <v>1.1481156982635393E-3</v>
      </c>
      <c r="H36" s="657">
        <f t="shared" si="0"/>
        <v>0</v>
      </c>
      <c r="I36" s="660"/>
      <c r="J36" s="661"/>
    </row>
    <row r="37" spans="1:10" ht="15" x14ac:dyDescent="0.25">
      <c r="A37" s="673"/>
      <c r="B37" s="674" t="s">
        <v>444</v>
      </c>
      <c r="C37" s="673" t="s">
        <v>436</v>
      </c>
      <c r="D37" s="654">
        <v>8.56</v>
      </c>
      <c r="E37" s="655">
        <f>D37/J9*100</f>
        <v>6.7780220733890343E-3</v>
      </c>
      <c r="F37" s="659">
        <f>'Bieu 01 CH'!D34</f>
        <v>8.25</v>
      </c>
      <c r="G37" s="656">
        <f>F37/M9*100</f>
        <v>6.5323824211546196E-3</v>
      </c>
      <c r="H37" s="657">
        <f t="shared" si="0"/>
        <v>-0.3100000000000005</v>
      </c>
      <c r="I37" s="660"/>
      <c r="J37" s="661"/>
    </row>
    <row r="38" spans="1:10" ht="30" x14ac:dyDescent="0.25">
      <c r="A38" s="673"/>
      <c r="B38" s="674" t="s">
        <v>277</v>
      </c>
      <c r="C38" s="673" t="s">
        <v>246</v>
      </c>
      <c r="D38" s="654">
        <v>75.489999999999995</v>
      </c>
      <c r="E38" s="655">
        <f>D38/J9*100</f>
        <v>5.9774869897212403E-2</v>
      </c>
      <c r="F38" s="659">
        <f>'Bieu 01 CH'!D35</f>
        <v>74.86</v>
      </c>
      <c r="G38" s="656">
        <f>F38/M9*100</f>
        <v>5.9274442187592091E-2</v>
      </c>
      <c r="H38" s="657">
        <f t="shared" si="0"/>
        <v>-0.62999999999999545</v>
      </c>
      <c r="I38" s="660"/>
      <c r="J38" s="661"/>
    </row>
    <row r="39" spans="1:10" ht="15" x14ac:dyDescent="0.25">
      <c r="A39" s="673"/>
      <c r="B39" s="674" t="s">
        <v>445</v>
      </c>
      <c r="C39" s="673" t="s">
        <v>437</v>
      </c>
      <c r="D39" s="654">
        <v>57.46</v>
      </c>
      <c r="E39" s="655">
        <f>D39/J9*100</f>
        <v>4.5498264992632466E-2</v>
      </c>
      <c r="F39" s="659">
        <f>'Bieu 01 CH'!D36</f>
        <v>57.670000000000009</v>
      </c>
      <c r="G39" s="656">
        <f>F39/M9*100</f>
        <v>4.5663332633695382E-2</v>
      </c>
      <c r="H39" s="657">
        <f t="shared" si="0"/>
        <v>0.21000000000000796</v>
      </c>
      <c r="I39" s="660"/>
      <c r="J39" s="661"/>
    </row>
    <row r="40" spans="1:10" ht="15" x14ac:dyDescent="0.25">
      <c r="A40" s="673"/>
      <c r="B40" s="674" t="s">
        <v>449</v>
      </c>
      <c r="C40" s="673" t="s">
        <v>438</v>
      </c>
      <c r="D40" s="654">
        <v>0.79</v>
      </c>
      <c r="E40" s="655">
        <f>D40/J9*100</f>
        <v>6.2554175677305337E-4</v>
      </c>
      <c r="F40" s="659">
        <f>'Bieu 01 CH'!D37</f>
        <v>2.569999999999999</v>
      </c>
      <c r="G40" s="656">
        <f>F40/M9*100</f>
        <v>2.0349360996808927E-3</v>
      </c>
      <c r="H40" s="657">
        <f t="shared" si="0"/>
        <v>1.7799999999999989</v>
      </c>
      <c r="I40" s="660"/>
      <c r="J40" s="661"/>
    </row>
    <row r="41" spans="1:10" ht="15" x14ac:dyDescent="0.25">
      <c r="A41" s="673"/>
      <c r="B41" s="674" t="s">
        <v>363</v>
      </c>
      <c r="C41" s="673" t="s">
        <v>364</v>
      </c>
      <c r="D41" s="654">
        <v>1.03</v>
      </c>
      <c r="E41" s="655">
        <f>D41/J9*100</f>
        <v>8.1557975883068989E-4</v>
      </c>
      <c r="F41" s="659">
        <f>'Bieu 01 CH'!D38</f>
        <v>1.3000000000000003</v>
      </c>
      <c r="G41" s="656">
        <f>F41/M9*100</f>
        <v>1.0293451087880006E-3</v>
      </c>
      <c r="H41" s="657">
        <f t="shared" si="0"/>
        <v>0.27000000000000024</v>
      </c>
      <c r="I41" s="660"/>
      <c r="J41" s="661"/>
    </row>
    <row r="42" spans="1:10" ht="15" hidden="1" x14ac:dyDescent="0.2">
      <c r="A42" s="673"/>
      <c r="B42" s="674" t="s">
        <v>450</v>
      </c>
      <c r="C42" s="673" t="s">
        <v>439</v>
      </c>
      <c r="D42" s="663"/>
      <c r="E42" s="655">
        <f>D42/J9*100</f>
        <v>0</v>
      </c>
      <c r="F42" s="659">
        <f>'Bieu 01 CH'!D39</f>
        <v>0</v>
      </c>
      <c r="G42" s="656" t="e">
        <f>F42/J42*100</f>
        <v>#DIV/0!</v>
      </c>
      <c r="H42" s="657">
        <f t="shared" si="0"/>
        <v>0</v>
      </c>
      <c r="I42" s="660"/>
      <c r="J42" s="661"/>
    </row>
    <row r="43" spans="1:10" ht="15" x14ac:dyDescent="0.25">
      <c r="A43" s="673"/>
      <c r="B43" s="674" t="s">
        <v>454</v>
      </c>
      <c r="C43" s="673" t="s">
        <v>156</v>
      </c>
      <c r="D43" s="654">
        <v>16.98</v>
      </c>
      <c r="E43" s="655">
        <f>D43/J9*100</f>
        <v>1.3445188645577782E-2</v>
      </c>
      <c r="F43" s="659">
        <f>'Bieu 01 CH'!D40</f>
        <v>10.31</v>
      </c>
      <c r="G43" s="656">
        <f>F43/M9*100</f>
        <v>8.1634985166186818E-3</v>
      </c>
      <c r="H43" s="657">
        <f t="shared" si="0"/>
        <v>-6.67</v>
      </c>
      <c r="I43" s="660"/>
      <c r="J43" s="661"/>
    </row>
    <row r="44" spans="1:10" ht="15" x14ac:dyDescent="0.25">
      <c r="A44" s="673"/>
      <c r="B44" s="674" t="s">
        <v>88</v>
      </c>
      <c r="C44" s="673" t="s">
        <v>77</v>
      </c>
      <c r="D44" s="664">
        <v>4.1100000000000003</v>
      </c>
      <c r="E44" s="655">
        <f>D44/J9*100</f>
        <v>3.2544007852370249E-3</v>
      </c>
      <c r="F44" s="659">
        <f>'Bieu 01 CH'!D41</f>
        <v>4.2700000000000005</v>
      </c>
      <c r="G44" s="656">
        <f>F44/M9*100</f>
        <v>3.3810027804036637E-3</v>
      </c>
      <c r="H44" s="657">
        <f t="shared" si="0"/>
        <v>0.16000000000000014</v>
      </c>
      <c r="I44" s="660"/>
      <c r="J44" s="661"/>
    </row>
    <row r="45" spans="1:10" ht="15" x14ac:dyDescent="0.25">
      <c r="A45" s="673"/>
      <c r="B45" s="674" t="s">
        <v>98</v>
      </c>
      <c r="C45" s="673" t="s">
        <v>103</v>
      </c>
      <c r="D45" s="664">
        <v>33.99</v>
      </c>
      <c r="E45" s="655">
        <f>D45/J9*100</f>
        <v>2.6914132041412766E-2</v>
      </c>
      <c r="F45" s="659">
        <f>'Bieu 01 CH'!D42</f>
        <v>40.83</v>
      </c>
      <c r="G45" s="656">
        <f>F45/M9*100</f>
        <v>3.2329354455241585E-2</v>
      </c>
      <c r="H45" s="657">
        <f t="shared" si="0"/>
        <v>6.8399999999999963</v>
      </c>
      <c r="I45" s="660"/>
      <c r="J45" s="661"/>
    </row>
    <row r="46" spans="1:10" ht="30" x14ac:dyDescent="0.25">
      <c r="A46" s="673"/>
      <c r="B46" s="674" t="s">
        <v>451</v>
      </c>
      <c r="C46" s="673" t="s">
        <v>48</v>
      </c>
      <c r="D46" s="664">
        <v>467.29</v>
      </c>
      <c r="E46" s="655">
        <f>D46/J9*100</f>
        <v>0.37001190825630398</v>
      </c>
      <c r="F46" s="659">
        <f>'Bieu 01 CH'!D43</f>
        <v>456.66000000000008</v>
      </c>
      <c r="G46" s="656">
        <f>F46/M9*100</f>
        <v>0.36158518259932959</v>
      </c>
      <c r="H46" s="657">
        <f t="shared" si="0"/>
        <v>-10.629999999999939</v>
      </c>
      <c r="I46" s="660"/>
      <c r="J46" s="661"/>
    </row>
    <row r="47" spans="1:10" ht="30" hidden="1" x14ac:dyDescent="0.25">
      <c r="A47" s="673"/>
      <c r="B47" s="674" t="s">
        <v>452</v>
      </c>
      <c r="C47" s="673" t="s">
        <v>440</v>
      </c>
      <c r="D47" s="664">
        <v>0.32</v>
      </c>
      <c r="E47" s="655" t="e">
        <f>D47/J36*100</f>
        <v>#DIV/0!</v>
      </c>
      <c r="F47" s="659">
        <f>'Bieu 01 CH'!D44</f>
        <v>0.32</v>
      </c>
      <c r="G47" s="656" t="e">
        <f>F47/J47*100</f>
        <v>#DIV/0!</v>
      </c>
      <c r="H47" s="657">
        <f t="shared" si="0"/>
        <v>0</v>
      </c>
      <c r="I47" s="660"/>
      <c r="J47" s="661"/>
    </row>
    <row r="48" spans="1:10" s="646" customFormat="1" ht="15" hidden="1" x14ac:dyDescent="0.25">
      <c r="A48" s="673"/>
      <c r="B48" s="674" t="s">
        <v>453</v>
      </c>
      <c r="C48" s="673" t="s">
        <v>441</v>
      </c>
      <c r="D48" s="664"/>
      <c r="E48" s="655" t="e">
        <f>D48/J37*100</f>
        <v>#DIV/0!</v>
      </c>
      <c r="F48" s="659">
        <f>'Bieu 01 CH'!D45</f>
        <v>0</v>
      </c>
      <c r="G48" s="656" t="e">
        <f>F48/J48*100</f>
        <v>#DIV/0!</v>
      </c>
      <c r="H48" s="657">
        <f t="shared" si="0"/>
        <v>0</v>
      </c>
      <c r="I48" s="660"/>
      <c r="J48" s="661"/>
    </row>
    <row r="49" spans="1:12" ht="15" x14ac:dyDescent="0.25">
      <c r="A49" s="673"/>
      <c r="B49" s="674" t="s">
        <v>345</v>
      </c>
      <c r="C49" s="673" t="s">
        <v>346</v>
      </c>
      <c r="D49" s="664">
        <v>4.22</v>
      </c>
      <c r="E49" s="655">
        <f>D49/J9*100</f>
        <v>3.3415015361801075E-3</v>
      </c>
      <c r="F49" s="659">
        <f>'Bieu 01 CH'!D46</f>
        <v>10.210000000000001</v>
      </c>
      <c r="G49" s="656">
        <f>F49/M9*100</f>
        <v>8.0843181236349895E-3</v>
      </c>
      <c r="H49" s="657">
        <f t="shared" si="0"/>
        <v>5.9900000000000011</v>
      </c>
      <c r="I49" s="660"/>
      <c r="J49" s="661"/>
    </row>
    <row r="50" spans="1:12" ht="15" hidden="1" x14ac:dyDescent="0.25">
      <c r="A50" s="677">
        <v>2.1</v>
      </c>
      <c r="B50" s="674" t="s">
        <v>128</v>
      </c>
      <c r="C50" s="673" t="s">
        <v>132</v>
      </c>
      <c r="D50" s="664"/>
      <c r="E50" s="655">
        <f>D50/J9*100</f>
        <v>0</v>
      </c>
      <c r="F50" s="659">
        <f>'Bieu 01 CH'!D47</f>
        <v>0</v>
      </c>
      <c r="G50" s="656">
        <f>F50/J9*100</f>
        <v>0</v>
      </c>
      <c r="H50" s="657">
        <f t="shared" si="0"/>
        <v>0</v>
      </c>
      <c r="I50" s="660"/>
      <c r="J50" s="661"/>
    </row>
    <row r="51" spans="1:12" ht="15" x14ac:dyDescent="0.25">
      <c r="A51" s="677" t="s">
        <v>47</v>
      </c>
      <c r="B51" s="674" t="s">
        <v>161</v>
      </c>
      <c r="C51" s="673" t="s">
        <v>159</v>
      </c>
      <c r="D51" s="664">
        <v>27.66</v>
      </c>
      <c r="E51" s="655">
        <f>D51/J9*100</f>
        <v>2.1901879737142603E-2</v>
      </c>
      <c r="F51" s="659">
        <f>'Bieu 01 CH'!D48</f>
        <v>30.759999999999998</v>
      </c>
      <c r="G51" s="656">
        <f>F51/M9*100</f>
        <v>2.4355888881783767E-2</v>
      </c>
      <c r="H51" s="657">
        <f t="shared" si="0"/>
        <v>3.0999999999999979</v>
      </c>
      <c r="I51" s="660"/>
      <c r="J51" s="661"/>
    </row>
    <row r="52" spans="1:12" ht="15" x14ac:dyDescent="0.25">
      <c r="A52" s="677" t="s">
        <v>138</v>
      </c>
      <c r="B52" s="674" t="s">
        <v>162</v>
      </c>
      <c r="C52" s="673" t="s">
        <v>160</v>
      </c>
      <c r="D52" s="664"/>
      <c r="E52" s="655">
        <f>D52/J9*100</f>
        <v>0</v>
      </c>
      <c r="F52" s="659">
        <f>'Bieu 01 CH'!D49</f>
        <v>1.01</v>
      </c>
      <c r="G52" s="656">
        <f>F52/M9*100</f>
        <v>7.9972196913529272E-4</v>
      </c>
      <c r="H52" s="657">
        <f t="shared" si="0"/>
        <v>1.01</v>
      </c>
      <c r="I52" s="660"/>
      <c r="J52" s="661"/>
    </row>
    <row r="53" spans="1:12" ht="15" x14ac:dyDescent="0.25">
      <c r="A53" s="677" t="s">
        <v>183</v>
      </c>
      <c r="B53" s="674" t="s">
        <v>95</v>
      </c>
      <c r="C53" s="673" t="s">
        <v>100</v>
      </c>
      <c r="D53" s="675">
        <v>812.38</v>
      </c>
      <c r="E53" s="655">
        <f>D53/J9*100</f>
        <v>0.6432628004649279</v>
      </c>
      <c r="F53" s="659">
        <f>'Bieu 01 CH'!D50</f>
        <v>903.91000000000008</v>
      </c>
      <c r="G53" s="656">
        <f>F53/M9*100</f>
        <v>0.71571949021889358</v>
      </c>
      <c r="H53" s="657">
        <f t="shared" si="0"/>
        <v>91.530000000000086</v>
      </c>
      <c r="I53" s="660"/>
      <c r="J53" s="661"/>
    </row>
    <row r="54" spans="1:12" ht="15" x14ac:dyDescent="0.25">
      <c r="A54" s="677" t="s">
        <v>184</v>
      </c>
      <c r="B54" s="674" t="s">
        <v>96</v>
      </c>
      <c r="C54" s="673" t="s">
        <v>101</v>
      </c>
      <c r="D54" s="675">
        <v>89.72</v>
      </c>
      <c r="E54" s="655">
        <f>D54/J9*100</f>
        <v>7.1042539769213098E-2</v>
      </c>
      <c r="F54" s="659">
        <f>'Bieu 01 CH'!D51</f>
        <v>98.26</v>
      </c>
      <c r="G54" s="656">
        <f>F54/M9*100</f>
        <v>7.7802654145776098E-2</v>
      </c>
      <c r="H54" s="657">
        <f t="shared" si="0"/>
        <v>8.5400000000000063</v>
      </c>
      <c r="I54" s="660"/>
      <c r="J54" s="661"/>
    </row>
    <row r="55" spans="1:12" ht="15" x14ac:dyDescent="0.25">
      <c r="A55" s="677" t="s">
        <v>185</v>
      </c>
      <c r="B55" s="674" t="s">
        <v>97</v>
      </c>
      <c r="C55" s="673" t="s">
        <v>105</v>
      </c>
      <c r="D55" s="664">
        <v>18.63</v>
      </c>
      <c r="E55" s="655">
        <f>D55/J9*100</f>
        <v>1.4751699909724031E-2</v>
      </c>
      <c r="F55" s="659">
        <f>'Bieu 01 CH'!D52</f>
        <v>20.220000000000006</v>
      </c>
      <c r="G55" s="656">
        <f>F55/M9*100</f>
        <v>1.6010275461302598E-2</v>
      </c>
      <c r="H55" s="657">
        <f t="shared" si="0"/>
        <v>1.590000000000007</v>
      </c>
      <c r="I55" s="660"/>
      <c r="J55" s="661"/>
    </row>
    <row r="56" spans="1:12" ht="30" x14ac:dyDescent="0.25">
      <c r="A56" s="677" t="s">
        <v>186</v>
      </c>
      <c r="B56" s="674" t="s">
        <v>125</v>
      </c>
      <c r="C56" s="673" t="s">
        <v>102</v>
      </c>
      <c r="D56" s="664">
        <v>5.19</v>
      </c>
      <c r="E56" s="655">
        <f>D56/J9*100</f>
        <v>4.109571794496389E-3</v>
      </c>
      <c r="F56" s="659">
        <f>'Bieu 01 CH'!D53</f>
        <v>5.77</v>
      </c>
      <c r="G56" s="656">
        <f>F56/M9*100</f>
        <v>4.5687086751590479E-3</v>
      </c>
      <c r="H56" s="657">
        <f t="shared" si="0"/>
        <v>0.57999999999999918</v>
      </c>
      <c r="I56" s="660"/>
      <c r="J56" s="661"/>
    </row>
    <row r="57" spans="1:12" ht="15" hidden="1" x14ac:dyDescent="0.25">
      <c r="A57" s="677" t="s">
        <v>189</v>
      </c>
      <c r="B57" s="674" t="s">
        <v>129</v>
      </c>
      <c r="C57" s="673" t="s">
        <v>126</v>
      </c>
      <c r="D57" s="664"/>
      <c r="E57" s="655" t="e">
        <f>D57/J46*100</f>
        <v>#DIV/0!</v>
      </c>
      <c r="F57" s="659">
        <f>'Bieu 01 CH'!D54</f>
        <v>0</v>
      </c>
      <c r="G57" s="656" t="e">
        <f>F57/J57*100</f>
        <v>#DIV/0!</v>
      </c>
      <c r="H57" s="657">
        <f t="shared" si="0"/>
        <v>0</v>
      </c>
      <c r="I57" s="660"/>
      <c r="J57" s="661"/>
    </row>
    <row r="58" spans="1:12" ht="15" x14ac:dyDescent="0.25">
      <c r="A58" s="677" t="s">
        <v>187</v>
      </c>
      <c r="B58" s="674" t="s">
        <v>157</v>
      </c>
      <c r="C58" s="673" t="s">
        <v>111</v>
      </c>
      <c r="D58" s="664">
        <v>28.63</v>
      </c>
      <c r="E58" s="655">
        <f>D58/J9*100</f>
        <v>2.2669949995458884E-2</v>
      </c>
      <c r="F58" s="659">
        <f>'Bieu 01 CH'!D55</f>
        <v>33.330000000000005</v>
      </c>
      <c r="G58" s="656">
        <f>F58/M9*100</f>
        <v>2.6390824981464667E-2</v>
      </c>
      <c r="H58" s="657">
        <f t="shared" si="0"/>
        <v>4.7000000000000064</v>
      </c>
      <c r="I58" s="660"/>
      <c r="J58" s="661"/>
    </row>
    <row r="59" spans="1:12" ht="15" x14ac:dyDescent="0.25">
      <c r="A59" s="677" t="s">
        <v>188</v>
      </c>
      <c r="B59" s="674" t="s">
        <v>164</v>
      </c>
      <c r="C59" s="673" t="s">
        <v>165</v>
      </c>
      <c r="D59" s="664">
        <v>1685.22</v>
      </c>
      <c r="E59" s="655">
        <f>D59/J9*100</f>
        <v>1.3343993409482089</v>
      </c>
      <c r="F59" s="659">
        <f>'Bieu 01 CH'!D56</f>
        <v>1853.4500000000003</v>
      </c>
      <c r="G59" s="656">
        <f>F59/M9*100</f>
        <v>1.4675689937562459</v>
      </c>
      <c r="H59" s="657">
        <f t="shared" si="0"/>
        <v>168.23000000000025</v>
      </c>
      <c r="I59" s="660"/>
      <c r="J59" s="661"/>
    </row>
    <row r="60" spans="1:12" ht="15" x14ac:dyDescent="0.25">
      <c r="A60" s="677" t="s">
        <v>189</v>
      </c>
      <c r="B60" s="674" t="s">
        <v>163</v>
      </c>
      <c r="C60" s="673" t="s">
        <v>166</v>
      </c>
      <c r="D60" s="664">
        <v>889.75</v>
      </c>
      <c r="E60" s="655">
        <f>D60/J9*100</f>
        <v>0.70452630137825856</v>
      </c>
      <c r="F60" s="659">
        <f>'Bieu 01 CH'!D57</f>
        <v>902.66</v>
      </c>
      <c r="G60" s="656">
        <f>F60/M9*100</f>
        <v>0.71472973530659734</v>
      </c>
      <c r="H60" s="657">
        <f t="shared" si="0"/>
        <v>12.909999999999968</v>
      </c>
      <c r="I60" s="660"/>
      <c r="J60" s="661"/>
    </row>
    <row r="61" spans="1:12" ht="15" x14ac:dyDescent="0.25">
      <c r="A61" s="677" t="s">
        <v>190</v>
      </c>
      <c r="B61" s="674" t="s">
        <v>81</v>
      </c>
      <c r="C61" s="673" t="s">
        <v>82</v>
      </c>
      <c r="D61" s="664">
        <v>0.05</v>
      </c>
      <c r="E61" s="655">
        <f>D61/J9*100</f>
        <v>3.9591250428674265E-5</v>
      </c>
      <c r="F61" s="659">
        <f>'Bieu 01 CH'!D58</f>
        <v>38.489999999999995</v>
      </c>
      <c r="G61" s="656">
        <f>F61/M9*100</f>
        <v>3.0476533259423181E-2</v>
      </c>
      <c r="H61" s="657">
        <f t="shared" si="0"/>
        <v>38.44</v>
      </c>
      <c r="I61" s="660"/>
      <c r="J61" s="661"/>
    </row>
    <row r="62" spans="1:12" ht="15" x14ac:dyDescent="0.2">
      <c r="A62" s="678">
        <v>3</v>
      </c>
      <c r="B62" s="679" t="s">
        <v>76</v>
      </c>
      <c r="C62" s="669" t="s">
        <v>89</v>
      </c>
      <c r="D62" s="671">
        <v>5340.33</v>
      </c>
      <c r="E62" s="647">
        <f>D62/J9*100</f>
        <v>4.2286068480352403</v>
      </c>
      <c r="F62" s="648">
        <f>'Bieu 01 CH'!D59</f>
        <v>1148.2149999999999</v>
      </c>
      <c r="G62" s="649">
        <f>F62/M9*100</f>
        <v>0.90916114929770298</v>
      </c>
      <c r="H62" s="650">
        <f t="shared" si="0"/>
        <v>-4192.1149999999998</v>
      </c>
      <c r="I62" s="660"/>
      <c r="J62" s="661"/>
      <c r="L62" s="653">
        <f>F62-D62</f>
        <v>-4192.1149999999998</v>
      </c>
    </row>
  </sheetData>
  <mergeCells count="11">
    <mergeCell ref="D4:D6"/>
    <mergeCell ref="E4:E6"/>
    <mergeCell ref="F4:F6"/>
    <mergeCell ref="G4:G6"/>
    <mergeCell ref="A1:H2"/>
    <mergeCell ref="A3:A6"/>
    <mergeCell ref="B3:B6"/>
    <mergeCell ref="C3:C6"/>
    <mergeCell ref="D3:E3"/>
    <mergeCell ref="F3:G3"/>
    <mergeCell ref="H3:H6"/>
  </mergeCells>
  <pageMargins left="0.47" right="0.23"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topLeftCell="A46" zoomScale="115" zoomScaleNormal="115" workbookViewId="0">
      <selection activeCell="D14" sqref="D14"/>
    </sheetView>
  </sheetViews>
  <sheetFormatPr defaultRowHeight="12.75" x14ac:dyDescent="0.2"/>
  <cols>
    <col min="1" max="1" width="5.140625" bestFit="1" customWidth="1"/>
    <col min="2" max="2" width="31.28515625" customWidth="1"/>
    <col min="3" max="3" width="8.140625" bestFit="1" customWidth="1"/>
    <col min="4" max="4" width="12.28515625" customWidth="1"/>
    <col min="5" max="5" width="8.42578125" customWidth="1"/>
    <col min="6" max="6" width="12.42578125" customWidth="1"/>
    <col min="7" max="7" width="8.42578125" bestFit="1" customWidth="1"/>
    <col min="8" max="8" width="11.85546875" customWidth="1"/>
  </cols>
  <sheetData>
    <row r="1" spans="1:8" x14ac:dyDescent="0.2">
      <c r="A1" s="1191" t="s">
        <v>618</v>
      </c>
      <c r="B1" s="1191"/>
      <c r="C1" s="1191"/>
      <c r="D1" s="1191"/>
      <c r="E1" s="1191"/>
      <c r="F1" s="1191"/>
      <c r="G1" s="1191"/>
      <c r="H1" s="1191"/>
    </row>
    <row r="2" spans="1:8" s="219" customFormat="1" x14ac:dyDescent="0.2">
      <c r="A2" s="1192"/>
      <c r="B2" s="1192"/>
      <c r="C2" s="1192"/>
      <c r="D2" s="1192"/>
      <c r="E2" s="1192"/>
      <c r="F2" s="1192"/>
      <c r="G2" s="1192"/>
      <c r="H2" s="1192"/>
    </row>
    <row r="3" spans="1:8" ht="31.5" customHeight="1" x14ac:dyDescent="0.2">
      <c r="A3" s="1189" t="s">
        <v>123</v>
      </c>
      <c r="B3" s="1189" t="s">
        <v>170</v>
      </c>
      <c r="C3" s="1189" t="s">
        <v>24</v>
      </c>
      <c r="D3" s="1189" t="s">
        <v>491</v>
      </c>
      <c r="E3" s="1189"/>
      <c r="F3" s="1189" t="s">
        <v>503</v>
      </c>
      <c r="G3" s="1189"/>
      <c r="H3" s="1190" t="s">
        <v>429</v>
      </c>
    </row>
    <row r="4" spans="1:8" ht="14.25" x14ac:dyDescent="0.2">
      <c r="A4" s="1189"/>
      <c r="B4" s="1189"/>
      <c r="C4" s="1189"/>
      <c r="D4" s="442" t="s">
        <v>506</v>
      </c>
      <c r="E4" s="442" t="s">
        <v>502</v>
      </c>
      <c r="F4" s="442" t="s">
        <v>506</v>
      </c>
      <c r="G4" s="442" t="s">
        <v>502</v>
      </c>
      <c r="H4" s="1190"/>
    </row>
    <row r="5" spans="1:8" ht="14.25" customHeight="1" x14ac:dyDescent="0.2">
      <c r="A5" s="1189"/>
      <c r="B5" s="1189"/>
      <c r="C5" s="1189"/>
      <c r="D5" s="463" t="s">
        <v>504</v>
      </c>
      <c r="E5" s="463" t="s">
        <v>505</v>
      </c>
      <c r="F5" s="463" t="s">
        <v>504</v>
      </c>
      <c r="G5" s="463" t="s">
        <v>505</v>
      </c>
      <c r="H5" s="1190"/>
    </row>
    <row r="6" spans="1:8" ht="15" x14ac:dyDescent="0.25">
      <c r="A6" s="288"/>
      <c r="B6" s="443" t="s">
        <v>494</v>
      </c>
      <c r="C6" s="31"/>
      <c r="D6" s="488">
        <f>D7+D20+D58</f>
        <v>126293.89200000001</v>
      </c>
      <c r="E6" s="488">
        <f>E7+E20+E58</f>
        <v>100</v>
      </c>
      <c r="F6" s="488">
        <f>F7+F20+F58</f>
        <v>126293.89199999999</v>
      </c>
      <c r="G6" s="488">
        <f>G7+G20+G58</f>
        <v>100</v>
      </c>
      <c r="H6" s="489">
        <f>F6-D6</f>
        <v>0</v>
      </c>
    </row>
    <row r="7" spans="1:8" s="289" customFormat="1" ht="15.75" x14ac:dyDescent="0.2">
      <c r="A7" s="374">
        <v>1</v>
      </c>
      <c r="B7" s="499" t="s">
        <v>35</v>
      </c>
      <c r="C7" s="374" t="s">
        <v>25</v>
      </c>
      <c r="D7" s="490">
        <f>'Bieu 01 CH'!D8</f>
        <v>117369.87000000001</v>
      </c>
      <c r="E7" s="490">
        <f>D7/$D$6*100</f>
        <v>92.933924310448845</v>
      </c>
      <c r="F7" s="490">
        <f>'Bieu 03 CH'!D9</f>
        <v>111405.12999999999</v>
      </c>
      <c r="G7" s="490">
        <f>F7/$F$6*100</f>
        <v>88.21101973799334</v>
      </c>
      <c r="H7" s="502">
        <f t="shared" ref="H7:H58" si="0">F7-D7</f>
        <v>-5964.7400000000198</v>
      </c>
    </row>
    <row r="8" spans="1:8" s="290" customFormat="1" ht="15.75" x14ac:dyDescent="0.25">
      <c r="A8" s="375" t="s">
        <v>5</v>
      </c>
      <c r="B8" s="376" t="s">
        <v>85</v>
      </c>
      <c r="C8" s="377" t="s">
        <v>86</v>
      </c>
      <c r="D8" s="491">
        <f>'Bieu 01 CH'!D9</f>
        <v>4324.6499999999987</v>
      </c>
      <c r="E8" s="491">
        <f t="shared" ref="E8:E58" si="1">D8/$D$6*100</f>
        <v>3.4242748651692501</v>
      </c>
      <c r="F8" s="491">
        <f>'Bieu 03 CH'!D10</f>
        <v>4048.3500000000004</v>
      </c>
      <c r="G8" s="491">
        <f t="shared" ref="G8:G58" si="2">F8/$F$6*100</f>
        <v>3.2054994393553096</v>
      </c>
      <c r="H8" s="503">
        <f t="shared" si="0"/>
        <v>-276.29999999999836</v>
      </c>
    </row>
    <row r="9" spans="1:8" s="290" customFormat="1" ht="15.75" x14ac:dyDescent="0.25">
      <c r="A9" s="375"/>
      <c r="B9" s="376" t="s">
        <v>208</v>
      </c>
      <c r="C9" s="377" t="s">
        <v>84</v>
      </c>
      <c r="D9" s="491">
        <f>'Bieu 01 CH'!D10</f>
        <v>3928.6099999999997</v>
      </c>
      <c r="E9" s="491">
        <f t="shared" si="1"/>
        <v>3.1106888367966357</v>
      </c>
      <c r="F9" s="491">
        <f>'Bieu 03 CH'!D11</f>
        <v>3652.3100000000004</v>
      </c>
      <c r="G9" s="491">
        <f t="shared" si="2"/>
        <v>2.8919134109826947</v>
      </c>
      <c r="H9" s="503">
        <f t="shared" si="0"/>
        <v>-276.29999999999927</v>
      </c>
    </row>
    <row r="10" spans="1:8" s="291" customFormat="1" ht="15.75" x14ac:dyDescent="0.25">
      <c r="A10" s="375"/>
      <c r="B10" s="376" t="s">
        <v>209</v>
      </c>
      <c r="C10" s="377" t="s">
        <v>207</v>
      </c>
      <c r="D10" s="491">
        <f>'Bieu 01 CH'!D11</f>
        <v>396.04</v>
      </c>
      <c r="E10" s="491">
        <f t="shared" si="1"/>
        <v>0.31358602837261518</v>
      </c>
      <c r="F10" s="491">
        <f>'Bieu 03 CH'!D12</f>
        <v>396.04</v>
      </c>
      <c r="G10" s="491">
        <f t="shared" si="2"/>
        <v>0.31358602837261523</v>
      </c>
      <c r="H10" s="503">
        <f t="shared" si="0"/>
        <v>0</v>
      </c>
    </row>
    <row r="11" spans="1:8" ht="15.75" x14ac:dyDescent="0.25">
      <c r="A11" s="375" t="s">
        <v>6</v>
      </c>
      <c r="B11" s="376" t="s">
        <v>113</v>
      </c>
      <c r="C11" s="377" t="s">
        <v>56</v>
      </c>
      <c r="D11" s="491">
        <f>'Bieu 01 CH'!D12</f>
        <v>3883.7299999999996</v>
      </c>
      <c r="E11" s="491">
        <f t="shared" si="1"/>
        <v>3.0751526764255543</v>
      </c>
      <c r="F11" s="491">
        <f>'Bieu 03 CH'!D13</f>
        <v>3131.4300000000007</v>
      </c>
      <c r="G11" s="491">
        <f t="shared" si="2"/>
        <v>2.4794785800092383</v>
      </c>
      <c r="H11" s="503">
        <f t="shared" si="0"/>
        <v>-752.29999999999882</v>
      </c>
    </row>
    <row r="12" spans="1:8" ht="15.75" x14ac:dyDescent="0.25">
      <c r="A12" s="375" t="s">
        <v>7</v>
      </c>
      <c r="B12" s="376" t="s">
        <v>39</v>
      </c>
      <c r="C12" s="377" t="s">
        <v>44</v>
      </c>
      <c r="D12" s="491">
        <f>'Bieu 01 CH'!D13</f>
        <v>9669.7000000000007</v>
      </c>
      <c r="E12" s="491">
        <f t="shared" si="1"/>
        <v>7.6565064603440991</v>
      </c>
      <c r="F12" s="491">
        <f>'Bieu 03 CH'!D14</f>
        <v>11579.720000000001</v>
      </c>
      <c r="G12" s="491">
        <f t="shared" si="2"/>
        <v>9.1688678024112225</v>
      </c>
      <c r="H12" s="503">
        <f t="shared" si="0"/>
        <v>1910.0200000000004</v>
      </c>
    </row>
    <row r="13" spans="1:8" ht="15.75" x14ac:dyDescent="0.25">
      <c r="A13" s="375" t="s">
        <v>8</v>
      </c>
      <c r="B13" s="376" t="s">
        <v>15</v>
      </c>
      <c r="C13" s="377" t="s">
        <v>26</v>
      </c>
      <c r="D13" s="491">
        <f>'Bieu 01 CH'!D14</f>
        <v>30971.19</v>
      </c>
      <c r="E13" s="491">
        <f t="shared" si="1"/>
        <v>24.523109953726024</v>
      </c>
      <c r="F13" s="491">
        <f>'Bieu 03 CH'!D15</f>
        <v>30112.49</v>
      </c>
      <c r="G13" s="491">
        <f t="shared" si="2"/>
        <v>23.843187919175065</v>
      </c>
      <c r="H13" s="503">
        <f t="shared" si="0"/>
        <v>-858.69999999999709</v>
      </c>
    </row>
    <row r="14" spans="1:8" ht="15.75" x14ac:dyDescent="0.25">
      <c r="A14" s="375" t="s">
        <v>9</v>
      </c>
      <c r="B14" s="376" t="s">
        <v>16</v>
      </c>
      <c r="C14" s="377" t="s">
        <v>27</v>
      </c>
      <c r="D14" s="491">
        <f>'Bieu 01 CH'!D15</f>
        <v>17311.09</v>
      </c>
      <c r="E14" s="491">
        <f t="shared" si="1"/>
        <v>13.706989091760668</v>
      </c>
      <c r="F14" s="491">
        <f>'Bieu 03 CH'!D16</f>
        <v>16833.79</v>
      </c>
      <c r="G14" s="491">
        <f t="shared" si="2"/>
        <v>13.329061076049506</v>
      </c>
      <c r="H14" s="503">
        <f t="shared" si="0"/>
        <v>-477.29999999999927</v>
      </c>
    </row>
    <row r="15" spans="1:8" ht="15.75" x14ac:dyDescent="0.25">
      <c r="A15" s="375" t="s">
        <v>41</v>
      </c>
      <c r="B15" s="376" t="s">
        <v>40</v>
      </c>
      <c r="C15" s="377" t="s">
        <v>45</v>
      </c>
      <c r="D15" s="491">
        <f>'Bieu 01 CH'!D16</f>
        <v>50861.48</v>
      </c>
      <c r="E15" s="491">
        <f t="shared" si="1"/>
        <v>40.272319741322086</v>
      </c>
      <c r="F15" s="491">
        <f>'Bieu 03 CH'!D17</f>
        <v>44372.229999999996</v>
      </c>
      <c r="G15" s="491">
        <f t="shared" si="2"/>
        <v>35.134106089627828</v>
      </c>
      <c r="H15" s="503">
        <f t="shared" si="0"/>
        <v>-6489.2500000000073</v>
      </c>
    </row>
    <row r="16" spans="1:8" ht="31.5" x14ac:dyDescent="0.25">
      <c r="A16" s="378"/>
      <c r="B16" s="379" t="s">
        <v>446</v>
      </c>
      <c r="C16" s="377" t="s">
        <v>447</v>
      </c>
      <c r="D16" s="491">
        <f>'Bieu 01 CH'!D17</f>
        <v>21254.359999999997</v>
      </c>
      <c r="E16" s="491">
        <f t="shared" si="1"/>
        <v>16.82928577416871</v>
      </c>
      <c r="F16" s="491">
        <f>'Bieu 03 CH'!D18</f>
        <v>21254.359999999997</v>
      </c>
      <c r="G16" s="491">
        <f t="shared" si="2"/>
        <v>16.82928577416871</v>
      </c>
      <c r="H16" s="503">
        <f t="shared" si="0"/>
        <v>0</v>
      </c>
    </row>
    <row r="17" spans="1:9" ht="15.75" x14ac:dyDescent="0.25">
      <c r="A17" s="375" t="s">
        <v>42</v>
      </c>
      <c r="B17" s="376" t="s">
        <v>90</v>
      </c>
      <c r="C17" s="377" t="s">
        <v>78</v>
      </c>
      <c r="D17" s="491">
        <f>'Bieu 01 CH'!D18</f>
        <v>131.45000000000002</v>
      </c>
      <c r="E17" s="491">
        <f t="shared" si="1"/>
        <v>0.1040826265770636</v>
      </c>
      <c r="F17" s="491">
        <f>'Bieu 03 CH'!D19</f>
        <v>141.4</v>
      </c>
      <c r="G17" s="491">
        <f t="shared" si="2"/>
        <v>0.11196107567894101</v>
      </c>
      <c r="H17" s="503">
        <f t="shared" si="0"/>
        <v>9.9499999999999886</v>
      </c>
    </row>
    <row r="18" spans="1:9" ht="15.75" x14ac:dyDescent="0.25">
      <c r="A18" s="375" t="s">
        <v>52</v>
      </c>
      <c r="B18" s="376" t="s">
        <v>50</v>
      </c>
      <c r="C18" s="377" t="s">
        <v>51</v>
      </c>
      <c r="D18" s="491">
        <f>'Bieu 01 CH'!D19</f>
        <v>0</v>
      </c>
      <c r="E18" s="491">
        <f t="shared" si="1"/>
        <v>0</v>
      </c>
      <c r="F18" s="491">
        <f>'Bieu 03 CH'!D20</f>
        <v>0</v>
      </c>
      <c r="G18" s="491">
        <f t="shared" si="2"/>
        <v>0</v>
      </c>
      <c r="H18" s="503">
        <f t="shared" si="0"/>
        <v>0</v>
      </c>
    </row>
    <row r="19" spans="1:9" s="289" customFormat="1" ht="15.75" x14ac:dyDescent="0.25">
      <c r="A19" s="375" t="s">
        <v>192</v>
      </c>
      <c r="B19" s="376" t="s">
        <v>57</v>
      </c>
      <c r="C19" s="377" t="s">
        <v>58</v>
      </c>
      <c r="D19" s="491">
        <f>'Bieu 01 CH'!D20</f>
        <v>216.57000000000002</v>
      </c>
      <c r="E19" s="491">
        <f t="shared" si="1"/>
        <v>0.17148097708478252</v>
      </c>
      <c r="F19" s="491">
        <f>'Bieu 03 CH'!D21</f>
        <v>1185.71</v>
      </c>
      <c r="G19" s="491">
        <f t="shared" si="2"/>
        <v>0.93884983764693875</v>
      </c>
      <c r="H19" s="503">
        <f t="shared" si="0"/>
        <v>969.14</v>
      </c>
    </row>
    <row r="20" spans="1:9" ht="15.75" x14ac:dyDescent="0.2">
      <c r="A20" s="380">
        <v>2</v>
      </c>
      <c r="B20" s="500" t="s">
        <v>36</v>
      </c>
      <c r="C20" s="382" t="s">
        <v>28</v>
      </c>
      <c r="D20" s="490">
        <f>'Bieu 01 CH'!D21</f>
        <v>7775.8069999999989</v>
      </c>
      <c r="E20" s="490">
        <f t="shared" si="1"/>
        <v>6.1569145402534584</v>
      </c>
      <c r="F20" s="490">
        <f>'Bieu 03 CH'!D22</f>
        <v>13816.306999999999</v>
      </c>
      <c r="G20" s="490">
        <f t="shared" si="2"/>
        <v>10.939806178433395</v>
      </c>
      <c r="H20" s="504">
        <f t="shared" si="0"/>
        <v>6040.5</v>
      </c>
    </row>
    <row r="21" spans="1:9" ht="15.75" x14ac:dyDescent="0.25">
      <c r="A21" s="375" t="s">
        <v>21</v>
      </c>
      <c r="B21" s="376" t="s">
        <v>17</v>
      </c>
      <c r="C21" s="377" t="s">
        <v>29</v>
      </c>
      <c r="D21" s="491">
        <f>'Bieu 01 CH'!D22</f>
        <v>367.9</v>
      </c>
      <c r="E21" s="491">
        <f t="shared" si="1"/>
        <v>0.29130466578700415</v>
      </c>
      <c r="F21" s="491">
        <f>'Bieu 03 CH'!D23</f>
        <v>3956.5099999999998</v>
      </c>
      <c r="G21" s="491">
        <f t="shared" si="2"/>
        <v>3.1327801664390864</v>
      </c>
      <c r="H21" s="503">
        <f t="shared" si="0"/>
        <v>3588.6099999999997</v>
      </c>
    </row>
    <row r="22" spans="1:9" ht="15.75" x14ac:dyDescent="0.25">
      <c r="A22" s="375" t="s">
        <v>10</v>
      </c>
      <c r="B22" s="376" t="s">
        <v>18</v>
      </c>
      <c r="C22" s="377" t="s">
        <v>30</v>
      </c>
      <c r="D22" s="491">
        <f>'Bieu 01 CH'!D23</f>
        <v>0.98</v>
      </c>
      <c r="E22" s="491">
        <f t="shared" si="1"/>
        <v>7.7596785124018502E-4</v>
      </c>
      <c r="F22" s="491">
        <f>'Bieu 03 CH'!D24</f>
        <v>4.4000000000000004</v>
      </c>
      <c r="G22" s="491">
        <f t="shared" si="2"/>
        <v>3.4839372912824637E-3</v>
      </c>
      <c r="H22" s="503">
        <f t="shared" si="0"/>
        <v>3.4200000000000004</v>
      </c>
    </row>
    <row r="23" spans="1:9" ht="15.75" x14ac:dyDescent="0.25">
      <c r="A23" s="375" t="s">
        <v>11</v>
      </c>
      <c r="B23" s="376" t="s">
        <v>19</v>
      </c>
      <c r="C23" s="377" t="s">
        <v>131</v>
      </c>
      <c r="D23" s="491">
        <f>'Bieu 01 CH'!D24</f>
        <v>0</v>
      </c>
      <c r="E23" s="491">
        <f t="shared" si="1"/>
        <v>0</v>
      </c>
      <c r="F23" s="491">
        <f>'Bieu 03 CH'!D25</f>
        <v>0</v>
      </c>
      <c r="G23" s="491">
        <f t="shared" si="2"/>
        <v>0</v>
      </c>
      <c r="H23" s="503">
        <f t="shared" si="0"/>
        <v>0</v>
      </c>
    </row>
    <row r="24" spans="1:9" ht="15.75" x14ac:dyDescent="0.25">
      <c r="A24" s="375" t="s">
        <v>12</v>
      </c>
      <c r="B24" s="376" t="s">
        <v>91</v>
      </c>
      <c r="C24" s="377" t="s">
        <v>135</v>
      </c>
      <c r="D24" s="491">
        <f>'Bieu 01 CH'!D25</f>
        <v>0</v>
      </c>
      <c r="E24" s="491">
        <f t="shared" si="1"/>
        <v>0</v>
      </c>
      <c r="F24" s="491">
        <f>'Bieu 03 CH'!D26</f>
        <v>156.07</v>
      </c>
      <c r="G24" s="491">
        <f t="shared" si="2"/>
        <v>0.12357683932964866</v>
      </c>
      <c r="H24" s="503">
        <f t="shared" si="0"/>
        <v>156.07</v>
      </c>
    </row>
    <row r="25" spans="1:9" s="290" customFormat="1" ht="15.75" x14ac:dyDescent="0.25">
      <c r="A25" s="375" t="s">
        <v>13</v>
      </c>
      <c r="B25" s="376" t="s">
        <v>92</v>
      </c>
      <c r="C25" s="377" t="s">
        <v>133</v>
      </c>
      <c r="D25" s="491">
        <f>'Bieu 01 CH'!D26</f>
        <v>25.27</v>
      </c>
      <c r="E25" s="491">
        <f t="shared" si="1"/>
        <v>2.0008885306979057E-2</v>
      </c>
      <c r="F25" s="491">
        <f>'Bieu 03 CH'!D27</f>
        <v>689.65</v>
      </c>
      <c r="G25" s="491">
        <f t="shared" si="2"/>
        <v>0.54606758021203428</v>
      </c>
      <c r="H25" s="503">
        <f t="shared" si="0"/>
        <v>664.38</v>
      </c>
    </row>
    <row r="26" spans="1:9" ht="31.5" x14ac:dyDescent="0.25">
      <c r="A26" s="375" t="s">
        <v>14</v>
      </c>
      <c r="B26" s="376" t="s">
        <v>93</v>
      </c>
      <c r="C26" s="377" t="s">
        <v>53</v>
      </c>
      <c r="D26" s="491">
        <f>'Bieu 01 CH'!D27</f>
        <v>54.13</v>
      </c>
      <c r="E26" s="491">
        <f t="shared" si="1"/>
        <v>4.2860346722072673E-2</v>
      </c>
      <c r="F26" s="491">
        <f>'Bieu 03 CH'!D28</f>
        <v>110.47999999999999</v>
      </c>
      <c r="G26" s="491">
        <f t="shared" si="2"/>
        <v>8.7478498168383309E-2</v>
      </c>
      <c r="H26" s="503">
        <f t="shared" si="0"/>
        <v>56.349999999999987</v>
      </c>
    </row>
    <row r="27" spans="1:9" ht="31.5" x14ac:dyDescent="0.25">
      <c r="A27" s="375" t="s">
        <v>22</v>
      </c>
      <c r="B27" s="376" t="s">
        <v>94</v>
      </c>
      <c r="C27" s="377" t="s">
        <v>46</v>
      </c>
      <c r="D27" s="491">
        <f>'Bieu 01 CH'!D28</f>
        <v>5.63</v>
      </c>
      <c r="E27" s="491">
        <f t="shared" si="1"/>
        <v>4.4578561249818795E-3</v>
      </c>
      <c r="F27" s="491">
        <f>'Bieu 03 CH'!D29</f>
        <v>5.63</v>
      </c>
      <c r="G27" s="491">
        <f t="shared" si="2"/>
        <v>4.4578561249818795E-3</v>
      </c>
      <c r="H27" s="503">
        <f t="shared" si="0"/>
        <v>0</v>
      </c>
    </row>
    <row r="28" spans="1:9" ht="31.5" x14ac:dyDescent="0.25">
      <c r="A28" s="375" t="s">
        <v>23</v>
      </c>
      <c r="B28" s="376" t="s">
        <v>106</v>
      </c>
      <c r="C28" s="377" t="s">
        <v>54</v>
      </c>
      <c r="D28" s="491">
        <f>'Bieu 01 CH'!D29</f>
        <v>57.28</v>
      </c>
      <c r="E28" s="491">
        <f t="shared" si="1"/>
        <v>4.5354529101058978E-2</v>
      </c>
      <c r="F28" s="491">
        <f>'Bieu 03 CH'!D30</f>
        <v>329.83</v>
      </c>
      <c r="G28" s="491">
        <f t="shared" si="2"/>
        <v>0.2611606901781125</v>
      </c>
      <c r="H28" s="503">
        <f t="shared" si="0"/>
        <v>272.54999999999995</v>
      </c>
    </row>
    <row r="29" spans="1:9" ht="31.5" x14ac:dyDescent="0.25">
      <c r="A29" s="375" t="s">
        <v>47</v>
      </c>
      <c r="B29" s="376" t="s">
        <v>139</v>
      </c>
      <c r="C29" s="377" t="s">
        <v>31</v>
      </c>
      <c r="D29" s="491">
        <f>'Bieu 01 CH'!D30</f>
        <v>3376.7470000000003</v>
      </c>
      <c r="E29" s="491">
        <f t="shared" si="1"/>
        <v>2.6737215446650424</v>
      </c>
      <c r="F29" s="491">
        <f>'Bieu 03 CH'!D31</f>
        <v>4339.6869999999999</v>
      </c>
      <c r="G29" s="491">
        <f t="shared" si="2"/>
        <v>3.4361812208622089</v>
      </c>
      <c r="H29" s="503">
        <f t="shared" si="0"/>
        <v>962.9399999999996</v>
      </c>
      <c r="I29" s="290"/>
    </row>
    <row r="30" spans="1:9" ht="15.75" x14ac:dyDescent="0.25">
      <c r="A30" s="375" t="s">
        <v>442</v>
      </c>
      <c r="B30" s="376" t="s">
        <v>248</v>
      </c>
      <c r="C30" s="377" t="s">
        <v>249</v>
      </c>
      <c r="D30" s="491">
        <f>'Bieu 01 CH'!D31</f>
        <v>2129.0169999999998</v>
      </c>
      <c r="E30" s="491">
        <f t="shared" si="1"/>
        <v>1.6857640272896171</v>
      </c>
      <c r="F30" s="491">
        <f>'Bieu 03 CH'!D32</f>
        <v>2358.7470000000003</v>
      </c>
      <c r="G30" s="491">
        <f t="shared" si="2"/>
        <v>1.8676651440910543</v>
      </c>
      <c r="H30" s="503">
        <f t="shared" si="0"/>
        <v>229.73000000000047</v>
      </c>
      <c r="I30" s="290"/>
    </row>
    <row r="31" spans="1:9" ht="15.75" x14ac:dyDescent="0.25">
      <c r="A31" s="375" t="s">
        <v>442</v>
      </c>
      <c r="B31" s="376" t="s">
        <v>257</v>
      </c>
      <c r="C31" s="377" t="s">
        <v>258</v>
      </c>
      <c r="D31" s="491">
        <f>'Bieu 01 CH'!D32</f>
        <v>578.99000000000012</v>
      </c>
      <c r="E31" s="491">
        <f t="shared" si="1"/>
        <v>0.45844655733628048</v>
      </c>
      <c r="F31" s="491">
        <f>'Bieu 03 CH'!D33</f>
        <v>1162.54</v>
      </c>
      <c r="G31" s="491">
        <f t="shared" si="2"/>
        <v>0.92050374059261708</v>
      </c>
      <c r="H31" s="503">
        <f t="shared" si="0"/>
        <v>583.54999999999984</v>
      </c>
      <c r="I31" s="290"/>
    </row>
    <row r="32" spans="1:9" ht="15.75" x14ac:dyDescent="0.25">
      <c r="A32" s="375" t="s">
        <v>442</v>
      </c>
      <c r="B32" s="376" t="s">
        <v>443</v>
      </c>
      <c r="C32" s="377" t="s">
        <v>245</v>
      </c>
      <c r="D32" s="491">
        <f>'Bieu 01 CH'!D33</f>
        <v>1.4500000000000004</v>
      </c>
      <c r="E32" s="491">
        <f t="shared" si="1"/>
        <v>1.1481156982635393E-3</v>
      </c>
      <c r="F32" s="491">
        <f>'Bieu 03 CH'!D34</f>
        <v>1.4300000000000002</v>
      </c>
      <c r="G32" s="491">
        <f t="shared" si="2"/>
        <v>1.1322796196668009E-3</v>
      </c>
      <c r="H32" s="503">
        <f t="shared" si="0"/>
        <v>-2.000000000000024E-2</v>
      </c>
      <c r="I32" s="290"/>
    </row>
    <row r="33" spans="1:9" ht="15.75" x14ac:dyDescent="0.25">
      <c r="A33" s="375" t="s">
        <v>442</v>
      </c>
      <c r="B33" s="376" t="s">
        <v>444</v>
      </c>
      <c r="C33" s="377" t="s">
        <v>436</v>
      </c>
      <c r="D33" s="491">
        <f>'Bieu 01 CH'!D34</f>
        <v>8.25</v>
      </c>
      <c r="E33" s="491">
        <f t="shared" si="1"/>
        <v>6.5323824211546196E-3</v>
      </c>
      <c r="F33" s="491">
        <f>'Bieu 03 CH'!D35</f>
        <v>8.6399999999999988</v>
      </c>
      <c r="G33" s="491">
        <f t="shared" si="2"/>
        <v>6.8411859537910189E-3</v>
      </c>
      <c r="H33" s="503">
        <f t="shared" si="0"/>
        <v>0.38999999999999879</v>
      </c>
      <c r="I33" s="290"/>
    </row>
    <row r="34" spans="1:9" ht="31.5" x14ac:dyDescent="0.25">
      <c r="A34" s="375" t="s">
        <v>442</v>
      </c>
      <c r="B34" s="376" t="s">
        <v>277</v>
      </c>
      <c r="C34" s="377" t="s">
        <v>246</v>
      </c>
      <c r="D34" s="491">
        <f>'Bieu 01 CH'!D35</f>
        <v>74.86</v>
      </c>
      <c r="E34" s="491">
        <f t="shared" si="1"/>
        <v>5.9274442187592091E-2</v>
      </c>
      <c r="F34" s="491">
        <f>'Bieu 03 CH'!D36</f>
        <v>71.610000000000014</v>
      </c>
      <c r="G34" s="491">
        <f t="shared" si="2"/>
        <v>5.6701079415622108E-2</v>
      </c>
      <c r="H34" s="503">
        <f t="shared" si="0"/>
        <v>-3.2499999999999858</v>
      </c>
      <c r="I34" s="290"/>
    </row>
    <row r="35" spans="1:9" ht="31.5" x14ac:dyDescent="0.25">
      <c r="A35" s="375" t="s">
        <v>442</v>
      </c>
      <c r="B35" s="376" t="s">
        <v>445</v>
      </c>
      <c r="C35" s="377" t="s">
        <v>437</v>
      </c>
      <c r="D35" s="491">
        <f>'Bieu 01 CH'!D36</f>
        <v>57.670000000000009</v>
      </c>
      <c r="E35" s="491">
        <f t="shared" si="1"/>
        <v>4.5663332633695382E-2</v>
      </c>
      <c r="F35" s="491">
        <f>'Bieu 03 CH'!D37</f>
        <v>63.13</v>
      </c>
      <c r="G35" s="491">
        <f t="shared" si="2"/>
        <v>4.998658209060499E-2</v>
      </c>
      <c r="H35" s="503">
        <f t="shared" si="0"/>
        <v>5.4599999999999937</v>
      </c>
      <c r="I35" s="290"/>
    </row>
    <row r="36" spans="1:9" ht="15.75" x14ac:dyDescent="0.25">
      <c r="A36" s="375" t="s">
        <v>442</v>
      </c>
      <c r="B36" s="376" t="s">
        <v>449</v>
      </c>
      <c r="C36" s="377" t="s">
        <v>438</v>
      </c>
      <c r="D36" s="491">
        <f>'Bieu 01 CH'!D37</f>
        <v>2.569999999999999</v>
      </c>
      <c r="E36" s="491">
        <f t="shared" si="1"/>
        <v>2.0349360996808927E-3</v>
      </c>
      <c r="F36" s="491">
        <f>'Bieu 03 CH'!D38</f>
        <v>22.029999999999998</v>
      </c>
      <c r="G36" s="491">
        <f t="shared" si="2"/>
        <v>1.7443440574307426E-2</v>
      </c>
      <c r="H36" s="503">
        <f t="shared" si="0"/>
        <v>19.459999999999997</v>
      </c>
      <c r="I36" s="290"/>
    </row>
    <row r="37" spans="1:9" ht="31.5" x14ac:dyDescent="0.25">
      <c r="A37" s="375" t="s">
        <v>442</v>
      </c>
      <c r="B37" s="376" t="s">
        <v>363</v>
      </c>
      <c r="C37" s="377" t="s">
        <v>364</v>
      </c>
      <c r="D37" s="491">
        <f>'Bieu 01 CH'!D38</f>
        <v>1.3000000000000003</v>
      </c>
      <c r="E37" s="491">
        <f t="shared" si="1"/>
        <v>1.0293451087880006E-3</v>
      </c>
      <c r="F37" s="491">
        <f>'Bieu 03 CH'!D39</f>
        <v>4.6899999999999995</v>
      </c>
      <c r="G37" s="491">
        <f t="shared" si="2"/>
        <v>3.7135604309351715E-3</v>
      </c>
      <c r="H37" s="503">
        <f t="shared" si="0"/>
        <v>3.3899999999999992</v>
      </c>
      <c r="I37" s="290"/>
    </row>
    <row r="38" spans="1:9" ht="31.5" x14ac:dyDescent="0.25">
      <c r="A38" s="375" t="s">
        <v>442</v>
      </c>
      <c r="B38" s="376" t="s">
        <v>450</v>
      </c>
      <c r="C38" s="377" t="s">
        <v>439</v>
      </c>
      <c r="D38" s="491">
        <f>'Bieu 01 CH'!D39</f>
        <v>0</v>
      </c>
      <c r="E38" s="491">
        <f t="shared" si="1"/>
        <v>0</v>
      </c>
      <c r="F38" s="491">
        <f>'Bieu 03 CH'!D40</f>
        <v>0</v>
      </c>
      <c r="G38" s="491">
        <f t="shared" si="2"/>
        <v>0</v>
      </c>
      <c r="H38" s="503">
        <f t="shared" si="0"/>
        <v>0</v>
      </c>
    </row>
    <row r="39" spans="1:9" s="290" customFormat="1" ht="15.75" x14ac:dyDescent="0.25">
      <c r="A39" s="497" t="s">
        <v>442</v>
      </c>
      <c r="B39" s="401" t="s">
        <v>454</v>
      </c>
      <c r="C39" s="402" t="s">
        <v>156</v>
      </c>
      <c r="D39" s="498">
        <f>'Bieu 01 CH'!D40</f>
        <v>10.31</v>
      </c>
      <c r="E39" s="498">
        <f t="shared" si="1"/>
        <v>8.1634985166186818E-3</v>
      </c>
      <c r="F39" s="498">
        <f>'Bieu 03 CH'!D41</f>
        <v>36.080000000000005</v>
      </c>
      <c r="G39" s="498">
        <f t="shared" si="2"/>
        <v>2.8568285788516209E-2</v>
      </c>
      <c r="H39" s="505">
        <f t="shared" si="0"/>
        <v>25.770000000000003</v>
      </c>
    </row>
    <row r="40" spans="1:9" ht="15.75" x14ac:dyDescent="0.25">
      <c r="A40" s="375" t="s">
        <v>442</v>
      </c>
      <c r="B40" s="376" t="s">
        <v>88</v>
      </c>
      <c r="C40" s="377" t="s">
        <v>77</v>
      </c>
      <c r="D40" s="491">
        <f>'Bieu 01 CH'!D41</f>
        <v>4.2700000000000005</v>
      </c>
      <c r="E40" s="491">
        <f t="shared" si="1"/>
        <v>3.3810027804036637E-3</v>
      </c>
      <c r="F40" s="491">
        <f>'Bieu 03 CH'!D42</f>
        <v>16.349999999999998</v>
      </c>
      <c r="G40" s="491">
        <f t="shared" si="2"/>
        <v>1.2945994252833699E-2</v>
      </c>
      <c r="H40" s="503">
        <f t="shared" si="0"/>
        <v>12.079999999999998</v>
      </c>
      <c r="I40" s="290"/>
    </row>
    <row r="41" spans="1:9" ht="15.75" x14ac:dyDescent="0.25">
      <c r="A41" s="375" t="s">
        <v>442</v>
      </c>
      <c r="B41" s="376" t="s">
        <v>98</v>
      </c>
      <c r="C41" s="377" t="s">
        <v>103</v>
      </c>
      <c r="D41" s="491">
        <f>'Bieu 01 CH'!D42</f>
        <v>40.83</v>
      </c>
      <c r="E41" s="491">
        <f t="shared" si="1"/>
        <v>3.2329354455241585E-2</v>
      </c>
      <c r="F41" s="491">
        <f>'Bieu 03 CH'!D43</f>
        <v>54.949999999999996</v>
      </c>
      <c r="G41" s="491">
        <f t="shared" si="2"/>
        <v>4.350962594453895E-2</v>
      </c>
      <c r="H41" s="503">
        <f t="shared" si="0"/>
        <v>14.119999999999997</v>
      </c>
      <c r="I41" s="290"/>
    </row>
    <row r="42" spans="1:9" ht="31.5" x14ac:dyDescent="0.25">
      <c r="A42" s="375" t="s">
        <v>442</v>
      </c>
      <c r="B42" s="376" t="s">
        <v>457</v>
      </c>
      <c r="C42" s="377" t="s">
        <v>48</v>
      </c>
      <c r="D42" s="491">
        <f>'Bieu 01 CH'!D43</f>
        <v>456.66000000000008</v>
      </c>
      <c r="E42" s="491">
        <f t="shared" si="1"/>
        <v>0.36158518259932959</v>
      </c>
      <c r="F42" s="491">
        <f>'Bieu 03 CH'!D44</f>
        <v>528.39</v>
      </c>
      <c r="G42" s="491">
        <f t="shared" si="2"/>
        <v>0.41838127848653206</v>
      </c>
      <c r="H42" s="503">
        <f t="shared" si="0"/>
        <v>71.729999999999905</v>
      </c>
      <c r="I42" s="290"/>
    </row>
    <row r="43" spans="1:9" ht="31.5" x14ac:dyDescent="0.25">
      <c r="A43" s="375" t="s">
        <v>442</v>
      </c>
      <c r="B43" s="376" t="s">
        <v>452</v>
      </c>
      <c r="C43" s="377" t="s">
        <v>440</v>
      </c>
      <c r="D43" s="491">
        <f>'Bieu 01 CH'!D44</f>
        <v>0.32</v>
      </c>
      <c r="E43" s="491">
        <f t="shared" si="1"/>
        <v>2.5337725754781554E-4</v>
      </c>
      <c r="F43" s="491">
        <f>'Bieu 03 CH'!D45</f>
        <v>0.32</v>
      </c>
      <c r="G43" s="491">
        <f t="shared" si="2"/>
        <v>2.5337725754781554E-4</v>
      </c>
      <c r="H43" s="503">
        <f t="shared" si="0"/>
        <v>0</v>
      </c>
    </row>
    <row r="44" spans="1:9" ht="31.5" x14ac:dyDescent="0.25">
      <c r="A44" s="375" t="s">
        <v>442</v>
      </c>
      <c r="B44" s="376" t="s">
        <v>453</v>
      </c>
      <c r="C44" s="377" t="s">
        <v>441</v>
      </c>
      <c r="D44" s="491">
        <f>'Bieu 01 CH'!D45</f>
        <v>0</v>
      </c>
      <c r="E44" s="491">
        <f t="shared" si="1"/>
        <v>0</v>
      </c>
      <c r="F44" s="491">
        <f>'Bieu 03 CH'!D46</f>
        <v>0.09</v>
      </c>
      <c r="G44" s="491">
        <f t="shared" si="2"/>
        <v>7.1262353685323118E-5</v>
      </c>
      <c r="H44" s="503">
        <f t="shared" si="0"/>
        <v>0.09</v>
      </c>
      <c r="I44" s="290"/>
    </row>
    <row r="45" spans="1:9" ht="15.75" x14ac:dyDescent="0.25">
      <c r="A45" s="375" t="s">
        <v>442</v>
      </c>
      <c r="B45" s="376" t="s">
        <v>345</v>
      </c>
      <c r="C45" s="377" t="s">
        <v>346</v>
      </c>
      <c r="D45" s="491">
        <f>'Bieu 01 CH'!D46</f>
        <v>10.210000000000001</v>
      </c>
      <c r="E45" s="491">
        <f t="shared" si="1"/>
        <v>8.0843181236349895E-3</v>
      </c>
      <c r="F45" s="491">
        <f>'Bieu 03 CH'!D47</f>
        <v>10.65</v>
      </c>
      <c r="G45" s="491">
        <f t="shared" si="2"/>
        <v>8.4327118527632357E-3</v>
      </c>
      <c r="H45" s="503">
        <f t="shared" si="0"/>
        <v>0.4399999999999995</v>
      </c>
      <c r="I45" s="290"/>
    </row>
    <row r="46" spans="1:9" s="219" customFormat="1" ht="15.75" x14ac:dyDescent="0.25">
      <c r="A46" s="375" t="s">
        <v>138</v>
      </c>
      <c r="B46" s="376" t="s">
        <v>128</v>
      </c>
      <c r="C46" s="377" t="s">
        <v>132</v>
      </c>
      <c r="D46" s="491">
        <f>'Bieu 01 CH'!D47</f>
        <v>0</v>
      </c>
      <c r="E46" s="491">
        <f t="shared" si="1"/>
        <v>0</v>
      </c>
      <c r="F46" s="491">
        <f>'Bieu 03 CH'!D48</f>
        <v>0</v>
      </c>
      <c r="G46" s="491">
        <f t="shared" si="2"/>
        <v>0</v>
      </c>
      <c r="H46" s="503">
        <f t="shared" si="0"/>
        <v>0</v>
      </c>
    </row>
    <row r="47" spans="1:9" ht="15.75" x14ac:dyDescent="0.25">
      <c r="A47" s="375" t="s">
        <v>183</v>
      </c>
      <c r="B47" s="376" t="s">
        <v>161</v>
      </c>
      <c r="C47" s="377" t="s">
        <v>159</v>
      </c>
      <c r="D47" s="491">
        <f>'Bieu 01 CH'!D48</f>
        <v>30.759999999999998</v>
      </c>
      <c r="E47" s="491">
        <f t="shared" si="1"/>
        <v>2.4355888881783767E-2</v>
      </c>
      <c r="F47" s="491">
        <f>'Bieu 03 CH'!D49</f>
        <v>35.089999999999989</v>
      </c>
      <c r="G47" s="491">
        <f t="shared" si="2"/>
        <v>2.7784399897977641E-2</v>
      </c>
      <c r="H47" s="503">
        <f t="shared" si="0"/>
        <v>4.3299999999999912</v>
      </c>
      <c r="I47" s="290"/>
    </row>
    <row r="48" spans="1:9" ht="31.5" x14ac:dyDescent="0.25">
      <c r="A48" s="375" t="s">
        <v>184</v>
      </c>
      <c r="B48" s="376" t="s">
        <v>162</v>
      </c>
      <c r="C48" s="377" t="s">
        <v>160</v>
      </c>
      <c r="D48" s="491">
        <f>'Bieu 01 CH'!D49</f>
        <v>1.01</v>
      </c>
      <c r="E48" s="491">
        <f t="shared" si="1"/>
        <v>7.9972196913529272E-4</v>
      </c>
      <c r="F48" s="491">
        <f>'Bieu 03 CH'!D50</f>
        <v>20.07</v>
      </c>
      <c r="G48" s="491">
        <f t="shared" si="2"/>
        <v>1.5891504871827059E-2</v>
      </c>
      <c r="H48" s="503">
        <f t="shared" si="0"/>
        <v>19.059999999999999</v>
      </c>
      <c r="I48" s="290"/>
    </row>
    <row r="49" spans="1:9" ht="15.75" x14ac:dyDescent="0.25">
      <c r="A49" s="375" t="s">
        <v>185</v>
      </c>
      <c r="B49" s="376" t="s">
        <v>95</v>
      </c>
      <c r="C49" s="377" t="s">
        <v>100</v>
      </c>
      <c r="D49" s="491">
        <f>'Bieu 01 CH'!D50</f>
        <v>903.91000000000008</v>
      </c>
      <c r="E49" s="491">
        <f t="shared" si="1"/>
        <v>0.71571949021889358</v>
      </c>
      <c r="F49" s="491">
        <f>'Bieu 03 CH'!D51</f>
        <v>1328.8400000000001</v>
      </c>
      <c r="G49" s="491">
        <f t="shared" si="2"/>
        <v>1.0521807341244975</v>
      </c>
      <c r="H49" s="503">
        <f t="shared" si="0"/>
        <v>424.93000000000006</v>
      </c>
      <c r="I49" s="290"/>
    </row>
    <row r="50" spans="1:9" ht="15.75" x14ac:dyDescent="0.25">
      <c r="A50" s="375" t="s">
        <v>186</v>
      </c>
      <c r="B50" s="376" t="s">
        <v>96</v>
      </c>
      <c r="C50" s="377" t="s">
        <v>101</v>
      </c>
      <c r="D50" s="491">
        <f>'Bieu 01 CH'!D51</f>
        <v>98.26</v>
      </c>
      <c r="E50" s="491">
        <f t="shared" si="1"/>
        <v>7.7802654145776098E-2</v>
      </c>
      <c r="F50" s="491">
        <f>'Bieu 03 CH'!D52</f>
        <v>125.52000000000001</v>
      </c>
      <c r="G50" s="491">
        <f t="shared" si="2"/>
        <v>9.9387229273130664E-2</v>
      </c>
      <c r="H50" s="503">
        <f t="shared" si="0"/>
        <v>27.260000000000005</v>
      </c>
      <c r="I50" s="290"/>
    </row>
    <row r="51" spans="1:9" ht="15.75" x14ac:dyDescent="0.25">
      <c r="A51" s="375" t="s">
        <v>187</v>
      </c>
      <c r="B51" s="376" t="s">
        <v>97</v>
      </c>
      <c r="C51" s="377" t="s">
        <v>105</v>
      </c>
      <c r="D51" s="491">
        <f>'Bieu 01 CH'!D52</f>
        <v>20.220000000000006</v>
      </c>
      <c r="E51" s="491">
        <f t="shared" si="1"/>
        <v>1.6010275461302598E-2</v>
      </c>
      <c r="F51" s="491">
        <f>'Bieu 03 CH'!D53</f>
        <v>20.6</v>
      </c>
      <c r="G51" s="491">
        <f t="shared" si="2"/>
        <v>1.6311160954640625E-2</v>
      </c>
      <c r="H51" s="503">
        <f t="shared" si="0"/>
        <v>0.37999999999999545</v>
      </c>
      <c r="I51" s="290"/>
    </row>
    <row r="52" spans="1:9" ht="31.5" x14ac:dyDescent="0.25">
      <c r="A52" s="375" t="s">
        <v>188</v>
      </c>
      <c r="B52" s="376" t="s">
        <v>125</v>
      </c>
      <c r="C52" s="377" t="s">
        <v>102</v>
      </c>
      <c r="D52" s="491">
        <f>'Bieu 01 CH'!D53</f>
        <v>5.77</v>
      </c>
      <c r="E52" s="491">
        <f t="shared" si="1"/>
        <v>4.5687086751590479E-3</v>
      </c>
      <c r="F52" s="491">
        <f>'Bieu 03 CH'!D54</f>
        <v>5.77</v>
      </c>
      <c r="G52" s="491">
        <f t="shared" si="2"/>
        <v>4.5687086751590488E-3</v>
      </c>
      <c r="H52" s="503">
        <f t="shared" si="0"/>
        <v>0</v>
      </c>
      <c r="I52" s="290"/>
    </row>
    <row r="53" spans="1:9" ht="15.75" x14ac:dyDescent="0.25">
      <c r="A53" s="375" t="s">
        <v>189</v>
      </c>
      <c r="B53" s="376" t="s">
        <v>129</v>
      </c>
      <c r="C53" s="377" t="s">
        <v>126</v>
      </c>
      <c r="D53" s="491">
        <f>'Bieu 01 CH'!D54</f>
        <v>0</v>
      </c>
      <c r="E53" s="491">
        <f t="shared" si="1"/>
        <v>0</v>
      </c>
      <c r="F53" s="491">
        <f>'Bieu 03 CH'!D55</f>
        <v>0</v>
      </c>
      <c r="G53" s="491">
        <f t="shared" si="2"/>
        <v>0</v>
      </c>
      <c r="H53" s="503">
        <f t="shared" si="0"/>
        <v>0</v>
      </c>
    </row>
    <row r="54" spans="1:9" ht="15.75" x14ac:dyDescent="0.25">
      <c r="A54" s="375" t="s">
        <v>190</v>
      </c>
      <c r="B54" s="376" t="s">
        <v>157</v>
      </c>
      <c r="C54" s="377" t="s">
        <v>111</v>
      </c>
      <c r="D54" s="491">
        <f>'Bieu 01 CH'!D55</f>
        <v>33.330000000000005</v>
      </c>
      <c r="E54" s="491">
        <f t="shared" si="1"/>
        <v>2.6390824981464667E-2</v>
      </c>
      <c r="F54" s="491">
        <f>'Bieu 03 CH'!D56</f>
        <v>39.54</v>
      </c>
      <c r="G54" s="491">
        <f t="shared" si="2"/>
        <v>3.1307927385751957E-2</v>
      </c>
      <c r="H54" s="503">
        <f t="shared" si="0"/>
        <v>6.2099999999999937</v>
      </c>
      <c r="I54" s="290"/>
    </row>
    <row r="55" spans="1:9" ht="15.75" x14ac:dyDescent="0.25">
      <c r="A55" s="375" t="s">
        <v>191</v>
      </c>
      <c r="B55" s="376" t="s">
        <v>164</v>
      </c>
      <c r="C55" s="377" t="s">
        <v>165</v>
      </c>
      <c r="D55" s="491">
        <f>'Bieu 01 CH'!D56</f>
        <v>1853.4500000000003</v>
      </c>
      <c r="E55" s="491">
        <f t="shared" si="1"/>
        <v>1.4675689937562459</v>
      </c>
      <c r="F55" s="491">
        <f>'Bieu 03 CH'!D57</f>
        <v>1773.66</v>
      </c>
      <c r="G55" s="491">
        <f t="shared" si="2"/>
        <v>1.4043909581945579</v>
      </c>
      <c r="H55" s="503">
        <f t="shared" si="0"/>
        <v>-79.790000000000191</v>
      </c>
    </row>
    <row r="56" spans="1:9" ht="15.75" x14ac:dyDescent="0.25">
      <c r="A56" s="375" t="s">
        <v>193</v>
      </c>
      <c r="B56" s="376" t="s">
        <v>163</v>
      </c>
      <c r="C56" s="377" t="s">
        <v>166</v>
      </c>
      <c r="D56" s="491">
        <f>'Bieu 01 CH'!D57</f>
        <v>902.66</v>
      </c>
      <c r="E56" s="491">
        <f t="shared" si="1"/>
        <v>0.71472973530659734</v>
      </c>
      <c r="F56" s="491">
        <f>'Bieu 03 CH'!D58</f>
        <v>836.45999999999992</v>
      </c>
      <c r="G56" s="491">
        <f t="shared" si="2"/>
        <v>0.66231231515139311</v>
      </c>
      <c r="H56" s="503">
        <f t="shared" si="0"/>
        <v>-66.200000000000045</v>
      </c>
    </row>
    <row r="57" spans="1:9" ht="15.75" x14ac:dyDescent="0.25">
      <c r="A57" s="375" t="s">
        <v>194</v>
      </c>
      <c r="B57" s="376" t="s">
        <v>81</v>
      </c>
      <c r="C57" s="377" t="s">
        <v>82</v>
      </c>
      <c r="D57" s="491">
        <f>'Bieu 01 CH'!D58</f>
        <v>38.489999999999995</v>
      </c>
      <c r="E57" s="491">
        <f t="shared" si="1"/>
        <v>3.0476533259423181E-2</v>
      </c>
      <c r="F57" s="491">
        <f>'Bieu 03 CH'!D59</f>
        <v>38.489999999999995</v>
      </c>
      <c r="G57" s="491">
        <f t="shared" si="2"/>
        <v>3.0476533259423184E-2</v>
      </c>
      <c r="H57" s="503">
        <f t="shared" si="0"/>
        <v>0</v>
      </c>
    </row>
    <row r="58" spans="1:9" ht="15.75" x14ac:dyDescent="0.2">
      <c r="A58" s="374">
        <v>3</v>
      </c>
      <c r="B58" s="501" t="s">
        <v>76</v>
      </c>
      <c r="C58" s="383" t="s">
        <v>89</v>
      </c>
      <c r="D58" s="490">
        <f>'Bieu 01 CH'!D59</f>
        <v>1148.2149999999999</v>
      </c>
      <c r="E58" s="490">
        <f t="shared" si="1"/>
        <v>0.90916114929770298</v>
      </c>
      <c r="F58" s="490">
        <f>'Bieu 03 CH'!D60</f>
        <v>1072.4549999999999</v>
      </c>
      <c r="G58" s="490">
        <f t="shared" si="2"/>
        <v>0.84917408357325774</v>
      </c>
      <c r="H58" s="502">
        <f t="shared" si="0"/>
        <v>-75.759999999999991</v>
      </c>
    </row>
  </sheetData>
  <mergeCells count="7">
    <mergeCell ref="D3:E3"/>
    <mergeCell ref="F3:G3"/>
    <mergeCell ref="H3:H5"/>
    <mergeCell ref="A1:H2"/>
    <mergeCell ref="A3:A5"/>
    <mergeCell ref="B3:B5"/>
    <mergeCell ref="C3:C5"/>
  </mergeCells>
  <phoneticPr fontId="0" type="noConversion"/>
  <pageMargins left="0.7" right="0.7" top="0.75" bottom="0.75" header="0.3" footer="0.3"/>
  <pageSetup paperSize="9" orientation="portrait" r:id="rId1"/>
  <ignoredErrors>
    <ignoredError sqref="D7 D8:H58 E7:G7"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election activeCell="I11" sqref="I11"/>
    </sheetView>
  </sheetViews>
  <sheetFormatPr defaultColWidth="9.140625" defaultRowHeight="15.75" x14ac:dyDescent="0.25"/>
  <cols>
    <col min="1" max="1" width="46.42578125" style="14" customWidth="1"/>
    <col min="2" max="2" width="8.7109375" style="14" customWidth="1"/>
    <col min="3" max="3" width="8.85546875" style="14" customWidth="1"/>
    <col min="4" max="4" width="9" style="14" customWidth="1"/>
    <col min="5" max="5" width="9.7109375" style="14" customWidth="1"/>
    <col min="6" max="16384" width="9.140625" style="14"/>
  </cols>
  <sheetData>
    <row r="1" spans="1:6" x14ac:dyDescent="0.25">
      <c r="A1" s="1093" t="s">
        <v>179</v>
      </c>
      <c r="B1" s="1093" t="s">
        <v>130</v>
      </c>
      <c r="C1" s="1093" t="s">
        <v>314</v>
      </c>
      <c r="D1" s="1093" t="s">
        <v>315</v>
      </c>
      <c r="E1" s="1093" t="s">
        <v>316</v>
      </c>
      <c r="F1" s="180"/>
    </row>
    <row r="2" spans="1:6" ht="28.5" customHeight="1" x14ac:dyDescent="0.25">
      <c r="A2" s="1093"/>
      <c r="B2" s="1093"/>
      <c r="C2" s="1093"/>
      <c r="D2" s="1093"/>
      <c r="E2" s="1093"/>
      <c r="F2" s="180"/>
    </row>
    <row r="3" spans="1:6" x14ac:dyDescent="0.25">
      <c r="A3" s="181" t="s">
        <v>317</v>
      </c>
      <c r="B3" s="182"/>
      <c r="C3" s="182"/>
      <c r="D3" s="182"/>
      <c r="E3" s="183">
        <f>SUM(E4:E8)</f>
        <v>110.68799999999999</v>
      </c>
      <c r="F3" s="180"/>
    </row>
    <row r="4" spans="1:6" x14ac:dyDescent="0.25">
      <c r="A4" s="184" t="s">
        <v>318</v>
      </c>
      <c r="B4" s="185">
        <f>'Bieu 12 CH'!AE60</f>
        <v>0.45999999999999996</v>
      </c>
      <c r="C4" s="186">
        <v>1500</v>
      </c>
      <c r="D4" s="186">
        <v>1</v>
      </c>
      <c r="E4" s="187">
        <f>B4*C4*D4/100</f>
        <v>6.9</v>
      </c>
      <c r="F4" s="180"/>
    </row>
    <row r="5" spans="1:6" x14ac:dyDescent="0.25">
      <c r="A5" s="184" t="s">
        <v>319</v>
      </c>
      <c r="B5" s="185">
        <f>'Bieu 12 CH'!AD60</f>
        <v>0.05</v>
      </c>
      <c r="C5" s="186">
        <v>300</v>
      </c>
      <c r="D5" s="186">
        <v>1</v>
      </c>
      <c r="E5" s="187">
        <f>B5*C5*D5/100</f>
        <v>0.15</v>
      </c>
      <c r="F5" s="180"/>
    </row>
    <row r="6" spans="1:6" x14ac:dyDescent="0.25">
      <c r="A6" s="184" t="s">
        <v>320</v>
      </c>
      <c r="B6" s="185">
        <f>'Bieu 12 CH'!X60</f>
        <v>56.359999999999992</v>
      </c>
      <c r="C6" s="186">
        <v>150</v>
      </c>
      <c r="D6" s="186">
        <v>0.06</v>
      </c>
      <c r="E6" s="187">
        <f>B6*C6*D6/100</f>
        <v>5.0723999999999991</v>
      </c>
      <c r="F6" s="180"/>
    </row>
    <row r="7" spans="1:6" x14ac:dyDescent="0.25">
      <c r="A7" s="184" t="s">
        <v>321</v>
      </c>
      <c r="B7" s="185">
        <f>'Bieu 12 CH'!W60</f>
        <v>665.30999999999983</v>
      </c>
      <c r="C7" s="186">
        <v>200</v>
      </c>
      <c r="D7" s="186">
        <v>0.06</v>
      </c>
      <c r="E7" s="187">
        <f>B7*C7*D7/100</f>
        <v>79.837199999999982</v>
      </c>
      <c r="F7" s="188"/>
    </row>
    <row r="8" spans="1:6" x14ac:dyDescent="0.25">
      <c r="A8" s="310" t="s">
        <v>433</v>
      </c>
      <c r="B8" s="185">
        <f>'Bieu 12 CH'!V60</f>
        <v>156.07</v>
      </c>
      <c r="C8" s="186">
        <v>200</v>
      </c>
      <c r="D8" s="186">
        <v>0.06</v>
      </c>
      <c r="E8" s="187">
        <f>B8*C8*D8/100</f>
        <v>18.728400000000001</v>
      </c>
      <c r="F8" s="188"/>
    </row>
    <row r="9" spans="1:6" x14ac:dyDescent="0.25">
      <c r="A9" s="181" t="s">
        <v>322</v>
      </c>
      <c r="B9" s="186"/>
      <c r="C9" s="182"/>
      <c r="D9" s="182"/>
      <c r="E9" s="190">
        <f>SUM(E10:E14)</f>
        <v>2282.6919950000001</v>
      </c>
      <c r="F9" s="180"/>
    </row>
    <row r="10" spans="1:6" x14ac:dyDescent="0.25">
      <c r="A10" s="184" t="s">
        <v>323</v>
      </c>
      <c r="B10" s="189">
        <f>'H08-KHTH'!D9</f>
        <v>276.3</v>
      </c>
      <c r="C10" s="186">
        <v>53.2</v>
      </c>
      <c r="D10" s="186">
        <v>2</v>
      </c>
      <c r="E10" s="187">
        <f t="shared" ref="E10:E15" si="0">B10*C10*D10/100</f>
        <v>293.98320000000001</v>
      </c>
      <c r="F10" s="180"/>
    </row>
    <row r="11" spans="1:6" ht="31.5" x14ac:dyDescent="0.25">
      <c r="A11" s="184" t="s">
        <v>369</v>
      </c>
      <c r="B11" s="189">
        <f>'H08-KHTH'!D12</f>
        <v>755.38000000000011</v>
      </c>
      <c r="C11" s="186">
        <v>53.2</v>
      </c>
      <c r="D11" s="186">
        <v>2</v>
      </c>
      <c r="E11" s="187">
        <f t="shared" si="0"/>
        <v>803.72432000000015</v>
      </c>
      <c r="F11" s="180"/>
    </row>
    <row r="12" spans="1:6" x14ac:dyDescent="0.25">
      <c r="A12" s="184" t="s">
        <v>324</v>
      </c>
      <c r="B12" s="189">
        <f>'H08-KHTH'!D13</f>
        <v>405.48</v>
      </c>
      <c r="C12" s="186">
        <v>58.5</v>
      </c>
      <c r="D12" s="186">
        <v>2</v>
      </c>
      <c r="E12" s="187">
        <f>B12*C12*D12/100</f>
        <v>474.41160000000002</v>
      </c>
      <c r="F12" s="180"/>
    </row>
    <row r="13" spans="1:6" x14ac:dyDescent="0.25">
      <c r="A13" s="184" t="s">
        <v>325</v>
      </c>
      <c r="B13" s="189"/>
      <c r="C13" s="186">
        <v>3</v>
      </c>
      <c r="D13" s="186">
        <v>1.5</v>
      </c>
      <c r="E13" s="187">
        <f t="shared" si="0"/>
        <v>0</v>
      </c>
      <c r="F13" s="180"/>
    </row>
    <row r="14" spans="1:6" x14ac:dyDescent="0.25">
      <c r="A14" s="184" t="s">
        <v>326</v>
      </c>
      <c r="B14" s="189">
        <f>'H08-KHTH'!D16</f>
        <v>6489.2500000000009</v>
      </c>
      <c r="C14" s="186">
        <v>7.3</v>
      </c>
      <c r="D14" s="186">
        <v>1.5</v>
      </c>
      <c r="E14" s="187">
        <f t="shared" si="0"/>
        <v>710.57287500000007</v>
      </c>
      <c r="F14" s="180"/>
    </row>
    <row r="15" spans="1:6" ht="17.25" customHeight="1" x14ac:dyDescent="0.25">
      <c r="A15" s="184" t="s">
        <v>327</v>
      </c>
      <c r="B15" s="189">
        <f>'H08-KHTH'!D17</f>
        <v>0</v>
      </c>
      <c r="C15" s="186">
        <v>27.6</v>
      </c>
      <c r="D15" s="186">
        <v>2</v>
      </c>
      <c r="E15" s="187">
        <f t="shared" si="0"/>
        <v>0</v>
      </c>
      <c r="F15" s="180"/>
    </row>
    <row r="16" spans="1:6" x14ac:dyDescent="0.25">
      <c r="A16" s="181" t="s">
        <v>328</v>
      </c>
      <c r="B16" s="186"/>
      <c r="C16" s="186"/>
      <c r="D16" s="186"/>
      <c r="E16" s="190">
        <f>E3-E9</f>
        <v>-2172.003995</v>
      </c>
      <c r="F16" s="180"/>
    </row>
  </sheetData>
  <mergeCells count="5">
    <mergeCell ref="E1:E2"/>
    <mergeCell ref="A1:A2"/>
    <mergeCell ref="B1:B2"/>
    <mergeCell ref="C1:C2"/>
    <mergeCell ref="D1:D2"/>
  </mergeCells>
  <phoneticPr fontId="0"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10"/>
  <sheetViews>
    <sheetView workbookViewId="0">
      <selection activeCell="C6" sqref="C6"/>
    </sheetView>
  </sheetViews>
  <sheetFormatPr defaultColWidth="9.140625" defaultRowHeight="12.75" x14ac:dyDescent="0.2"/>
  <cols>
    <col min="1" max="1" width="6" style="17" customWidth="1"/>
    <col min="2" max="2" width="14.140625" style="17" bestFit="1" customWidth="1"/>
    <col min="3" max="3" width="68.140625" style="17" customWidth="1"/>
    <col min="4" max="16384" width="9.140625" style="17"/>
  </cols>
  <sheetData>
    <row r="1" spans="1:3" ht="52.5" customHeight="1" x14ac:dyDescent="0.2">
      <c r="A1" s="1193" t="s">
        <v>290</v>
      </c>
      <c r="B1" s="1193"/>
      <c r="C1" s="1193"/>
    </row>
    <row r="2" spans="1:3" ht="67.5" customHeight="1" x14ac:dyDescent="0.2">
      <c r="A2" s="2" t="s">
        <v>20</v>
      </c>
      <c r="B2" s="2" t="s">
        <v>59</v>
      </c>
      <c r="C2" s="2" t="s">
        <v>33</v>
      </c>
    </row>
    <row r="3" spans="1:3" ht="43.5" customHeight="1" x14ac:dyDescent="0.2">
      <c r="A3" s="27">
        <v>1</v>
      </c>
      <c r="B3" s="27" t="s">
        <v>49</v>
      </c>
      <c r="C3" s="152" t="s">
        <v>420</v>
      </c>
    </row>
    <row r="4" spans="1:3" ht="51" customHeight="1" x14ac:dyDescent="0.2">
      <c r="A4" s="27">
        <v>2</v>
      </c>
      <c r="B4" s="27" t="s">
        <v>55</v>
      </c>
      <c r="C4" s="152" t="s">
        <v>413</v>
      </c>
    </row>
    <row r="5" spans="1:3" ht="55.5" customHeight="1" x14ac:dyDescent="0.2">
      <c r="A5" s="27">
        <v>3</v>
      </c>
      <c r="B5" s="27" t="s">
        <v>235</v>
      </c>
      <c r="C5" s="152" t="s">
        <v>414</v>
      </c>
    </row>
    <row r="6" spans="1:3" ht="43.5" customHeight="1" x14ac:dyDescent="0.2">
      <c r="A6" s="27">
        <v>4</v>
      </c>
      <c r="B6" s="27" t="s">
        <v>236</v>
      </c>
      <c r="C6" s="152" t="s">
        <v>415</v>
      </c>
    </row>
    <row r="7" spans="1:3" ht="47.25" customHeight="1" x14ac:dyDescent="0.2">
      <c r="A7" s="27">
        <v>5</v>
      </c>
      <c r="B7" s="27" t="s">
        <v>237</v>
      </c>
      <c r="C7" s="152" t="s">
        <v>416</v>
      </c>
    </row>
    <row r="8" spans="1:3" ht="43.5" customHeight="1" x14ac:dyDescent="0.2">
      <c r="A8" s="27">
        <v>6</v>
      </c>
      <c r="B8" s="27" t="s">
        <v>74</v>
      </c>
      <c r="C8" s="152" t="s">
        <v>417</v>
      </c>
    </row>
    <row r="9" spans="1:3" ht="61.5" customHeight="1" x14ac:dyDescent="0.2">
      <c r="A9" s="27">
        <v>7</v>
      </c>
      <c r="B9" s="27" t="s">
        <v>75</v>
      </c>
      <c r="C9" s="152" t="s">
        <v>418</v>
      </c>
    </row>
    <row r="10" spans="1:3" ht="43.5" customHeight="1" x14ac:dyDescent="0.2">
      <c r="A10" s="27">
        <v>8</v>
      </c>
      <c r="B10" s="27" t="s">
        <v>305</v>
      </c>
      <c r="C10" s="152" t="s">
        <v>419</v>
      </c>
    </row>
  </sheetData>
  <mergeCells count="1">
    <mergeCell ref="A1:C1"/>
  </mergeCells>
  <phoneticPr fontId="4" type="noConversion"/>
  <pageMargins left="0.8" right="0.16" top="0.63" bottom="0.16" header="0.48" footer="0.16"/>
  <pageSetup paperSize="9" orientation="portrait" blackAndWhite="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N61"/>
  <sheetViews>
    <sheetView showZeros="0" zoomScale="55" zoomScaleNormal="55" workbookViewId="0">
      <pane xSplit="3" ySplit="7" topLeftCell="D17" activePane="bottomRight" state="frozen"/>
      <selection pane="topRight" activeCell="D1" sqref="D1"/>
      <selection pane="bottomLeft" activeCell="A8" sqref="A8"/>
      <selection pane="bottomRight" activeCell="N5" sqref="N5"/>
    </sheetView>
  </sheetViews>
  <sheetFormatPr defaultColWidth="9.140625" defaultRowHeight="15.75" x14ac:dyDescent="0.2"/>
  <cols>
    <col min="1" max="1" width="5.85546875" style="15" customWidth="1"/>
    <col min="2" max="2" width="44.7109375" style="15" customWidth="1"/>
    <col min="3" max="3" width="7.140625" style="16" customWidth="1"/>
    <col min="4" max="4" width="12.28515625" style="16" customWidth="1"/>
    <col min="5" max="5" width="16.140625" style="16" hidden="1" customWidth="1"/>
    <col min="6" max="7" width="10.28515625" style="15" customWidth="1"/>
    <col min="8" max="8" width="11" style="15" customWidth="1"/>
    <col min="9" max="11" width="10.28515625" style="15" customWidth="1"/>
    <col min="12" max="12" width="11.28515625" style="15" customWidth="1"/>
    <col min="13" max="16" width="10.28515625" style="15" customWidth="1"/>
    <col min="17" max="17" width="11.140625" style="15" customWidth="1"/>
    <col min="18" max="20" width="10.28515625" style="15" customWidth="1"/>
    <col min="21" max="21" width="12.28515625" style="15" customWidth="1"/>
    <col min="22" max="25" width="10.28515625" style="15" customWidth="1"/>
    <col min="26" max="26" width="10.5703125" style="15" customWidth="1"/>
    <col min="27" max="28" width="9.7109375" style="15" hidden="1" customWidth="1"/>
    <col min="29" max="29" width="11" style="15" hidden="1" customWidth="1"/>
    <col min="30" max="30" width="9.7109375" style="15" hidden="1" customWidth="1"/>
    <col min="31" max="31" width="11" style="15" hidden="1" customWidth="1"/>
    <col min="32" max="32" width="11.140625" style="15" hidden="1" customWidth="1"/>
    <col min="33" max="33" width="11" style="15" hidden="1" customWidth="1"/>
    <col min="34" max="36" width="9.7109375" style="15" hidden="1" customWidth="1"/>
    <col min="37" max="37" width="0.7109375" style="15" hidden="1" customWidth="1"/>
    <col min="38" max="38" width="12.140625" style="15" bestFit="1" customWidth="1"/>
    <col min="39" max="39" width="11.5703125" style="15" bestFit="1" customWidth="1"/>
    <col min="40" max="16384" width="9.140625" style="15"/>
  </cols>
  <sheetData>
    <row r="1" spans="1:40" s="1" customFormat="1" ht="18.75" x14ac:dyDescent="0.2">
      <c r="A1" s="992" t="s">
        <v>49</v>
      </c>
      <c r="B1" s="993"/>
      <c r="C1" s="994"/>
      <c r="D1" s="994"/>
      <c r="E1" s="994"/>
      <c r="F1" s="993"/>
      <c r="G1" s="993"/>
      <c r="H1" s="993"/>
      <c r="I1" s="993"/>
      <c r="J1" s="993"/>
      <c r="K1" s="993"/>
      <c r="L1" s="993"/>
      <c r="M1" s="993"/>
      <c r="N1" s="993"/>
      <c r="O1" s="993"/>
      <c r="P1" s="993"/>
      <c r="Q1" s="993"/>
      <c r="R1" s="993"/>
      <c r="S1" s="993"/>
      <c r="T1" s="993"/>
      <c r="U1" s="993"/>
      <c r="V1" s="993"/>
      <c r="W1" s="993"/>
      <c r="X1" s="993"/>
      <c r="Y1" s="993"/>
      <c r="Z1" s="993"/>
      <c r="AA1" s="993"/>
      <c r="AB1" s="993"/>
      <c r="AC1" s="993"/>
      <c r="AD1" s="993"/>
      <c r="AE1" s="993"/>
      <c r="AF1" s="993"/>
      <c r="AG1" s="993"/>
      <c r="AH1" s="993"/>
      <c r="AI1" s="993"/>
      <c r="AJ1" s="993"/>
      <c r="AK1" s="993"/>
    </row>
    <row r="2" spans="1:40" s="1" customFormat="1" ht="18.75" x14ac:dyDescent="0.2">
      <c r="A2" s="1095" t="s">
        <v>428</v>
      </c>
      <c r="B2" s="1096"/>
      <c r="C2" s="1096"/>
      <c r="D2" s="1096"/>
      <c r="E2" s="1096"/>
      <c r="F2" s="1096"/>
      <c r="G2" s="1096"/>
      <c r="H2" s="1096"/>
      <c r="I2" s="1096"/>
      <c r="J2" s="1096"/>
      <c r="K2" s="1096"/>
      <c r="L2" s="1096"/>
      <c r="M2" s="1096"/>
      <c r="N2" s="1096"/>
      <c r="O2" s="1096"/>
      <c r="P2" s="1096"/>
      <c r="Q2" s="1096"/>
      <c r="R2" s="1096"/>
      <c r="S2" s="1096"/>
      <c r="T2" s="1096"/>
      <c r="U2" s="1096"/>
      <c r="V2" s="1096"/>
      <c r="W2" s="1096"/>
      <c r="X2" s="1096"/>
      <c r="Y2" s="1096"/>
      <c r="Z2" s="1096"/>
      <c r="AA2" s="1096"/>
      <c r="AB2" s="1096"/>
      <c r="AC2" s="1096"/>
      <c r="AD2" s="1096"/>
      <c r="AE2" s="1096"/>
      <c r="AF2" s="1096"/>
      <c r="AG2" s="1096"/>
      <c r="AH2" s="1096"/>
      <c r="AI2" s="1096"/>
      <c r="AJ2" s="1096"/>
      <c r="AK2" s="1096"/>
    </row>
    <row r="3" spans="1:40" s="1" customFormat="1" ht="18" customHeight="1" x14ac:dyDescent="0.2">
      <c r="A3" s="1100" t="s">
        <v>619</v>
      </c>
      <c r="B3" s="1100"/>
      <c r="C3" s="1100"/>
      <c r="D3" s="1100"/>
      <c r="E3" s="1100"/>
      <c r="F3" s="1100"/>
      <c r="G3" s="1100"/>
      <c r="H3" s="1100"/>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row>
    <row r="4" spans="1:40" ht="15.75" customHeight="1" x14ac:dyDescent="0.2">
      <c r="A4" s="749"/>
      <c r="B4" s="749"/>
      <c r="C4" s="749"/>
      <c r="D4" s="749"/>
      <c r="E4" s="749"/>
      <c r="F4" s="749"/>
      <c r="G4" s="749"/>
      <c r="H4" s="749"/>
      <c r="I4" s="749"/>
      <c r="J4" s="749"/>
      <c r="K4" s="749"/>
      <c r="L4" s="749"/>
      <c r="M4" s="749"/>
      <c r="N4" s="749"/>
      <c r="O4" s="749"/>
      <c r="P4" s="749"/>
      <c r="Q4" s="749"/>
      <c r="R4" s="749"/>
      <c r="S4" s="1099" t="s">
        <v>32</v>
      </c>
      <c r="T4" s="1099"/>
      <c r="U4" s="1099"/>
      <c r="V4" s="1099"/>
      <c r="W4" s="1099"/>
      <c r="X4" s="1099"/>
      <c r="Y4" s="1099"/>
      <c r="Z4" s="1099"/>
      <c r="AA4" s="749"/>
      <c r="AB4" s="749"/>
      <c r="AC4" s="749"/>
      <c r="AD4" s="749"/>
      <c r="AE4" s="749"/>
      <c r="AF4" s="749"/>
      <c r="AG4" s="749"/>
      <c r="AH4" s="749"/>
      <c r="AI4" s="1099" t="s">
        <v>32</v>
      </c>
      <c r="AJ4" s="1099"/>
      <c r="AK4" s="1099"/>
    </row>
    <row r="5" spans="1:40" x14ac:dyDescent="0.2">
      <c r="A5" s="1092" t="s">
        <v>20</v>
      </c>
      <c r="B5" s="1097" t="s">
        <v>170</v>
      </c>
      <c r="C5" s="1092" t="s">
        <v>24</v>
      </c>
      <c r="D5" s="1090" t="s">
        <v>153</v>
      </c>
      <c r="E5" s="745"/>
      <c r="F5" s="28" t="s">
        <v>37</v>
      </c>
      <c r="G5" s="28"/>
      <c r="H5" s="28"/>
      <c r="I5" s="28"/>
      <c r="J5" s="28"/>
      <c r="K5" s="28"/>
      <c r="L5" s="28"/>
      <c r="M5" s="28"/>
      <c r="N5" s="28"/>
      <c r="O5" s="28"/>
      <c r="P5" s="28"/>
      <c r="Q5" s="28"/>
      <c r="R5" s="28"/>
      <c r="S5" s="28"/>
      <c r="T5" s="28"/>
      <c r="U5" s="28"/>
      <c r="V5" s="301"/>
      <c r="W5" s="28"/>
      <c r="X5" s="28"/>
      <c r="Y5" s="28"/>
      <c r="Z5" s="28"/>
      <c r="AA5" s="28"/>
      <c r="AB5" s="28"/>
      <c r="AC5" s="28"/>
      <c r="AD5" s="28"/>
      <c r="AE5" s="28"/>
      <c r="AF5" s="28"/>
      <c r="AG5" s="28"/>
      <c r="AH5" s="28"/>
      <c r="AI5" s="28"/>
      <c r="AJ5" s="28"/>
      <c r="AK5" s="28"/>
    </row>
    <row r="6" spans="1:40" ht="50.25" customHeight="1" x14ac:dyDescent="0.2">
      <c r="A6" s="1094"/>
      <c r="B6" s="1098"/>
      <c r="C6" s="1094"/>
      <c r="D6" s="1091"/>
      <c r="E6" s="746"/>
      <c r="F6" s="255" t="s">
        <v>564</v>
      </c>
      <c r="G6" s="255" t="s">
        <v>565</v>
      </c>
      <c r="H6" s="255" t="s">
        <v>566</v>
      </c>
      <c r="I6" s="255" t="s">
        <v>567</v>
      </c>
      <c r="J6" s="255" t="s">
        <v>568</v>
      </c>
      <c r="K6" s="255" t="s">
        <v>569</v>
      </c>
      <c r="L6" s="255" t="s">
        <v>570</v>
      </c>
      <c r="M6" s="255" t="s">
        <v>571</v>
      </c>
      <c r="N6" s="255" t="s">
        <v>572</v>
      </c>
      <c r="O6" s="255" t="s">
        <v>573</v>
      </c>
      <c r="P6" s="255" t="s">
        <v>574</v>
      </c>
      <c r="Q6" s="255" t="s">
        <v>575</v>
      </c>
      <c r="R6" s="255" t="s">
        <v>576</v>
      </c>
      <c r="S6" s="255" t="s">
        <v>577</v>
      </c>
      <c r="T6" s="255" t="s">
        <v>578</v>
      </c>
      <c r="U6" s="255" t="s">
        <v>579</v>
      </c>
      <c r="V6" s="255" t="s">
        <v>580</v>
      </c>
      <c r="W6" s="747" t="s">
        <v>581</v>
      </c>
      <c r="X6" s="747" t="s">
        <v>582</v>
      </c>
      <c r="Y6" s="747" t="s">
        <v>583</v>
      </c>
      <c r="Z6" s="747" t="s">
        <v>584</v>
      </c>
      <c r="AA6" s="255" t="s">
        <v>389</v>
      </c>
      <c r="AB6" s="255" t="s">
        <v>390</v>
      </c>
      <c r="AC6" s="255" t="s">
        <v>391</v>
      </c>
      <c r="AD6" s="255" t="s">
        <v>392</v>
      </c>
      <c r="AE6" s="255" t="s">
        <v>393</v>
      </c>
      <c r="AF6" s="255" t="s">
        <v>394</v>
      </c>
      <c r="AG6" s="257" t="s">
        <v>395</v>
      </c>
      <c r="AH6" s="748" t="s">
        <v>217</v>
      </c>
      <c r="AI6" s="748" t="s">
        <v>218</v>
      </c>
      <c r="AJ6" s="748" t="s">
        <v>219</v>
      </c>
      <c r="AK6" s="748" t="s">
        <v>220</v>
      </c>
    </row>
    <row r="7" spans="1:40" s="57" customFormat="1" ht="18.75" customHeight="1" x14ac:dyDescent="0.2">
      <c r="A7" s="31">
        <v>-1</v>
      </c>
      <c r="B7" s="31">
        <v>-2</v>
      </c>
      <c r="C7" s="31">
        <v>-3</v>
      </c>
      <c r="D7" s="31" t="s">
        <v>1791</v>
      </c>
      <c r="E7" s="31"/>
      <c r="F7" s="31">
        <v>-5</v>
      </c>
      <c r="G7" s="31">
        <v>-6</v>
      </c>
      <c r="H7" s="31">
        <v>-7</v>
      </c>
      <c r="I7" s="31">
        <v>-8</v>
      </c>
      <c r="J7" s="31">
        <v>-9</v>
      </c>
      <c r="K7" s="31">
        <v>-10</v>
      </c>
      <c r="L7" s="31">
        <v>-11</v>
      </c>
      <c r="M7" s="31">
        <v>-12</v>
      </c>
      <c r="N7" s="31">
        <v>-13</v>
      </c>
      <c r="O7" s="31">
        <v>-14</v>
      </c>
      <c r="P7" s="31">
        <v>-15</v>
      </c>
      <c r="Q7" s="31">
        <v>-16</v>
      </c>
      <c r="R7" s="31">
        <v>-17</v>
      </c>
      <c r="S7" s="31">
        <v>-18</v>
      </c>
      <c r="T7" s="31">
        <v>-19</v>
      </c>
      <c r="U7" s="31">
        <v>-20</v>
      </c>
      <c r="V7" s="303">
        <v>-21</v>
      </c>
      <c r="W7" s="31">
        <v>-22</v>
      </c>
      <c r="X7" s="31">
        <v>-23</v>
      </c>
      <c r="Y7" s="31">
        <v>-24</v>
      </c>
      <c r="Z7" s="31">
        <v>-25</v>
      </c>
      <c r="AA7" s="31">
        <v>-26</v>
      </c>
      <c r="AB7" s="31">
        <v>-27</v>
      </c>
      <c r="AC7" s="31">
        <v>-28</v>
      </c>
      <c r="AD7" s="31">
        <v>-29</v>
      </c>
      <c r="AE7" s="31">
        <v>-30</v>
      </c>
      <c r="AF7" s="31">
        <v>-31</v>
      </c>
      <c r="AG7" s="31">
        <v>-32</v>
      </c>
      <c r="AH7" s="31">
        <v>-33</v>
      </c>
      <c r="AI7" s="31">
        <v>-34</v>
      </c>
      <c r="AJ7" s="31">
        <v>-35</v>
      </c>
      <c r="AK7" s="31">
        <v>-36</v>
      </c>
    </row>
    <row r="8" spans="1:40" s="1" customFormat="1" ht="15.75" customHeight="1" x14ac:dyDescent="0.2">
      <c r="A8" s="380">
        <v>1</v>
      </c>
      <c r="B8" s="949" t="s">
        <v>35</v>
      </c>
      <c r="C8" s="380" t="s">
        <v>25</v>
      </c>
      <c r="D8" s="950">
        <f>'Bieu 12 CH'!D8</f>
        <v>117369.87000000001</v>
      </c>
      <c r="E8" s="950"/>
      <c r="F8" s="950">
        <f>'Gia Pho'!$D$7</f>
        <v>855.54</v>
      </c>
      <c r="G8" s="950">
        <f>'Ha Linh'!$D$7</f>
        <v>6631.86</v>
      </c>
      <c r="H8" s="950">
        <f>'Hoa Hai'!$D$7</f>
        <v>15227.689999999999</v>
      </c>
      <c r="I8" s="950">
        <f>'Huong Binh'!$D$7</f>
        <v>3192.55</v>
      </c>
      <c r="J8" s="950">
        <f>'Huong Do'!$D$7</f>
        <v>1774.7400000000002</v>
      </c>
      <c r="K8" s="950">
        <f>'Huong Giang'!$D$7</f>
        <v>6459.75</v>
      </c>
      <c r="L8" s="950">
        <f>'Huong Lam'!$D$7</f>
        <v>16824.12</v>
      </c>
      <c r="M8" s="950">
        <f>'Huong Lien'!$D$7</f>
        <v>4831.08</v>
      </c>
      <c r="N8" s="950">
        <f>'Huong Long'!$D$7</f>
        <v>1232.3000000000002</v>
      </c>
      <c r="O8" s="950">
        <f>'Huong Thuy'!$D$7</f>
        <v>4883.87</v>
      </c>
      <c r="P8" s="950">
        <f>'Huong Tra'!$D$7</f>
        <v>1374.3600000000001</v>
      </c>
      <c r="Q8" s="950">
        <f>'Huong Trach'!$D$7</f>
        <v>10761.8</v>
      </c>
      <c r="R8" s="950">
        <f>'Huong Vinh'!$D$7</f>
        <v>6121.76</v>
      </c>
      <c r="S8" s="950">
        <f>'Huong Xuan'!$D$7</f>
        <v>2457.13</v>
      </c>
      <c r="T8" s="950">
        <f>'Loc Yen'!$D$7</f>
        <v>9968.84</v>
      </c>
      <c r="U8" s="950">
        <f>'Phu Gia'!$D$7</f>
        <v>13644.19</v>
      </c>
      <c r="V8" s="950">
        <f>'Phu Phong'!$D$7</f>
        <v>245.64000000000001</v>
      </c>
      <c r="W8" s="950">
        <f>'Phuc Dong'!$D$7</f>
        <v>1660.32</v>
      </c>
      <c r="X8" s="950">
        <f>'Phuc Trach'!$D$7</f>
        <v>3378.09</v>
      </c>
      <c r="Y8" s="950">
        <f>'Dien My'!$D$7</f>
        <v>5566.36</v>
      </c>
      <c r="Z8" s="950">
        <f>'Thi Tran'!$D$7</f>
        <v>277.88</v>
      </c>
      <c r="AA8" s="106" t="e">
        <f>#REF!</f>
        <v>#REF!</v>
      </c>
      <c r="AB8" s="106" t="e">
        <f>#REF!</f>
        <v>#REF!</v>
      </c>
      <c r="AC8" s="106" t="e">
        <f>#REF!</f>
        <v>#REF!</v>
      </c>
      <c r="AD8" s="106" t="e">
        <f>#REF!</f>
        <v>#REF!</v>
      </c>
      <c r="AE8" s="106" t="e">
        <f>#REF!</f>
        <v>#REF!</v>
      </c>
      <c r="AF8" s="106" t="e">
        <f>#REF!</f>
        <v>#REF!</v>
      </c>
      <c r="AG8" s="106" t="e">
        <f>#REF!</f>
        <v>#REF!</v>
      </c>
      <c r="AH8" s="106" t="e">
        <f>#REF!</f>
        <v>#REF!</v>
      </c>
      <c r="AI8" s="106" t="e">
        <f>#REF!</f>
        <v>#REF!</v>
      </c>
      <c r="AJ8" s="106" t="e">
        <f>#REF!</f>
        <v>#REF!</v>
      </c>
      <c r="AK8" s="106" t="e">
        <f>#REF!</f>
        <v>#REF!</v>
      </c>
      <c r="AL8" s="484"/>
      <c r="AM8" s="487"/>
      <c r="AN8" s="486"/>
    </row>
    <row r="9" spans="1:40" s="1" customFormat="1" ht="15.75" customHeight="1" x14ac:dyDescent="0.2">
      <c r="A9" s="375" t="s">
        <v>5</v>
      </c>
      <c r="B9" s="376" t="s">
        <v>85</v>
      </c>
      <c r="C9" s="377" t="s">
        <v>86</v>
      </c>
      <c r="D9" s="306">
        <f>'Bieu 12 CH'!$D$9</f>
        <v>4324.6499999999987</v>
      </c>
      <c r="E9" s="306"/>
      <c r="F9" s="306">
        <f>'Gia Pho'!$D$8</f>
        <v>159.86000000000001</v>
      </c>
      <c r="G9" s="306">
        <f>'Ha Linh'!$D$8</f>
        <v>244.1</v>
      </c>
      <c r="H9" s="306">
        <f>'Hoa Hai'!$D$8</f>
        <v>454.48</v>
      </c>
      <c r="I9" s="306">
        <f>'Huong Binh'!$D$8</f>
        <v>310.10999999999996</v>
      </c>
      <c r="J9" s="306">
        <f>'Huong Do'!$D$8</f>
        <v>98.53</v>
      </c>
      <c r="K9" s="306">
        <f>'Huong Giang'!$D$8</f>
        <v>305.45999999999998</v>
      </c>
      <c r="L9" s="306">
        <f>'Huong Lam'!$D$8</f>
        <v>42.480000000000004</v>
      </c>
      <c r="M9" s="306">
        <f>'Huong Lien'!$D$8</f>
        <v>47.67</v>
      </c>
      <c r="N9" s="306">
        <f>'Huong Long'!$D$8</f>
        <v>296.16000000000003</v>
      </c>
      <c r="O9" s="306">
        <f>'Huong Thuy'!$D$8</f>
        <v>301.37</v>
      </c>
      <c r="P9" s="306">
        <f>'Huong Tra'!$D$8</f>
        <v>6.96</v>
      </c>
      <c r="Q9" s="306">
        <f>'Huong Trach'!$D$8</f>
        <v>175.5</v>
      </c>
      <c r="R9" s="306">
        <f>'Huong Vinh'!$D$8</f>
        <v>203.22</v>
      </c>
      <c r="S9" s="306">
        <f>'Huong Xuan'!$D$8</f>
        <v>245.43</v>
      </c>
      <c r="T9" s="306">
        <f>'Loc Yen'!$D$8</f>
        <v>130.99</v>
      </c>
      <c r="U9" s="306">
        <f>'Phu Gia'!$D$8</f>
        <v>192.88</v>
      </c>
      <c r="V9" s="306">
        <f>'Phu Phong'!$D$8</f>
        <v>58.49</v>
      </c>
      <c r="W9" s="306">
        <f>'Phuc Dong'!$D$8</f>
        <v>397.58</v>
      </c>
      <c r="X9" s="306">
        <f>'Phuc Trach'!$D$8</f>
        <v>224.85000000000002</v>
      </c>
      <c r="Y9" s="306">
        <f>'Dien My'!$D$8</f>
        <v>412.84000000000003</v>
      </c>
      <c r="Z9" s="306">
        <f>'Thi Tran'!$D$8</f>
        <v>15.69</v>
      </c>
      <c r="AA9" s="107" t="e">
        <f>#REF!</f>
        <v>#REF!</v>
      </c>
      <c r="AB9" s="107" t="e">
        <f>#REF!</f>
        <v>#REF!</v>
      </c>
      <c r="AC9" s="107" t="e">
        <f>#REF!</f>
        <v>#REF!</v>
      </c>
      <c r="AD9" s="107" t="e">
        <f>#REF!</f>
        <v>#REF!</v>
      </c>
      <c r="AE9" s="107" t="e">
        <f>#REF!</f>
        <v>#REF!</v>
      </c>
      <c r="AF9" s="107" t="e">
        <f>#REF!</f>
        <v>#REF!</v>
      </c>
      <c r="AG9" s="107" t="e">
        <f>#REF!</f>
        <v>#REF!</v>
      </c>
      <c r="AH9" s="107" t="e">
        <f>#REF!</f>
        <v>#REF!</v>
      </c>
      <c r="AI9" s="107" t="e">
        <f>#REF!</f>
        <v>#REF!</v>
      </c>
      <c r="AJ9" s="107" t="e">
        <f>#REF!</f>
        <v>#REF!</v>
      </c>
      <c r="AK9" s="107" t="e">
        <f>#REF!</f>
        <v>#REF!</v>
      </c>
      <c r="AL9" s="484"/>
      <c r="AM9" s="487"/>
      <c r="AN9" s="486"/>
    </row>
    <row r="10" spans="1:40" s="1" customFormat="1" ht="15.75" customHeight="1" x14ac:dyDescent="0.2">
      <c r="A10" s="375"/>
      <c r="B10" s="376" t="s">
        <v>208</v>
      </c>
      <c r="C10" s="377" t="s">
        <v>84</v>
      </c>
      <c r="D10" s="306">
        <f>'Bieu 12 CH'!$D$10</f>
        <v>3928.6099999999997</v>
      </c>
      <c r="E10" s="306"/>
      <c r="F10" s="306">
        <f>'Gia Pho'!$D$9</f>
        <v>158.52000000000001</v>
      </c>
      <c r="G10" s="306">
        <f>'Ha Linh'!$D$9</f>
        <v>240.54</v>
      </c>
      <c r="H10" s="306">
        <f>'Hoa Hai'!$D$9</f>
        <v>454.48</v>
      </c>
      <c r="I10" s="306">
        <f>'Huong Binh'!$D$9</f>
        <v>309.33</v>
      </c>
      <c r="J10" s="306">
        <f>'Huong Do'!$D$9</f>
        <v>98.53</v>
      </c>
      <c r="K10" s="306">
        <f>'Huong Giang'!$D$9</f>
        <v>305.45999999999998</v>
      </c>
      <c r="L10" s="306">
        <f>'Huong Lam'!$D$9</f>
        <v>37.25</v>
      </c>
      <c r="M10" s="306">
        <f>'Huong Lien'!$D$9</f>
        <v>47.67</v>
      </c>
      <c r="N10" s="306">
        <f>'Huong Long'!$D$9</f>
        <v>279.93</v>
      </c>
      <c r="O10" s="306">
        <f>'Huong Thuy'!$D$9</f>
        <v>301.37</v>
      </c>
      <c r="P10" s="306">
        <f>'Huong Tra'!$D$9</f>
        <v>5.5</v>
      </c>
      <c r="Q10" s="306">
        <f>'Huong Trach'!$D$9</f>
        <v>172.66</v>
      </c>
      <c r="R10" s="306">
        <f>'Huong Vinh'!$D$9</f>
        <v>158.34</v>
      </c>
      <c r="S10" s="306">
        <f>'Huong Xuan'!$D$9</f>
        <v>244.12</v>
      </c>
      <c r="T10" s="306">
        <f>'Loc Yen'!$D$9</f>
        <v>130.99</v>
      </c>
      <c r="U10" s="306">
        <f>'Phu Gia'!$D$9</f>
        <v>192.88</v>
      </c>
      <c r="V10" s="306">
        <f>'Phu Phong'!$D$9</f>
        <v>58.49</v>
      </c>
      <c r="W10" s="306">
        <f>'Phuc Dong'!$D$9</f>
        <v>381.13</v>
      </c>
      <c r="X10" s="306">
        <f>'Phuc Trach'!$D$9</f>
        <v>221.08</v>
      </c>
      <c r="Y10" s="306">
        <f>'Dien My'!$D$9</f>
        <v>114.65</v>
      </c>
      <c r="Z10" s="306">
        <f>'Thi Tran'!$D$9</f>
        <v>15.69</v>
      </c>
      <c r="AA10" s="107" t="e">
        <f>#REF!</f>
        <v>#REF!</v>
      </c>
      <c r="AB10" s="107" t="e">
        <f>#REF!</f>
        <v>#REF!</v>
      </c>
      <c r="AC10" s="107" t="e">
        <f>#REF!</f>
        <v>#REF!</v>
      </c>
      <c r="AD10" s="107" t="e">
        <f>#REF!</f>
        <v>#REF!</v>
      </c>
      <c r="AE10" s="107" t="e">
        <f>#REF!</f>
        <v>#REF!</v>
      </c>
      <c r="AF10" s="107" t="e">
        <f>#REF!</f>
        <v>#REF!</v>
      </c>
      <c r="AG10" s="107" t="e">
        <f>#REF!</f>
        <v>#REF!</v>
      </c>
      <c r="AH10" s="107" t="e">
        <f>#REF!</f>
        <v>#REF!</v>
      </c>
      <c r="AI10" s="107" t="e">
        <f>#REF!</f>
        <v>#REF!</v>
      </c>
      <c r="AJ10" s="107" t="e">
        <f>#REF!</f>
        <v>#REF!</v>
      </c>
      <c r="AK10" s="107" t="e">
        <f>#REF!</f>
        <v>#REF!</v>
      </c>
      <c r="AL10" s="484"/>
      <c r="AM10" s="487"/>
      <c r="AN10" s="486"/>
    </row>
    <row r="11" spans="1:40" s="1" customFormat="1" ht="15.75" customHeight="1" x14ac:dyDescent="0.2">
      <c r="A11" s="375"/>
      <c r="B11" s="376" t="s">
        <v>209</v>
      </c>
      <c r="C11" s="377" t="s">
        <v>207</v>
      </c>
      <c r="D11" s="306">
        <f>'Bieu 12 CH'!$D$11</f>
        <v>396.04</v>
      </c>
      <c r="E11" s="306"/>
      <c r="F11" s="306">
        <f>'Gia Pho'!$D$10</f>
        <v>1.34</v>
      </c>
      <c r="G11" s="306">
        <f>'Ha Linh'!$D$10</f>
        <v>3.56</v>
      </c>
      <c r="H11" s="306">
        <f>'Hoa Hai'!$D$10</f>
        <v>0</v>
      </c>
      <c r="I11" s="306">
        <f>'Huong Binh'!$D$10</f>
        <v>0.78</v>
      </c>
      <c r="J11" s="306">
        <f>'Huong Do'!$D$10</f>
        <v>0</v>
      </c>
      <c r="K11" s="306">
        <f>'Huong Giang'!$D$10</f>
        <v>0</v>
      </c>
      <c r="L11" s="306">
        <f>'Huong Lam'!$D$10</f>
        <v>5.23</v>
      </c>
      <c r="M11" s="306">
        <f>'Huong Lien'!$D$10</f>
        <v>0</v>
      </c>
      <c r="N11" s="306">
        <f>'Huong Long'!$D$10</f>
        <v>16.23</v>
      </c>
      <c r="O11" s="306">
        <f>'Huong Thuy'!$D$10</f>
        <v>0</v>
      </c>
      <c r="P11" s="306">
        <f>'Huong Tra'!$D$10</f>
        <v>1.46</v>
      </c>
      <c r="Q11" s="306">
        <f>'Huong Trach'!$D$10</f>
        <v>2.84</v>
      </c>
      <c r="R11" s="306">
        <f>'Huong Vinh'!$D$10</f>
        <v>44.88</v>
      </c>
      <c r="S11" s="306">
        <f>'Huong Xuan'!$D$10</f>
        <v>1.31</v>
      </c>
      <c r="T11" s="306">
        <f>'Loc Yen'!$D$10</f>
        <v>0</v>
      </c>
      <c r="U11" s="306">
        <f>'Phu Gia'!$D$10</f>
        <v>0</v>
      </c>
      <c r="V11" s="306">
        <f>'Phu Phong'!$D$10</f>
        <v>0</v>
      </c>
      <c r="W11" s="306">
        <f>'Phuc Dong'!$D$10</f>
        <v>16.45</v>
      </c>
      <c r="X11" s="306">
        <f>'Phuc Trach'!$D$10</f>
        <v>3.77</v>
      </c>
      <c r="Y11" s="306">
        <f>'Dien My'!$D$10</f>
        <v>298.19</v>
      </c>
      <c r="Z11" s="306">
        <f>'Thi Tran'!$D$10</f>
        <v>0</v>
      </c>
      <c r="AA11" s="107" t="e">
        <f>#REF!</f>
        <v>#REF!</v>
      </c>
      <c r="AB11" s="107" t="e">
        <f>#REF!</f>
        <v>#REF!</v>
      </c>
      <c r="AC11" s="107" t="e">
        <f>#REF!</f>
        <v>#REF!</v>
      </c>
      <c r="AD11" s="107" t="e">
        <f>#REF!</f>
        <v>#REF!</v>
      </c>
      <c r="AE11" s="107" t="e">
        <f>#REF!</f>
        <v>#REF!</v>
      </c>
      <c r="AF11" s="107" t="e">
        <f>#REF!</f>
        <v>#REF!</v>
      </c>
      <c r="AG11" s="107" t="e">
        <f>#REF!</f>
        <v>#REF!</v>
      </c>
      <c r="AH11" s="107" t="e">
        <f>#REF!</f>
        <v>#REF!</v>
      </c>
      <c r="AI11" s="107" t="e">
        <f>#REF!</f>
        <v>#REF!</v>
      </c>
      <c r="AJ11" s="107" t="e">
        <f>#REF!</f>
        <v>#REF!</v>
      </c>
      <c r="AK11" s="107" t="e">
        <f>#REF!</f>
        <v>#REF!</v>
      </c>
      <c r="AL11" s="484"/>
      <c r="AM11" s="487"/>
      <c r="AN11" s="486"/>
    </row>
    <row r="12" spans="1:40" s="1" customFormat="1" ht="15.75" customHeight="1" x14ac:dyDescent="0.2">
      <c r="A12" s="375" t="s">
        <v>6</v>
      </c>
      <c r="B12" s="376" t="s">
        <v>113</v>
      </c>
      <c r="C12" s="377" t="s">
        <v>56</v>
      </c>
      <c r="D12" s="306">
        <f>'Bieu 12 CH'!$D$12</f>
        <v>3883.7299999999996</v>
      </c>
      <c r="E12" s="306"/>
      <c r="F12" s="306">
        <f>'Gia Pho'!$D$11</f>
        <v>199.9</v>
      </c>
      <c r="G12" s="306">
        <f>'Ha Linh'!$D$11</f>
        <v>335.61</v>
      </c>
      <c r="H12" s="306">
        <f>'Hoa Hai'!$D$11</f>
        <v>174.33</v>
      </c>
      <c r="I12" s="306">
        <f>'Huong Binh'!$D$11</f>
        <v>142.4</v>
      </c>
      <c r="J12" s="306">
        <f>'Huong Do'!$D$11</f>
        <v>311.42</v>
      </c>
      <c r="K12" s="306">
        <f>'Huong Giang'!$D$11</f>
        <v>166.86</v>
      </c>
      <c r="L12" s="306">
        <f>'Huong Lam'!$D$11</f>
        <v>109.08</v>
      </c>
      <c r="M12" s="306">
        <f>'Huong Lien'!$D$11</f>
        <v>89.95</v>
      </c>
      <c r="N12" s="306">
        <f>'Huong Long'!$D$11</f>
        <v>60.06</v>
      </c>
      <c r="O12" s="306">
        <f>'Huong Thuy'!$D$11</f>
        <v>273.39</v>
      </c>
      <c r="P12" s="306">
        <f>'Huong Tra'!$D$11</f>
        <v>6.07</v>
      </c>
      <c r="Q12" s="306">
        <f>'Huong Trach'!$D$11</f>
        <v>185.46</v>
      </c>
      <c r="R12" s="306">
        <f>'Huong Vinh'!$D$11</f>
        <v>173.63</v>
      </c>
      <c r="S12" s="306">
        <f>'Huong Xuan'!$D$11</f>
        <v>249.9</v>
      </c>
      <c r="T12" s="306">
        <f>'Loc Yen'!$D$11</f>
        <v>326.45999999999998</v>
      </c>
      <c r="U12" s="306">
        <f>'Phu Gia'!$D$11</f>
        <v>140.63999999999999</v>
      </c>
      <c r="V12" s="306">
        <f>'Phu Phong'!$D$11</f>
        <v>104.16</v>
      </c>
      <c r="W12" s="306">
        <f>'Phuc Dong'!$D$11</f>
        <v>153.66</v>
      </c>
      <c r="X12" s="306">
        <f>'Phuc Trach'!$D$11</f>
        <v>240.84</v>
      </c>
      <c r="Y12" s="306">
        <f>'Dien My'!$D$11</f>
        <v>412.94</v>
      </c>
      <c r="Z12" s="306">
        <f>'Thi Tran'!$D$11</f>
        <v>26.97</v>
      </c>
      <c r="AA12" s="107" t="e">
        <f>#REF!</f>
        <v>#REF!</v>
      </c>
      <c r="AB12" s="107" t="e">
        <f>#REF!</f>
        <v>#REF!</v>
      </c>
      <c r="AC12" s="107" t="e">
        <f>#REF!</f>
        <v>#REF!</v>
      </c>
      <c r="AD12" s="107" t="e">
        <f>#REF!</f>
        <v>#REF!</v>
      </c>
      <c r="AE12" s="107" t="e">
        <f>#REF!</f>
        <v>#REF!</v>
      </c>
      <c r="AF12" s="107" t="e">
        <f>#REF!</f>
        <v>#REF!</v>
      </c>
      <c r="AG12" s="107" t="e">
        <f>#REF!</f>
        <v>#REF!</v>
      </c>
      <c r="AH12" s="107" t="e">
        <f>#REF!</f>
        <v>#REF!</v>
      </c>
      <c r="AI12" s="107" t="e">
        <f>#REF!</f>
        <v>#REF!</v>
      </c>
      <c r="AJ12" s="107" t="e">
        <f>#REF!</f>
        <v>#REF!</v>
      </c>
      <c r="AK12" s="107" t="e">
        <f>#REF!</f>
        <v>#REF!</v>
      </c>
      <c r="AL12" s="484"/>
      <c r="AM12" s="487"/>
      <c r="AN12" s="486"/>
    </row>
    <row r="13" spans="1:40" s="1" customFormat="1" ht="15.75" customHeight="1" x14ac:dyDescent="0.2">
      <c r="A13" s="375" t="s">
        <v>7</v>
      </c>
      <c r="B13" s="376" t="s">
        <v>39</v>
      </c>
      <c r="C13" s="377" t="s">
        <v>44</v>
      </c>
      <c r="D13" s="306">
        <f>'Bieu 12 CH'!$D$13</f>
        <v>9669.7000000000007</v>
      </c>
      <c r="E13" s="306"/>
      <c r="F13" s="306">
        <f>'Gia Pho'!$D$12</f>
        <v>259.12</v>
      </c>
      <c r="G13" s="306">
        <f>'Ha Linh'!$D$12</f>
        <v>723.95</v>
      </c>
      <c r="H13" s="306">
        <f>'Hoa Hai'!$D$12</f>
        <v>306.94</v>
      </c>
      <c r="I13" s="306">
        <f>'Huong Binh'!$D$12</f>
        <v>463.07</v>
      </c>
      <c r="J13" s="306">
        <f>'Huong Do'!$D$12</f>
        <v>388</v>
      </c>
      <c r="K13" s="306">
        <f>'Huong Giang'!$D$12</f>
        <v>623.55999999999995</v>
      </c>
      <c r="L13" s="306">
        <f>'Huong Lam'!$D$12</f>
        <v>1031.29</v>
      </c>
      <c r="M13" s="306">
        <f>'Huong Lien'!$D$12</f>
        <v>209.78</v>
      </c>
      <c r="N13" s="306">
        <f>'Huong Long'!$D$12</f>
        <v>396.91</v>
      </c>
      <c r="O13" s="306">
        <f>'Huong Thuy'!$D$12</f>
        <v>438.69</v>
      </c>
      <c r="P13" s="306">
        <f>'Huong Tra'!$D$12</f>
        <v>591.9</v>
      </c>
      <c r="Q13" s="306">
        <f>'Huong Trach'!$D$12</f>
        <v>573.46</v>
      </c>
      <c r="R13" s="306">
        <f>'Huong Vinh'!$D$12</f>
        <v>431.96</v>
      </c>
      <c r="S13" s="306">
        <f>'Huong Xuan'!$D$12</f>
        <v>518.54999999999995</v>
      </c>
      <c r="T13" s="306">
        <f>'Loc Yen'!$D$12</f>
        <v>329.16</v>
      </c>
      <c r="U13" s="306">
        <f>'Phu Gia'!$D$12</f>
        <v>308.58</v>
      </c>
      <c r="V13" s="306">
        <f>'Phu Phong'!$D$12</f>
        <v>81.34</v>
      </c>
      <c r="W13" s="306">
        <f>'Phuc Dong'!$D$12</f>
        <v>693.24</v>
      </c>
      <c r="X13" s="306">
        <f>'Phuc Trach'!$D$12</f>
        <v>528.24</v>
      </c>
      <c r="Y13" s="306">
        <f>'Dien My'!$D$12</f>
        <v>553.26</v>
      </c>
      <c r="Z13" s="306">
        <f>'Thi Tran'!$D$12</f>
        <v>218.7</v>
      </c>
      <c r="AA13" s="107" t="e">
        <f>#REF!</f>
        <v>#REF!</v>
      </c>
      <c r="AB13" s="107" t="e">
        <f>#REF!</f>
        <v>#REF!</v>
      </c>
      <c r="AC13" s="107" t="e">
        <f>#REF!</f>
        <v>#REF!</v>
      </c>
      <c r="AD13" s="107" t="e">
        <f>#REF!</f>
        <v>#REF!</v>
      </c>
      <c r="AE13" s="107" t="e">
        <f>#REF!</f>
        <v>#REF!</v>
      </c>
      <c r="AF13" s="107" t="e">
        <f>#REF!</f>
        <v>#REF!</v>
      </c>
      <c r="AG13" s="107" t="e">
        <f>#REF!</f>
        <v>#REF!</v>
      </c>
      <c r="AH13" s="107" t="e">
        <f>#REF!</f>
        <v>#REF!</v>
      </c>
      <c r="AI13" s="107" t="e">
        <f>#REF!</f>
        <v>#REF!</v>
      </c>
      <c r="AJ13" s="107" t="e">
        <f>#REF!</f>
        <v>#REF!</v>
      </c>
      <c r="AK13" s="107" t="e">
        <f>#REF!</f>
        <v>#REF!</v>
      </c>
      <c r="AL13" s="484"/>
      <c r="AM13" s="487"/>
      <c r="AN13" s="486"/>
    </row>
    <row r="14" spans="1:40" s="1" customFormat="1" ht="15.75" customHeight="1" x14ac:dyDescent="0.2">
      <c r="A14" s="375" t="s">
        <v>8</v>
      </c>
      <c r="B14" s="376" t="s">
        <v>15</v>
      </c>
      <c r="C14" s="377" t="s">
        <v>26</v>
      </c>
      <c r="D14" s="306">
        <f>'Bieu 12 CH'!$D$14</f>
        <v>30971.19</v>
      </c>
      <c r="E14" s="306"/>
      <c r="F14" s="306">
        <f>'Gia Pho'!$D$13</f>
        <v>0</v>
      </c>
      <c r="G14" s="306">
        <f>'Ha Linh'!$D$13</f>
        <v>0</v>
      </c>
      <c r="H14" s="306">
        <f>'Hoa Hai'!$D$13</f>
        <v>0</v>
      </c>
      <c r="I14" s="306">
        <f>'Huong Binh'!$D$13</f>
        <v>1185.3900000000001</v>
      </c>
      <c r="J14" s="306">
        <f>'Huong Do'!$D$13</f>
        <v>0</v>
      </c>
      <c r="K14" s="306">
        <f>'Huong Giang'!$D$13</f>
        <v>1071.69</v>
      </c>
      <c r="L14" s="306">
        <f>'Huong Lam'!$D$13</f>
        <v>7835.32</v>
      </c>
      <c r="M14" s="306">
        <f>'Huong Lien'!$D$13</f>
        <v>3046.79</v>
      </c>
      <c r="N14" s="306">
        <f>'Huong Long'!$D$13</f>
        <v>0</v>
      </c>
      <c r="O14" s="306">
        <f>'Huong Thuy'!$D$13</f>
        <v>0</v>
      </c>
      <c r="P14" s="306">
        <f>'Huong Tra'!$D$13</f>
        <v>0</v>
      </c>
      <c r="Q14" s="306">
        <f>'Huong Trach'!$D$13</f>
        <v>2887.84</v>
      </c>
      <c r="R14" s="306">
        <f>'Huong Vinh'!$D$13</f>
        <v>1509.69</v>
      </c>
      <c r="S14" s="306">
        <f>'Huong Xuan'!$D$13</f>
        <v>0</v>
      </c>
      <c r="T14" s="306">
        <f>'Loc Yen'!$D$13</f>
        <v>2738.88</v>
      </c>
      <c r="U14" s="306">
        <f>'Phu Gia'!$D$13</f>
        <v>9823.41</v>
      </c>
      <c r="V14" s="306">
        <f>'Phu Phong'!$D$13</f>
        <v>0</v>
      </c>
      <c r="W14" s="306">
        <f>'Phuc Dong'!$D$13</f>
        <v>0</v>
      </c>
      <c r="X14" s="306">
        <f>'Phuc Trach'!$D$13</f>
        <v>872.18</v>
      </c>
      <c r="Y14" s="306">
        <f>'Dien My'!$D$13</f>
        <v>0</v>
      </c>
      <c r="Z14" s="306">
        <f>'Thi Tran'!$D$13</f>
        <v>0</v>
      </c>
      <c r="AA14" s="107" t="e">
        <f>#REF!</f>
        <v>#REF!</v>
      </c>
      <c r="AB14" s="107" t="e">
        <f>#REF!</f>
        <v>#REF!</v>
      </c>
      <c r="AC14" s="107" t="e">
        <f>#REF!</f>
        <v>#REF!</v>
      </c>
      <c r="AD14" s="107" t="e">
        <f>#REF!</f>
        <v>#REF!</v>
      </c>
      <c r="AE14" s="107" t="e">
        <f>#REF!</f>
        <v>#REF!</v>
      </c>
      <c r="AF14" s="107" t="e">
        <f>#REF!</f>
        <v>#REF!</v>
      </c>
      <c r="AG14" s="107" t="e">
        <f>#REF!</f>
        <v>#REF!</v>
      </c>
      <c r="AH14" s="107" t="e">
        <f>#REF!</f>
        <v>#REF!</v>
      </c>
      <c r="AI14" s="107" t="e">
        <f>#REF!</f>
        <v>#REF!</v>
      </c>
      <c r="AJ14" s="107" t="e">
        <f>#REF!</f>
        <v>#REF!</v>
      </c>
      <c r="AK14" s="107" t="e">
        <f>#REF!</f>
        <v>#REF!</v>
      </c>
      <c r="AL14" s="484"/>
      <c r="AM14" s="487"/>
      <c r="AN14" s="486"/>
    </row>
    <row r="15" spans="1:40" s="1" customFormat="1" ht="15.75" customHeight="1" x14ac:dyDescent="0.2">
      <c r="A15" s="375" t="s">
        <v>9</v>
      </c>
      <c r="B15" s="376" t="s">
        <v>16</v>
      </c>
      <c r="C15" s="377" t="s">
        <v>27</v>
      </c>
      <c r="D15" s="306">
        <f>'Bieu 12 CH'!$D$15</f>
        <v>17311.09</v>
      </c>
      <c r="E15" s="306"/>
      <c r="F15" s="306">
        <f>'Gia Pho'!$D$14</f>
        <v>0</v>
      </c>
      <c r="G15" s="306">
        <f>'Ha Linh'!$D$14</f>
        <v>0</v>
      </c>
      <c r="H15" s="306">
        <f>'Hoa Hai'!$D$14</f>
        <v>11462.83</v>
      </c>
      <c r="I15" s="306">
        <f>'Huong Binh'!$D$14</f>
        <v>0</v>
      </c>
      <c r="J15" s="306">
        <f>'Huong Do'!$D$14</f>
        <v>0</v>
      </c>
      <c r="K15" s="306">
        <f>'Huong Giang'!$D$14</f>
        <v>0</v>
      </c>
      <c r="L15" s="306">
        <f>'Huong Lam'!$D$14</f>
        <v>0</v>
      </c>
      <c r="M15" s="306">
        <f>'Huong Lien'!$D$14</f>
        <v>0</v>
      </c>
      <c r="N15" s="306">
        <f>'Huong Long'!$D$14</f>
        <v>0</v>
      </c>
      <c r="O15" s="306">
        <f>'Huong Thuy'!$D$14</f>
        <v>0</v>
      </c>
      <c r="P15" s="306">
        <f>'Huong Tra'!$D$14</f>
        <v>0</v>
      </c>
      <c r="Q15" s="306">
        <f>'Huong Trach'!$D$14</f>
        <v>5848.26</v>
      </c>
      <c r="R15" s="306">
        <f>'Huong Vinh'!$D$14</f>
        <v>0</v>
      </c>
      <c r="S15" s="306">
        <f>'Huong Xuan'!$D$14</f>
        <v>0</v>
      </c>
      <c r="T15" s="306">
        <f>'Loc Yen'!$D$14</f>
        <v>0</v>
      </c>
      <c r="U15" s="306">
        <f>'Phu Gia'!$D$14</f>
        <v>0</v>
      </c>
      <c r="V15" s="306">
        <f>'Phu Phong'!$D$14</f>
        <v>0</v>
      </c>
      <c r="W15" s="306">
        <f>'Phuc Dong'!$D$14</f>
        <v>0</v>
      </c>
      <c r="X15" s="306">
        <f>'Phuc Trach'!$D$14</f>
        <v>0</v>
      </c>
      <c r="Y15" s="306">
        <f>'Dien My'!$D$14</f>
        <v>0</v>
      </c>
      <c r="Z15" s="306">
        <f>'Thi Tran'!$D$14</f>
        <v>0</v>
      </c>
      <c r="AA15" s="107" t="e">
        <f>#REF!</f>
        <v>#REF!</v>
      </c>
      <c r="AB15" s="107" t="e">
        <f>#REF!</f>
        <v>#REF!</v>
      </c>
      <c r="AC15" s="107" t="e">
        <f>#REF!</f>
        <v>#REF!</v>
      </c>
      <c r="AD15" s="107" t="e">
        <f>#REF!</f>
        <v>#REF!</v>
      </c>
      <c r="AE15" s="107" t="e">
        <f>#REF!</f>
        <v>#REF!</v>
      </c>
      <c r="AF15" s="107" t="e">
        <f>#REF!</f>
        <v>#REF!</v>
      </c>
      <c r="AG15" s="107" t="e">
        <f>#REF!</f>
        <v>#REF!</v>
      </c>
      <c r="AH15" s="107" t="e">
        <f>#REF!</f>
        <v>#REF!</v>
      </c>
      <c r="AI15" s="107" t="e">
        <f>#REF!</f>
        <v>#REF!</v>
      </c>
      <c r="AJ15" s="107" t="e">
        <f>#REF!</f>
        <v>#REF!</v>
      </c>
      <c r="AK15" s="107" t="e">
        <f>#REF!</f>
        <v>#REF!</v>
      </c>
      <c r="AL15" s="484"/>
      <c r="AM15" s="487"/>
      <c r="AN15" s="486"/>
    </row>
    <row r="16" spans="1:40" s="1" customFormat="1" ht="15.75" customHeight="1" x14ac:dyDescent="0.2">
      <c r="A16" s="375" t="s">
        <v>41</v>
      </c>
      <c r="B16" s="376" t="s">
        <v>40</v>
      </c>
      <c r="C16" s="377" t="s">
        <v>45</v>
      </c>
      <c r="D16" s="306">
        <f>'Bieu 12 CH'!$D$16</f>
        <v>50861.48</v>
      </c>
      <c r="E16" s="306"/>
      <c r="F16" s="306">
        <f>'Gia Pho'!$D$15</f>
        <v>226.75</v>
      </c>
      <c r="G16" s="306">
        <f>'Ha Linh'!$D$15</f>
        <v>5317.81</v>
      </c>
      <c r="H16" s="306">
        <f>'Hoa Hai'!$D$15</f>
        <v>2821.72</v>
      </c>
      <c r="I16" s="306">
        <f>'Huong Binh'!$D$15</f>
        <v>1075.77</v>
      </c>
      <c r="J16" s="306">
        <f>'Huong Do'!$D$15</f>
        <v>814.35</v>
      </c>
      <c r="K16" s="306">
        <f>'Huong Giang'!$D$15</f>
        <v>4287.79</v>
      </c>
      <c r="L16" s="306">
        <f>'Huong Lam'!$D$15</f>
        <v>7799.06</v>
      </c>
      <c r="M16" s="306">
        <f>'Huong Lien'!$D$15</f>
        <v>1435.48</v>
      </c>
      <c r="N16" s="306">
        <f>'Huong Long'!$D$15</f>
        <v>464.95</v>
      </c>
      <c r="O16" s="306">
        <f>'Huong Thuy'!$D$15</f>
        <v>3867.6</v>
      </c>
      <c r="P16" s="306">
        <f>'Huong Tra'!$D$15</f>
        <v>732.22</v>
      </c>
      <c r="Q16" s="306">
        <f>'Huong Trach'!$D$15</f>
        <v>1085.06</v>
      </c>
      <c r="R16" s="306">
        <f>'Huong Vinh'!$D$15</f>
        <v>3795.48</v>
      </c>
      <c r="S16" s="306">
        <f>'Huong Xuan'!$D$15</f>
        <v>1427.77</v>
      </c>
      <c r="T16" s="306">
        <f>'Loc Yen'!$D$15</f>
        <v>6432.01</v>
      </c>
      <c r="U16" s="306">
        <f>'Phu Gia'!$D$15</f>
        <v>3162.91</v>
      </c>
      <c r="V16" s="306">
        <f>'Phu Phong'!$D$15</f>
        <v>0</v>
      </c>
      <c r="W16" s="306">
        <f>'Phuc Dong'!$D$15</f>
        <v>408.78</v>
      </c>
      <c r="X16" s="306">
        <f>'Phuc Trach'!$D$15</f>
        <v>1508.27</v>
      </c>
      <c r="Y16" s="306">
        <f>'Dien My'!$D$15</f>
        <v>4182.2</v>
      </c>
      <c r="Z16" s="306">
        <f>'Thi Tran'!$D$15</f>
        <v>15.5</v>
      </c>
      <c r="AA16" s="107" t="e">
        <f>#REF!</f>
        <v>#REF!</v>
      </c>
      <c r="AB16" s="107" t="e">
        <f>#REF!</f>
        <v>#REF!</v>
      </c>
      <c r="AC16" s="107" t="e">
        <f>#REF!</f>
        <v>#REF!</v>
      </c>
      <c r="AD16" s="107" t="e">
        <f>#REF!</f>
        <v>#REF!</v>
      </c>
      <c r="AE16" s="107" t="e">
        <f>#REF!</f>
        <v>#REF!</v>
      </c>
      <c r="AF16" s="107" t="e">
        <f>#REF!</f>
        <v>#REF!</v>
      </c>
      <c r="AG16" s="107" t="e">
        <f>#REF!</f>
        <v>#REF!</v>
      </c>
      <c r="AH16" s="107" t="e">
        <f>#REF!</f>
        <v>#REF!</v>
      </c>
      <c r="AI16" s="107" t="e">
        <f>#REF!</f>
        <v>#REF!</v>
      </c>
      <c r="AJ16" s="107" t="e">
        <f>#REF!</f>
        <v>#REF!</v>
      </c>
      <c r="AK16" s="107" t="e">
        <f>#REF!</f>
        <v>#REF!</v>
      </c>
      <c r="AL16" s="484"/>
      <c r="AM16" s="487"/>
      <c r="AN16" s="486"/>
    </row>
    <row r="17" spans="1:40" s="1" customFormat="1" ht="34.15" customHeight="1" x14ac:dyDescent="0.25">
      <c r="A17" s="378"/>
      <c r="B17" s="379" t="s">
        <v>446</v>
      </c>
      <c r="C17" s="377" t="s">
        <v>447</v>
      </c>
      <c r="D17" s="306">
        <f>'Bieu 12 CH'!$D$17</f>
        <v>21254.359999999997</v>
      </c>
      <c r="E17" s="306"/>
      <c r="F17" s="306">
        <f>'Gia Pho'!$D$16</f>
        <v>0</v>
      </c>
      <c r="G17" s="306">
        <f>'Ha Linh'!$D$16</f>
        <v>1.1399999999999999</v>
      </c>
      <c r="H17" s="306">
        <f>'Hoa Hai'!$D$16</f>
        <v>821.74</v>
      </c>
      <c r="I17" s="306">
        <f>'Huong Binh'!$D$16</f>
        <v>179.89</v>
      </c>
      <c r="J17" s="306">
        <f>'Huong Do'!$D$16</f>
        <v>65.34</v>
      </c>
      <c r="K17" s="306">
        <f>'Huong Giang'!$D$16</f>
        <v>1409.72</v>
      </c>
      <c r="L17" s="306">
        <f>'Huong Lam'!$D$16</f>
        <v>6304.26</v>
      </c>
      <c r="M17" s="306">
        <f>'Huong Lien'!$D$16</f>
        <v>689.31</v>
      </c>
      <c r="N17" s="306">
        <f>'Huong Long'!$D$16</f>
        <v>10.67</v>
      </c>
      <c r="O17" s="306">
        <f>'Huong Thuy'!$D$16</f>
        <v>1208.1099999999999</v>
      </c>
      <c r="P17" s="306">
        <f>'Huong Tra'!$D$16</f>
        <v>493.59</v>
      </c>
      <c r="Q17" s="306">
        <f>'Huong Trach'!$D$16</f>
        <v>263.04000000000002</v>
      </c>
      <c r="R17" s="306">
        <f>'Huong Vinh'!$D$16</f>
        <v>2925.96</v>
      </c>
      <c r="S17" s="306">
        <f>'Huong Xuan'!$D$16</f>
        <v>758.57</v>
      </c>
      <c r="T17" s="306">
        <f>'Loc Yen'!$D$16</f>
        <v>3411.89</v>
      </c>
      <c r="U17" s="306">
        <f>'Phu Gia'!$D$16</f>
        <v>1872.53</v>
      </c>
      <c r="V17" s="306">
        <f>'Phu Phong'!$D$16</f>
        <v>0</v>
      </c>
      <c r="W17" s="306">
        <f>'Phuc Dong'!$D$16</f>
        <v>0</v>
      </c>
      <c r="X17" s="306">
        <f>'Phuc Trach'!$D$16</f>
        <v>701.71</v>
      </c>
      <c r="Y17" s="306">
        <f>'Dien My'!$D$16</f>
        <v>136.88999999999999</v>
      </c>
      <c r="Z17" s="306">
        <f>'Thi Tran'!$D$16</f>
        <v>0</v>
      </c>
      <c r="AA17" s="107" t="e">
        <f>#REF!</f>
        <v>#REF!</v>
      </c>
      <c r="AB17" s="107" t="e">
        <f>#REF!</f>
        <v>#REF!</v>
      </c>
      <c r="AC17" s="107" t="e">
        <f>#REF!</f>
        <v>#REF!</v>
      </c>
      <c r="AD17" s="107" t="e">
        <f>#REF!</f>
        <v>#REF!</v>
      </c>
      <c r="AE17" s="107" t="e">
        <f>#REF!</f>
        <v>#REF!</v>
      </c>
      <c r="AF17" s="107" t="e">
        <f>#REF!</f>
        <v>#REF!</v>
      </c>
      <c r="AG17" s="107" t="e">
        <f>#REF!</f>
        <v>#REF!</v>
      </c>
      <c r="AH17" s="107" t="e">
        <f>#REF!</f>
        <v>#REF!</v>
      </c>
      <c r="AI17" s="107" t="e">
        <f>#REF!</f>
        <v>#REF!</v>
      </c>
      <c r="AJ17" s="107" t="e">
        <f>#REF!</f>
        <v>#REF!</v>
      </c>
      <c r="AK17" s="107" t="e">
        <f>#REF!</f>
        <v>#REF!</v>
      </c>
      <c r="AL17" s="484"/>
      <c r="AM17" s="487"/>
      <c r="AN17" s="486"/>
    </row>
    <row r="18" spans="1:40" s="3" customFormat="1" ht="15.75" customHeight="1" x14ac:dyDescent="0.2">
      <c r="A18" s="375" t="s">
        <v>42</v>
      </c>
      <c r="B18" s="376" t="s">
        <v>90</v>
      </c>
      <c r="C18" s="377" t="s">
        <v>78</v>
      </c>
      <c r="D18" s="306">
        <f>'Bieu 12 CH'!$D$18</f>
        <v>131.45000000000002</v>
      </c>
      <c r="E18" s="306"/>
      <c r="F18" s="306">
        <f>'Gia Pho'!$D$17</f>
        <v>9.91</v>
      </c>
      <c r="G18" s="306">
        <f>'Ha Linh'!$D$17</f>
        <v>5.03</v>
      </c>
      <c r="H18" s="306">
        <f>'Hoa Hai'!$D$17</f>
        <v>7.38</v>
      </c>
      <c r="I18" s="306">
        <f>'Huong Binh'!$D$17</f>
        <v>6.79</v>
      </c>
      <c r="J18" s="306">
        <f>'Huong Do'!D17</f>
        <v>0.13</v>
      </c>
      <c r="K18" s="306">
        <f>'Huong Giang'!D17</f>
        <v>4.3899999999999997</v>
      </c>
      <c r="L18" s="306">
        <f>'Huong Lam'!D17</f>
        <v>6.89</v>
      </c>
      <c r="M18" s="306">
        <f>'Huong Lien'!D17</f>
        <v>1.41</v>
      </c>
      <c r="N18" s="306">
        <f>'Huong Long'!D17</f>
        <v>12.7</v>
      </c>
      <c r="O18" s="306">
        <f>'Huong Thuy'!D17</f>
        <v>2.82</v>
      </c>
      <c r="P18" s="306">
        <f>'Huong Tra'!D17</f>
        <v>33.75</v>
      </c>
      <c r="Q18" s="306">
        <f>'Huong Trach'!D17</f>
        <v>6.22</v>
      </c>
      <c r="R18" s="306">
        <f>'Huong Vinh'!D17</f>
        <v>2.81</v>
      </c>
      <c r="S18" s="306">
        <f>'Huong Xuan'!D17</f>
        <v>3.92</v>
      </c>
      <c r="T18" s="306">
        <f>'Loc Yen'!D17</f>
        <v>11.34</v>
      </c>
      <c r="U18" s="306">
        <f>'Phu Gia'!$D$17</f>
        <v>4.93</v>
      </c>
      <c r="V18" s="306">
        <f>'Phu Phong'!$D$17</f>
        <v>1.65</v>
      </c>
      <c r="W18" s="306">
        <f>'Phuc Dong'!$D$17</f>
        <v>1.04</v>
      </c>
      <c r="X18" s="306">
        <f>'Phuc Trach'!$D$17</f>
        <v>2.2000000000000002</v>
      </c>
      <c r="Y18" s="306">
        <f>'Dien My'!$D$17</f>
        <v>5.12</v>
      </c>
      <c r="Z18" s="306">
        <f>'Thi Tran'!$D$17</f>
        <v>1.02</v>
      </c>
      <c r="AA18" s="107" t="e">
        <f>#REF!</f>
        <v>#REF!</v>
      </c>
      <c r="AB18" s="107" t="e">
        <f>#REF!</f>
        <v>#REF!</v>
      </c>
      <c r="AC18" s="107" t="e">
        <f>#REF!</f>
        <v>#REF!</v>
      </c>
      <c r="AD18" s="107" t="e">
        <f>#REF!</f>
        <v>#REF!</v>
      </c>
      <c r="AE18" s="107" t="e">
        <f>#REF!</f>
        <v>#REF!</v>
      </c>
      <c r="AF18" s="107" t="e">
        <f>#REF!</f>
        <v>#REF!</v>
      </c>
      <c r="AG18" s="107" t="e">
        <f>#REF!</f>
        <v>#REF!</v>
      </c>
      <c r="AH18" s="107" t="e">
        <f>#REF!</f>
        <v>#REF!</v>
      </c>
      <c r="AI18" s="107" t="e">
        <f>#REF!</f>
        <v>#REF!</v>
      </c>
      <c r="AJ18" s="107" t="e">
        <f>#REF!</f>
        <v>#REF!</v>
      </c>
      <c r="AK18" s="107" t="e">
        <f>#REF!</f>
        <v>#REF!</v>
      </c>
      <c r="AL18" s="484"/>
      <c r="AM18" s="487"/>
      <c r="AN18" s="486"/>
    </row>
    <row r="19" spans="1:40" s="3" customFormat="1" ht="15.75" customHeight="1" x14ac:dyDescent="0.2">
      <c r="A19" s="375" t="s">
        <v>52</v>
      </c>
      <c r="B19" s="376" t="s">
        <v>50</v>
      </c>
      <c r="C19" s="377" t="s">
        <v>51</v>
      </c>
      <c r="D19" s="306">
        <f>'Bieu 12 CH'!$D$19</f>
        <v>0</v>
      </c>
      <c r="E19" s="306"/>
      <c r="F19" s="306">
        <f>'Gia Pho'!$D$18</f>
        <v>0</v>
      </c>
      <c r="G19" s="306">
        <f>'Ha Linh'!$D$18</f>
        <v>0</v>
      </c>
      <c r="H19" s="306">
        <f>'Hoa Hai'!$D$18</f>
        <v>0</v>
      </c>
      <c r="I19" s="306">
        <f>'Huong Binh'!$D$18</f>
        <v>0</v>
      </c>
      <c r="J19" s="306">
        <f>'Huong Do'!$D$18</f>
        <v>0</v>
      </c>
      <c r="K19" s="306">
        <f>'Huong Giang'!$D$18</f>
        <v>0</v>
      </c>
      <c r="L19" s="306">
        <f>'Huong Lam'!$D$18</f>
        <v>0</v>
      </c>
      <c r="M19" s="306">
        <f>'Huong Lien'!$D$18</f>
        <v>0</v>
      </c>
      <c r="N19" s="306">
        <f>'Huong Long'!$D$18</f>
        <v>0</v>
      </c>
      <c r="O19" s="306">
        <f>'Huong Thuy'!$D$18</f>
        <v>0</v>
      </c>
      <c r="P19" s="306">
        <f>'Huong Tra'!$D$18</f>
        <v>0</v>
      </c>
      <c r="Q19" s="306">
        <f>'Huong Trach'!$D$18</f>
        <v>0</v>
      </c>
      <c r="R19" s="306">
        <f>'Huong Vinh'!$D$18</f>
        <v>0</v>
      </c>
      <c r="S19" s="306">
        <f>'Huong Xuan'!$D$18</f>
        <v>0</v>
      </c>
      <c r="T19" s="306">
        <f>'Loc Yen'!$D$18</f>
        <v>0</v>
      </c>
      <c r="U19" s="306">
        <f>'Phu Gia'!$D$18</f>
        <v>0</v>
      </c>
      <c r="V19" s="306">
        <f>'Phu Phong'!$D$18</f>
        <v>0</v>
      </c>
      <c r="W19" s="306">
        <f>'Phuc Dong'!$D$18</f>
        <v>0</v>
      </c>
      <c r="X19" s="306">
        <f>'Phuc Trach'!$D$18</f>
        <v>0</v>
      </c>
      <c r="Y19" s="306">
        <f>'Dien My'!$D$18</f>
        <v>0</v>
      </c>
      <c r="Z19" s="306">
        <f>'Thi Tran'!$D$18</f>
        <v>0</v>
      </c>
      <c r="AA19" s="107" t="e">
        <f>#REF!</f>
        <v>#REF!</v>
      </c>
      <c r="AB19" s="107" t="e">
        <f>#REF!</f>
        <v>#REF!</v>
      </c>
      <c r="AC19" s="107" t="e">
        <f>#REF!</f>
        <v>#REF!</v>
      </c>
      <c r="AD19" s="107" t="e">
        <f>#REF!</f>
        <v>#REF!</v>
      </c>
      <c r="AE19" s="107" t="e">
        <f>#REF!</f>
        <v>#REF!</v>
      </c>
      <c r="AF19" s="107" t="e">
        <f>#REF!</f>
        <v>#REF!</v>
      </c>
      <c r="AG19" s="107" t="e">
        <f>#REF!</f>
        <v>#REF!</v>
      </c>
      <c r="AH19" s="107" t="e">
        <f>#REF!</f>
        <v>#REF!</v>
      </c>
      <c r="AI19" s="107" t="e">
        <f>#REF!</f>
        <v>#REF!</v>
      </c>
      <c r="AJ19" s="107" t="e">
        <f>#REF!</f>
        <v>#REF!</v>
      </c>
      <c r="AK19" s="107" t="e">
        <f>#REF!</f>
        <v>#REF!</v>
      </c>
      <c r="AL19" s="484"/>
      <c r="AM19" s="487"/>
      <c r="AN19" s="486"/>
    </row>
    <row r="20" spans="1:40" s="1" customFormat="1" ht="15.75" customHeight="1" x14ac:dyDescent="0.2">
      <c r="A20" s="375" t="s">
        <v>192</v>
      </c>
      <c r="B20" s="376" t="s">
        <v>57</v>
      </c>
      <c r="C20" s="377" t="s">
        <v>58</v>
      </c>
      <c r="D20" s="306">
        <f>'Bieu 12 CH'!$D$20</f>
        <v>216.57000000000002</v>
      </c>
      <c r="E20" s="306"/>
      <c r="F20" s="306">
        <f>'Gia Pho'!$D$19</f>
        <v>0</v>
      </c>
      <c r="G20" s="306">
        <f>'Ha Linh'!$D$19</f>
        <v>5.36</v>
      </c>
      <c r="H20" s="306">
        <f>'Hoa Hai'!$D$19</f>
        <v>0</v>
      </c>
      <c r="I20" s="306">
        <f>'Huong Binh'!$D$19</f>
        <v>9.02</v>
      </c>
      <c r="J20" s="306">
        <f>'Huong Do'!$D$19</f>
        <v>162.31</v>
      </c>
      <c r="K20" s="306">
        <f>'Huong Giang'!$D$19</f>
        <v>0</v>
      </c>
      <c r="L20" s="306">
        <f>'Huong Lam'!$D$19</f>
        <v>0</v>
      </c>
      <c r="M20" s="306">
        <f>'Huong Lien'!$D$19</f>
        <v>0</v>
      </c>
      <c r="N20" s="306">
        <f>'Huong Long'!$D$19</f>
        <v>1.52</v>
      </c>
      <c r="O20" s="306">
        <f>'Huong Thuy'!$D$19</f>
        <v>0</v>
      </c>
      <c r="P20" s="306">
        <f>'Huong Tra'!$D$19</f>
        <v>3.46</v>
      </c>
      <c r="Q20" s="306">
        <f>'Huong Trach'!$D$19</f>
        <v>0</v>
      </c>
      <c r="R20" s="306">
        <f>'Huong Vinh'!$D$19</f>
        <v>4.97</v>
      </c>
      <c r="S20" s="306">
        <f>'Huong Xuan'!$D$19</f>
        <v>11.56</v>
      </c>
      <c r="T20" s="306">
        <f>'Loc Yen'!$D$19</f>
        <v>0</v>
      </c>
      <c r="U20" s="306">
        <f>'Phu Gia'!$D$19</f>
        <v>10.84</v>
      </c>
      <c r="V20" s="306">
        <f>'Phu Phong'!$D$19</f>
        <v>0</v>
      </c>
      <c r="W20" s="306">
        <f>'Phuc Dong'!$D$19</f>
        <v>6.02</v>
      </c>
      <c r="X20" s="306">
        <f>'Phuc Trach'!$D$19</f>
        <v>1.51</v>
      </c>
      <c r="Y20" s="306">
        <f>'Dien My'!$D$19</f>
        <v>0</v>
      </c>
      <c r="Z20" s="306">
        <f>'Thi Tran'!$D$19</f>
        <v>0</v>
      </c>
      <c r="AA20" s="106" t="e">
        <f>#REF!</f>
        <v>#REF!</v>
      </c>
      <c r="AB20" s="106" t="e">
        <f>#REF!</f>
        <v>#REF!</v>
      </c>
      <c r="AC20" s="106" t="e">
        <f>#REF!</f>
        <v>#REF!</v>
      </c>
      <c r="AD20" s="106" t="e">
        <f>#REF!</f>
        <v>#REF!</v>
      </c>
      <c r="AE20" s="106" t="e">
        <f>#REF!</f>
        <v>#REF!</v>
      </c>
      <c r="AF20" s="106" t="e">
        <f>#REF!</f>
        <v>#REF!</v>
      </c>
      <c r="AG20" s="106" t="e">
        <f>#REF!</f>
        <v>#REF!</v>
      </c>
      <c r="AH20" s="106" t="e">
        <f>#REF!</f>
        <v>#REF!</v>
      </c>
      <c r="AI20" s="106" t="e">
        <f>#REF!</f>
        <v>#REF!</v>
      </c>
      <c r="AJ20" s="106" t="e">
        <f>#REF!</f>
        <v>#REF!</v>
      </c>
      <c r="AK20" s="106" t="e">
        <f>#REF!</f>
        <v>#REF!</v>
      </c>
      <c r="AL20" s="484"/>
      <c r="AM20" s="487"/>
      <c r="AN20" s="486"/>
    </row>
    <row r="21" spans="1:40" s="4" customFormat="1" ht="15.75" customHeight="1" x14ac:dyDescent="0.2">
      <c r="A21" s="380">
        <v>2</v>
      </c>
      <c r="B21" s="381" t="s">
        <v>36</v>
      </c>
      <c r="C21" s="382" t="s">
        <v>28</v>
      </c>
      <c r="D21" s="633">
        <f>'Bieu 12 CH'!$D$21</f>
        <v>7775.8069999999989</v>
      </c>
      <c r="E21" s="633"/>
      <c r="F21" s="633">
        <f>'Gia Pho'!$D$20</f>
        <v>282.20999999999998</v>
      </c>
      <c r="G21" s="633">
        <f>'Ha Linh'!$D$20</f>
        <v>914.77</v>
      </c>
      <c r="H21" s="633">
        <f>'Hoa Hai'!$D$20</f>
        <v>611.56999999999994</v>
      </c>
      <c r="I21" s="633">
        <f>'Huong Binh'!$D$20</f>
        <v>322.27</v>
      </c>
      <c r="J21" s="633">
        <f>'Huong Do'!$D$20</f>
        <v>260.59000000000003</v>
      </c>
      <c r="K21" s="633">
        <f>'Huong Giang'!$D$20</f>
        <v>380.79999999999995</v>
      </c>
      <c r="L21" s="633">
        <f>'Huong Lam'!$D$20</f>
        <v>227.15</v>
      </c>
      <c r="M21" s="633">
        <f>'Huong Lien'!$D$20</f>
        <v>233.04</v>
      </c>
      <c r="N21" s="633">
        <f>'Huong Long'!$D$20</f>
        <v>223.68</v>
      </c>
      <c r="O21" s="633">
        <f>'Huong Thuy'!$D$20</f>
        <v>621.24900000000002</v>
      </c>
      <c r="P21" s="633">
        <f>'Huong Tra'!$D$20</f>
        <v>119.14800000000004</v>
      </c>
      <c r="Q21" s="633">
        <f>'Huong Trach'!$D$20</f>
        <v>404.85</v>
      </c>
      <c r="R21" s="633">
        <f>'Huong Vinh'!$D$20</f>
        <v>288.33</v>
      </c>
      <c r="S21" s="633">
        <f>'Huong Xuan'!$D$20</f>
        <v>326.70000000000005</v>
      </c>
      <c r="T21" s="633">
        <f>'Loc Yen'!$D$20</f>
        <v>455.53000000000003</v>
      </c>
      <c r="U21" s="633">
        <f>'Phu Gia'!$D$20</f>
        <v>344.68</v>
      </c>
      <c r="V21" s="633">
        <f>'Phu Phong'!$D$20</f>
        <v>129.55000000000001</v>
      </c>
      <c r="W21" s="633">
        <f>'Phuc Dong'!$D$20</f>
        <v>436.57000000000005</v>
      </c>
      <c r="X21" s="633">
        <f>'Phuc Trach'!$D$20</f>
        <v>378.65</v>
      </c>
      <c r="Y21" s="633">
        <f>'Dien My'!$D$20</f>
        <v>563.82000000000016</v>
      </c>
      <c r="Z21" s="633">
        <f>'Thi Tran'!$D$20</f>
        <v>250.65</v>
      </c>
      <c r="AA21" s="106" t="e">
        <f>#REF!</f>
        <v>#REF!</v>
      </c>
      <c r="AB21" s="106" t="e">
        <f>#REF!</f>
        <v>#REF!</v>
      </c>
      <c r="AC21" s="106" t="e">
        <f>#REF!</f>
        <v>#REF!</v>
      </c>
      <c r="AD21" s="106" t="e">
        <f>#REF!</f>
        <v>#REF!</v>
      </c>
      <c r="AE21" s="106" t="e">
        <f>#REF!</f>
        <v>#REF!</v>
      </c>
      <c r="AF21" s="106" t="e">
        <f>#REF!</f>
        <v>#REF!</v>
      </c>
      <c r="AG21" s="106" t="e">
        <f>#REF!</f>
        <v>#REF!</v>
      </c>
      <c r="AH21" s="106" t="e">
        <f>#REF!</f>
        <v>#REF!</v>
      </c>
      <c r="AI21" s="106" t="e">
        <f>#REF!</f>
        <v>#REF!</v>
      </c>
      <c r="AJ21" s="106" t="e">
        <f>#REF!</f>
        <v>#REF!</v>
      </c>
      <c r="AK21" s="106" t="e">
        <f>#REF!</f>
        <v>#REF!</v>
      </c>
      <c r="AL21" s="634"/>
      <c r="AM21" s="635"/>
      <c r="AN21" s="636"/>
    </row>
    <row r="22" spans="1:40" s="1" customFormat="1" ht="15.75" customHeight="1" x14ac:dyDescent="0.2">
      <c r="A22" s="375" t="s">
        <v>21</v>
      </c>
      <c r="B22" s="376" t="s">
        <v>17</v>
      </c>
      <c r="C22" s="377" t="s">
        <v>29</v>
      </c>
      <c r="D22" s="306">
        <f>'Bieu 12 CH'!$D$22</f>
        <v>367.9</v>
      </c>
      <c r="E22" s="306"/>
      <c r="F22" s="306">
        <f>'Gia Pho'!$D$21</f>
        <v>0</v>
      </c>
      <c r="G22" s="306">
        <f>'Ha Linh'!$D$21</f>
        <v>237.94</v>
      </c>
      <c r="H22" s="306">
        <f>'Hoa Hai'!$D$21</f>
        <v>30.58</v>
      </c>
      <c r="I22" s="306">
        <f>'Huong Binh'!$D$21</f>
        <v>0</v>
      </c>
      <c r="J22" s="306">
        <f>'Huong Do'!$D$21</f>
        <v>0</v>
      </c>
      <c r="K22" s="306">
        <f>'Huong Giang'!$D$21</f>
        <v>0</v>
      </c>
      <c r="L22" s="306">
        <f>'Huong Lam'!$D$21</f>
        <v>7.61</v>
      </c>
      <c r="M22" s="306">
        <f>'Huong Lien'!$D$21</f>
        <v>0.33</v>
      </c>
      <c r="N22" s="306">
        <f>'Huong Long'!$D$21</f>
        <v>3.25</v>
      </c>
      <c r="O22" s="306">
        <f>'Huong Thuy'!$D$21</f>
        <v>0</v>
      </c>
      <c r="P22" s="306">
        <f>'Huong Tra'!$D$21</f>
        <v>0</v>
      </c>
      <c r="Q22" s="306">
        <f>'Huong Trach'!$D$21</f>
        <v>0</v>
      </c>
      <c r="R22" s="306">
        <f>'Huong Vinh'!$D$21</f>
        <v>80.87</v>
      </c>
      <c r="S22" s="306">
        <f>'Huong Xuan'!$D$21</f>
        <v>0</v>
      </c>
      <c r="T22" s="306">
        <f>'Loc Yen'!$D$21</f>
        <v>0</v>
      </c>
      <c r="U22" s="306">
        <f>'Phu Gia'!$D$21</f>
        <v>6.54</v>
      </c>
      <c r="V22" s="306">
        <f>'Phu Phong'!$D$21</f>
        <v>0</v>
      </c>
      <c r="W22" s="306">
        <f>'Phuc Dong'!$D$21</f>
        <v>0</v>
      </c>
      <c r="X22" s="306">
        <f>'Phuc Trach'!$D$21</f>
        <v>0</v>
      </c>
      <c r="Y22" s="306">
        <f>'Dien My'!$D$21</f>
        <v>0</v>
      </c>
      <c r="Z22" s="306">
        <f>'Thi Tran'!$D$21</f>
        <v>0.78</v>
      </c>
      <c r="AA22" s="107" t="e">
        <f>#REF!</f>
        <v>#REF!</v>
      </c>
      <c r="AB22" s="107" t="e">
        <f>#REF!</f>
        <v>#REF!</v>
      </c>
      <c r="AC22" s="107" t="e">
        <f>#REF!</f>
        <v>#REF!</v>
      </c>
      <c r="AD22" s="107" t="e">
        <f>#REF!</f>
        <v>#REF!</v>
      </c>
      <c r="AE22" s="107" t="e">
        <f>#REF!</f>
        <v>#REF!</v>
      </c>
      <c r="AF22" s="107" t="e">
        <f>#REF!</f>
        <v>#REF!</v>
      </c>
      <c r="AG22" s="107" t="e">
        <f>#REF!</f>
        <v>#REF!</v>
      </c>
      <c r="AH22" s="107" t="e">
        <f>#REF!</f>
        <v>#REF!</v>
      </c>
      <c r="AI22" s="107" t="e">
        <f>#REF!</f>
        <v>#REF!</v>
      </c>
      <c r="AJ22" s="107" t="e">
        <f>#REF!</f>
        <v>#REF!</v>
      </c>
      <c r="AK22" s="107" t="e">
        <f>#REF!</f>
        <v>#REF!</v>
      </c>
      <c r="AL22" s="484"/>
      <c r="AM22" s="487"/>
      <c r="AN22" s="486"/>
    </row>
    <row r="23" spans="1:40" s="1" customFormat="1" ht="15.75" customHeight="1" x14ac:dyDescent="0.2">
      <c r="A23" s="375" t="s">
        <v>10</v>
      </c>
      <c r="B23" s="376" t="s">
        <v>18</v>
      </c>
      <c r="C23" s="377" t="s">
        <v>30</v>
      </c>
      <c r="D23" s="306">
        <f>'Bieu 12 CH'!$D$23</f>
        <v>0.98</v>
      </c>
      <c r="E23" s="306"/>
      <c r="F23" s="306">
        <f>'Gia Pho'!$D$22</f>
        <v>0</v>
      </c>
      <c r="G23" s="306">
        <f>'Ha Linh'!$D$22</f>
        <v>0</v>
      </c>
      <c r="H23" s="306">
        <f>'Hoa Hai'!$D$22</f>
        <v>0</v>
      </c>
      <c r="I23" s="306">
        <f>'Huong Binh'!$D$22</f>
        <v>0</v>
      </c>
      <c r="J23" s="306">
        <f>'Huong Do'!$D$22</f>
        <v>0</v>
      </c>
      <c r="K23" s="306">
        <f>'Huong Giang'!$D$22</f>
        <v>0</v>
      </c>
      <c r="L23" s="306">
        <f>'Huong Lam'!$D$22</f>
        <v>0</v>
      </c>
      <c r="M23" s="306">
        <f>'Huong Lien'!$D$22</f>
        <v>0</v>
      </c>
      <c r="N23" s="306">
        <f>'Huong Long'!$D$22</f>
        <v>0</v>
      </c>
      <c r="O23" s="306">
        <f>'Huong Thuy'!$D$22</f>
        <v>0</v>
      </c>
      <c r="P23" s="306">
        <f>'Huong Tra'!$D$22</f>
        <v>0</v>
      </c>
      <c r="Q23" s="306">
        <f>'Huong Trach'!$D$22</f>
        <v>0</v>
      </c>
      <c r="R23" s="306">
        <f>'Huong Vinh'!$D$22</f>
        <v>0</v>
      </c>
      <c r="S23" s="306">
        <f>'Huong Xuan'!$D$22</f>
        <v>0</v>
      </c>
      <c r="T23" s="306">
        <f>'Loc Yen'!$D$22</f>
        <v>0</v>
      </c>
      <c r="U23" s="306">
        <f>'Phu Gia'!$D$22</f>
        <v>0</v>
      </c>
      <c r="V23" s="306">
        <f>'Phu Phong'!$D$22</f>
        <v>0</v>
      </c>
      <c r="W23" s="306">
        <f>'Phuc Dong'!$D$22</f>
        <v>0</v>
      </c>
      <c r="X23" s="306">
        <f>'Phuc Trach'!$D$22</f>
        <v>0</v>
      </c>
      <c r="Y23" s="306">
        <f>'Dien My'!$D$22</f>
        <v>0</v>
      </c>
      <c r="Z23" s="306">
        <f>'Thi Tran'!$D$22</f>
        <v>0.98</v>
      </c>
      <c r="AA23" s="107" t="e">
        <f>#REF!</f>
        <v>#REF!</v>
      </c>
      <c r="AB23" s="107" t="e">
        <f>#REF!</f>
        <v>#REF!</v>
      </c>
      <c r="AC23" s="107" t="e">
        <f>#REF!</f>
        <v>#REF!</v>
      </c>
      <c r="AD23" s="107" t="e">
        <f>#REF!</f>
        <v>#REF!</v>
      </c>
      <c r="AE23" s="107" t="e">
        <f>#REF!</f>
        <v>#REF!</v>
      </c>
      <c r="AF23" s="107" t="e">
        <f>#REF!</f>
        <v>#REF!</v>
      </c>
      <c r="AG23" s="107" t="e">
        <f>#REF!</f>
        <v>#REF!</v>
      </c>
      <c r="AH23" s="107" t="e">
        <f>#REF!</f>
        <v>#REF!</v>
      </c>
      <c r="AI23" s="107" t="e">
        <f>#REF!</f>
        <v>#REF!</v>
      </c>
      <c r="AJ23" s="107" t="e">
        <f>#REF!</f>
        <v>#REF!</v>
      </c>
      <c r="AK23" s="107" t="e">
        <f>#REF!</f>
        <v>#REF!</v>
      </c>
      <c r="AL23" s="484"/>
      <c r="AM23" s="487"/>
      <c r="AN23" s="486"/>
    </row>
    <row r="24" spans="1:40" s="1" customFormat="1" ht="15.75" customHeight="1" x14ac:dyDescent="0.2">
      <c r="A24" s="375" t="s">
        <v>11</v>
      </c>
      <c r="B24" s="376" t="s">
        <v>19</v>
      </c>
      <c r="C24" s="377" t="s">
        <v>131</v>
      </c>
      <c r="D24" s="306">
        <f>'Bieu 12 CH'!$D$24</f>
        <v>0</v>
      </c>
      <c r="E24" s="306"/>
      <c r="F24" s="306">
        <f>'Gia Pho'!$D$23</f>
        <v>0</v>
      </c>
      <c r="G24" s="306">
        <f>'Ha Linh'!$D$23</f>
        <v>0</v>
      </c>
      <c r="H24" s="306">
        <f>'Hoa Hai'!$D$23</f>
        <v>0</v>
      </c>
      <c r="I24" s="306">
        <f>'Huong Binh'!$D$23</f>
        <v>0</v>
      </c>
      <c r="J24" s="306">
        <f>'Huong Do'!$D$23</f>
        <v>0</v>
      </c>
      <c r="K24" s="306">
        <f>'Huong Giang'!$D$23</f>
        <v>0</v>
      </c>
      <c r="L24" s="306">
        <f>'Huong Lam'!$D$23</f>
        <v>0</v>
      </c>
      <c r="M24" s="306">
        <f>'Huong Lien'!$D$23</f>
        <v>0</v>
      </c>
      <c r="N24" s="306">
        <f>'Huong Long'!$D$23</f>
        <v>0</v>
      </c>
      <c r="O24" s="306">
        <f>'Huong Thuy'!$D$23</f>
        <v>0</v>
      </c>
      <c r="P24" s="306">
        <f>'Huong Tra'!$D$23</f>
        <v>0</v>
      </c>
      <c r="Q24" s="306">
        <f>'Huong Trach'!$D$23</f>
        <v>0</v>
      </c>
      <c r="R24" s="306">
        <f>'Huong Vinh'!$D$23</f>
        <v>0</v>
      </c>
      <c r="S24" s="306">
        <f>'Huong Xuan'!$D$23</f>
        <v>0</v>
      </c>
      <c r="T24" s="306">
        <f>'Loc Yen'!$D$23</f>
        <v>0</v>
      </c>
      <c r="U24" s="306">
        <f>'Phu Gia'!$D$23</f>
        <v>0</v>
      </c>
      <c r="V24" s="306">
        <f>'Phu Phong'!$D$23</f>
        <v>0</v>
      </c>
      <c r="W24" s="306">
        <f>'Phuc Dong'!$D$23</f>
        <v>0</v>
      </c>
      <c r="X24" s="306">
        <f>'Phuc Trach'!$D$23</f>
        <v>0</v>
      </c>
      <c r="Y24" s="306">
        <f>'Dien My'!$D$23</f>
        <v>0</v>
      </c>
      <c r="Z24" s="306">
        <f>'Thi Tran'!$D$23</f>
        <v>0</v>
      </c>
      <c r="AA24" s="107" t="e">
        <f>#REF!</f>
        <v>#REF!</v>
      </c>
      <c r="AB24" s="107" t="e">
        <f>#REF!</f>
        <v>#REF!</v>
      </c>
      <c r="AC24" s="107" t="e">
        <f>#REF!</f>
        <v>#REF!</v>
      </c>
      <c r="AD24" s="107" t="e">
        <f>#REF!</f>
        <v>#REF!</v>
      </c>
      <c r="AE24" s="107" t="e">
        <f>#REF!</f>
        <v>#REF!</v>
      </c>
      <c r="AF24" s="107" t="e">
        <f>#REF!</f>
        <v>#REF!</v>
      </c>
      <c r="AG24" s="107" t="e">
        <f>#REF!</f>
        <v>#REF!</v>
      </c>
      <c r="AH24" s="107" t="e">
        <f>#REF!</f>
        <v>#REF!</v>
      </c>
      <c r="AI24" s="107" t="e">
        <f>#REF!</f>
        <v>#REF!</v>
      </c>
      <c r="AJ24" s="107" t="e">
        <f>#REF!</f>
        <v>#REF!</v>
      </c>
      <c r="AK24" s="107" t="e">
        <f>#REF!</f>
        <v>#REF!</v>
      </c>
      <c r="AL24" s="484"/>
      <c r="AM24" s="487"/>
      <c r="AN24" s="486"/>
    </row>
    <row r="25" spans="1:40" s="1" customFormat="1" ht="15.75" customHeight="1" x14ac:dyDescent="0.2">
      <c r="A25" s="375" t="s">
        <v>12</v>
      </c>
      <c r="B25" s="376" t="s">
        <v>91</v>
      </c>
      <c r="C25" s="377" t="s">
        <v>135</v>
      </c>
      <c r="D25" s="306">
        <f>'Bieu 12 CH'!$D$25</f>
        <v>0</v>
      </c>
      <c r="E25" s="306"/>
      <c r="F25" s="306">
        <f>'Gia Pho'!$D$24</f>
        <v>0</v>
      </c>
      <c r="G25" s="306">
        <f>'Ha Linh'!$D$24</f>
        <v>0</v>
      </c>
      <c r="H25" s="306">
        <f>'Hoa Hai'!$D$24</f>
        <v>0</v>
      </c>
      <c r="I25" s="306">
        <f>'Huong Binh'!$D$24</f>
        <v>0</v>
      </c>
      <c r="J25" s="306">
        <f>'Huong Do'!$D$24</f>
        <v>0</v>
      </c>
      <c r="K25" s="306">
        <f>'Huong Giang'!$D$24</f>
        <v>0</v>
      </c>
      <c r="L25" s="306">
        <f>'Huong Lam'!$D$24</f>
        <v>0</v>
      </c>
      <c r="M25" s="306">
        <f>'Huong Lien'!$D$24</f>
        <v>0</v>
      </c>
      <c r="N25" s="306">
        <f>'Huong Long'!$D$24</f>
        <v>0</v>
      </c>
      <c r="O25" s="306">
        <f>'Huong Thuy'!$D$24</f>
        <v>0</v>
      </c>
      <c r="P25" s="306">
        <f>'Huong Tra'!$D$24</f>
        <v>0</v>
      </c>
      <c r="Q25" s="306">
        <f>'Huong Trach'!$D$24</f>
        <v>0</v>
      </c>
      <c r="R25" s="306">
        <f>'Huong Vinh'!$D$24</f>
        <v>0</v>
      </c>
      <c r="S25" s="306">
        <f>'Huong Xuan'!$D$24</f>
        <v>0</v>
      </c>
      <c r="T25" s="306">
        <f>'Loc Yen'!$D$24</f>
        <v>0</v>
      </c>
      <c r="U25" s="306">
        <f>'Phu Gia'!$D$24</f>
        <v>0</v>
      </c>
      <c r="V25" s="306">
        <f>'Phu Phong'!$D$24</f>
        <v>0</v>
      </c>
      <c r="W25" s="306">
        <f>'Phuc Dong'!$D$24</f>
        <v>0</v>
      </c>
      <c r="X25" s="306">
        <f>'Phuc Trach'!$D$24</f>
        <v>0</v>
      </c>
      <c r="Y25" s="306">
        <f>'Dien My'!$D$24</f>
        <v>0</v>
      </c>
      <c r="Z25" s="306">
        <f>'Thi Tran'!$D$24</f>
        <v>0</v>
      </c>
      <c r="AA25" s="107" t="e">
        <f>#REF!</f>
        <v>#REF!</v>
      </c>
      <c r="AB25" s="107" t="e">
        <f>#REF!</f>
        <v>#REF!</v>
      </c>
      <c r="AC25" s="107" t="e">
        <f>#REF!</f>
        <v>#REF!</v>
      </c>
      <c r="AD25" s="107" t="e">
        <f>#REF!</f>
        <v>#REF!</v>
      </c>
      <c r="AE25" s="107" t="e">
        <f>#REF!</f>
        <v>#REF!</v>
      </c>
      <c r="AF25" s="107" t="e">
        <f>#REF!</f>
        <v>#REF!</v>
      </c>
      <c r="AG25" s="107" t="e">
        <f>#REF!</f>
        <v>#REF!</v>
      </c>
      <c r="AH25" s="107" t="e">
        <f>#REF!</f>
        <v>#REF!</v>
      </c>
      <c r="AI25" s="107" t="e">
        <f>#REF!</f>
        <v>#REF!</v>
      </c>
      <c r="AJ25" s="107" t="e">
        <f>#REF!</f>
        <v>#REF!</v>
      </c>
      <c r="AK25" s="107" t="e">
        <f>#REF!</f>
        <v>#REF!</v>
      </c>
      <c r="AL25" s="484"/>
      <c r="AM25" s="487"/>
      <c r="AN25" s="486"/>
    </row>
    <row r="26" spans="1:40" s="1" customFormat="1" ht="15.75" customHeight="1" x14ac:dyDescent="0.2">
      <c r="A26" s="375" t="s">
        <v>13</v>
      </c>
      <c r="B26" s="376" t="s">
        <v>92</v>
      </c>
      <c r="C26" s="626" t="s">
        <v>133</v>
      </c>
      <c r="D26" s="306">
        <f>'Bieu 12 CH'!$D$26</f>
        <v>25.27</v>
      </c>
      <c r="E26" s="306"/>
      <c r="F26" s="306">
        <f>'Gia Pho'!$D$25</f>
        <v>0</v>
      </c>
      <c r="G26" s="306">
        <f>'Ha Linh'!$D$25</f>
        <v>2.2000000000000002</v>
      </c>
      <c r="H26" s="306">
        <f>'Hoa Hai'!$D$25</f>
        <v>0</v>
      </c>
      <c r="I26" s="306">
        <f>'Huong Binh'!$D$25</f>
        <v>0</v>
      </c>
      <c r="J26" s="306">
        <f>'Huong Do'!$D$25</f>
        <v>0.03</v>
      </c>
      <c r="K26" s="306">
        <f>'Huong Giang'!$D$25</f>
        <v>0</v>
      </c>
      <c r="L26" s="306">
        <f>'Huong Lam'!$D$25</f>
        <v>0</v>
      </c>
      <c r="M26" s="306">
        <f>'Huong Lien'!$D$25</f>
        <v>0</v>
      </c>
      <c r="N26" s="306">
        <f>'Huong Long'!$D$25</f>
        <v>2.0900000000000003</v>
      </c>
      <c r="O26" s="306">
        <f>'Huong Thuy'!$D$25</f>
        <v>10.46</v>
      </c>
      <c r="P26" s="306">
        <f>'Huong Tra'!$D$25</f>
        <v>7.0000000000000007E-2</v>
      </c>
      <c r="Q26" s="306">
        <f>'Huong Trach'!$D$25</f>
        <v>0</v>
      </c>
      <c r="R26" s="306">
        <f>'Huong Vinh'!$D$25</f>
        <v>0</v>
      </c>
      <c r="S26" s="306">
        <f>'Huong Xuan'!$D$25</f>
        <v>1.37</v>
      </c>
      <c r="T26" s="306">
        <f>'Loc Yen'!$D$25</f>
        <v>1.28</v>
      </c>
      <c r="U26" s="306">
        <f>'Phu Gia'!$D$25</f>
        <v>0</v>
      </c>
      <c r="V26" s="306">
        <f>'Phu Phong'!$D$25</f>
        <v>3.48</v>
      </c>
      <c r="W26" s="306">
        <f>'Phuc Dong'!$D$25</f>
        <v>0.31</v>
      </c>
      <c r="X26" s="306">
        <f>'Phuc Trach'!$D$25</f>
        <v>0.22</v>
      </c>
      <c r="Y26" s="306">
        <f>'Dien My'!$D$25</f>
        <v>2.17</v>
      </c>
      <c r="Z26" s="306">
        <f>'Thi Tran'!$D$25</f>
        <v>1.59</v>
      </c>
      <c r="AA26" s="107" t="e">
        <f>#REF!</f>
        <v>#REF!</v>
      </c>
      <c r="AB26" s="107" t="e">
        <f>#REF!</f>
        <v>#REF!</v>
      </c>
      <c r="AC26" s="107" t="e">
        <f>#REF!</f>
        <v>#REF!</v>
      </c>
      <c r="AD26" s="107" t="e">
        <f>#REF!</f>
        <v>#REF!</v>
      </c>
      <c r="AE26" s="107" t="e">
        <f>#REF!</f>
        <v>#REF!</v>
      </c>
      <c r="AF26" s="107" t="e">
        <f>#REF!</f>
        <v>#REF!</v>
      </c>
      <c r="AG26" s="107" t="e">
        <f>#REF!</f>
        <v>#REF!</v>
      </c>
      <c r="AH26" s="107" t="e">
        <f>#REF!</f>
        <v>#REF!</v>
      </c>
      <c r="AI26" s="107" t="e">
        <f>#REF!</f>
        <v>#REF!</v>
      </c>
      <c r="AJ26" s="107" t="e">
        <f>#REF!</f>
        <v>#REF!</v>
      </c>
      <c r="AK26" s="107" t="e">
        <f>#REF!</f>
        <v>#REF!</v>
      </c>
      <c r="AL26" s="484"/>
      <c r="AM26" s="487"/>
      <c r="AN26" s="486"/>
    </row>
    <row r="27" spans="1:40" s="1" customFormat="1" ht="15.75" customHeight="1" x14ac:dyDescent="0.2">
      <c r="A27" s="375" t="s">
        <v>14</v>
      </c>
      <c r="B27" s="376" t="s">
        <v>93</v>
      </c>
      <c r="C27" s="377" t="s">
        <v>53</v>
      </c>
      <c r="D27" s="306">
        <f>'Bieu 12 CH'!$D$27</f>
        <v>54.13</v>
      </c>
      <c r="E27" s="306"/>
      <c r="F27" s="306">
        <f>'Gia Pho'!$D$26</f>
        <v>4.0599999999999996</v>
      </c>
      <c r="G27" s="306">
        <f>'Ha Linh'!$D$26</f>
        <v>10.58</v>
      </c>
      <c r="H27" s="306">
        <f>'Hoa Hai'!$D$26</f>
        <v>0</v>
      </c>
      <c r="I27" s="306">
        <f>'Huong Binh'!$D$26</f>
        <v>7.47</v>
      </c>
      <c r="J27" s="306">
        <f>'Huong Do'!$D$26</f>
        <v>0</v>
      </c>
      <c r="K27" s="306">
        <f>'Huong Giang'!$D$26</f>
        <v>0</v>
      </c>
      <c r="L27" s="306">
        <f>'Huong Lam'!$D$26</f>
        <v>1.99</v>
      </c>
      <c r="M27" s="306">
        <f>'Huong Lien'!$D$26</f>
        <v>0</v>
      </c>
      <c r="N27" s="306">
        <f>'Huong Long'!$D$26</f>
        <v>6</v>
      </c>
      <c r="O27" s="306">
        <f>'Huong Thuy'!$D$26</f>
        <v>0</v>
      </c>
      <c r="P27" s="306">
        <f>'Huong Tra'!$D$26</f>
        <v>3.22</v>
      </c>
      <c r="Q27" s="306">
        <f>'Huong Trach'!$D$26</f>
        <v>3.14</v>
      </c>
      <c r="R27" s="306">
        <f>'Huong Vinh'!$D$26</f>
        <v>0</v>
      </c>
      <c r="S27" s="306">
        <f>'Huong Xuan'!$D$26</f>
        <v>0</v>
      </c>
      <c r="T27" s="306">
        <f>'Loc Yen'!$D$26</f>
        <v>0</v>
      </c>
      <c r="U27" s="306">
        <f>'Phu Gia'!$D$26</f>
        <v>1.44</v>
      </c>
      <c r="V27" s="306">
        <f>'Phu Phong'!$D$26</f>
        <v>0</v>
      </c>
      <c r="W27" s="306">
        <f>'Phuc Dong'!$D$26</f>
        <v>0.99</v>
      </c>
      <c r="X27" s="306">
        <f>'Phuc Trach'!$D$26</f>
        <v>11.63</v>
      </c>
      <c r="Y27" s="306">
        <f>'Dien My'!$D$26</f>
        <v>0</v>
      </c>
      <c r="Z27" s="306">
        <f>'Thi Tran'!$D$26</f>
        <v>3.61</v>
      </c>
      <c r="AA27" s="107" t="e">
        <f>#REF!</f>
        <v>#REF!</v>
      </c>
      <c r="AB27" s="107" t="e">
        <f>#REF!</f>
        <v>#REF!</v>
      </c>
      <c r="AC27" s="107" t="e">
        <f>#REF!</f>
        <v>#REF!</v>
      </c>
      <c r="AD27" s="107" t="e">
        <f>#REF!</f>
        <v>#REF!</v>
      </c>
      <c r="AE27" s="107" t="e">
        <f>#REF!</f>
        <v>#REF!</v>
      </c>
      <c r="AF27" s="107" t="e">
        <f>#REF!</f>
        <v>#REF!</v>
      </c>
      <c r="AG27" s="107" t="e">
        <f>#REF!</f>
        <v>#REF!</v>
      </c>
      <c r="AH27" s="107" t="e">
        <f>#REF!</f>
        <v>#REF!</v>
      </c>
      <c r="AI27" s="107" t="e">
        <f>#REF!</f>
        <v>#REF!</v>
      </c>
      <c r="AJ27" s="107" t="e">
        <f>#REF!</f>
        <v>#REF!</v>
      </c>
      <c r="AK27" s="107" t="e">
        <f>#REF!</f>
        <v>#REF!</v>
      </c>
      <c r="AL27" s="484"/>
      <c r="AM27" s="487"/>
      <c r="AN27" s="486"/>
    </row>
    <row r="28" spans="1:40" s="1" customFormat="1" ht="15.75" customHeight="1" x14ac:dyDescent="0.2">
      <c r="A28" s="375" t="s">
        <v>22</v>
      </c>
      <c r="B28" s="376" t="s">
        <v>94</v>
      </c>
      <c r="C28" s="377" t="s">
        <v>46</v>
      </c>
      <c r="D28" s="306">
        <f>'Bieu 12 CH'!$D$28</f>
        <v>5.63</v>
      </c>
      <c r="E28" s="306"/>
      <c r="F28" s="306">
        <f>'Gia Pho'!$D$27</f>
        <v>0</v>
      </c>
      <c r="G28" s="306">
        <f>'Ha Linh'!$D$27</f>
        <v>0</v>
      </c>
      <c r="H28" s="306">
        <f>'Hoa Hai'!$D$27</f>
        <v>0</v>
      </c>
      <c r="I28" s="306">
        <f>'Huong Binh'!$D$27</f>
        <v>0</v>
      </c>
      <c r="J28" s="306">
        <f>'Huong Do'!$D$27</f>
        <v>0</v>
      </c>
      <c r="K28" s="306">
        <f>'Huong Giang'!$D$27</f>
        <v>0</v>
      </c>
      <c r="L28" s="306">
        <f>'Huong Lam'!$D$27</f>
        <v>0</v>
      </c>
      <c r="M28" s="306">
        <f>'Huong Lien'!$D$27</f>
        <v>0</v>
      </c>
      <c r="N28" s="306">
        <f>'Huong Long'!$D$27</f>
        <v>0</v>
      </c>
      <c r="O28" s="306">
        <f>'Huong Thuy'!$D$27</f>
        <v>0</v>
      </c>
      <c r="P28" s="306">
        <f>'Huong Tra'!$D$27</f>
        <v>0</v>
      </c>
      <c r="Q28" s="306">
        <f>'Huong Trach'!$D$27</f>
        <v>0</v>
      </c>
      <c r="R28" s="306">
        <f>'Huong Vinh'!$D$27</f>
        <v>0</v>
      </c>
      <c r="S28" s="306">
        <f>'Huong Xuan'!$D$27</f>
        <v>0</v>
      </c>
      <c r="T28" s="306">
        <f>'Loc Yen'!$D$27</f>
        <v>0</v>
      </c>
      <c r="U28" s="306">
        <f>'Phu Gia'!$D$27</f>
        <v>0</v>
      </c>
      <c r="V28" s="306">
        <f>'Phu Phong'!$D$27</f>
        <v>0</v>
      </c>
      <c r="W28" s="306">
        <f>'Phuc Dong'!$D$27</f>
        <v>5.63</v>
      </c>
      <c r="X28" s="306">
        <f>'Phuc Trach'!$D$27</f>
        <v>0</v>
      </c>
      <c r="Y28" s="306">
        <f>'Dien My'!$D$27</f>
        <v>0</v>
      </c>
      <c r="Z28" s="306">
        <f>'Thi Tran'!$D$27</f>
        <v>0</v>
      </c>
      <c r="AA28" s="107" t="e">
        <f>#REF!</f>
        <v>#REF!</v>
      </c>
      <c r="AB28" s="107" t="e">
        <f>#REF!</f>
        <v>#REF!</v>
      </c>
      <c r="AC28" s="107" t="e">
        <f>#REF!</f>
        <v>#REF!</v>
      </c>
      <c r="AD28" s="107" t="e">
        <f>#REF!</f>
        <v>#REF!</v>
      </c>
      <c r="AE28" s="107" t="e">
        <f>#REF!</f>
        <v>#REF!</v>
      </c>
      <c r="AF28" s="107" t="e">
        <f>#REF!</f>
        <v>#REF!</v>
      </c>
      <c r="AG28" s="107" t="e">
        <f>#REF!</f>
        <v>#REF!</v>
      </c>
      <c r="AH28" s="107" t="e">
        <f>#REF!</f>
        <v>#REF!</v>
      </c>
      <c r="AI28" s="107" t="e">
        <f>#REF!</f>
        <v>#REF!</v>
      </c>
      <c r="AJ28" s="107" t="e">
        <f>#REF!</f>
        <v>#REF!</v>
      </c>
      <c r="AK28" s="107" t="e">
        <f>#REF!</f>
        <v>#REF!</v>
      </c>
      <c r="AL28" s="484"/>
      <c r="AM28" s="487"/>
      <c r="AN28" s="486"/>
    </row>
    <row r="29" spans="1:40" s="1" customFormat="1" ht="15.75" customHeight="1" x14ac:dyDescent="0.2">
      <c r="A29" s="375" t="s">
        <v>23</v>
      </c>
      <c r="B29" s="376" t="s">
        <v>106</v>
      </c>
      <c r="C29" s="377" t="s">
        <v>54</v>
      </c>
      <c r="D29" s="306">
        <f>'Bieu 12 CH'!$D$29</f>
        <v>57.28</v>
      </c>
      <c r="E29" s="306"/>
      <c r="F29" s="306">
        <f>'Gia Pho'!$D$28</f>
        <v>0</v>
      </c>
      <c r="G29" s="306">
        <f>'Ha Linh'!$D$28</f>
        <v>7.28</v>
      </c>
      <c r="H29" s="306">
        <f>'Hoa Hai'!$D$28</f>
        <v>0</v>
      </c>
      <c r="I29" s="306">
        <f>'Huong Binh'!$D$28</f>
        <v>8.16</v>
      </c>
      <c r="J29" s="306">
        <f>'Huong Do'!$D$28</f>
        <v>0</v>
      </c>
      <c r="K29" s="306">
        <f>'Huong Giang'!$D$28</f>
        <v>0</v>
      </c>
      <c r="L29" s="306">
        <f>'Huong Lam'!$D$28</f>
        <v>0</v>
      </c>
      <c r="M29" s="306">
        <f>'Huong Lien'!$D$28</f>
        <v>0</v>
      </c>
      <c r="N29" s="306">
        <f>'Huong Long'!$D$28</f>
        <v>0</v>
      </c>
      <c r="O29" s="306">
        <f>'Huong Thuy'!$D$28</f>
        <v>0</v>
      </c>
      <c r="P29" s="306">
        <f>'Huong Tra'!$D$28</f>
        <v>0</v>
      </c>
      <c r="Q29" s="306">
        <f>'Huong Trach'!$D$28</f>
        <v>16.14</v>
      </c>
      <c r="R29" s="306">
        <f>'Huong Vinh'!$D$28</f>
        <v>0</v>
      </c>
      <c r="S29" s="306">
        <f>'Huong Xuan'!$D$28</f>
        <v>0</v>
      </c>
      <c r="T29" s="306">
        <f>'Loc Yen'!$D$28</f>
        <v>0</v>
      </c>
      <c r="U29" s="306">
        <f>'Phu Gia'!$D$28</f>
        <v>0</v>
      </c>
      <c r="V29" s="306">
        <f>'Phu Phong'!$D$28</f>
        <v>0</v>
      </c>
      <c r="W29" s="306">
        <f>'Phuc Dong'!$D$28</f>
        <v>21.52</v>
      </c>
      <c r="X29" s="306">
        <f>'Phuc Trach'!$D$28</f>
        <v>4.18</v>
      </c>
      <c r="Y29" s="306">
        <f>'Dien My'!$D$28</f>
        <v>0</v>
      </c>
      <c r="Z29" s="306">
        <f>'Thi Tran'!$D$28</f>
        <v>0</v>
      </c>
      <c r="AA29" s="107" t="e">
        <f>#REF!</f>
        <v>#REF!</v>
      </c>
      <c r="AB29" s="107" t="e">
        <f>#REF!</f>
        <v>#REF!</v>
      </c>
      <c r="AC29" s="107" t="e">
        <f>#REF!</f>
        <v>#REF!</v>
      </c>
      <c r="AD29" s="107" t="e">
        <f>#REF!</f>
        <v>#REF!</v>
      </c>
      <c r="AE29" s="107" t="e">
        <f>#REF!</f>
        <v>#REF!</v>
      </c>
      <c r="AF29" s="107" t="e">
        <f>#REF!</f>
        <v>#REF!</v>
      </c>
      <c r="AG29" s="107" t="e">
        <f>#REF!</f>
        <v>#REF!</v>
      </c>
      <c r="AH29" s="107" t="e">
        <f>#REF!</f>
        <v>#REF!</v>
      </c>
      <c r="AI29" s="107" t="e">
        <f>#REF!</f>
        <v>#REF!</v>
      </c>
      <c r="AJ29" s="107" t="e">
        <f>#REF!</f>
        <v>#REF!</v>
      </c>
      <c r="AK29" s="107" t="e">
        <f>#REF!</f>
        <v>#REF!</v>
      </c>
      <c r="AL29" s="484"/>
      <c r="AM29" s="487"/>
      <c r="AN29" s="486"/>
    </row>
    <row r="30" spans="1:40" s="1" customFormat="1" ht="36" customHeight="1" x14ac:dyDescent="0.2">
      <c r="A30" s="375" t="s">
        <v>47</v>
      </c>
      <c r="B30" s="376" t="s">
        <v>139</v>
      </c>
      <c r="C30" s="377" t="s">
        <v>31</v>
      </c>
      <c r="D30" s="306">
        <f>'Bieu 12 CH'!$D$30</f>
        <v>3376.7470000000003</v>
      </c>
      <c r="E30" s="306"/>
      <c r="F30" s="306">
        <f>'Gia Pho'!$D$29</f>
        <v>161.94999999999999</v>
      </c>
      <c r="G30" s="306">
        <f>'Ha Linh'!$D$29</f>
        <v>245.89000000000004</v>
      </c>
      <c r="H30" s="306">
        <f>'Hoa Hai'!$D$29</f>
        <v>361.7</v>
      </c>
      <c r="I30" s="306">
        <f>'Huong Binh'!$D$29</f>
        <v>142.57</v>
      </c>
      <c r="J30" s="306">
        <f>'Huong Do'!$D$29</f>
        <v>112.88000000000002</v>
      </c>
      <c r="K30" s="306">
        <f>'Huong Giang'!$D$29</f>
        <v>155.93</v>
      </c>
      <c r="L30" s="306">
        <f>'Huong Lam'!$D$29</f>
        <v>75.34</v>
      </c>
      <c r="M30" s="306">
        <f>'Huong Lien'!$D$29</f>
        <v>54.06</v>
      </c>
      <c r="N30" s="306">
        <f>'Huong Long'!$D$29</f>
        <v>135.62</v>
      </c>
      <c r="O30" s="306">
        <f>'Huong Thuy'!$D$29</f>
        <v>223.70899999999997</v>
      </c>
      <c r="P30" s="306">
        <f>'Huong Tra'!$D$29</f>
        <v>71.608000000000018</v>
      </c>
      <c r="Q30" s="306">
        <f>'Huong Trach'!$D$29</f>
        <v>162.22000000000003</v>
      </c>
      <c r="R30" s="306">
        <f>'Huong Vinh'!$D$29</f>
        <v>122.39999999999998</v>
      </c>
      <c r="S30" s="306">
        <f>'Huong Xuan'!$D$29</f>
        <v>169.53000000000003</v>
      </c>
      <c r="T30" s="306">
        <f>'Loc Yen'!$D$29</f>
        <v>168.37</v>
      </c>
      <c r="U30" s="306">
        <f>'Phu Gia'!$D$29</f>
        <v>146.22999999999996</v>
      </c>
      <c r="V30" s="306">
        <f>'Phu Phong'!$D$29</f>
        <v>57.540000000000006</v>
      </c>
      <c r="W30" s="306">
        <f>'Phuc Dong'!$D$29</f>
        <v>226.55000000000004</v>
      </c>
      <c r="X30" s="306">
        <f>'Phuc Trach'!$D$29</f>
        <v>162.54999999999998</v>
      </c>
      <c r="Y30" s="306">
        <f>'Dien My'!$D$29</f>
        <v>299.73</v>
      </c>
      <c r="Z30" s="306">
        <f>'Thi Tran'!$D$29</f>
        <v>120.37</v>
      </c>
      <c r="AA30" s="107" t="e">
        <f>#REF!</f>
        <v>#REF!</v>
      </c>
      <c r="AB30" s="107" t="e">
        <f>#REF!</f>
        <v>#REF!</v>
      </c>
      <c r="AC30" s="107" t="e">
        <f>#REF!</f>
        <v>#REF!</v>
      </c>
      <c r="AD30" s="107" t="e">
        <f>#REF!</f>
        <v>#REF!</v>
      </c>
      <c r="AE30" s="107" t="e">
        <f>#REF!</f>
        <v>#REF!</v>
      </c>
      <c r="AF30" s="107" t="e">
        <f>#REF!</f>
        <v>#REF!</v>
      </c>
      <c r="AG30" s="107" t="e">
        <f>#REF!</f>
        <v>#REF!</v>
      </c>
      <c r="AH30" s="107" t="e">
        <f>#REF!</f>
        <v>#REF!</v>
      </c>
      <c r="AI30" s="107" t="e">
        <f>#REF!</f>
        <v>#REF!</v>
      </c>
      <c r="AJ30" s="107" t="e">
        <f>#REF!</f>
        <v>#REF!</v>
      </c>
      <c r="AK30" s="107" t="e">
        <f>#REF!</f>
        <v>#REF!</v>
      </c>
      <c r="AL30" s="484"/>
      <c r="AM30" s="487"/>
      <c r="AN30" s="486"/>
    </row>
    <row r="31" spans="1:40" s="1" customFormat="1" ht="15.75" customHeight="1" x14ac:dyDescent="0.2">
      <c r="A31" s="375" t="s">
        <v>442</v>
      </c>
      <c r="B31" s="376" t="s">
        <v>248</v>
      </c>
      <c r="C31" s="377" t="s">
        <v>249</v>
      </c>
      <c r="D31" s="306">
        <f>'Bieu 12 CH'!$D$31</f>
        <v>2129.0169999999998</v>
      </c>
      <c r="E31" s="306"/>
      <c r="F31" s="306">
        <f>'Gia Pho'!$D$30</f>
        <v>89.63</v>
      </c>
      <c r="G31" s="306">
        <f>'Ha Linh'!$D$30</f>
        <v>173.53</v>
      </c>
      <c r="H31" s="306">
        <f>'Hoa Hai'!$D$30</f>
        <v>119.36</v>
      </c>
      <c r="I31" s="306">
        <f>'Huong Binh'!$D$30</f>
        <v>92.66</v>
      </c>
      <c r="J31" s="306">
        <f>'Huong Do'!$D$30</f>
        <v>65.23</v>
      </c>
      <c r="K31" s="306">
        <f>'Huong Giang'!$D$30</f>
        <v>97.56</v>
      </c>
      <c r="L31" s="306">
        <f>'Huong Lam'!$D$30</f>
        <v>52.29</v>
      </c>
      <c r="M31" s="306">
        <f>'Huong Lien'!$D$30</f>
        <v>37.380000000000003</v>
      </c>
      <c r="N31" s="306">
        <f>'Huong Long'!$D$30</f>
        <v>70.86</v>
      </c>
      <c r="O31" s="306">
        <f>'Huong Thuy'!$D$30</f>
        <v>158.869</v>
      </c>
      <c r="P31" s="306">
        <f>'Huong Tra'!$D$30</f>
        <v>54.948</v>
      </c>
      <c r="Q31" s="306">
        <f>'Huong Trach'!$D$30</f>
        <v>123.74</v>
      </c>
      <c r="R31" s="306">
        <f>'Huong Vinh'!$D$30</f>
        <v>87.21</v>
      </c>
      <c r="S31" s="306">
        <f>'Huong Xuan'!$D$30</f>
        <v>122.59</v>
      </c>
      <c r="T31" s="306">
        <f>'Loc Yen'!$D$30</f>
        <v>112.72</v>
      </c>
      <c r="U31" s="306">
        <f>'Phu Gia'!$D$30</f>
        <v>88.18</v>
      </c>
      <c r="V31" s="306">
        <f>'Phu Phong'!$D$30</f>
        <v>43.39</v>
      </c>
      <c r="W31" s="306">
        <f>'Phuc Dong'!$D$30</f>
        <v>156.38</v>
      </c>
      <c r="X31" s="306">
        <f>'Phuc Trach'!$D$30</f>
        <v>104.12</v>
      </c>
      <c r="Y31" s="306">
        <f>'Dien My'!$D$30</f>
        <v>196.39</v>
      </c>
      <c r="Z31" s="306">
        <f>'Thi Tran'!$D$30</f>
        <v>81.98</v>
      </c>
      <c r="AA31" s="107" t="e">
        <f>#REF!</f>
        <v>#REF!</v>
      </c>
      <c r="AB31" s="107" t="e">
        <f>#REF!</f>
        <v>#REF!</v>
      </c>
      <c r="AC31" s="107" t="e">
        <f>#REF!</f>
        <v>#REF!</v>
      </c>
      <c r="AD31" s="107" t="e">
        <f>#REF!</f>
        <v>#REF!</v>
      </c>
      <c r="AE31" s="107" t="e">
        <f>#REF!</f>
        <v>#REF!</v>
      </c>
      <c r="AF31" s="107" t="e">
        <f>#REF!</f>
        <v>#REF!</v>
      </c>
      <c r="AG31" s="107" t="e">
        <f>#REF!</f>
        <v>#REF!</v>
      </c>
      <c r="AH31" s="107" t="e">
        <f>#REF!</f>
        <v>#REF!</v>
      </c>
      <c r="AI31" s="107" t="e">
        <f>#REF!</f>
        <v>#REF!</v>
      </c>
      <c r="AJ31" s="107" t="e">
        <f>#REF!</f>
        <v>#REF!</v>
      </c>
      <c r="AK31" s="107" t="e">
        <f>#REF!</f>
        <v>#REF!</v>
      </c>
      <c r="AL31" s="484"/>
      <c r="AM31" s="487"/>
      <c r="AN31" s="486"/>
    </row>
    <row r="32" spans="1:40" ht="15.75" customHeight="1" x14ac:dyDescent="0.2">
      <c r="A32" s="375" t="s">
        <v>442</v>
      </c>
      <c r="B32" s="376" t="s">
        <v>257</v>
      </c>
      <c r="C32" s="377" t="s">
        <v>258</v>
      </c>
      <c r="D32" s="306">
        <f>'Bieu 12 CH'!$D$32</f>
        <v>578.99000000000012</v>
      </c>
      <c r="E32" s="306"/>
      <c r="F32" s="306">
        <f>'Gia Pho'!$D$31</f>
        <v>24.25</v>
      </c>
      <c r="G32" s="306">
        <f>'Ha Linh'!$D$31</f>
        <v>13.68</v>
      </c>
      <c r="H32" s="306">
        <f>'Hoa Hai'!$D$31</f>
        <v>213.94</v>
      </c>
      <c r="I32" s="306">
        <f>'Huong Binh'!$D$31</f>
        <v>16.72</v>
      </c>
      <c r="J32" s="306">
        <f>'Huong Do'!$D$31</f>
        <v>13.44</v>
      </c>
      <c r="K32" s="306">
        <f>'Huong Giang'!$D$31</f>
        <v>19.61</v>
      </c>
      <c r="L32" s="306">
        <f>'Huong Lam'!$D$31</f>
        <v>9.11</v>
      </c>
      <c r="M32" s="306">
        <f>'Huong Lien'!$D$31</f>
        <v>5.45</v>
      </c>
      <c r="N32" s="306">
        <f>'Huong Long'!$D$31</f>
        <v>29.26</v>
      </c>
      <c r="O32" s="306">
        <f>'Huong Thuy'!$D$31</f>
        <v>16.28</v>
      </c>
      <c r="P32" s="306">
        <f>'Huong Tra'!$D$31</f>
        <v>9.9600000000000009</v>
      </c>
      <c r="Q32" s="306">
        <f>'Huong Trach'!$D$31</f>
        <v>14.16</v>
      </c>
      <c r="R32" s="306">
        <f>'Huong Vinh'!$D$31</f>
        <v>12.86</v>
      </c>
      <c r="S32" s="306">
        <f>'Huong Xuan'!$D$31</f>
        <v>22.87</v>
      </c>
      <c r="T32" s="306">
        <f>'Loc Yen'!$D$31</f>
        <v>15.53</v>
      </c>
      <c r="U32" s="306">
        <f>'Phu Gia'!$D$31</f>
        <v>28.29</v>
      </c>
      <c r="V32" s="306">
        <f>'Phu Phong'!$D$31</f>
        <v>6.76</v>
      </c>
      <c r="W32" s="306">
        <f>'Phuc Dong'!$D$31</f>
        <v>24.3</v>
      </c>
      <c r="X32" s="306">
        <f>'Phuc Trach'!$D$31</f>
        <v>25.82</v>
      </c>
      <c r="Y32" s="306">
        <f>'Dien My'!$D$31</f>
        <v>53.09</v>
      </c>
      <c r="Z32" s="306">
        <f>'Thi Tran'!$D$31</f>
        <v>3.61</v>
      </c>
      <c r="AA32" s="107" t="e">
        <f>#REF!</f>
        <v>#REF!</v>
      </c>
      <c r="AB32" s="107" t="e">
        <f>#REF!</f>
        <v>#REF!</v>
      </c>
      <c r="AC32" s="107" t="e">
        <f>#REF!</f>
        <v>#REF!</v>
      </c>
      <c r="AD32" s="107" t="e">
        <f>#REF!</f>
        <v>#REF!</v>
      </c>
      <c r="AE32" s="107" t="e">
        <f>#REF!</f>
        <v>#REF!</v>
      </c>
      <c r="AF32" s="107" t="e">
        <f>#REF!</f>
        <v>#REF!</v>
      </c>
      <c r="AG32" s="107" t="e">
        <f>#REF!</f>
        <v>#REF!</v>
      </c>
      <c r="AH32" s="107" t="e">
        <f>#REF!</f>
        <v>#REF!</v>
      </c>
      <c r="AI32" s="107" t="e">
        <f>#REF!</f>
        <v>#REF!</v>
      </c>
      <c r="AJ32" s="107" t="e">
        <f>#REF!</f>
        <v>#REF!</v>
      </c>
      <c r="AK32" s="107" t="e">
        <f>#REF!</f>
        <v>#REF!</v>
      </c>
      <c r="AL32" s="484"/>
      <c r="AM32" s="487"/>
      <c r="AN32" s="486"/>
    </row>
    <row r="33" spans="1:40" s="1" customFormat="1" ht="15.75" customHeight="1" x14ac:dyDescent="0.2">
      <c r="A33" s="375" t="s">
        <v>442</v>
      </c>
      <c r="B33" s="376" t="s">
        <v>443</v>
      </c>
      <c r="C33" s="377" t="s">
        <v>245</v>
      </c>
      <c r="D33" s="306">
        <f>'Bieu 12 CH'!$D$33</f>
        <v>1.4500000000000004</v>
      </c>
      <c r="E33" s="306"/>
      <c r="F33" s="306">
        <f>'Gia Pho'!$D$32</f>
        <v>0</v>
      </c>
      <c r="G33" s="306">
        <f>'Ha Linh'!$D$32</f>
        <v>0.02</v>
      </c>
      <c r="H33" s="306">
        <f>'Hoa Hai'!$D$32</f>
        <v>0.37</v>
      </c>
      <c r="I33" s="306">
        <f>'Huong Binh'!$D$32</f>
        <v>0.09</v>
      </c>
      <c r="J33" s="306">
        <f>'Huong Do'!$D$32</f>
        <v>0.06</v>
      </c>
      <c r="K33" s="306">
        <f>'Huong Giang'!$D$32</f>
        <v>0.06</v>
      </c>
      <c r="L33" s="306">
        <f>'Huong Lam'!$D$32</f>
        <v>0.03</v>
      </c>
      <c r="M33" s="306">
        <f>'Huong Lien'!$D$32</f>
        <v>0.12</v>
      </c>
      <c r="N33" s="306">
        <f>'Huong Long'!$D$32</f>
        <v>0.06</v>
      </c>
      <c r="O33" s="306">
        <f>'Huong Thuy'!$D$32</f>
        <v>0.01</v>
      </c>
      <c r="P33" s="306">
        <f>'Huong Tra'!$D$32</f>
        <v>0.04</v>
      </c>
      <c r="Q33" s="306">
        <f>'Huong Trach'!$D$32</f>
        <v>0</v>
      </c>
      <c r="R33" s="306">
        <f>'Huong Vinh'!$D$32</f>
        <v>0.02</v>
      </c>
      <c r="S33" s="306">
        <f>'Huong Xuan'!$D$32</f>
        <v>0.13</v>
      </c>
      <c r="T33" s="306">
        <f>'Loc Yen'!$D$32</f>
        <v>0.05</v>
      </c>
      <c r="U33" s="306">
        <f>'Phu Gia'!$D$32</f>
        <v>0</v>
      </c>
      <c r="V33" s="306">
        <f>'Phu Phong'!$D$32</f>
        <v>0.03</v>
      </c>
      <c r="W33" s="306">
        <f>'Phuc Dong'!$D$32</f>
        <v>0.05</v>
      </c>
      <c r="X33" s="306">
        <f>'Phuc Trach'!$D$32</f>
        <v>0</v>
      </c>
      <c r="Y33" s="306">
        <f>'Dien My'!$D$32</f>
        <v>0.01</v>
      </c>
      <c r="Z33" s="306">
        <f>'Thi Tran'!$D$32</f>
        <v>0.3</v>
      </c>
      <c r="AA33" s="107" t="e">
        <f>#REF!</f>
        <v>#REF!</v>
      </c>
      <c r="AB33" s="107" t="e">
        <f>#REF!</f>
        <v>#REF!</v>
      </c>
      <c r="AC33" s="107" t="e">
        <f>#REF!</f>
        <v>#REF!</v>
      </c>
      <c r="AD33" s="107" t="e">
        <f>#REF!</f>
        <v>#REF!</v>
      </c>
      <c r="AE33" s="107" t="e">
        <f>#REF!</f>
        <v>#REF!</v>
      </c>
      <c r="AF33" s="107" t="e">
        <f>#REF!</f>
        <v>#REF!</v>
      </c>
      <c r="AG33" s="107" t="e">
        <f>#REF!</f>
        <v>#REF!</v>
      </c>
      <c r="AH33" s="107" t="e">
        <f>#REF!</f>
        <v>#REF!</v>
      </c>
      <c r="AI33" s="107" t="e">
        <f>#REF!</f>
        <v>#REF!</v>
      </c>
      <c r="AJ33" s="107" t="e">
        <f>#REF!</f>
        <v>#REF!</v>
      </c>
      <c r="AK33" s="107" t="e">
        <f>#REF!</f>
        <v>#REF!</v>
      </c>
      <c r="AL33" s="484"/>
      <c r="AM33" s="487"/>
      <c r="AN33" s="486"/>
    </row>
    <row r="34" spans="1:40" s="1" customFormat="1" ht="15.75" customHeight="1" x14ac:dyDescent="0.2">
      <c r="A34" s="375" t="s">
        <v>442</v>
      </c>
      <c r="B34" s="376" t="s">
        <v>444</v>
      </c>
      <c r="C34" s="377" t="s">
        <v>436</v>
      </c>
      <c r="D34" s="306">
        <f>'Bieu 12 CH'!$D$34</f>
        <v>8.25</v>
      </c>
      <c r="E34" s="306"/>
      <c r="F34" s="306">
        <f>'Gia Pho'!$D$33</f>
        <v>0.17</v>
      </c>
      <c r="G34" s="306">
        <f>'Ha Linh'!$D$33</f>
        <v>2.1800000000000002</v>
      </c>
      <c r="H34" s="306">
        <f>'Hoa Hai'!$D$33</f>
        <v>0.2</v>
      </c>
      <c r="I34" s="306">
        <f>'Huong Binh'!$D$33</f>
        <v>0.25</v>
      </c>
      <c r="J34" s="306">
        <f>'Huong Do'!$D$33</f>
        <v>0.27</v>
      </c>
      <c r="K34" s="306">
        <f>'Huong Giang'!$D$33</f>
        <v>0.08</v>
      </c>
      <c r="L34" s="306">
        <f>'Huong Lam'!$D$33</f>
        <v>0.14000000000000001</v>
      </c>
      <c r="M34" s="306">
        <f>'Huong Lien'!$D$33</f>
        <v>0.43</v>
      </c>
      <c r="N34" s="306">
        <f>'Huong Long'!$D$33</f>
        <v>0.11</v>
      </c>
      <c r="O34" s="306">
        <f>'Huong Thuy'!$D$33</f>
        <v>0.14000000000000001</v>
      </c>
      <c r="P34" s="306">
        <f>'Huong Tra'!$D$33</f>
        <v>0.2</v>
      </c>
      <c r="Q34" s="306">
        <f>'Huong Trach'!$D$33</f>
        <v>0.3</v>
      </c>
      <c r="R34" s="306">
        <f>'Huong Vinh'!$D$33</f>
        <v>0.22</v>
      </c>
      <c r="S34" s="306">
        <f>'Huong Xuan'!$D$33</f>
        <v>0.21</v>
      </c>
      <c r="T34" s="306">
        <f>'Loc Yen'!$D$33</f>
        <v>0.23</v>
      </c>
      <c r="U34" s="306">
        <f>'Phu Gia'!$D$33</f>
        <v>0.21</v>
      </c>
      <c r="V34" s="306">
        <f>'Phu Phong'!$D$33</f>
        <v>0.14000000000000001</v>
      </c>
      <c r="W34" s="306">
        <f>'Phuc Dong'!$D$33</f>
        <v>0.08</v>
      </c>
      <c r="X34" s="306">
        <f>'Phuc Trach'!$D$33</f>
        <v>0.2</v>
      </c>
      <c r="Y34" s="306">
        <f>'Dien My'!$D$33</f>
        <v>0.34</v>
      </c>
      <c r="Z34" s="306">
        <f>'Thi Tran'!$D$33</f>
        <v>2.15</v>
      </c>
      <c r="AA34" s="107" t="e">
        <f>#REF!</f>
        <v>#REF!</v>
      </c>
      <c r="AB34" s="107" t="e">
        <f>#REF!</f>
        <v>#REF!</v>
      </c>
      <c r="AC34" s="107" t="e">
        <f>#REF!</f>
        <v>#REF!</v>
      </c>
      <c r="AD34" s="107" t="e">
        <f>#REF!</f>
        <v>#REF!</v>
      </c>
      <c r="AE34" s="107" t="e">
        <f>#REF!</f>
        <v>#REF!</v>
      </c>
      <c r="AF34" s="107" t="e">
        <f>#REF!</f>
        <v>#REF!</v>
      </c>
      <c r="AG34" s="107" t="e">
        <f>#REF!</f>
        <v>#REF!</v>
      </c>
      <c r="AH34" s="107" t="e">
        <f>#REF!</f>
        <v>#REF!</v>
      </c>
      <c r="AI34" s="107" t="e">
        <f>#REF!</f>
        <v>#REF!</v>
      </c>
      <c r="AJ34" s="107" t="e">
        <f>#REF!</f>
        <v>#REF!</v>
      </c>
      <c r="AK34" s="107" t="e">
        <f>#REF!</f>
        <v>#REF!</v>
      </c>
      <c r="AL34" s="484"/>
      <c r="AM34" s="487"/>
      <c r="AN34" s="486"/>
    </row>
    <row r="35" spans="1:40" s="1" customFormat="1" ht="15.75" customHeight="1" x14ac:dyDescent="0.2">
      <c r="A35" s="375" t="s">
        <v>442</v>
      </c>
      <c r="B35" s="376" t="s">
        <v>277</v>
      </c>
      <c r="C35" s="377" t="s">
        <v>246</v>
      </c>
      <c r="D35" s="306">
        <f>'Bieu 12 CH'!$D$35</f>
        <v>74.86</v>
      </c>
      <c r="E35" s="306"/>
      <c r="F35" s="306">
        <f>'Gia Pho'!$D$34</f>
        <v>2.8</v>
      </c>
      <c r="G35" s="306">
        <f>'Ha Linh'!$D$34</f>
        <v>4.68</v>
      </c>
      <c r="H35" s="306">
        <f>'Hoa Hai'!$D$34</f>
        <v>4.32</v>
      </c>
      <c r="I35" s="306">
        <f>'Huong Binh'!$D$34</f>
        <v>6.11</v>
      </c>
      <c r="J35" s="306">
        <f>'Huong Do'!$D$34</f>
        <v>1.56</v>
      </c>
      <c r="K35" s="306">
        <f>'Huong Giang'!$D$34</f>
        <v>2.68</v>
      </c>
      <c r="L35" s="306">
        <f>'Huong Lam'!$D$34</f>
        <v>2.86</v>
      </c>
      <c r="M35" s="306">
        <f>'Huong Lien'!$D$34</f>
        <v>1.04</v>
      </c>
      <c r="N35" s="306">
        <f>'Huong Long'!$D$34</f>
        <v>1.93</v>
      </c>
      <c r="O35" s="306">
        <f>'Huong Thuy'!$D$34</f>
        <v>2.5499999999999998</v>
      </c>
      <c r="P35" s="306">
        <f>'Huong Tra'!$D$34</f>
        <v>2.46</v>
      </c>
      <c r="Q35" s="306">
        <f>'Huong Trach'!$D$34</f>
        <v>5.32</v>
      </c>
      <c r="R35" s="306">
        <f>'Huong Vinh'!$D$34</f>
        <v>1.46</v>
      </c>
      <c r="S35" s="306">
        <f>'Huong Xuan'!$D$34</f>
        <v>2.04</v>
      </c>
      <c r="T35" s="306">
        <f>'Loc Yen'!$D$34</f>
        <v>2.46</v>
      </c>
      <c r="U35" s="306">
        <f>'Phu Gia'!$D$34</f>
        <v>2.13</v>
      </c>
      <c r="V35" s="306">
        <f>'Phu Phong'!$D$34</f>
        <v>1.27</v>
      </c>
      <c r="W35" s="306">
        <f>'Phuc Dong'!$D$34</f>
        <v>7.08</v>
      </c>
      <c r="X35" s="306">
        <f>'Phuc Trach'!$D$34</f>
        <v>6.39</v>
      </c>
      <c r="Y35" s="306">
        <f>'Dien My'!$D$34</f>
        <v>2.74</v>
      </c>
      <c r="Z35" s="306">
        <f>'Thi Tran'!$D$34</f>
        <v>10.98</v>
      </c>
      <c r="AA35" s="107" t="e">
        <f>#REF!</f>
        <v>#REF!</v>
      </c>
      <c r="AB35" s="107" t="e">
        <f>#REF!</f>
        <v>#REF!</v>
      </c>
      <c r="AC35" s="107" t="e">
        <f>#REF!</f>
        <v>#REF!</v>
      </c>
      <c r="AD35" s="107" t="e">
        <f>#REF!</f>
        <v>#REF!</v>
      </c>
      <c r="AE35" s="107" t="e">
        <f>#REF!</f>
        <v>#REF!</v>
      </c>
      <c r="AF35" s="107" t="e">
        <f>#REF!</f>
        <v>#REF!</v>
      </c>
      <c r="AG35" s="107" t="e">
        <f>#REF!</f>
        <v>#REF!</v>
      </c>
      <c r="AH35" s="107" t="e">
        <f>#REF!</f>
        <v>#REF!</v>
      </c>
      <c r="AI35" s="107" t="e">
        <f>#REF!</f>
        <v>#REF!</v>
      </c>
      <c r="AJ35" s="107" t="e">
        <f>#REF!</f>
        <v>#REF!</v>
      </c>
      <c r="AK35" s="107" t="e">
        <f>#REF!</f>
        <v>#REF!</v>
      </c>
      <c r="AL35" s="484"/>
      <c r="AM35" s="487"/>
      <c r="AN35" s="486"/>
    </row>
    <row r="36" spans="1:40" s="1" customFormat="1" ht="15.75" customHeight="1" x14ac:dyDescent="0.2">
      <c r="A36" s="375" t="s">
        <v>442</v>
      </c>
      <c r="B36" s="376" t="s">
        <v>445</v>
      </c>
      <c r="C36" s="377" t="s">
        <v>437</v>
      </c>
      <c r="D36" s="306">
        <f>'Bieu 12 CH'!$D$36</f>
        <v>57.670000000000009</v>
      </c>
      <c r="E36" s="306"/>
      <c r="F36" s="306">
        <f>'Gia Pho'!$D$35</f>
        <v>3.27</v>
      </c>
      <c r="G36" s="306">
        <f>'Ha Linh'!$D$35</f>
        <v>4.12</v>
      </c>
      <c r="H36" s="306">
        <f>'Hoa Hai'!$D$35</f>
        <v>3.92</v>
      </c>
      <c r="I36" s="306">
        <f>'Huong Binh'!$D$35</f>
        <v>2.66</v>
      </c>
      <c r="J36" s="306">
        <f>'Huong Do'!$D$35</f>
        <v>1.93</v>
      </c>
      <c r="K36" s="306">
        <f>'Huong Giang'!$D$35</f>
        <v>3.16</v>
      </c>
      <c r="L36" s="306">
        <f>'Huong Lam'!$D$35</f>
        <v>0.3</v>
      </c>
      <c r="M36" s="306">
        <f>'Huong Lien'!$D$35</f>
        <v>0.85</v>
      </c>
      <c r="N36" s="306">
        <f>'Huong Long'!$D$35</f>
        <v>1.22</v>
      </c>
      <c r="O36" s="306">
        <f>'Huong Thuy'!$D$35</f>
        <v>6.67</v>
      </c>
      <c r="P36" s="306">
        <f>'Huong Tra'!$D$35</f>
        <v>1.59</v>
      </c>
      <c r="Q36" s="306">
        <f>'Huong Trach'!$D$35</f>
        <v>2.12</v>
      </c>
      <c r="R36" s="306">
        <f>'Huong Vinh'!$D$35</f>
        <v>1.24</v>
      </c>
      <c r="S36" s="306">
        <f>'Huong Xuan'!$D$35</f>
        <v>1.49</v>
      </c>
      <c r="T36" s="306">
        <f>'Loc Yen'!$D$35</f>
        <v>3.83</v>
      </c>
      <c r="U36" s="306">
        <f>'Phu Gia'!$D$35</f>
        <v>2.25</v>
      </c>
      <c r="V36" s="306">
        <f>'Phu Phong'!$D$35</f>
        <v>1.88</v>
      </c>
      <c r="W36" s="306">
        <f>'Phuc Dong'!$D$35</f>
        <v>2.4300000000000002</v>
      </c>
      <c r="X36" s="306">
        <f>'Phuc Trach'!$D$35</f>
        <v>7.17</v>
      </c>
      <c r="Y36" s="306">
        <f>'Dien My'!$D$35</f>
        <v>3.89</v>
      </c>
      <c r="Z36" s="306">
        <f>'Thi Tran'!$D$35</f>
        <v>1.68</v>
      </c>
      <c r="AA36" s="107" t="e">
        <f>#REF!</f>
        <v>#REF!</v>
      </c>
      <c r="AB36" s="107" t="e">
        <f>#REF!</f>
        <v>#REF!</v>
      </c>
      <c r="AC36" s="107" t="e">
        <f>#REF!</f>
        <v>#REF!</v>
      </c>
      <c r="AD36" s="107" t="e">
        <f>#REF!</f>
        <v>#REF!</v>
      </c>
      <c r="AE36" s="107" t="e">
        <f>#REF!</f>
        <v>#REF!</v>
      </c>
      <c r="AF36" s="107" t="e">
        <f>#REF!</f>
        <v>#REF!</v>
      </c>
      <c r="AG36" s="107" t="e">
        <f>#REF!</f>
        <v>#REF!</v>
      </c>
      <c r="AH36" s="107" t="e">
        <f>#REF!</f>
        <v>#REF!</v>
      </c>
      <c r="AI36" s="107" t="e">
        <f>#REF!</f>
        <v>#REF!</v>
      </c>
      <c r="AJ36" s="107" t="e">
        <f>#REF!</f>
        <v>#REF!</v>
      </c>
      <c r="AK36" s="107" t="e">
        <f>#REF!</f>
        <v>#REF!</v>
      </c>
      <c r="AL36" s="484"/>
      <c r="AM36" s="487"/>
      <c r="AN36" s="486"/>
    </row>
    <row r="37" spans="1:40" s="1" customFormat="1" ht="15.75" customHeight="1" x14ac:dyDescent="0.2">
      <c r="A37" s="375" t="s">
        <v>442</v>
      </c>
      <c r="B37" s="376" t="s">
        <v>449</v>
      </c>
      <c r="C37" s="377" t="s">
        <v>438</v>
      </c>
      <c r="D37" s="306">
        <f>'Bieu 12 CH'!$D$37</f>
        <v>2.569999999999999</v>
      </c>
      <c r="E37" s="306"/>
      <c r="F37" s="306">
        <f>'Gia Pho'!$D$36</f>
        <v>1.44</v>
      </c>
      <c r="G37" s="306">
        <f>'Ha Linh'!$D$36</f>
        <v>0.27</v>
      </c>
      <c r="H37" s="306">
        <f>'Hoa Hai'!$D$36</f>
        <v>0</v>
      </c>
      <c r="I37" s="306">
        <f>'Huong Binh'!$D$36</f>
        <v>0.02</v>
      </c>
      <c r="J37" s="306">
        <f>'Huong Do'!$D$36</f>
        <v>0</v>
      </c>
      <c r="K37" s="306">
        <f>'Huong Giang'!$D$36</f>
        <v>0.08</v>
      </c>
      <c r="L37" s="306">
        <f>'Huong Lam'!$D$36</f>
        <v>0.15</v>
      </c>
      <c r="M37" s="306">
        <f>'Huong Lien'!$D$36</f>
        <v>0</v>
      </c>
      <c r="N37" s="306">
        <f>'Huong Long'!$D$36</f>
        <v>7.0000000000000007E-2</v>
      </c>
      <c r="O37" s="306">
        <f>'Huong Thuy'!$D$36</f>
        <v>0.17</v>
      </c>
      <c r="P37" s="306">
        <f>'Huong Tra'!$D$36</f>
        <v>0.01</v>
      </c>
      <c r="Q37" s="306">
        <f>'Huong Trach'!$D$36</f>
        <v>0.02</v>
      </c>
      <c r="R37" s="306">
        <f>'Huong Vinh'!$D$36</f>
        <v>0</v>
      </c>
      <c r="S37" s="306">
        <f>'Huong Xuan'!$D$36</f>
        <v>0.03</v>
      </c>
      <c r="T37" s="306">
        <f>'Loc Yen'!$D$36</f>
        <v>0.01</v>
      </c>
      <c r="U37" s="306">
        <f>'Phu Gia'!$D$36</f>
        <v>0.1</v>
      </c>
      <c r="V37" s="306">
        <f>'Phu Phong'!$D$36</f>
        <v>0.06</v>
      </c>
      <c r="W37" s="306">
        <f>'Phuc Dong'!$D$36</f>
        <v>0.01</v>
      </c>
      <c r="X37" s="306">
        <f>'Phuc Trach'!$D$36</f>
        <v>0</v>
      </c>
      <c r="Y37" s="306">
        <f>'Dien My'!$D$36</f>
        <v>0</v>
      </c>
      <c r="Z37" s="306">
        <f>'Thi Tran'!$D$36</f>
        <v>0.13</v>
      </c>
      <c r="AA37" s="107" t="e">
        <f>#REF!</f>
        <v>#REF!</v>
      </c>
      <c r="AB37" s="107" t="e">
        <f>#REF!</f>
        <v>#REF!</v>
      </c>
      <c r="AC37" s="107" t="e">
        <f>#REF!</f>
        <v>#REF!</v>
      </c>
      <c r="AD37" s="107" t="e">
        <f>#REF!</f>
        <v>#REF!</v>
      </c>
      <c r="AE37" s="107" t="e">
        <f>#REF!</f>
        <v>#REF!</v>
      </c>
      <c r="AF37" s="107" t="e">
        <f>#REF!</f>
        <v>#REF!</v>
      </c>
      <c r="AG37" s="107" t="e">
        <f>#REF!</f>
        <v>#REF!</v>
      </c>
      <c r="AH37" s="107" t="e">
        <f>#REF!</f>
        <v>#REF!</v>
      </c>
      <c r="AI37" s="107" t="e">
        <f>#REF!</f>
        <v>#REF!</v>
      </c>
      <c r="AJ37" s="107" t="e">
        <f>#REF!</f>
        <v>#REF!</v>
      </c>
      <c r="AK37" s="107" t="e">
        <f>#REF!</f>
        <v>#REF!</v>
      </c>
      <c r="AL37" s="484"/>
      <c r="AM37" s="487"/>
      <c r="AN37" s="486"/>
    </row>
    <row r="38" spans="1:40" ht="15.75" customHeight="1" x14ac:dyDescent="0.2">
      <c r="A38" s="375" t="s">
        <v>442</v>
      </c>
      <c r="B38" s="376" t="s">
        <v>363</v>
      </c>
      <c r="C38" s="377" t="s">
        <v>364</v>
      </c>
      <c r="D38" s="306">
        <f>'Bieu 12 CH'!$D$38</f>
        <v>1.3000000000000003</v>
      </c>
      <c r="E38" s="306"/>
      <c r="F38" s="306">
        <f>'Gia Pho'!$D$37</f>
        <v>0.11</v>
      </c>
      <c r="G38" s="306">
        <f>'Ha Linh'!$D$37</f>
        <v>7.0000000000000007E-2</v>
      </c>
      <c r="H38" s="306">
        <f>'Hoa Hai'!$D$37</f>
        <v>0.02</v>
      </c>
      <c r="I38" s="306">
        <f>'Huong Binh'!$D$37</f>
        <v>0.02</v>
      </c>
      <c r="J38" s="306">
        <f>'Huong Do'!$D$37</f>
        <v>0.04</v>
      </c>
      <c r="K38" s="306">
        <f>'Huong Giang'!$D$37</f>
        <v>0.02</v>
      </c>
      <c r="L38" s="306">
        <f>'Huong Lam'!$D$37</f>
        <v>0.27</v>
      </c>
      <c r="M38" s="306">
        <f>'Huong Lien'!$D$37</f>
        <v>0.01</v>
      </c>
      <c r="N38" s="306">
        <f>'Huong Long'!$D$37</f>
        <v>0.02</v>
      </c>
      <c r="O38" s="306">
        <f>'Huong Thuy'!$D$37</f>
        <v>0.04</v>
      </c>
      <c r="P38" s="306">
        <f>'Huong Tra'!$D$37</f>
        <v>0.02</v>
      </c>
      <c r="Q38" s="306">
        <f>'Huong Trach'!$D$37</f>
        <v>0.03</v>
      </c>
      <c r="R38" s="306">
        <f>'Huong Vinh'!$D$37</f>
        <v>0.05</v>
      </c>
      <c r="S38" s="306">
        <f>'Huong Xuan'!$D$37</f>
        <v>0.02</v>
      </c>
      <c r="T38" s="306">
        <f>'Loc Yen'!$D$37</f>
        <v>0.04</v>
      </c>
      <c r="U38" s="306">
        <f>'Phu Gia'!$D$37</f>
        <v>0.08</v>
      </c>
      <c r="V38" s="306">
        <f>'Phu Phong'!$D$37</f>
        <v>0.02</v>
      </c>
      <c r="W38" s="306">
        <f>'Phuc Dong'!$D$37</f>
        <v>0.03</v>
      </c>
      <c r="X38" s="306">
        <f>'Phuc Trach'!$D$37</f>
        <v>0.02</v>
      </c>
      <c r="Y38" s="306">
        <f>'Dien My'!$D$37</f>
        <v>0.05</v>
      </c>
      <c r="Z38" s="306">
        <f>'Thi Tran'!$D$37</f>
        <v>0.32</v>
      </c>
      <c r="AA38" s="107" t="e">
        <f>#REF!</f>
        <v>#REF!</v>
      </c>
      <c r="AB38" s="107" t="e">
        <f>#REF!</f>
        <v>#REF!</v>
      </c>
      <c r="AC38" s="107" t="e">
        <f>#REF!</f>
        <v>#REF!</v>
      </c>
      <c r="AD38" s="107" t="e">
        <f>#REF!</f>
        <v>#REF!</v>
      </c>
      <c r="AE38" s="107" t="e">
        <f>#REF!</f>
        <v>#REF!</v>
      </c>
      <c r="AF38" s="107" t="e">
        <f>#REF!</f>
        <v>#REF!</v>
      </c>
      <c r="AG38" s="107" t="e">
        <f>#REF!</f>
        <v>#REF!</v>
      </c>
      <c r="AH38" s="107" t="e">
        <f>#REF!</f>
        <v>#REF!</v>
      </c>
      <c r="AI38" s="107" t="e">
        <f>#REF!</f>
        <v>#REF!</v>
      </c>
      <c r="AJ38" s="107" t="e">
        <f>#REF!</f>
        <v>#REF!</v>
      </c>
      <c r="AK38" s="107" t="e">
        <f>#REF!</f>
        <v>#REF!</v>
      </c>
      <c r="AL38" s="484"/>
      <c r="AM38" s="487"/>
      <c r="AN38" s="486"/>
    </row>
    <row r="39" spans="1:40" ht="15.75" customHeight="1" x14ac:dyDescent="0.2">
      <c r="A39" s="375" t="s">
        <v>442</v>
      </c>
      <c r="B39" s="376" t="s">
        <v>450</v>
      </c>
      <c r="C39" s="377" t="s">
        <v>439</v>
      </c>
      <c r="D39" s="306">
        <f>'Bieu 12 CH'!$D$39</f>
        <v>0</v>
      </c>
      <c r="E39" s="306"/>
      <c r="F39" s="306">
        <f>'Gia Pho'!$D$38</f>
        <v>0</v>
      </c>
      <c r="G39" s="306">
        <f>'Ha Linh'!$D$38</f>
        <v>0</v>
      </c>
      <c r="H39" s="306">
        <f>'Hoa Hai'!$D$38</f>
        <v>0</v>
      </c>
      <c r="I39" s="306">
        <f>'Huong Binh'!$D$38</f>
        <v>0</v>
      </c>
      <c r="J39" s="306">
        <f>'Huong Do'!$D$38</f>
        <v>0</v>
      </c>
      <c r="K39" s="306">
        <f>'Huong Giang'!$D$38</f>
        <v>0</v>
      </c>
      <c r="L39" s="306">
        <f>'Huong Lam'!$D$38</f>
        <v>0</v>
      </c>
      <c r="M39" s="306">
        <f>'Huong Lien'!$D$38</f>
        <v>0</v>
      </c>
      <c r="N39" s="306">
        <f>'Huong Long'!$D$38</f>
        <v>0</v>
      </c>
      <c r="O39" s="306">
        <f>'Huong Thuy'!$D$38</f>
        <v>0</v>
      </c>
      <c r="P39" s="306">
        <f>'Huong Tra'!$D$38</f>
        <v>0</v>
      </c>
      <c r="Q39" s="306">
        <f>'Huong Trach'!$D$38</f>
        <v>0</v>
      </c>
      <c r="R39" s="306">
        <f>'Huong Vinh'!$D$38</f>
        <v>0</v>
      </c>
      <c r="S39" s="306">
        <f>'Huong Xuan'!$D$38</f>
        <v>0</v>
      </c>
      <c r="T39" s="306">
        <f>'Loc Yen'!$D$38</f>
        <v>0</v>
      </c>
      <c r="U39" s="306">
        <f>'Phu Gia'!$D$38</f>
        <v>0</v>
      </c>
      <c r="V39" s="306">
        <f>'Phu Phong'!$D$38</f>
        <v>0</v>
      </c>
      <c r="W39" s="306">
        <f>'Phuc Dong'!$D$38</f>
        <v>0</v>
      </c>
      <c r="X39" s="306">
        <f>'Phuc Trach'!$D$38</f>
        <v>0</v>
      </c>
      <c r="Y39" s="306">
        <f>'Dien My'!$D$38</f>
        <v>0</v>
      </c>
      <c r="Z39" s="306">
        <f>'Thi Tran'!$D$38</f>
        <v>0</v>
      </c>
      <c r="AA39" s="107" t="e">
        <f>#REF!</f>
        <v>#REF!</v>
      </c>
      <c r="AB39" s="107" t="e">
        <f>#REF!</f>
        <v>#REF!</v>
      </c>
      <c r="AC39" s="107" t="e">
        <f>#REF!</f>
        <v>#REF!</v>
      </c>
      <c r="AD39" s="107" t="e">
        <f>#REF!</f>
        <v>#REF!</v>
      </c>
      <c r="AE39" s="107" t="e">
        <f>#REF!</f>
        <v>#REF!</v>
      </c>
      <c r="AF39" s="107" t="e">
        <f>#REF!</f>
        <v>#REF!</v>
      </c>
      <c r="AG39" s="107" t="e">
        <f>#REF!</f>
        <v>#REF!</v>
      </c>
      <c r="AH39" s="107" t="e">
        <f>#REF!</f>
        <v>#REF!</v>
      </c>
      <c r="AI39" s="107" t="e">
        <f>#REF!</f>
        <v>#REF!</v>
      </c>
      <c r="AJ39" s="107" t="e">
        <f>#REF!</f>
        <v>#REF!</v>
      </c>
      <c r="AK39" s="107" t="e">
        <f>#REF!</f>
        <v>#REF!</v>
      </c>
      <c r="AL39" s="484"/>
      <c r="AM39" s="487"/>
      <c r="AN39" s="486"/>
    </row>
    <row r="40" spans="1:40" ht="15.75" customHeight="1" x14ac:dyDescent="0.2">
      <c r="A40" s="375" t="s">
        <v>442</v>
      </c>
      <c r="B40" s="376" t="s">
        <v>454</v>
      </c>
      <c r="C40" s="377" t="s">
        <v>156</v>
      </c>
      <c r="D40" s="306">
        <f>'Bieu 12 CH'!$D$40</f>
        <v>10.31</v>
      </c>
      <c r="E40" s="306"/>
      <c r="F40" s="306">
        <f>'Gia Pho'!$D$39</f>
        <v>0</v>
      </c>
      <c r="G40" s="306">
        <f>'Ha Linh'!$D$39</f>
        <v>0</v>
      </c>
      <c r="H40" s="306">
        <f>'Hoa Hai'!$D$39</f>
        <v>0</v>
      </c>
      <c r="I40" s="306">
        <f>'Huong Binh'!$D$39</f>
        <v>0</v>
      </c>
      <c r="J40" s="306">
        <f>'Huong Do'!$D$39</f>
        <v>0.18</v>
      </c>
      <c r="K40" s="306">
        <f>'Huong Giang'!$D$39</f>
        <v>0</v>
      </c>
      <c r="L40" s="306">
        <f>'Huong Lam'!$D$39</f>
        <v>0</v>
      </c>
      <c r="M40" s="306">
        <f>'Huong Lien'!$D$39</f>
        <v>0</v>
      </c>
      <c r="N40" s="306">
        <f>'Huong Long'!$D$39</f>
        <v>0</v>
      </c>
      <c r="O40" s="306">
        <f>'Huong Thuy'!$D$39</f>
        <v>0</v>
      </c>
      <c r="P40" s="306">
        <f>'Huong Tra'!$D$39</f>
        <v>0</v>
      </c>
      <c r="Q40" s="306">
        <f>'Huong Trach'!$D$39</f>
        <v>0</v>
      </c>
      <c r="R40" s="306">
        <f>'Huong Vinh'!$D$39</f>
        <v>1.31</v>
      </c>
      <c r="S40" s="306">
        <f>'Huong Xuan'!$D$39</f>
        <v>0</v>
      </c>
      <c r="T40" s="306">
        <f>'Loc Yen'!$D$39</f>
        <v>0</v>
      </c>
      <c r="U40" s="306">
        <f>'Phu Gia'!$D$39</f>
        <v>8.1300000000000008</v>
      </c>
      <c r="V40" s="306">
        <f>'Phu Phong'!$D$39</f>
        <v>0.69</v>
      </c>
      <c r="W40" s="306">
        <f>'Phuc Dong'!$D$39</f>
        <v>0</v>
      </c>
      <c r="X40" s="306">
        <f>'Phuc Trach'!$D$39</f>
        <v>0</v>
      </c>
      <c r="Y40" s="306">
        <f>'Dien My'!$D$39</f>
        <v>0</v>
      </c>
      <c r="Z40" s="306">
        <f>'Thi Tran'!$D$39</f>
        <v>0</v>
      </c>
      <c r="AA40" s="107" t="e">
        <f>#REF!</f>
        <v>#REF!</v>
      </c>
      <c r="AB40" s="107" t="e">
        <f>#REF!</f>
        <v>#REF!</v>
      </c>
      <c r="AC40" s="107" t="e">
        <f>#REF!</f>
        <v>#REF!</v>
      </c>
      <c r="AD40" s="107" t="e">
        <f>#REF!</f>
        <v>#REF!</v>
      </c>
      <c r="AE40" s="107" t="e">
        <f>#REF!</f>
        <v>#REF!</v>
      </c>
      <c r="AF40" s="107" t="e">
        <f>#REF!</f>
        <v>#REF!</v>
      </c>
      <c r="AG40" s="107" t="e">
        <f>#REF!</f>
        <v>#REF!</v>
      </c>
      <c r="AH40" s="107" t="e">
        <f>#REF!</f>
        <v>#REF!</v>
      </c>
      <c r="AI40" s="107" t="e">
        <f>#REF!</f>
        <v>#REF!</v>
      </c>
      <c r="AJ40" s="107" t="e">
        <f>#REF!</f>
        <v>#REF!</v>
      </c>
      <c r="AK40" s="107" t="e">
        <f>#REF!</f>
        <v>#REF!</v>
      </c>
      <c r="AL40" s="484"/>
      <c r="AM40" s="487"/>
      <c r="AN40" s="486"/>
    </row>
    <row r="41" spans="1:40" ht="15.75" customHeight="1" x14ac:dyDescent="0.2">
      <c r="A41" s="375" t="s">
        <v>442</v>
      </c>
      <c r="B41" s="376" t="s">
        <v>88</v>
      </c>
      <c r="C41" s="377" t="s">
        <v>77</v>
      </c>
      <c r="D41" s="306">
        <f>'Bieu 12 CH'!$D$41</f>
        <v>4.2700000000000005</v>
      </c>
      <c r="E41" s="306"/>
      <c r="F41" s="306">
        <f>'Gia Pho'!$D$40</f>
        <v>4.1100000000000003</v>
      </c>
      <c r="G41" s="306">
        <f>'Ha Linh'!$D$40</f>
        <v>0</v>
      </c>
      <c r="H41" s="306">
        <f>'Hoa Hai'!$D$40</f>
        <v>0</v>
      </c>
      <c r="I41" s="306">
        <f>'Huong Binh'!$D$40</f>
        <v>0</v>
      </c>
      <c r="J41" s="306">
        <f>'Huong Do'!$D$40</f>
        <v>0</v>
      </c>
      <c r="K41" s="306">
        <f>'Huong Giang'!$D$40</f>
        <v>0</v>
      </c>
      <c r="L41" s="306">
        <f>'Huong Lam'!$D$40</f>
        <v>0</v>
      </c>
      <c r="M41" s="306">
        <f>'Huong Lien'!$D$40</f>
        <v>0</v>
      </c>
      <c r="N41" s="306">
        <f>'Huong Long'!$D$40</f>
        <v>0</v>
      </c>
      <c r="O41" s="306">
        <f>'Huong Thuy'!$D$40</f>
        <v>0</v>
      </c>
      <c r="P41" s="306">
        <f>'Huong Tra'!$D$40</f>
        <v>0</v>
      </c>
      <c r="Q41" s="306">
        <f>'Huong Trach'!$D$40</f>
        <v>0</v>
      </c>
      <c r="R41" s="306">
        <f>'Huong Vinh'!$D$40</f>
        <v>0</v>
      </c>
      <c r="S41" s="306">
        <f>'Huong Xuan'!$D$40</f>
        <v>0</v>
      </c>
      <c r="T41" s="306">
        <f>'Loc Yen'!$D$40</f>
        <v>0</v>
      </c>
      <c r="U41" s="306">
        <f>'Phu Gia'!$D$40</f>
        <v>0.16</v>
      </c>
      <c r="V41" s="306">
        <f>'Phu Phong'!$D$40</f>
        <v>0</v>
      </c>
      <c r="W41" s="306">
        <f>'Phuc Dong'!$D$40</f>
        <v>0</v>
      </c>
      <c r="X41" s="306">
        <f>'Phuc Trach'!$D$40</f>
        <v>0</v>
      </c>
      <c r="Y41" s="306">
        <f>'Dien My'!$D$40</f>
        <v>0</v>
      </c>
      <c r="Z41" s="306">
        <f>'Thi Tran'!$D$40</f>
        <v>0</v>
      </c>
      <c r="AA41" s="107" t="e">
        <f>#REF!</f>
        <v>#REF!</v>
      </c>
      <c r="AB41" s="107" t="e">
        <f>#REF!</f>
        <v>#REF!</v>
      </c>
      <c r="AC41" s="107" t="e">
        <f>#REF!</f>
        <v>#REF!</v>
      </c>
      <c r="AD41" s="107" t="e">
        <f>#REF!</f>
        <v>#REF!</v>
      </c>
      <c r="AE41" s="107" t="e">
        <f>#REF!</f>
        <v>#REF!</v>
      </c>
      <c r="AF41" s="107" t="e">
        <f>#REF!</f>
        <v>#REF!</v>
      </c>
      <c r="AG41" s="107" t="e">
        <f>#REF!</f>
        <v>#REF!</v>
      </c>
      <c r="AH41" s="107" t="e">
        <f>#REF!</f>
        <v>#REF!</v>
      </c>
      <c r="AI41" s="107" t="e">
        <f>#REF!</f>
        <v>#REF!</v>
      </c>
      <c r="AJ41" s="107" t="e">
        <f>#REF!</f>
        <v>#REF!</v>
      </c>
      <c r="AK41" s="107" t="e">
        <f>#REF!</f>
        <v>#REF!</v>
      </c>
      <c r="AL41" s="484"/>
      <c r="AM41" s="487"/>
      <c r="AN41" s="486"/>
    </row>
    <row r="42" spans="1:40" ht="15.75" customHeight="1" x14ac:dyDescent="0.2">
      <c r="A42" s="375" t="s">
        <v>442</v>
      </c>
      <c r="B42" s="376" t="s">
        <v>98</v>
      </c>
      <c r="C42" s="377" t="s">
        <v>103</v>
      </c>
      <c r="D42" s="306">
        <f>'Bieu 12 CH'!$D$42</f>
        <v>40.83</v>
      </c>
      <c r="E42" s="306"/>
      <c r="F42" s="306">
        <f>'Gia Pho'!$D$41</f>
        <v>9.09</v>
      </c>
      <c r="G42" s="306">
        <f>'Ha Linh'!$D$41</f>
        <v>0.93</v>
      </c>
      <c r="H42" s="306">
        <f>'Hoa Hai'!$D$41</f>
        <v>0.64</v>
      </c>
      <c r="I42" s="306">
        <f>'Huong Binh'!$D$41</f>
        <v>0</v>
      </c>
      <c r="J42" s="306">
        <f>'Huong Do'!$D$41</f>
        <v>0.68</v>
      </c>
      <c r="K42" s="306">
        <f>'Huong Giang'!$D$41</f>
        <v>5.78</v>
      </c>
      <c r="L42" s="306">
        <f>'Huong Lam'!$D$41</f>
        <v>2.14</v>
      </c>
      <c r="M42" s="306">
        <f>'Huong Lien'!$D$41</f>
        <v>0.31</v>
      </c>
      <c r="N42" s="306">
        <f>'Huong Long'!$D$41</f>
        <v>1.56</v>
      </c>
      <c r="O42" s="306">
        <f>'Huong Thuy'!$D$41</f>
        <v>1.24</v>
      </c>
      <c r="P42" s="306">
        <f>'Huong Tra'!$D$41</f>
        <v>0</v>
      </c>
      <c r="Q42" s="306">
        <f>'Huong Trach'!$D$41</f>
        <v>4.62</v>
      </c>
      <c r="R42" s="306">
        <f>'Huong Vinh'!$D$41</f>
        <v>0.62</v>
      </c>
      <c r="S42" s="306">
        <f>'Huong Xuan'!$D$41</f>
        <v>0.31</v>
      </c>
      <c r="T42" s="306">
        <f>'Loc Yen'!$D$41</f>
        <v>3.57</v>
      </c>
      <c r="U42" s="306">
        <f>'Phu Gia'!$D$41</f>
        <v>0.19</v>
      </c>
      <c r="V42" s="306">
        <f>'Phu Phong'!$D$41</f>
        <v>0.21</v>
      </c>
      <c r="W42" s="306">
        <f>'Phuc Dong'!$D$41</f>
        <v>0</v>
      </c>
      <c r="X42" s="306">
        <f>'Phuc Trach'!$D$41</f>
        <v>0.11</v>
      </c>
      <c r="Y42" s="306">
        <f>'Dien My'!$D$41</f>
        <v>5.99</v>
      </c>
      <c r="Z42" s="306">
        <f>'Thi Tran'!$D$41</f>
        <v>2.84</v>
      </c>
      <c r="AA42" s="107" t="e">
        <f>#REF!</f>
        <v>#REF!</v>
      </c>
      <c r="AB42" s="107" t="e">
        <f>#REF!</f>
        <v>#REF!</v>
      </c>
      <c r="AC42" s="107" t="e">
        <f>#REF!</f>
        <v>#REF!</v>
      </c>
      <c r="AD42" s="107" t="e">
        <f>#REF!</f>
        <v>#REF!</v>
      </c>
      <c r="AE42" s="107" t="e">
        <f>#REF!</f>
        <v>#REF!</v>
      </c>
      <c r="AF42" s="107" t="e">
        <f>#REF!</f>
        <v>#REF!</v>
      </c>
      <c r="AG42" s="107" t="e">
        <f>#REF!</f>
        <v>#REF!</v>
      </c>
      <c r="AH42" s="107" t="e">
        <f>#REF!</f>
        <v>#REF!</v>
      </c>
      <c r="AI42" s="107" t="e">
        <f>#REF!</f>
        <v>#REF!</v>
      </c>
      <c r="AJ42" s="107" t="e">
        <f>#REF!</f>
        <v>#REF!</v>
      </c>
      <c r="AK42" s="107" t="e">
        <f>#REF!</f>
        <v>#REF!</v>
      </c>
      <c r="AL42" s="484"/>
      <c r="AM42" s="487"/>
      <c r="AN42" s="486"/>
    </row>
    <row r="43" spans="1:40" ht="15.75" customHeight="1" x14ac:dyDescent="0.2">
      <c r="A43" s="375" t="s">
        <v>442</v>
      </c>
      <c r="B43" s="485" t="s">
        <v>457</v>
      </c>
      <c r="C43" s="377" t="s">
        <v>48</v>
      </c>
      <c r="D43" s="306">
        <f>'Bieu 12 CH'!$D$43</f>
        <v>456.66000000000008</v>
      </c>
      <c r="E43" s="306"/>
      <c r="F43" s="306">
        <f>'Gia Pho'!$D$42</f>
        <v>27.06</v>
      </c>
      <c r="G43" s="306">
        <f>'Ha Linh'!$D$42</f>
        <v>45.92</v>
      </c>
      <c r="H43" s="306">
        <f>'Hoa Hai'!$D$42</f>
        <v>18.7</v>
      </c>
      <c r="I43" s="306">
        <f>'Huong Binh'!$D$42</f>
        <v>23.58</v>
      </c>
      <c r="J43" s="306">
        <f>'Huong Do'!$D$42</f>
        <v>29.49</v>
      </c>
      <c r="K43" s="306">
        <f>'Huong Giang'!$D$42</f>
        <v>26.9</v>
      </c>
      <c r="L43" s="306">
        <f>'Huong Lam'!$D$42</f>
        <v>7.67</v>
      </c>
      <c r="M43" s="306">
        <f>'Huong Lien'!$D$42</f>
        <v>8.4700000000000006</v>
      </c>
      <c r="N43" s="306">
        <f>'Huong Long'!$D$42</f>
        <v>30.44</v>
      </c>
      <c r="O43" s="306">
        <f>'Huong Thuy'!$D$42</f>
        <v>37.5</v>
      </c>
      <c r="P43" s="306">
        <f>'Huong Tra'!$D$42</f>
        <v>2.2599999999999998</v>
      </c>
      <c r="Q43" s="306">
        <f>'Huong Trach'!$D$42</f>
        <v>11.84</v>
      </c>
      <c r="R43" s="306">
        <f>'Huong Vinh'!$D$42</f>
        <v>17.41</v>
      </c>
      <c r="S43" s="306">
        <f>'Huong Xuan'!$D$42</f>
        <v>19.84</v>
      </c>
      <c r="T43" s="306">
        <f>'Loc Yen'!$D$42</f>
        <v>29.93</v>
      </c>
      <c r="U43" s="306">
        <f>'Phu Gia'!$D$42</f>
        <v>15.67</v>
      </c>
      <c r="V43" s="306">
        <f>'Phu Phong'!$D$42</f>
        <v>3.04</v>
      </c>
      <c r="W43" s="306">
        <f>'Phuc Dong'!$D$42</f>
        <v>36.19</v>
      </c>
      <c r="X43" s="306">
        <f>'Phuc Trach'!$D$42</f>
        <v>18.54</v>
      </c>
      <c r="Y43" s="306">
        <f>'Dien My'!$D$42</f>
        <v>36.97</v>
      </c>
      <c r="Z43" s="306">
        <f>'Thi Tran'!$D$42</f>
        <v>9.24</v>
      </c>
      <c r="AA43" s="107" t="e">
        <f>#REF!</f>
        <v>#REF!</v>
      </c>
      <c r="AB43" s="107" t="e">
        <f>#REF!</f>
        <v>#REF!</v>
      </c>
      <c r="AC43" s="107" t="e">
        <f>#REF!</f>
        <v>#REF!</v>
      </c>
      <c r="AD43" s="107" t="e">
        <f>#REF!</f>
        <v>#REF!</v>
      </c>
      <c r="AE43" s="107" t="e">
        <f>#REF!</f>
        <v>#REF!</v>
      </c>
      <c r="AF43" s="107" t="e">
        <f>#REF!</f>
        <v>#REF!</v>
      </c>
      <c r="AG43" s="107" t="e">
        <f>#REF!</f>
        <v>#REF!</v>
      </c>
      <c r="AH43" s="107" t="e">
        <f>#REF!</f>
        <v>#REF!</v>
      </c>
      <c r="AI43" s="107" t="e">
        <f>#REF!</f>
        <v>#REF!</v>
      </c>
      <c r="AJ43" s="107" t="e">
        <f>#REF!</f>
        <v>#REF!</v>
      </c>
      <c r="AK43" s="107" t="e">
        <f>#REF!</f>
        <v>#REF!</v>
      </c>
      <c r="AL43" s="484"/>
      <c r="AM43" s="487"/>
      <c r="AN43" s="486"/>
    </row>
    <row r="44" spans="1:40" ht="15.75" customHeight="1" x14ac:dyDescent="0.2">
      <c r="A44" s="375" t="s">
        <v>442</v>
      </c>
      <c r="B44" s="376" t="s">
        <v>452</v>
      </c>
      <c r="C44" s="377" t="s">
        <v>440</v>
      </c>
      <c r="D44" s="306">
        <f>'Bieu 12 CH'!$D$44</f>
        <v>0.32</v>
      </c>
      <c r="E44" s="306"/>
      <c r="F44" s="306">
        <f>'Gia Pho'!$D$43</f>
        <v>0</v>
      </c>
      <c r="G44" s="306">
        <f>'Ha Linh'!$D$43</f>
        <v>0</v>
      </c>
      <c r="H44" s="306">
        <f>'Hoa Hai'!$D$43</f>
        <v>0</v>
      </c>
      <c r="I44" s="306">
        <f>'Huong Binh'!$D$43</f>
        <v>0</v>
      </c>
      <c r="J44" s="306">
        <f>'Huong Do'!$D$43</f>
        <v>0</v>
      </c>
      <c r="K44" s="306">
        <f>'Huong Giang'!$D$43</f>
        <v>0</v>
      </c>
      <c r="L44" s="306">
        <f>'Huong Lam'!$D$43</f>
        <v>0</v>
      </c>
      <c r="M44" s="306">
        <f>'Huong Lien'!$D$43</f>
        <v>0</v>
      </c>
      <c r="N44" s="306">
        <f>'Huong Long'!$D$43</f>
        <v>0</v>
      </c>
      <c r="O44" s="306">
        <f>'Huong Thuy'!$D$43</f>
        <v>0</v>
      </c>
      <c r="P44" s="306">
        <f>'Huong Tra'!$D$43</f>
        <v>0</v>
      </c>
      <c r="Q44" s="306">
        <f>'Huong Trach'!$D$43</f>
        <v>0</v>
      </c>
      <c r="R44" s="306">
        <f>'Huong Vinh'!$D$43</f>
        <v>0</v>
      </c>
      <c r="S44" s="306">
        <f>'Huong Xuan'!$D$43</f>
        <v>0</v>
      </c>
      <c r="T44" s="306">
        <f>'Loc Yen'!$D$43</f>
        <v>0</v>
      </c>
      <c r="U44" s="306">
        <f>'Phu Gia'!$D$43</f>
        <v>0</v>
      </c>
      <c r="V44" s="306">
        <f>'Phu Phong'!$D$43</f>
        <v>0.05</v>
      </c>
      <c r="W44" s="306">
        <f>'Phuc Dong'!$D$43</f>
        <v>0</v>
      </c>
      <c r="X44" s="306">
        <f>'Phuc Trach'!$D$43</f>
        <v>0</v>
      </c>
      <c r="Y44" s="306">
        <f>'Dien My'!$D$43</f>
        <v>0</v>
      </c>
      <c r="Z44" s="306">
        <f>'Thi Tran'!$D$43</f>
        <v>0.27</v>
      </c>
      <c r="AA44" s="107" t="e">
        <f>#REF!</f>
        <v>#REF!</v>
      </c>
      <c r="AB44" s="107" t="e">
        <f>#REF!</f>
        <v>#REF!</v>
      </c>
      <c r="AC44" s="107" t="e">
        <f>#REF!</f>
        <v>#REF!</v>
      </c>
      <c r="AD44" s="107" t="e">
        <f>#REF!</f>
        <v>#REF!</v>
      </c>
      <c r="AE44" s="107" t="e">
        <f>#REF!</f>
        <v>#REF!</v>
      </c>
      <c r="AF44" s="107" t="e">
        <f>#REF!</f>
        <v>#REF!</v>
      </c>
      <c r="AG44" s="107" t="e">
        <f>#REF!</f>
        <v>#REF!</v>
      </c>
      <c r="AH44" s="107" t="e">
        <f>#REF!</f>
        <v>#REF!</v>
      </c>
      <c r="AI44" s="107" t="e">
        <f>#REF!</f>
        <v>#REF!</v>
      </c>
      <c r="AJ44" s="107" t="e">
        <f>#REF!</f>
        <v>#REF!</v>
      </c>
      <c r="AK44" s="107" t="e">
        <f>#REF!</f>
        <v>#REF!</v>
      </c>
      <c r="AL44" s="484"/>
      <c r="AM44" s="487"/>
      <c r="AN44" s="486"/>
    </row>
    <row r="45" spans="1:40" ht="15.75" customHeight="1" x14ac:dyDescent="0.2">
      <c r="A45" s="375" t="s">
        <v>442</v>
      </c>
      <c r="B45" s="376" t="s">
        <v>453</v>
      </c>
      <c r="C45" s="377" t="s">
        <v>441</v>
      </c>
      <c r="D45" s="306">
        <f>'Bieu 12 CH'!$D$45</f>
        <v>0</v>
      </c>
      <c r="E45" s="306"/>
      <c r="F45" s="306">
        <f>'Gia Pho'!$D$44</f>
        <v>0</v>
      </c>
      <c r="G45" s="306">
        <f>'Ha Linh'!$D$44</f>
        <v>0</v>
      </c>
      <c r="H45" s="306">
        <f>'Hoa Hai'!$D$44</f>
        <v>0</v>
      </c>
      <c r="I45" s="306">
        <f>'Huong Binh'!$D$44</f>
        <v>0</v>
      </c>
      <c r="J45" s="306">
        <f>'Huong Do'!$D$44</f>
        <v>0</v>
      </c>
      <c r="K45" s="306">
        <f>'Huong Giang'!$D$44</f>
        <v>0</v>
      </c>
      <c r="L45" s="306">
        <f>'Huong Lam'!$D$44</f>
        <v>0</v>
      </c>
      <c r="M45" s="306">
        <f>'Huong Lien'!$D$44</f>
        <v>0</v>
      </c>
      <c r="N45" s="306">
        <f>'Huong Long'!$D$44</f>
        <v>0</v>
      </c>
      <c r="O45" s="306">
        <f>'Huong Thuy'!$D$44</f>
        <v>0</v>
      </c>
      <c r="P45" s="306">
        <f>'Huong Tra'!$D$44</f>
        <v>0</v>
      </c>
      <c r="Q45" s="306">
        <f>'Huong Trach'!$D$44</f>
        <v>0</v>
      </c>
      <c r="R45" s="306">
        <f>'Huong Vinh'!$D$44</f>
        <v>0</v>
      </c>
      <c r="S45" s="306">
        <f>'Huong Xuan'!$D$44</f>
        <v>0</v>
      </c>
      <c r="T45" s="306">
        <f>'Loc Yen'!$D$44</f>
        <v>0</v>
      </c>
      <c r="U45" s="306">
        <f>'Phu Gia'!$D$44</f>
        <v>0</v>
      </c>
      <c r="V45" s="306">
        <f>'Phu Phong'!$D$44</f>
        <v>0</v>
      </c>
      <c r="W45" s="306">
        <f>'Phuc Dong'!$D$44</f>
        <v>0</v>
      </c>
      <c r="X45" s="306">
        <f>'Phuc Trach'!$D$44</f>
        <v>0</v>
      </c>
      <c r="Y45" s="306">
        <f>'Dien My'!$D$44</f>
        <v>0</v>
      </c>
      <c r="Z45" s="306">
        <f>'Thi Tran'!$D$44</f>
        <v>0</v>
      </c>
      <c r="AA45" s="107" t="e">
        <f>#REF!</f>
        <v>#REF!</v>
      </c>
      <c r="AB45" s="107" t="e">
        <f>#REF!</f>
        <v>#REF!</v>
      </c>
      <c r="AC45" s="107" t="e">
        <f>#REF!</f>
        <v>#REF!</v>
      </c>
      <c r="AD45" s="107" t="e">
        <f>#REF!</f>
        <v>#REF!</v>
      </c>
      <c r="AE45" s="107" t="e">
        <f>#REF!</f>
        <v>#REF!</v>
      </c>
      <c r="AF45" s="107" t="e">
        <f>#REF!</f>
        <v>#REF!</v>
      </c>
      <c r="AG45" s="107" t="e">
        <f>#REF!</f>
        <v>#REF!</v>
      </c>
      <c r="AH45" s="107" t="e">
        <f>#REF!</f>
        <v>#REF!</v>
      </c>
      <c r="AI45" s="107" t="e">
        <f>#REF!</f>
        <v>#REF!</v>
      </c>
      <c r="AJ45" s="107" t="e">
        <f>#REF!</f>
        <v>#REF!</v>
      </c>
      <c r="AK45" s="107" t="e">
        <f>#REF!</f>
        <v>#REF!</v>
      </c>
      <c r="AL45" s="484"/>
      <c r="AM45" s="487"/>
      <c r="AN45" s="486"/>
    </row>
    <row r="46" spans="1:40" ht="15.75" customHeight="1" x14ac:dyDescent="0.2">
      <c r="A46" s="375" t="s">
        <v>442</v>
      </c>
      <c r="B46" s="376" t="s">
        <v>345</v>
      </c>
      <c r="C46" s="377" t="s">
        <v>346</v>
      </c>
      <c r="D46" s="306">
        <f>'Bieu 12 CH'!$D$46</f>
        <v>10.210000000000001</v>
      </c>
      <c r="E46" s="306"/>
      <c r="F46" s="306">
        <f>'Gia Pho'!$D$45</f>
        <v>0</v>
      </c>
      <c r="G46" s="306">
        <f>'Ha Linh'!$D$45</f>
        <v>0.48</v>
      </c>
      <c r="H46" s="306">
        <f>'Hoa Hai'!$D$45</f>
        <v>0.22</v>
      </c>
      <c r="I46" s="306">
        <f>'Huong Binh'!$D$45</f>
        <v>0.46</v>
      </c>
      <c r="J46" s="306">
        <f>'Huong Do'!$D$45</f>
        <v>0</v>
      </c>
      <c r="K46" s="306">
        <f>'Huong Giang'!$D$45</f>
        <v>0</v>
      </c>
      <c r="L46" s="306">
        <f>'Huong Lam'!$D$45</f>
        <v>0.38</v>
      </c>
      <c r="M46" s="306">
        <f>'Huong Lien'!$D$45</f>
        <v>0</v>
      </c>
      <c r="N46" s="306">
        <f>'Huong Long'!$D$45</f>
        <v>0.09</v>
      </c>
      <c r="O46" s="306">
        <f>'Huong Thuy'!$D$45</f>
        <v>0.24</v>
      </c>
      <c r="P46" s="306">
        <f>'Huong Tra'!$D$45</f>
        <v>0.12</v>
      </c>
      <c r="Q46" s="306">
        <f>'Huong Trach'!$D$45</f>
        <v>7.0000000000000007E-2</v>
      </c>
      <c r="R46" s="306">
        <f>'Huong Vinh'!$D$45</f>
        <v>0</v>
      </c>
      <c r="S46" s="306">
        <f>'Huong Xuan'!$D$45</f>
        <v>0</v>
      </c>
      <c r="T46" s="306">
        <f>'Loc Yen'!$D$45</f>
        <v>0</v>
      </c>
      <c r="U46" s="306">
        <f>'Phu Gia'!$D$45</f>
        <v>0.84</v>
      </c>
      <c r="V46" s="306">
        <f>'Phu Phong'!$D$45</f>
        <v>0</v>
      </c>
      <c r="W46" s="306">
        <f>'Phuc Dong'!$D$45</f>
        <v>0</v>
      </c>
      <c r="X46" s="306">
        <f>'Phuc Trach'!$D$45</f>
        <v>0.18</v>
      </c>
      <c r="Y46" s="306">
        <f>'Dien My'!$D$45</f>
        <v>0.26</v>
      </c>
      <c r="Z46" s="306">
        <f>'Thi Tran'!$D$45</f>
        <v>6.87</v>
      </c>
      <c r="AA46" s="107" t="e">
        <f>#REF!</f>
        <v>#REF!</v>
      </c>
      <c r="AB46" s="107" t="e">
        <f>#REF!</f>
        <v>#REF!</v>
      </c>
      <c r="AC46" s="107" t="e">
        <f>#REF!</f>
        <v>#REF!</v>
      </c>
      <c r="AD46" s="107" t="e">
        <f>#REF!</f>
        <v>#REF!</v>
      </c>
      <c r="AE46" s="107" t="e">
        <f>#REF!</f>
        <v>#REF!</v>
      </c>
      <c r="AF46" s="107" t="e">
        <f>#REF!</f>
        <v>#REF!</v>
      </c>
      <c r="AG46" s="107" t="e">
        <f>#REF!</f>
        <v>#REF!</v>
      </c>
      <c r="AH46" s="107" t="e">
        <f>#REF!</f>
        <v>#REF!</v>
      </c>
      <c r="AI46" s="107" t="e">
        <f>#REF!</f>
        <v>#REF!</v>
      </c>
      <c r="AJ46" s="107" t="e">
        <f>#REF!</f>
        <v>#REF!</v>
      </c>
      <c r="AK46" s="107" t="e">
        <f>#REF!</f>
        <v>#REF!</v>
      </c>
      <c r="AL46" s="484"/>
      <c r="AM46" s="487"/>
      <c r="AN46" s="486"/>
    </row>
    <row r="47" spans="1:40" ht="15.75" customHeight="1" x14ac:dyDescent="0.2">
      <c r="A47" s="375" t="s">
        <v>138</v>
      </c>
      <c r="B47" s="376" t="s">
        <v>128</v>
      </c>
      <c r="C47" s="377" t="s">
        <v>132</v>
      </c>
      <c r="D47" s="306">
        <f>'Bieu 12 CH'!$D$47</f>
        <v>0</v>
      </c>
      <c r="E47" s="306"/>
      <c r="F47" s="306">
        <f>'Gia Pho'!$D$46</f>
        <v>0</v>
      </c>
      <c r="G47" s="306">
        <f>'Ha Linh'!$D$46</f>
        <v>0</v>
      </c>
      <c r="H47" s="306">
        <f>'Hoa Hai'!$D$46</f>
        <v>0</v>
      </c>
      <c r="I47" s="306">
        <f>'Huong Binh'!$D$46</f>
        <v>0</v>
      </c>
      <c r="J47" s="306">
        <f>'Huong Do'!$D$46</f>
        <v>0</v>
      </c>
      <c r="K47" s="306">
        <f>'Huong Giang'!$D$46</f>
        <v>0</v>
      </c>
      <c r="L47" s="306">
        <f>'Huong Lam'!$D$46</f>
        <v>0</v>
      </c>
      <c r="M47" s="306">
        <f>'Huong Lien'!$D$46</f>
        <v>0</v>
      </c>
      <c r="N47" s="306">
        <f>'Huong Long'!$D$46</f>
        <v>0</v>
      </c>
      <c r="O47" s="306">
        <f>'Huong Thuy'!$D$46</f>
        <v>0</v>
      </c>
      <c r="P47" s="306">
        <f>'Huong Tra'!$D$46</f>
        <v>0</v>
      </c>
      <c r="Q47" s="306">
        <f>'Huong Trach'!$D$46</f>
        <v>0</v>
      </c>
      <c r="R47" s="306">
        <f>'Huong Vinh'!$D$46</f>
        <v>0</v>
      </c>
      <c r="S47" s="306">
        <f>'Huong Xuan'!$D$46</f>
        <v>0</v>
      </c>
      <c r="T47" s="306">
        <f>'Loc Yen'!$D$46</f>
        <v>0</v>
      </c>
      <c r="U47" s="306">
        <f>'Phu Gia'!$D$46</f>
        <v>0</v>
      </c>
      <c r="V47" s="306">
        <f>'Phu Phong'!$D$46</f>
        <v>0</v>
      </c>
      <c r="W47" s="306">
        <f>'Phuc Dong'!$D$46</f>
        <v>0</v>
      </c>
      <c r="X47" s="306">
        <f>'Phuc Trach'!$D$46</f>
        <v>0</v>
      </c>
      <c r="Y47" s="306">
        <f>'Dien My'!$D$46</f>
        <v>0</v>
      </c>
      <c r="Z47" s="306">
        <f>'Thi Tran'!$D$46</f>
        <v>0</v>
      </c>
      <c r="AA47" s="106" t="e">
        <f>#REF!</f>
        <v>#REF!</v>
      </c>
      <c r="AB47" s="106" t="e">
        <f>#REF!</f>
        <v>#REF!</v>
      </c>
      <c r="AC47" s="106" t="e">
        <f>#REF!</f>
        <v>#REF!</v>
      </c>
      <c r="AD47" s="106" t="e">
        <f>#REF!</f>
        <v>#REF!</v>
      </c>
      <c r="AE47" s="106" t="e">
        <f>#REF!</f>
        <v>#REF!</v>
      </c>
      <c r="AF47" s="106" t="e">
        <f>#REF!</f>
        <v>#REF!</v>
      </c>
      <c r="AG47" s="106" t="e">
        <f>#REF!</f>
        <v>#REF!</v>
      </c>
      <c r="AH47" s="106" t="e">
        <f>#REF!</f>
        <v>#REF!</v>
      </c>
      <c r="AI47" s="106" t="e">
        <f>#REF!</f>
        <v>#REF!</v>
      </c>
      <c r="AJ47" s="106" t="e">
        <f>#REF!</f>
        <v>#REF!</v>
      </c>
      <c r="AK47" s="106" t="e">
        <f>#REF!</f>
        <v>#REF!</v>
      </c>
      <c r="AL47" s="484"/>
      <c r="AM47" s="487"/>
      <c r="AN47" s="486"/>
    </row>
    <row r="48" spans="1:40" ht="15.75" customHeight="1" x14ac:dyDescent="0.2">
      <c r="A48" s="375" t="s">
        <v>183</v>
      </c>
      <c r="B48" s="376" t="s">
        <v>161</v>
      </c>
      <c r="C48" s="377" t="s">
        <v>159</v>
      </c>
      <c r="D48" s="306">
        <f>'Bieu 12 CH'!$D$48</f>
        <v>30.759999999999998</v>
      </c>
      <c r="E48" s="306"/>
      <c r="F48" s="306">
        <f>'Gia Pho'!$D$47</f>
        <v>1.35</v>
      </c>
      <c r="G48" s="306">
        <f>'Ha Linh'!$D$47</f>
        <v>1.75</v>
      </c>
      <c r="H48" s="306">
        <f>'Hoa Hai'!$D$47</f>
        <v>3.27</v>
      </c>
      <c r="I48" s="306">
        <f>'Huong Binh'!$D$47</f>
        <v>0.72</v>
      </c>
      <c r="J48" s="306">
        <f>'Huong Do'!$D$47</f>
        <v>1.49</v>
      </c>
      <c r="K48" s="306">
        <f>'Huong Giang'!D47</f>
        <v>1.07</v>
      </c>
      <c r="L48" s="306">
        <f>'Huong Lam'!D47</f>
        <v>1.49</v>
      </c>
      <c r="M48" s="306">
        <f>'Huong Lien'!D47</f>
        <v>1.05</v>
      </c>
      <c r="N48" s="306">
        <f>'Huong Long'!D47</f>
        <v>1.51</v>
      </c>
      <c r="O48" s="306">
        <f>'Huong Thuy'!D47</f>
        <v>2.15</v>
      </c>
      <c r="P48" s="306">
        <f>'Huong Tra'!D47</f>
        <v>1.18</v>
      </c>
      <c r="Q48" s="306">
        <f>'Huong Trach'!D47</f>
        <v>2.06</v>
      </c>
      <c r="R48" s="306">
        <f>'Huong Vinh'!D47</f>
        <v>1.46</v>
      </c>
      <c r="S48" s="306">
        <f>'Huong Xuan'!D47</f>
        <v>1.81</v>
      </c>
      <c r="T48" s="306">
        <f>'Loc Yen'!D47</f>
        <v>0.91</v>
      </c>
      <c r="U48" s="306">
        <f>'Phu Gia'!$D$47</f>
        <v>1.3</v>
      </c>
      <c r="V48" s="306">
        <f>'Phu Phong'!$D$47</f>
        <v>0.99</v>
      </c>
      <c r="W48" s="306">
        <f>'Phuc Dong'!$D$47</f>
        <v>1.1100000000000001</v>
      </c>
      <c r="X48" s="306">
        <f>'Phuc Trach'!$D$47</f>
        <v>1.39</v>
      </c>
      <c r="Y48" s="306">
        <f>'Dien My'!$D$47</f>
        <v>1.61</v>
      </c>
      <c r="Z48" s="306">
        <f>'Thi Tran'!$D$47</f>
        <v>1.0900000000000001</v>
      </c>
      <c r="AA48" s="106" t="e">
        <f>#REF!</f>
        <v>#REF!</v>
      </c>
      <c r="AB48" s="106" t="e">
        <f>#REF!</f>
        <v>#REF!</v>
      </c>
      <c r="AC48" s="106" t="e">
        <f>#REF!</f>
        <v>#REF!</v>
      </c>
      <c r="AD48" s="106" t="e">
        <f>#REF!</f>
        <v>#REF!</v>
      </c>
      <c r="AE48" s="106" t="e">
        <f>#REF!</f>
        <v>#REF!</v>
      </c>
      <c r="AF48" s="106" t="e">
        <f>#REF!</f>
        <v>#REF!</v>
      </c>
      <c r="AG48" s="106" t="e">
        <f>#REF!</f>
        <v>#REF!</v>
      </c>
      <c r="AH48" s="106" t="e">
        <f>#REF!</f>
        <v>#REF!</v>
      </c>
      <c r="AI48" s="106" t="e">
        <f>#REF!</f>
        <v>#REF!</v>
      </c>
      <c r="AJ48" s="106" t="e">
        <f>#REF!</f>
        <v>#REF!</v>
      </c>
      <c r="AK48" s="106" t="e">
        <f>#REF!</f>
        <v>#REF!</v>
      </c>
      <c r="AL48" s="484"/>
      <c r="AM48" s="487"/>
      <c r="AN48" s="486"/>
    </row>
    <row r="49" spans="1:40" ht="15.75" customHeight="1" x14ac:dyDescent="0.2">
      <c r="A49" s="375" t="s">
        <v>184</v>
      </c>
      <c r="B49" s="376" t="s">
        <v>162</v>
      </c>
      <c r="C49" s="377" t="s">
        <v>160</v>
      </c>
      <c r="D49" s="306">
        <f>'Bieu 12 CH'!$D$49</f>
        <v>1.01</v>
      </c>
      <c r="E49" s="306"/>
      <c r="F49" s="306">
        <f>'Gia Pho'!$D$48</f>
        <v>0</v>
      </c>
      <c r="G49" s="306">
        <f>'Ha Linh'!$D$48</f>
        <v>0.71</v>
      </c>
      <c r="H49" s="306">
        <f>'Hoa Hai'!$D$48</f>
        <v>0</v>
      </c>
      <c r="I49" s="306">
        <f>'Huong Binh'!$D$48</f>
        <v>0.2</v>
      </c>
      <c r="J49" s="306">
        <f>'Huong Do'!$D$48</f>
        <v>0</v>
      </c>
      <c r="K49" s="306">
        <f>'Huong Giang'!D48</f>
        <v>0</v>
      </c>
      <c r="L49" s="306">
        <f>'Huong Lam'!D48</f>
        <v>0</v>
      </c>
      <c r="M49" s="306">
        <f>'Huong Lien'!D48</f>
        <v>0</v>
      </c>
      <c r="N49" s="306">
        <f>'Huong Long'!D48</f>
        <v>0</v>
      </c>
      <c r="O49" s="306">
        <f>'Huong Thuy'!D48</f>
        <v>0</v>
      </c>
      <c r="P49" s="306">
        <f>'Huong Tra'!D48</f>
        <v>0</v>
      </c>
      <c r="Q49" s="306">
        <f>'Huong Trach'!D48</f>
        <v>0</v>
      </c>
      <c r="R49" s="306">
        <f>'Huong Vinh'!D48</f>
        <v>0</v>
      </c>
      <c r="S49" s="306">
        <f>'Huong Xuan'!D48</f>
        <v>0</v>
      </c>
      <c r="T49" s="306">
        <f>'Loc Yen'!D48</f>
        <v>0</v>
      </c>
      <c r="U49" s="306">
        <f>'Phu Gia'!$D$48</f>
        <v>0</v>
      </c>
      <c r="V49" s="306">
        <f>'Phu Phong'!$D$48</f>
        <v>0</v>
      </c>
      <c r="W49" s="306">
        <f>'Phuc Dong'!$D$48</f>
        <v>0</v>
      </c>
      <c r="X49" s="306">
        <f>'Phuc Trach'!$D$48</f>
        <v>0</v>
      </c>
      <c r="Y49" s="306">
        <f>'Dien My'!$D$48</f>
        <v>0</v>
      </c>
      <c r="Z49" s="306">
        <f>'Thi Tran'!$D$48</f>
        <v>0.1</v>
      </c>
      <c r="AA49" s="106" t="e">
        <f>#REF!</f>
        <v>#REF!</v>
      </c>
      <c r="AB49" s="106" t="e">
        <f>#REF!</f>
        <v>#REF!</v>
      </c>
      <c r="AC49" s="106" t="e">
        <f>#REF!</f>
        <v>#REF!</v>
      </c>
      <c r="AD49" s="106" t="e">
        <f>#REF!</f>
        <v>#REF!</v>
      </c>
      <c r="AE49" s="106" t="e">
        <f>#REF!</f>
        <v>#REF!</v>
      </c>
      <c r="AF49" s="106" t="e">
        <f>#REF!</f>
        <v>#REF!</v>
      </c>
      <c r="AG49" s="106" t="e">
        <f>#REF!</f>
        <v>#REF!</v>
      </c>
      <c r="AH49" s="106" t="e">
        <f>#REF!</f>
        <v>#REF!</v>
      </c>
      <c r="AI49" s="106" t="e">
        <f>#REF!</f>
        <v>#REF!</v>
      </c>
      <c r="AJ49" s="106" t="e">
        <f>#REF!</f>
        <v>#REF!</v>
      </c>
      <c r="AK49" s="106" t="e">
        <f>#REF!</f>
        <v>#REF!</v>
      </c>
      <c r="AL49" s="484"/>
      <c r="AM49" s="487"/>
      <c r="AN49" s="486"/>
    </row>
    <row r="50" spans="1:40" ht="15.75" customHeight="1" x14ac:dyDescent="0.2">
      <c r="A50" s="375" t="s">
        <v>185</v>
      </c>
      <c r="B50" s="376" t="s">
        <v>95</v>
      </c>
      <c r="C50" s="377" t="s">
        <v>100</v>
      </c>
      <c r="D50" s="306">
        <f>'Bieu 12 CH'!$D$50</f>
        <v>903.91000000000008</v>
      </c>
      <c r="E50" s="306"/>
      <c r="F50" s="306">
        <f>'Gia Pho'!$D$49</f>
        <v>45.72</v>
      </c>
      <c r="G50" s="306">
        <f>'Ha Linh'!$D$49</f>
        <v>72</v>
      </c>
      <c r="H50" s="306">
        <f>'Hoa Hai'!$D$49</f>
        <v>46.83</v>
      </c>
      <c r="I50" s="306">
        <f>'Huong Binh'!$D$49</f>
        <v>49.5</v>
      </c>
      <c r="J50" s="306">
        <f>'Huong Do'!$D$49</f>
        <v>44.16</v>
      </c>
      <c r="K50" s="306">
        <f>'Huong Giang'!D49</f>
        <v>40.380000000000003</v>
      </c>
      <c r="L50" s="306">
        <f>'Huong Lam'!D49</f>
        <v>42.61</v>
      </c>
      <c r="M50" s="306">
        <f>'Huong Lien'!D49</f>
        <v>17.489999999999998</v>
      </c>
      <c r="N50" s="306">
        <f>'Huong Long'!D49</f>
        <v>52.87</v>
      </c>
      <c r="O50" s="306">
        <f>'Huong Thuy'!D49</f>
        <v>37.020000000000003</v>
      </c>
      <c r="P50" s="306">
        <f>'Huong Tra'!D49</f>
        <v>20.84</v>
      </c>
      <c r="Q50" s="306">
        <f>'Huong Trach'!D49</f>
        <v>63.25</v>
      </c>
      <c r="R50" s="306">
        <f>'Huong Vinh'!D49</f>
        <v>41.27</v>
      </c>
      <c r="S50" s="306">
        <f>'Huong Xuan'!D49</f>
        <v>40.729999999999997</v>
      </c>
      <c r="T50" s="306">
        <f>'Loc Yen'!D49</f>
        <v>49.23</v>
      </c>
      <c r="U50" s="306">
        <f>'Phu Gia'!$D$49</f>
        <v>49.33</v>
      </c>
      <c r="V50" s="306">
        <f>'Phu Phong'!$D$49</f>
        <v>45.53</v>
      </c>
      <c r="W50" s="306">
        <f>'Phuc Dong'!$D$49</f>
        <v>43.85</v>
      </c>
      <c r="X50" s="306">
        <f>'Phuc Trach'!$D$49</f>
        <v>63.02</v>
      </c>
      <c r="Y50" s="306">
        <f>'Dien My'!$D$49</f>
        <v>38.28</v>
      </c>
      <c r="Z50" s="306">
        <f>'Thi Tran'!$D$49</f>
        <v>0</v>
      </c>
      <c r="AA50" s="106" t="e">
        <f>#REF!</f>
        <v>#REF!</v>
      </c>
      <c r="AB50" s="106" t="e">
        <f>#REF!</f>
        <v>#REF!</v>
      </c>
      <c r="AC50" s="106" t="e">
        <f>#REF!</f>
        <v>#REF!</v>
      </c>
      <c r="AD50" s="106" t="e">
        <f>#REF!</f>
        <v>#REF!</v>
      </c>
      <c r="AE50" s="106" t="e">
        <f>#REF!</f>
        <v>#REF!</v>
      </c>
      <c r="AF50" s="106" t="e">
        <f>#REF!</f>
        <v>#REF!</v>
      </c>
      <c r="AG50" s="106" t="e">
        <f>#REF!</f>
        <v>#REF!</v>
      </c>
      <c r="AH50" s="106" t="e">
        <f>#REF!</f>
        <v>#REF!</v>
      </c>
      <c r="AI50" s="106" t="e">
        <f>#REF!</f>
        <v>#REF!</v>
      </c>
      <c r="AJ50" s="106" t="e">
        <f>#REF!</f>
        <v>#REF!</v>
      </c>
      <c r="AK50" s="106" t="e">
        <f>#REF!</f>
        <v>#REF!</v>
      </c>
      <c r="AL50" s="484"/>
      <c r="AM50" s="487"/>
      <c r="AN50" s="486"/>
    </row>
    <row r="51" spans="1:40" ht="15.75" customHeight="1" x14ac:dyDescent="0.2">
      <c r="A51" s="375" t="s">
        <v>186</v>
      </c>
      <c r="B51" s="376" t="s">
        <v>96</v>
      </c>
      <c r="C51" s="377" t="s">
        <v>101</v>
      </c>
      <c r="D51" s="306">
        <f>'Bieu 12 CH'!$D$51</f>
        <v>98.26</v>
      </c>
      <c r="E51" s="306"/>
      <c r="F51" s="306">
        <f>'Gia Pho'!$D$50</f>
        <v>0</v>
      </c>
      <c r="G51" s="306">
        <f>'Ha Linh'!$D$50</f>
        <v>0</v>
      </c>
      <c r="H51" s="306">
        <f>'Hoa Hai'!$D$50</f>
        <v>0</v>
      </c>
      <c r="I51" s="306">
        <f>'Huong Binh'!$D$50</f>
        <v>0</v>
      </c>
      <c r="J51" s="306">
        <f>'Huong Do'!$D$50</f>
        <v>0</v>
      </c>
      <c r="K51" s="306">
        <f>'Huong Giang'!$D$50</f>
        <v>0</v>
      </c>
      <c r="L51" s="306">
        <f>'Huong Lam'!$D$50</f>
        <v>0</v>
      </c>
      <c r="M51" s="306">
        <f>'Huong Lien'!$D$50</f>
        <v>0</v>
      </c>
      <c r="N51" s="306">
        <f>'Huong Long'!$D$50</f>
        <v>0</v>
      </c>
      <c r="O51" s="306">
        <f>'Huong Thuy'!$D$50</f>
        <v>0</v>
      </c>
      <c r="P51" s="306">
        <f>'Huong Tra'!$D$50</f>
        <v>0</v>
      </c>
      <c r="Q51" s="306">
        <f>'Huong Trach'!$D$50</f>
        <v>0</v>
      </c>
      <c r="R51" s="306">
        <f>'Huong Vinh'!$D$50</f>
        <v>0</v>
      </c>
      <c r="S51" s="306">
        <f>'Huong Xuan'!$D$50</f>
        <v>0</v>
      </c>
      <c r="T51" s="306">
        <f>'Loc Yen'!$D$50</f>
        <v>0</v>
      </c>
      <c r="U51" s="306">
        <f>'Phu Gia'!$D$50</f>
        <v>0</v>
      </c>
      <c r="V51" s="306">
        <f>'Phu Phong'!$D$50</f>
        <v>0</v>
      </c>
      <c r="W51" s="306">
        <f>'Phuc Dong'!$D$50</f>
        <v>0</v>
      </c>
      <c r="X51" s="306">
        <f>'Phuc Trach'!$D$50</f>
        <v>0</v>
      </c>
      <c r="Y51" s="306">
        <f>'Dien My'!$D$50</f>
        <v>0</v>
      </c>
      <c r="Z51" s="306">
        <f>'Thi Tran'!$D$50</f>
        <v>98.26</v>
      </c>
      <c r="AA51" s="384"/>
      <c r="AB51" s="384"/>
      <c r="AC51" s="384"/>
      <c r="AD51" s="384"/>
      <c r="AE51" s="384"/>
      <c r="AF51" s="384"/>
      <c r="AG51" s="384"/>
      <c r="AH51" s="384"/>
      <c r="AI51" s="384"/>
      <c r="AJ51" s="384"/>
      <c r="AK51" s="384"/>
      <c r="AL51" s="484"/>
      <c r="AM51" s="487"/>
      <c r="AN51" s="486"/>
    </row>
    <row r="52" spans="1:40" ht="15.75" customHeight="1" x14ac:dyDescent="0.2">
      <c r="A52" s="375" t="s">
        <v>187</v>
      </c>
      <c r="B52" s="376" t="s">
        <v>97</v>
      </c>
      <c r="C52" s="377" t="s">
        <v>105</v>
      </c>
      <c r="D52" s="306">
        <f>'Bieu 12 CH'!$D$52</f>
        <v>20.220000000000006</v>
      </c>
      <c r="E52" s="306"/>
      <c r="F52" s="306">
        <f>'Gia Pho'!$D$51</f>
        <v>0.2</v>
      </c>
      <c r="G52" s="306">
        <f>'Ha Linh'!$D$51</f>
        <v>2.9</v>
      </c>
      <c r="H52" s="306">
        <f>'Hoa Hai'!$D$51</f>
        <v>0.52</v>
      </c>
      <c r="I52" s="306">
        <f>'Huong Binh'!$D$51</f>
        <v>0.54</v>
      </c>
      <c r="J52" s="306">
        <f>'Huong Do'!$D$51</f>
        <v>2.0699999999999998</v>
      </c>
      <c r="K52" s="306">
        <f>'Huong Giang'!$D$51</f>
        <v>0.17</v>
      </c>
      <c r="L52" s="306">
        <f>'Huong Lam'!$D$51</f>
        <v>0.41</v>
      </c>
      <c r="M52" s="306">
        <f>'Huong Lien'!$D$51</f>
        <v>0.18</v>
      </c>
      <c r="N52" s="306">
        <f>'Huong Long'!$D$51</f>
        <v>0.48</v>
      </c>
      <c r="O52" s="306">
        <f>'Huong Thuy'!$D$51</f>
        <v>0.63</v>
      </c>
      <c r="P52" s="306">
        <f>'Huong Tra'!$D$51</f>
        <v>0.17</v>
      </c>
      <c r="Q52" s="306">
        <f>'Huong Trach'!$D$51</f>
        <v>0.38</v>
      </c>
      <c r="R52" s="306">
        <f>'Huong Vinh'!$D$51</f>
        <v>0.71</v>
      </c>
      <c r="S52" s="306">
        <f>'Huong Xuan'!$D$51</f>
        <v>0.55000000000000004</v>
      </c>
      <c r="T52" s="306">
        <f>'Loc Yen'!$D$51</f>
        <v>0.73</v>
      </c>
      <c r="U52" s="306">
        <f>'Phu Gia'!$D$51</f>
        <v>0.55000000000000004</v>
      </c>
      <c r="V52" s="306">
        <f>'Phu Phong'!$D$51</f>
        <v>0.62</v>
      </c>
      <c r="W52" s="306">
        <f>'Phuc Dong'!$D$51</f>
        <v>0.34</v>
      </c>
      <c r="X52" s="306">
        <f>'Phuc Trach'!$D$51</f>
        <v>2.0099999999999998</v>
      </c>
      <c r="Y52" s="306">
        <f>'Dien My'!$D$51</f>
        <v>1.73</v>
      </c>
      <c r="Z52" s="306">
        <f>'Thi Tran'!$D$51</f>
        <v>4.33</v>
      </c>
      <c r="AL52" s="484"/>
      <c r="AM52" s="487"/>
      <c r="AN52" s="486"/>
    </row>
    <row r="53" spans="1:40" ht="15.75" customHeight="1" x14ac:dyDescent="0.2">
      <c r="A53" s="375" t="s">
        <v>188</v>
      </c>
      <c r="B53" s="376" t="s">
        <v>125</v>
      </c>
      <c r="C53" s="377" t="s">
        <v>102</v>
      </c>
      <c r="D53" s="306">
        <f>'Bieu 12 CH'!$D$53</f>
        <v>5.77</v>
      </c>
      <c r="E53" s="306"/>
      <c r="F53" s="306">
        <f>'Gia Pho'!$D$52</f>
        <v>0</v>
      </c>
      <c r="G53" s="306">
        <f>'Ha Linh'!$D$52</f>
        <v>0</v>
      </c>
      <c r="H53" s="306">
        <f>'Hoa Hai'!$D$52</f>
        <v>0</v>
      </c>
      <c r="I53" s="306">
        <f>'Huong Binh'!$D$52</f>
        <v>0</v>
      </c>
      <c r="J53" s="306">
        <f>'Huong Do'!$D$52</f>
        <v>0</v>
      </c>
      <c r="K53" s="306">
        <f>'Huong Giang'!$D$52</f>
        <v>0</v>
      </c>
      <c r="L53" s="306">
        <f>'Huong Lam'!$D$52</f>
        <v>0</v>
      </c>
      <c r="M53" s="306">
        <f>'Huong Lien'!$D$52</f>
        <v>0</v>
      </c>
      <c r="N53" s="306">
        <f>'Huong Long'!$D$52</f>
        <v>0</v>
      </c>
      <c r="O53" s="306">
        <f>'Huong Thuy'!$D$52</f>
        <v>0</v>
      </c>
      <c r="P53" s="306">
        <f>'Huong Tra'!$D$52</f>
        <v>0</v>
      </c>
      <c r="Q53" s="306">
        <f>'Huong Trach'!$D$52</f>
        <v>0.05</v>
      </c>
      <c r="R53" s="306">
        <f>'Huong Vinh'!$D$52</f>
        <v>0</v>
      </c>
      <c r="S53" s="306">
        <f>'Huong Xuan'!$D$52</f>
        <v>0</v>
      </c>
      <c r="T53" s="306">
        <f>'Loc Yen'!$D$52</f>
        <v>0.06</v>
      </c>
      <c r="U53" s="306">
        <f>'Phu Gia'!$D$52</f>
        <v>3.41</v>
      </c>
      <c r="V53" s="306">
        <f>'Phu Phong'!$D$52</f>
        <v>0</v>
      </c>
      <c r="W53" s="306">
        <f>'Phuc Dong'!$D$52</f>
        <v>0</v>
      </c>
      <c r="X53" s="306">
        <f>'Phuc Trach'!$D$52</f>
        <v>0</v>
      </c>
      <c r="Y53" s="306">
        <f>'Dien My'!$D$52</f>
        <v>0</v>
      </c>
      <c r="Z53" s="306">
        <f>'Thi Tran'!$D$52</f>
        <v>2.25</v>
      </c>
      <c r="AL53" s="484"/>
      <c r="AM53" s="487"/>
      <c r="AN53" s="486"/>
    </row>
    <row r="54" spans="1:40" ht="15.75" customHeight="1" x14ac:dyDescent="0.2">
      <c r="A54" s="375" t="s">
        <v>189</v>
      </c>
      <c r="B54" s="376" t="s">
        <v>129</v>
      </c>
      <c r="C54" s="377" t="s">
        <v>126</v>
      </c>
      <c r="D54" s="306">
        <f>'Bieu 12 CH'!$D$54</f>
        <v>0</v>
      </c>
      <c r="E54" s="306"/>
      <c r="F54" s="306">
        <f>'Gia Pho'!$D$53</f>
        <v>0</v>
      </c>
      <c r="G54" s="306">
        <f>'Ha Linh'!$D$53</f>
        <v>0</v>
      </c>
      <c r="H54" s="306">
        <f>'Hoa Hai'!$D$53</f>
        <v>0</v>
      </c>
      <c r="I54" s="306">
        <f>'Huong Binh'!$D$53</f>
        <v>0</v>
      </c>
      <c r="J54" s="306">
        <f>'Huong Do'!$D$53</f>
        <v>0</v>
      </c>
      <c r="K54" s="306">
        <f>'Huong Giang'!$D$53</f>
        <v>0</v>
      </c>
      <c r="L54" s="306">
        <f>'Huong Lam'!$D$53</f>
        <v>0</v>
      </c>
      <c r="M54" s="306">
        <f>'Huong Lien'!$D$53</f>
        <v>0</v>
      </c>
      <c r="N54" s="306">
        <f>'Huong Long'!$D$53</f>
        <v>0</v>
      </c>
      <c r="O54" s="306">
        <f>'Huong Thuy'!$D$53</f>
        <v>0</v>
      </c>
      <c r="P54" s="306">
        <f>'Huong Tra'!$D$53</f>
        <v>0</v>
      </c>
      <c r="Q54" s="306">
        <f>'Huong Trach'!$D$53</f>
        <v>0</v>
      </c>
      <c r="R54" s="306">
        <f>'Huong Vinh'!$D$53</f>
        <v>0</v>
      </c>
      <c r="S54" s="306">
        <f>'Huong Xuan'!$D$53</f>
        <v>0</v>
      </c>
      <c r="T54" s="306">
        <f>'Loc Yen'!$D$53</f>
        <v>0</v>
      </c>
      <c r="U54" s="306">
        <f>'Phu Gia'!$D$53</f>
        <v>0</v>
      </c>
      <c r="V54" s="306">
        <f>'Phu Phong'!$D$53</f>
        <v>0</v>
      </c>
      <c r="W54" s="306">
        <f>'Phuc Dong'!$D$53</f>
        <v>0</v>
      </c>
      <c r="X54" s="306">
        <f>'Phuc Trach'!$D$53</f>
        <v>0</v>
      </c>
      <c r="Y54" s="306">
        <f>'Dien My'!$D$53</f>
        <v>0</v>
      </c>
      <c r="Z54" s="306">
        <f>'Thi Tran'!$D$53</f>
        <v>0</v>
      </c>
      <c r="AL54" s="484"/>
      <c r="AM54" s="487"/>
      <c r="AN54" s="486"/>
    </row>
    <row r="55" spans="1:40" ht="15.75" customHeight="1" x14ac:dyDescent="0.2">
      <c r="A55" s="375" t="s">
        <v>190</v>
      </c>
      <c r="B55" s="376" t="s">
        <v>157</v>
      </c>
      <c r="C55" s="377" t="s">
        <v>111</v>
      </c>
      <c r="D55" s="306">
        <f>'Bieu 12 CH'!$D$55</f>
        <v>33.330000000000005</v>
      </c>
      <c r="E55" s="306"/>
      <c r="F55" s="306">
        <f>'Gia Pho'!$D$54</f>
        <v>1.58</v>
      </c>
      <c r="G55" s="306">
        <f>'Ha Linh'!$D$54</f>
        <v>5.25</v>
      </c>
      <c r="H55" s="306">
        <f>'Hoa Hai'!$D$54</f>
        <v>1.19</v>
      </c>
      <c r="I55" s="306">
        <f>'Huong Binh'!$D$54</f>
        <v>1.37</v>
      </c>
      <c r="J55" s="306">
        <f>'Huong Do'!$D$54</f>
        <v>0.05</v>
      </c>
      <c r="K55" s="306">
        <f>'Huong Giang'!$D$54</f>
        <v>2.1</v>
      </c>
      <c r="L55" s="306">
        <f>'Huong Lam'!$D$54</f>
        <v>0.06</v>
      </c>
      <c r="M55" s="306">
        <f>'Huong Lien'!$D$54</f>
        <v>0</v>
      </c>
      <c r="N55" s="306">
        <f>'Huong Long'!$D$54</f>
        <v>1.03</v>
      </c>
      <c r="O55" s="306">
        <f>'Huong Thuy'!$D$54</f>
        <v>3.28</v>
      </c>
      <c r="P55" s="306">
        <f>'Huong Tra'!$D$54</f>
        <v>0.03</v>
      </c>
      <c r="Q55" s="306">
        <f>'Huong Trach'!$D$54</f>
        <v>0.77</v>
      </c>
      <c r="R55" s="306">
        <f>'Huong Vinh'!$D$54</f>
        <v>0.92</v>
      </c>
      <c r="S55" s="306">
        <f>'Huong Xuan'!$D$54</f>
        <v>1.51</v>
      </c>
      <c r="T55" s="306">
        <f>'Loc Yen'!$D$54</f>
        <v>0.05</v>
      </c>
      <c r="U55" s="306">
        <f>'Phu Gia'!$D$54</f>
        <v>7.35</v>
      </c>
      <c r="V55" s="306">
        <f>'Phu Phong'!$D$54</f>
        <v>2.96</v>
      </c>
      <c r="W55" s="306">
        <f>'Phuc Dong'!$D$54</f>
        <v>3.3</v>
      </c>
      <c r="X55" s="306">
        <f>'Phuc Trach'!$D$54</f>
        <v>0.21</v>
      </c>
      <c r="Y55" s="306">
        <f>'Dien My'!$D$54</f>
        <v>0.24</v>
      </c>
      <c r="Z55" s="306">
        <f>'Thi Tran'!$D$54</f>
        <v>0.08</v>
      </c>
      <c r="AL55" s="484"/>
      <c r="AM55" s="487"/>
      <c r="AN55" s="486"/>
    </row>
    <row r="56" spans="1:40" ht="15.75" customHeight="1" x14ac:dyDescent="0.25">
      <c r="A56" s="375" t="s">
        <v>191</v>
      </c>
      <c r="B56" s="376" t="s">
        <v>164</v>
      </c>
      <c r="C56" s="377" t="s">
        <v>165</v>
      </c>
      <c r="D56" s="306">
        <f>'Bieu 12 CH'!$D$56</f>
        <v>1853.4500000000003</v>
      </c>
      <c r="E56" s="306"/>
      <c r="F56" s="306">
        <f>'Gia Pho'!$D$55</f>
        <v>39.15</v>
      </c>
      <c r="G56" s="306">
        <f>'Ha Linh'!$D$55</f>
        <v>214.55</v>
      </c>
      <c r="H56" s="306">
        <f>'Hoa Hai'!$D$55</f>
        <v>103.19</v>
      </c>
      <c r="I56" s="306">
        <f>'Huong Binh'!$D$55</f>
        <v>40.909999999999997</v>
      </c>
      <c r="J56" s="306">
        <f>'Huong Do'!$D$55</f>
        <v>75.61</v>
      </c>
      <c r="K56" s="306">
        <f>'Huong Giang'!$D$55</f>
        <v>85.03</v>
      </c>
      <c r="L56" s="306">
        <f>'Huong Lam'!$D$55</f>
        <v>97.48</v>
      </c>
      <c r="M56" s="306">
        <f>'Huong Lien'!$D$55</f>
        <v>159.91</v>
      </c>
      <c r="N56" s="306">
        <f>'Huong Long'!$D$55</f>
        <v>0</v>
      </c>
      <c r="O56" s="306">
        <f>'Huong Thuy'!$D$55</f>
        <v>231.43</v>
      </c>
      <c r="P56" s="306">
        <f>'Huong Tra'!$D$55</f>
        <v>12.78</v>
      </c>
      <c r="Q56" s="306">
        <f>'Huong Trach'!$D$55</f>
        <v>123.68</v>
      </c>
      <c r="R56" s="306">
        <f>'Huong Vinh'!$D$55</f>
        <v>37.700000000000003</v>
      </c>
      <c r="S56" s="306">
        <f>'Huong Xuan'!$D$55</f>
        <v>44.55</v>
      </c>
      <c r="T56" s="306">
        <f>'Loc Yen'!$D$55</f>
        <v>174.56</v>
      </c>
      <c r="U56" s="306">
        <f>'Phu Gia'!$D$55</f>
        <v>115.12</v>
      </c>
      <c r="V56" s="306">
        <f>'Phu Phong'!$D$55</f>
        <v>18.43</v>
      </c>
      <c r="W56" s="306">
        <f>'Phuc Dong'!$D$55</f>
        <v>54.54</v>
      </c>
      <c r="X56" s="306">
        <f>'Phuc Trach'!$D$55</f>
        <v>42.14</v>
      </c>
      <c r="Y56" s="306">
        <f>'Dien My'!$D$55</f>
        <v>174.88</v>
      </c>
      <c r="Z56" s="306">
        <f>'Thi Tran'!$D$55</f>
        <v>7.81</v>
      </c>
      <c r="AA56" s="96"/>
      <c r="AB56" s="96"/>
      <c r="AC56" s="96"/>
      <c r="AD56" s="96"/>
      <c r="AE56" s="96"/>
      <c r="AF56" s="96"/>
      <c r="AG56" s="96"/>
      <c r="AH56" s="96"/>
      <c r="AI56" s="96"/>
      <c r="AJ56" s="96"/>
      <c r="AK56" s="96"/>
      <c r="AL56" s="484"/>
      <c r="AM56" s="487"/>
      <c r="AN56" s="486"/>
    </row>
    <row r="57" spans="1:40" ht="15.75" customHeight="1" x14ac:dyDescent="0.25">
      <c r="A57" s="375" t="s">
        <v>193</v>
      </c>
      <c r="B57" s="376" t="s">
        <v>163</v>
      </c>
      <c r="C57" s="626" t="s">
        <v>166</v>
      </c>
      <c r="D57" s="306">
        <f>'Bieu 12 CH'!$D$57</f>
        <v>902.66</v>
      </c>
      <c r="E57" s="306"/>
      <c r="F57" s="306">
        <f>'Gia Pho'!$D$56</f>
        <v>28.2</v>
      </c>
      <c r="G57" s="306">
        <f>'Ha Linh'!$D$56</f>
        <v>79.430000000000007</v>
      </c>
      <c r="H57" s="306">
        <f>'Hoa Hai'!$D$56</f>
        <v>64.290000000000006</v>
      </c>
      <c r="I57" s="306">
        <f>'Huong Binh'!$D$56</f>
        <v>70.7</v>
      </c>
      <c r="J57" s="306">
        <f>'Huong Do'!$D$56</f>
        <v>24.3</v>
      </c>
      <c r="K57" s="306">
        <f>'Huong Giang'!$D$56</f>
        <v>96.12</v>
      </c>
      <c r="L57" s="306">
        <f>'Huong Lam'!$D$56</f>
        <v>0.16</v>
      </c>
      <c r="M57" s="306">
        <f>'Huong Lien'!$D$56</f>
        <v>0.02</v>
      </c>
      <c r="N57" s="306">
        <f>'Huong Long'!$D$56</f>
        <v>20.83</v>
      </c>
      <c r="O57" s="306">
        <f>'Huong Thuy'!$D$56</f>
        <v>112.57</v>
      </c>
      <c r="P57" s="306">
        <f>'Huong Tra'!$D$56</f>
        <v>9.25</v>
      </c>
      <c r="Q57" s="306">
        <f>'Huong Trach'!$D$56</f>
        <v>33.159999999999997</v>
      </c>
      <c r="R57" s="306">
        <f>'Huong Vinh'!$D$56</f>
        <v>3</v>
      </c>
      <c r="S57" s="306">
        <f>'Huong Xuan'!$D$56</f>
        <v>66.650000000000006</v>
      </c>
      <c r="T57" s="306">
        <f>'Loc Yen'!$D$56</f>
        <v>56.54</v>
      </c>
      <c r="U57" s="306">
        <f>'Phu Gia'!$D$56</f>
        <v>13.41</v>
      </c>
      <c r="V57" s="306">
        <f>'Phu Phong'!$D$56</f>
        <v>0</v>
      </c>
      <c r="W57" s="306">
        <f>'Phuc Dong'!$D$56</f>
        <v>78.430000000000007</v>
      </c>
      <c r="X57" s="306">
        <f>'Phuc Trach'!$D$56</f>
        <v>91.3</v>
      </c>
      <c r="Y57" s="306">
        <f>'Dien My'!$D$56</f>
        <v>44.95</v>
      </c>
      <c r="Z57" s="306">
        <f>'Thi Tran'!$D$56</f>
        <v>9.35</v>
      </c>
      <c r="AA57" s="96"/>
      <c r="AB57" s="96"/>
      <c r="AC57" s="96"/>
      <c r="AD57" s="96"/>
      <c r="AE57" s="96"/>
      <c r="AF57" s="96"/>
      <c r="AG57" s="96"/>
      <c r="AH57" s="96"/>
      <c r="AI57" s="96"/>
      <c r="AJ57" s="96"/>
      <c r="AK57" s="96"/>
      <c r="AL57" s="484"/>
      <c r="AM57" s="487"/>
      <c r="AN57" s="486"/>
    </row>
    <row r="58" spans="1:40" ht="15.75" customHeight="1" x14ac:dyDescent="0.25">
      <c r="A58" s="375" t="s">
        <v>194</v>
      </c>
      <c r="B58" s="376" t="s">
        <v>81</v>
      </c>
      <c r="C58" s="377" t="s">
        <v>82</v>
      </c>
      <c r="D58" s="306">
        <f>'Bieu 12 CH'!$D$58</f>
        <v>38.489999999999995</v>
      </c>
      <c r="E58" s="306"/>
      <c r="F58" s="306">
        <f>'Gia Pho'!$D$57</f>
        <v>0</v>
      </c>
      <c r="G58" s="306">
        <f>'Ha Linh'!$D$57</f>
        <v>34.28</v>
      </c>
      <c r="H58" s="306">
        <f>'Hoa Hai'!$D$57</f>
        <v>0</v>
      </c>
      <c r="I58" s="306">
        <f>'Huong Binh'!$D$57</f>
        <v>0.13</v>
      </c>
      <c r="J58" s="306">
        <f>'Huong Do'!$D$57</f>
        <v>0</v>
      </c>
      <c r="K58" s="306">
        <f>'Huong Giang'!$D$57</f>
        <v>0</v>
      </c>
      <c r="L58" s="306">
        <f>'Huong Lam'!$D$57</f>
        <v>0</v>
      </c>
      <c r="M58" s="306">
        <f>'Huong Lien'!$D$57</f>
        <v>0</v>
      </c>
      <c r="N58" s="306">
        <f>'Huong Long'!$D$57</f>
        <v>0</v>
      </c>
      <c r="O58" s="306">
        <f>'Huong Thuy'!$D$57</f>
        <v>0</v>
      </c>
      <c r="P58" s="306">
        <f>'Huong Tra'!$D$57</f>
        <v>0</v>
      </c>
      <c r="Q58" s="306">
        <f>'Huong Trach'!$D$57</f>
        <v>0</v>
      </c>
      <c r="R58" s="306">
        <f>'Huong Vinh'!$D$57</f>
        <v>0</v>
      </c>
      <c r="S58" s="306">
        <f>'Huong Xuan'!$D$57</f>
        <v>0</v>
      </c>
      <c r="T58" s="306">
        <f>'Loc Yen'!$D$57</f>
        <v>3.8</v>
      </c>
      <c r="U58" s="306">
        <f>'Phu Gia'!$D$57</f>
        <v>0</v>
      </c>
      <c r="V58" s="306">
        <f>'Phu Phong'!$D$57</f>
        <v>0</v>
      </c>
      <c r="W58" s="306">
        <f>'Phuc Dong'!$D$57</f>
        <v>0</v>
      </c>
      <c r="X58" s="306">
        <f>'Phuc Trach'!$D$57</f>
        <v>0</v>
      </c>
      <c r="Y58" s="306">
        <f>'Dien My'!$D$57</f>
        <v>0.23</v>
      </c>
      <c r="Z58" s="306">
        <f>'Thi Tran'!$D$57</f>
        <v>0.05</v>
      </c>
      <c r="AA58" s="96"/>
      <c r="AB58" s="96"/>
      <c r="AC58" s="96"/>
      <c r="AD58" s="96"/>
      <c r="AE58" s="96"/>
      <c r="AF58" s="96"/>
      <c r="AG58" s="96"/>
      <c r="AH58" s="96"/>
      <c r="AI58" s="96"/>
      <c r="AJ58" s="96"/>
      <c r="AK58" s="96"/>
      <c r="AL58" s="484"/>
      <c r="AM58" s="487"/>
      <c r="AN58" s="486"/>
    </row>
    <row r="59" spans="1:40" s="638" customFormat="1" ht="15.75" customHeight="1" x14ac:dyDescent="0.25">
      <c r="A59" s="380">
        <v>3</v>
      </c>
      <c r="B59" s="382" t="s">
        <v>76</v>
      </c>
      <c r="C59" s="382" t="s">
        <v>89</v>
      </c>
      <c r="D59" s="637">
        <f>'Bieu 12 CH'!$D$59</f>
        <v>1148.2149999999999</v>
      </c>
      <c r="E59" s="637"/>
      <c r="F59" s="637">
        <f>'Gia Pho'!$D$58</f>
        <v>17.190000000000001</v>
      </c>
      <c r="G59" s="637">
        <f>'Ha Linh'!$D$58</f>
        <v>116.55</v>
      </c>
      <c r="H59" s="637">
        <f>'Hoa Hai'!$D$58</f>
        <v>19.45</v>
      </c>
      <c r="I59" s="637">
        <f>'Huong Binh'!$D$58</f>
        <v>38.36</v>
      </c>
      <c r="J59" s="637">
        <f>'Huong Do'!$D$58</f>
        <v>74.91</v>
      </c>
      <c r="K59" s="637">
        <f>'Huong Giang'!$D$58</f>
        <v>9.7100000000000009</v>
      </c>
      <c r="L59" s="637">
        <f>'Huong Lam'!$D$58</f>
        <v>85.16</v>
      </c>
      <c r="M59" s="637">
        <f>'Huong Lien'!$D$58</f>
        <v>35.24</v>
      </c>
      <c r="N59" s="637">
        <f>'Huong Long'!$D$58</f>
        <v>15.99</v>
      </c>
      <c r="O59" s="637">
        <f>'Huong Thuy'!$D$58</f>
        <v>57.53</v>
      </c>
      <c r="P59" s="637">
        <f>'Huong Tra'!$D$58</f>
        <v>9.0129999999999999</v>
      </c>
      <c r="Q59" s="637">
        <f>'Huong Trach'!$D$58</f>
        <v>63.421999999999997</v>
      </c>
      <c r="R59" s="637">
        <f>'Huong Vinh'!$D$58</f>
        <v>16.36</v>
      </c>
      <c r="S59" s="637">
        <f>'Huong Xuan'!$D$58</f>
        <v>46.78</v>
      </c>
      <c r="T59" s="637">
        <f>'Loc Yen'!$D$58</f>
        <v>45.41</v>
      </c>
      <c r="U59" s="637">
        <f>'Phu Gia'!$D$58</f>
        <v>124.86</v>
      </c>
      <c r="V59" s="637">
        <f>'Phu Phong'!$D$58</f>
        <v>13.41</v>
      </c>
      <c r="W59" s="637">
        <f>'Phuc Dong'!$D$58</f>
        <v>47.65</v>
      </c>
      <c r="X59" s="637">
        <f>'Phuc Trach'!$D$58</f>
        <v>55.6</v>
      </c>
      <c r="Y59" s="637">
        <f>'Dien My'!$D$58</f>
        <v>249.88</v>
      </c>
      <c r="Z59" s="637">
        <f>'Thi Tran'!$D$58</f>
        <v>5.74</v>
      </c>
      <c r="AA59" s="96"/>
      <c r="AB59" s="96"/>
      <c r="AC59" s="96"/>
      <c r="AD59" s="96"/>
      <c r="AE59" s="96"/>
      <c r="AF59" s="96"/>
      <c r="AG59" s="96"/>
      <c r="AH59" s="96"/>
      <c r="AI59" s="96"/>
      <c r="AJ59" s="96"/>
      <c r="AK59" s="96"/>
      <c r="AL59" s="634"/>
      <c r="AM59" s="635"/>
      <c r="AN59" s="636"/>
    </row>
    <row r="60" spans="1:40" ht="18.75" x14ac:dyDescent="0.2">
      <c r="AL60" s="484"/>
    </row>
    <row r="61" spans="1:40" hidden="1" x14ac:dyDescent="0.2">
      <c r="D61" s="951">
        <f>D8+D21+D59</f>
        <v>126293.89200000001</v>
      </c>
      <c r="E61" s="951"/>
      <c r="F61" s="951">
        <f t="shared" ref="F61:Z61" si="0">F8+F21+F59</f>
        <v>1154.94</v>
      </c>
      <c r="G61" s="951">
        <f t="shared" si="0"/>
        <v>7663.1799999999994</v>
      </c>
      <c r="H61" s="951">
        <f t="shared" si="0"/>
        <v>15858.71</v>
      </c>
      <c r="I61" s="951">
        <f t="shared" si="0"/>
        <v>3553.1800000000003</v>
      </c>
      <c r="J61" s="951">
        <f t="shared" si="0"/>
        <v>2110.2400000000002</v>
      </c>
      <c r="K61" s="951">
        <f t="shared" si="0"/>
        <v>6850.26</v>
      </c>
      <c r="L61" s="951">
        <f t="shared" si="0"/>
        <v>17136.43</v>
      </c>
      <c r="M61" s="951">
        <f t="shared" si="0"/>
        <v>5099.3599999999997</v>
      </c>
      <c r="N61" s="951">
        <f t="shared" si="0"/>
        <v>1471.9700000000003</v>
      </c>
      <c r="O61" s="951">
        <f t="shared" si="0"/>
        <v>5562.6489999999994</v>
      </c>
      <c r="P61" s="951">
        <f t="shared" si="0"/>
        <v>1502.5210000000002</v>
      </c>
      <c r="Q61" s="951">
        <f t="shared" si="0"/>
        <v>11230.072</v>
      </c>
      <c r="R61" s="951">
        <f t="shared" si="0"/>
        <v>6426.45</v>
      </c>
      <c r="S61" s="951">
        <f t="shared" si="0"/>
        <v>2830.61</v>
      </c>
      <c r="T61" s="951">
        <f t="shared" si="0"/>
        <v>10469.780000000001</v>
      </c>
      <c r="U61" s="951">
        <f t="shared" si="0"/>
        <v>14113.730000000001</v>
      </c>
      <c r="V61" s="951">
        <f t="shared" si="0"/>
        <v>388.60000000000008</v>
      </c>
      <c r="W61" s="951">
        <f t="shared" si="0"/>
        <v>2144.54</v>
      </c>
      <c r="X61" s="951">
        <f t="shared" si="0"/>
        <v>3812.34</v>
      </c>
      <c r="Y61" s="951">
        <f t="shared" si="0"/>
        <v>6380.06</v>
      </c>
      <c r="Z61" s="951">
        <f t="shared" si="0"/>
        <v>534.27</v>
      </c>
    </row>
  </sheetData>
  <mergeCells count="8">
    <mergeCell ref="A2:AK2"/>
    <mergeCell ref="A5:A6"/>
    <mergeCell ref="D5:D6"/>
    <mergeCell ref="C5:C6"/>
    <mergeCell ref="B5:B6"/>
    <mergeCell ref="AI4:AK4"/>
    <mergeCell ref="A3:AK3"/>
    <mergeCell ref="S4:Z4"/>
  </mergeCells>
  <phoneticPr fontId="4" type="noConversion"/>
  <printOptions horizontalCentered="1"/>
  <pageMargins left="0.25" right="0.17" top="0.48" bottom="0.17" header="0.33" footer="0.21"/>
  <pageSetup paperSize="8" scale="70" orientation="landscape" blackAndWhite="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zoomScale="70" zoomScaleNormal="70" workbookViewId="0">
      <selection activeCell="I14" sqref="I14"/>
    </sheetView>
  </sheetViews>
  <sheetFormatPr defaultRowHeight="12.75" x14ac:dyDescent="0.2"/>
  <cols>
    <col min="2" max="2" width="19.5703125" customWidth="1"/>
    <col min="3" max="3" width="67.28515625" customWidth="1"/>
  </cols>
  <sheetData>
    <row r="1" spans="1:4" ht="43.5" customHeight="1" x14ac:dyDescent="0.2">
      <c r="A1" s="1193" t="s">
        <v>296</v>
      </c>
      <c r="B1" s="1193"/>
      <c r="C1" s="1193"/>
    </row>
    <row r="2" spans="1:4" ht="15.75" x14ac:dyDescent="0.2">
      <c r="A2" s="2" t="s">
        <v>20</v>
      </c>
      <c r="B2" s="2" t="s">
        <v>59</v>
      </c>
      <c r="C2" s="2" t="s">
        <v>33</v>
      </c>
    </row>
    <row r="3" spans="1:4" ht="45" customHeight="1" x14ac:dyDescent="0.2">
      <c r="A3" s="27">
        <v>1</v>
      </c>
      <c r="B3" s="27" t="s">
        <v>307</v>
      </c>
      <c r="C3" s="152" t="s">
        <v>401</v>
      </c>
    </row>
    <row r="4" spans="1:4" ht="47.25" customHeight="1" x14ac:dyDescent="0.2">
      <c r="A4" s="27">
        <v>2</v>
      </c>
      <c r="B4" s="27" t="s">
        <v>308</v>
      </c>
      <c r="C4" s="152" t="s">
        <v>402</v>
      </c>
    </row>
    <row r="5" spans="1:4" ht="40.5" customHeight="1" x14ac:dyDescent="0.2">
      <c r="A5" s="27">
        <v>3</v>
      </c>
      <c r="B5" s="27" t="s">
        <v>309</v>
      </c>
      <c r="C5" s="152" t="s">
        <v>403</v>
      </c>
    </row>
    <row r="6" spans="1:4" ht="15.75" x14ac:dyDescent="0.2">
      <c r="A6" s="27">
        <v>4</v>
      </c>
      <c r="B6" s="27" t="s">
        <v>310</v>
      </c>
      <c r="C6" s="152" t="s">
        <v>404</v>
      </c>
    </row>
    <row r="7" spans="1:4" ht="62.25" customHeight="1" x14ac:dyDescent="0.2">
      <c r="A7" s="27">
        <v>5</v>
      </c>
      <c r="B7" s="27" t="s">
        <v>297</v>
      </c>
      <c r="C7" s="152" t="s">
        <v>405</v>
      </c>
      <c r="D7" s="232"/>
    </row>
    <row r="8" spans="1:4" ht="49.5" customHeight="1" x14ac:dyDescent="0.2">
      <c r="A8" s="27">
        <v>6</v>
      </c>
      <c r="B8" s="27" t="s">
        <v>298</v>
      </c>
      <c r="C8" s="152" t="s">
        <v>406</v>
      </c>
    </row>
    <row r="9" spans="1:4" ht="45" customHeight="1" x14ac:dyDescent="0.2">
      <c r="A9" s="27">
        <v>7</v>
      </c>
      <c r="B9" s="27" t="s">
        <v>299</v>
      </c>
      <c r="C9" s="152" t="s">
        <v>407</v>
      </c>
    </row>
    <row r="10" spans="1:4" ht="57" customHeight="1" x14ac:dyDescent="0.2">
      <c r="A10" s="27">
        <v>8</v>
      </c>
      <c r="B10" s="27" t="s">
        <v>300</v>
      </c>
      <c r="C10" s="152" t="s">
        <v>408</v>
      </c>
    </row>
    <row r="11" spans="1:4" ht="31.5" x14ac:dyDescent="0.2">
      <c r="A11" s="27">
        <v>9</v>
      </c>
      <c r="B11" s="27" t="s">
        <v>301</v>
      </c>
      <c r="C11" s="152" t="s">
        <v>409</v>
      </c>
    </row>
    <row r="12" spans="1:4" ht="31.5" x14ac:dyDescent="0.2">
      <c r="A12" s="27">
        <v>10</v>
      </c>
      <c r="B12" s="27" t="s">
        <v>302</v>
      </c>
      <c r="C12" s="152" t="s">
        <v>410</v>
      </c>
    </row>
    <row r="13" spans="1:4" ht="15.75" x14ac:dyDescent="0.2">
      <c r="A13" s="27">
        <v>11</v>
      </c>
      <c r="B13" s="27" t="s">
        <v>303</v>
      </c>
      <c r="C13" s="152" t="s">
        <v>411</v>
      </c>
    </row>
    <row r="14" spans="1:4" ht="47.25" x14ac:dyDescent="0.2">
      <c r="A14" s="27">
        <v>12</v>
      </c>
      <c r="B14" s="27" t="s">
        <v>304</v>
      </c>
      <c r="C14" s="152" t="s">
        <v>412</v>
      </c>
    </row>
  </sheetData>
  <mergeCells count="1">
    <mergeCell ref="A1:C1"/>
  </mergeCells>
  <phoneticPr fontId="0" type="noConversion"/>
  <pageMargins left="0.6" right="0.27" top="0.62" bottom="0.59"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L58"/>
  <sheetViews>
    <sheetView showZeros="0" zoomScale="70" zoomScaleNormal="70" zoomScaleSheetLayoutView="85" workbookViewId="0">
      <selection activeCell="D14" sqref="D14"/>
    </sheetView>
  </sheetViews>
  <sheetFormatPr defaultColWidth="7.85546875" defaultRowHeight="12.75" x14ac:dyDescent="0.2"/>
  <cols>
    <col min="1" max="1" width="8" style="6" customWidth="1"/>
    <col min="2" max="2" width="55.85546875" style="6" customWidth="1"/>
    <col min="3" max="3" width="8.7109375" style="22" customWidth="1"/>
    <col min="4" max="4" width="10.140625" style="6" customWidth="1"/>
    <col min="5" max="5" width="8.28515625" style="6" customWidth="1"/>
    <col min="6" max="7" width="10.42578125" style="6" customWidth="1"/>
    <col min="8" max="8" width="10.140625" style="6" customWidth="1"/>
    <col min="9" max="9" width="9.140625" style="6" customWidth="1"/>
    <col min="10" max="10" width="8.5703125" style="6" customWidth="1"/>
    <col min="11" max="11" width="8" style="6" customWidth="1"/>
    <col min="12" max="12" width="8.42578125" style="6" customWidth="1"/>
    <col min="13" max="13" width="8.28515625" style="6" customWidth="1"/>
    <col min="14" max="14" width="10.5703125" style="6" customWidth="1"/>
    <col min="15" max="15" width="9.28515625" style="6" customWidth="1"/>
    <col min="16" max="16" width="8.85546875" style="6" customWidth="1"/>
    <col min="17" max="18" width="8.5703125" style="6" customWidth="1"/>
    <col min="19" max="19" width="10.42578125" style="6" customWidth="1"/>
    <col min="20" max="20" width="12" style="6" customWidth="1"/>
    <col min="21" max="25" width="11.85546875" style="6" customWidth="1"/>
    <col min="26" max="36" width="6.28515625" style="6" hidden="1" customWidth="1"/>
    <col min="37" max="37" width="7.85546875" style="6"/>
    <col min="38" max="38" width="13.7109375" style="6" customWidth="1"/>
    <col min="39" max="16384" width="7.85546875" style="6"/>
  </cols>
  <sheetData>
    <row r="1" spans="1:38" ht="15.75" x14ac:dyDescent="0.25">
      <c r="A1" s="100" t="s">
        <v>305</v>
      </c>
      <c r="B1" s="101"/>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c r="AI1" s="102"/>
      <c r="AJ1" s="101"/>
    </row>
    <row r="2" spans="1:38" s="24" customFormat="1" ht="15" x14ac:dyDescent="0.2">
      <c r="A2" s="1194" t="s">
        <v>458</v>
      </c>
      <c r="B2" s="1195"/>
      <c r="C2" s="1195"/>
      <c r="D2" s="1195"/>
      <c r="E2" s="1195"/>
      <c r="F2" s="1195"/>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row>
    <row r="3" spans="1:38" ht="16.5" customHeight="1" x14ac:dyDescent="0.2">
      <c r="A3" s="1196" t="s">
        <v>619</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58"/>
      <c r="AL3" s="58"/>
    </row>
    <row r="4" spans="1:38" ht="16.5" customHeight="1" x14ac:dyDescent="0.2">
      <c r="A4" s="48"/>
      <c r="B4" s="48"/>
      <c r="C4" s="48"/>
      <c r="D4" s="48"/>
      <c r="E4" s="1121" t="s">
        <v>32</v>
      </c>
      <c r="F4" s="1121"/>
      <c r="G4" s="1121"/>
      <c r="H4" s="1121"/>
      <c r="I4" s="1121"/>
      <c r="J4" s="1121"/>
      <c r="K4" s="1121"/>
      <c r="L4" s="1121"/>
      <c r="M4" s="1121"/>
      <c r="N4" s="1121"/>
      <c r="O4" s="1121"/>
      <c r="P4" s="1121"/>
      <c r="Q4" s="1121"/>
      <c r="R4" s="1121"/>
      <c r="S4" s="1121"/>
      <c r="T4" s="1121"/>
      <c r="U4" s="1121"/>
      <c r="V4" s="1121"/>
      <c r="W4" s="1121"/>
      <c r="X4" s="1121"/>
      <c r="Y4" s="1121"/>
      <c r="Z4" s="1121"/>
      <c r="AA4" s="1121"/>
      <c r="AB4" s="1121"/>
      <c r="AC4" s="1121"/>
      <c r="AD4" s="1121"/>
      <c r="AE4" s="1121"/>
      <c r="AF4" s="1121"/>
      <c r="AG4" s="1121"/>
      <c r="AH4" s="1121"/>
      <c r="AI4" s="1121"/>
      <c r="AJ4" s="1121"/>
    </row>
    <row r="5" spans="1:38" ht="15.75" x14ac:dyDescent="0.2">
      <c r="A5" s="1093" t="s">
        <v>20</v>
      </c>
      <c r="B5" s="1092" t="s">
        <v>170</v>
      </c>
      <c r="C5" s="1092" t="s">
        <v>24</v>
      </c>
      <c r="D5" s="1090" t="s">
        <v>153</v>
      </c>
      <c r="E5" s="28" t="s">
        <v>181</v>
      </c>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row>
    <row r="6" spans="1:38" ht="52.5" customHeight="1" x14ac:dyDescent="0.2">
      <c r="A6" s="1093"/>
      <c r="B6" s="1092"/>
      <c r="C6" s="1094"/>
      <c r="D6" s="1091"/>
      <c r="E6" s="255" t="s">
        <v>564</v>
      </c>
      <c r="F6" s="255" t="s">
        <v>565</v>
      </c>
      <c r="G6" s="255" t="s">
        <v>566</v>
      </c>
      <c r="H6" s="255" t="s">
        <v>567</v>
      </c>
      <c r="I6" s="255" t="s">
        <v>568</v>
      </c>
      <c r="J6" s="255" t="s">
        <v>569</v>
      </c>
      <c r="K6" s="255" t="s">
        <v>570</v>
      </c>
      <c r="L6" s="255" t="s">
        <v>571</v>
      </c>
      <c r="M6" s="255" t="s">
        <v>572</v>
      </c>
      <c r="N6" s="255" t="s">
        <v>573</v>
      </c>
      <c r="O6" s="255" t="s">
        <v>574</v>
      </c>
      <c r="P6" s="255" t="s">
        <v>575</v>
      </c>
      <c r="Q6" s="255" t="s">
        <v>576</v>
      </c>
      <c r="R6" s="255" t="s">
        <v>577</v>
      </c>
      <c r="S6" s="565" t="s">
        <v>578</v>
      </c>
      <c r="T6" s="565" t="s">
        <v>579</v>
      </c>
      <c r="U6" s="565" t="s">
        <v>580</v>
      </c>
      <c r="V6" s="698" t="s">
        <v>581</v>
      </c>
      <c r="W6" s="698" t="s">
        <v>582</v>
      </c>
      <c r="X6" s="698" t="s">
        <v>583</v>
      </c>
      <c r="Y6" s="698" t="s">
        <v>584</v>
      </c>
      <c r="Z6" s="255" t="s">
        <v>389</v>
      </c>
      <c r="AA6" s="255" t="s">
        <v>390</v>
      </c>
      <c r="AB6" s="256" t="s">
        <v>391</v>
      </c>
      <c r="AC6" s="256" t="s">
        <v>392</v>
      </c>
      <c r="AD6" s="255" t="s">
        <v>393</v>
      </c>
      <c r="AE6" s="255" t="s">
        <v>394</v>
      </c>
      <c r="AF6" s="257" t="s">
        <v>395</v>
      </c>
      <c r="AG6" s="32" t="s">
        <v>217</v>
      </c>
      <c r="AH6" s="32" t="s">
        <v>218</v>
      </c>
      <c r="AI6" s="32" t="s">
        <v>219</v>
      </c>
      <c r="AJ6" s="32" t="s">
        <v>220</v>
      </c>
    </row>
    <row r="7" spans="1:38" s="56" customFormat="1" ht="24" customHeight="1" x14ac:dyDescent="0.2">
      <c r="A7" s="53" t="s">
        <v>65</v>
      </c>
      <c r="B7" s="53" t="s">
        <v>66</v>
      </c>
      <c r="C7" s="53" t="s">
        <v>67</v>
      </c>
      <c r="D7" s="54" t="s">
        <v>425</v>
      </c>
      <c r="E7" s="55" t="s">
        <v>68</v>
      </c>
      <c r="F7" s="55" t="s">
        <v>69</v>
      </c>
      <c r="G7" s="55" t="s">
        <v>70</v>
      </c>
      <c r="H7" s="55" t="s">
        <v>221</v>
      </c>
      <c r="I7" s="55" t="s">
        <v>222</v>
      </c>
      <c r="J7" s="55" t="s">
        <v>223</v>
      </c>
      <c r="K7" s="55" t="s">
        <v>224</v>
      </c>
      <c r="L7" s="55" t="s">
        <v>225</v>
      </c>
      <c r="M7" s="55" t="s">
        <v>292</v>
      </c>
      <c r="N7" s="55" t="s">
        <v>293</v>
      </c>
      <c r="O7" s="55" t="s">
        <v>294</v>
      </c>
      <c r="P7" s="55" t="s">
        <v>295</v>
      </c>
      <c r="Q7" s="55" t="s">
        <v>421</v>
      </c>
      <c r="R7" s="55" t="s">
        <v>422</v>
      </c>
      <c r="S7" s="55" t="s">
        <v>423</v>
      </c>
      <c r="T7" s="55" t="s">
        <v>424</v>
      </c>
      <c r="U7" s="55" t="s">
        <v>585</v>
      </c>
      <c r="V7" s="55" t="s">
        <v>586</v>
      </c>
      <c r="W7" s="55" t="s">
        <v>587</v>
      </c>
      <c r="X7" s="55" t="s">
        <v>588</v>
      </c>
      <c r="Y7" s="55" t="s">
        <v>589</v>
      </c>
      <c r="Z7" s="55" t="s">
        <v>38</v>
      </c>
      <c r="AA7" s="55" t="s">
        <v>38</v>
      </c>
      <c r="AB7" s="55" t="s">
        <v>38</v>
      </c>
      <c r="AC7" s="55" t="s">
        <v>38</v>
      </c>
      <c r="AD7" s="55" t="s">
        <v>38</v>
      </c>
      <c r="AE7" s="55" t="s">
        <v>38</v>
      </c>
      <c r="AF7" s="55" t="s">
        <v>38</v>
      </c>
      <c r="AG7" s="55" t="s">
        <v>38</v>
      </c>
      <c r="AH7" s="55" t="s">
        <v>38</v>
      </c>
      <c r="AI7" s="55" t="s">
        <v>38</v>
      </c>
      <c r="AJ7" s="55" t="s">
        <v>38</v>
      </c>
    </row>
    <row r="8" spans="1:38" ht="15.75" x14ac:dyDescent="0.2">
      <c r="A8" s="357">
        <v>1</v>
      </c>
      <c r="B8" s="360" t="s">
        <v>35</v>
      </c>
      <c r="C8" s="361" t="s">
        <v>25</v>
      </c>
      <c r="D8" s="307">
        <f>'Bieu 12 CH'!BE8</f>
        <v>9350.08</v>
      </c>
      <c r="E8" s="629">
        <f>'Gia Pho'!BE7</f>
        <v>79.7</v>
      </c>
      <c r="F8" s="629">
        <f>'Ha Linh'!BE7</f>
        <v>1088.4699999999998</v>
      </c>
      <c r="G8" s="629">
        <f>'Hoa Hai'!BE7</f>
        <v>1011.0799999999999</v>
      </c>
      <c r="H8" s="629">
        <f>'Huong Binh'!BE7</f>
        <v>55.07</v>
      </c>
      <c r="I8" s="629">
        <f>'Huong Do'!BE7</f>
        <v>617.14</v>
      </c>
      <c r="J8" s="629">
        <f>'Huong Giang'!BE7</f>
        <v>128.54999999999998</v>
      </c>
      <c r="K8" s="629">
        <f>'Huong Lam'!BE7</f>
        <v>811.42999999999984</v>
      </c>
      <c r="L8" s="629">
        <f>'Huong Lien'!BE7</f>
        <v>90.97</v>
      </c>
      <c r="M8" s="629">
        <f>'Huong Long'!BE7</f>
        <v>62.019999999999996</v>
      </c>
      <c r="N8" s="629">
        <f>'Huong Thuy'!BE7</f>
        <v>309.23</v>
      </c>
      <c r="O8" s="629">
        <f>'Huong Tra'!BE7</f>
        <v>208.01</v>
      </c>
      <c r="P8" s="629">
        <f>'Huong Trach'!BE7</f>
        <v>233.45</v>
      </c>
      <c r="Q8" s="629">
        <f>'Huong Vinh'!BE7</f>
        <v>980.0100000000001</v>
      </c>
      <c r="R8" s="629">
        <f>'Huong Xuan'!BE7</f>
        <v>240.26000000000002</v>
      </c>
      <c r="S8" s="629">
        <f>'Loc Yen'!BE7</f>
        <v>1309.01</v>
      </c>
      <c r="T8" s="629">
        <f>'Phu Gia'!BE7</f>
        <v>1033.96</v>
      </c>
      <c r="U8" s="632">
        <f>'Phu Phong'!BE7</f>
        <v>61.6</v>
      </c>
      <c r="V8" s="632">
        <f>'Phuc Dong'!BE7</f>
        <v>154.06</v>
      </c>
      <c r="W8" s="632">
        <f>'Phuc Trach'!BE7</f>
        <v>448.89</v>
      </c>
      <c r="X8" s="632">
        <f>'Dien My'!BE7</f>
        <v>374.15999999999997</v>
      </c>
      <c r="Y8" s="632">
        <f>'Thi Tran'!BE7</f>
        <v>53.01</v>
      </c>
      <c r="Z8" s="566" t="e">
        <f>#REF!</f>
        <v>#REF!</v>
      </c>
      <c r="AA8" s="109" t="e">
        <f>#REF!</f>
        <v>#REF!</v>
      </c>
      <c r="AB8" s="109" t="e">
        <f>#REF!</f>
        <v>#REF!</v>
      </c>
      <c r="AC8" s="109" t="e">
        <f>#REF!</f>
        <v>#REF!</v>
      </c>
      <c r="AD8" s="109" t="e">
        <f>#REF!</f>
        <v>#REF!</v>
      </c>
      <c r="AE8" s="109" t="e">
        <f>#REF!</f>
        <v>#REF!</v>
      </c>
      <c r="AF8" s="109" t="e">
        <f>#REF!</f>
        <v>#REF!</v>
      </c>
      <c r="AG8" s="109" t="e">
        <f>#REF!</f>
        <v>#REF!</v>
      </c>
      <c r="AH8" s="109" t="e">
        <f>#REF!</f>
        <v>#REF!</v>
      </c>
      <c r="AI8" s="109" t="e">
        <f>#REF!</f>
        <v>#REF!</v>
      </c>
      <c r="AJ8" s="109" t="e">
        <f>#REF!</f>
        <v>#REF!</v>
      </c>
      <c r="AL8" s="362">
        <f>SUM(E8:T8)</f>
        <v>8258.36</v>
      </c>
    </row>
    <row r="9" spans="1:38" ht="15.75" x14ac:dyDescent="0.2">
      <c r="A9" s="351" t="s">
        <v>5</v>
      </c>
      <c r="B9" s="350" t="s">
        <v>85</v>
      </c>
      <c r="C9" s="352" t="s">
        <v>86</v>
      </c>
      <c r="D9" s="308">
        <f>'Bieu 12 CH'!BE9</f>
        <v>276.3</v>
      </c>
      <c r="E9" s="630">
        <f>'Gia Pho'!BE8</f>
        <v>13.06</v>
      </c>
      <c r="F9" s="630">
        <f>'Ha Linh'!BE8</f>
        <v>1.21</v>
      </c>
      <c r="G9" s="630">
        <f>'Hoa Hai'!BE8</f>
        <v>11.01</v>
      </c>
      <c r="H9" s="630">
        <f>'Huong Binh'!BE8</f>
        <v>6.1099999999999994</v>
      </c>
      <c r="I9" s="630">
        <f>'Huong Do'!BE8</f>
        <v>0</v>
      </c>
      <c r="J9" s="630">
        <f>'Huong Giang'!BE8</f>
        <v>3.06</v>
      </c>
      <c r="K9" s="630">
        <f>'Huong Lam'!BE8</f>
        <v>0</v>
      </c>
      <c r="L9" s="630">
        <f>'Huong Lien'!BE8</f>
        <v>0</v>
      </c>
      <c r="M9" s="630">
        <f>'Huong Long'!BE8</f>
        <v>11.08</v>
      </c>
      <c r="N9" s="630">
        <f>'Huong Thuy'!BE8</f>
        <v>4.63</v>
      </c>
      <c r="O9" s="630">
        <f>'Huong Tra'!BE8</f>
        <v>0.13</v>
      </c>
      <c r="P9" s="630">
        <f>'Huong Trach'!BE8</f>
        <v>46.36</v>
      </c>
      <c r="Q9" s="630">
        <f>'Huong Vinh'!BE8</f>
        <v>4.3599999999999994</v>
      </c>
      <c r="R9" s="630">
        <f>'Huong Xuan'!BE8</f>
        <v>8.66</v>
      </c>
      <c r="S9" s="630">
        <f>'Loc Yen'!BE8</f>
        <v>4.5999999999999996</v>
      </c>
      <c r="T9" s="630">
        <f>'Phu Gia'!BE8</f>
        <v>10.120000000000001</v>
      </c>
      <c r="U9" s="632">
        <f>'Phu Phong'!BE8</f>
        <v>27.549999999999997</v>
      </c>
      <c r="V9" s="632">
        <f>'Phuc Dong'!BE8</f>
        <v>87.750000000000014</v>
      </c>
      <c r="W9" s="632">
        <f>'Phuc Trach'!BE8</f>
        <v>31.069999999999997</v>
      </c>
      <c r="X9" s="632">
        <f>'Dien My'!BE8</f>
        <v>1.3</v>
      </c>
      <c r="Y9" s="630">
        <f>'Thi Tran'!BE8</f>
        <v>4.24</v>
      </c>
      <c r="Z9" s="567" t="e">
        <f>#REF!</f>
        <v>#REF!</v>
      </c>
      <c r="AA9" s="104" t="e">
        <f>#REF!</f>
        <v>#REF!</v>
      </c>
      <c r="AB9" s="104" t="e">
        <f>#REF!</f>
        <v>#REF!</v>
      </c>
      <c r="AC9" s="104" t="e">
        <f>#REF!</f>
        <v>#REF!</v>
      </c>
      <c r="AD9" s="104" t="e">
        <f>#REF!</f>
        <v>#REF!</v>
      </c>
      <c r="AE9" s="104" t="e">
        <f>#REF!</f>
        <v>#REF!</v>
      </c>
      <c r="AF9" s="104" t="e">
        <f>#REF!</f>
        <v>#REF!</v>
      </c>
      <c r="AG9" s="104" t="e">
        <f>#REF!</f>
        <v>#REF!</v>
      </c>
      <c r="AH9" s="104" t="e">
        <f>#REF!</f>
        <v>#REF!</v>
      </c>
      <c r="AI9" s="104" t="e">
        <f>#REF!</f>
        <v>#REF!</v>
      </c>
      <c r="AJ9" s="104" t="e">
        <f>#REF!</f>
        <v>#REF!</v>
      </c>
      <c r="AL9" s="362">
        <f t="shared" ref="AL9:AL58" si="0">SUM(E9:T9)</f>
        <v>124.39</v>
      </c>
    </row>
    <row r="10" spans="1:38" s="20" customFormat="1" ht="15.75" x14ac:dyDescent="0.2">
      <c r="A10" s="351"/>
      <c r="B10" s="350" t="s">
        <v>208</v>
      </c>
      <c r="C10" s="352" t="s">
        <v>84</v>
      </c>
      <c r="D10" s="308">
        <f>'Bieu 12 CH'!BE10</f>
        <v>276.3</v>
      </c>
      <c r="E10" s="630">
        <f>'Gia Pho'!BE9</f>
        <v>13.06</v>
      </c>
      <c r="F10" s="630">
        <f>'Ha Linh'!BE9</f>
        <v>1.21</v>
      </c>
      <c r="G10" s="630">
        <f>'Hoa Hai'!BE9</f>
        <v>11.01</v>
      </c>
      <c r="H10" s="630">
        <f>'Huong Binh'!BE9</f>
        <v>6.1099999999999994</v>
      </c>
      <c r="I10" s="630">
        <f>'Huong Do'!BE9</f>
        <v>0</v>
      </c>
      <c r="J10" s="630">
        <f>'Huong Giang'!BE9</f>
        <v>3.06</v>
      </c>
      <c r="K10" s="630">
        <f>'Huong Lam'!BE9</f>
        <v>0</v>
      </c>
      <c r="L10" s="630">
        <f>'Huong Lien'!BE9</f>
        <v>0</v>
      </c>
      <c r="M10" s="630">
        <f>'Huong Long'!BE9</f>
        <v>11.08</v>
      </c>
      <c r="N10" s="630">
        <f>'Huong Thuy'!BE9</f>
        <v>4.63</v>
      </c>
      <c r="O10" s="630">
        <f>'Huong Tra'!BE9</f>
        <v>0.13</v>
      </c>
      <c r="P10" s="630">
        <f>'Huong Trach'!BE9</f>
        <v>46.36</v>
      </c>
      <c r="Q10" s="630">
        <f>'Huong Vinh'!BE9</f>
        <v>4.3599999999999994</v>
      </c>
      <c r="R10" s="630">
        <f>'Huong Xuan'!BE9</f>
        <v>8.66</v>
      </c>
      <c r="S10" s="630">
        <f>'Loc Yen'!BE9</f>
        <v>4.5999999999999996</v>
      </c>
      <c r="T10" s="630">
        <f>'Phu Gia'!BE9</f>
        <v>10.120000000000001</v>
      </c>
      <c r="U10" s="632">
        <f>'Phu Phong'!BE9</f>
        <v>27.549999999999997</v>
      </c>
      <c r="V10" s="632">
        <f>'Phuc Dong'!BE9</f>
        <v>87.750000000000014</v>
      </c>
      <c r="W10" s="632">
        <f>'Phuc Trach'!BE9</f>
        <v>31.069999999999997</v>
      </c>
      <c r="X10" s="632">
        <f>'Dien My'!BE9</f>
        <v>1.3</v>
      </c>
      <c r="Y10" s="630">
        <f>'Thi Tran'!BE9</f>
        <v>4.24</v>
      </c>
      <c r="Z10" s="568" t="e">
        <f>#REF!</f>
        <v>#REF!</v>
      </c>
      <c r="AA10" s="105" t="e">
        <f>#REF!</f>
        <v>#REF!</v>
      </c>
      <c r="AB10" s="105" t="e">
        <f>#REF!</f>
        <v>#REF!</v>
      </c>
      <c r="AC10" s="105" t="e">
        <f>#REF!</f>
        <v>#REF!</v>
      </c>
      <c r="AD10" s="105" t="e">
        <f>#REF!</f>
        <v>#REF!</v>
      </c>
      <c r="AE10" s="105" t="e">
        <f>#REF!</f>
        <v>#REF!</v>
      </c>
      <c r="AF10" s="105" t="e">
        <f>#REF!</f>
        <v>#REF!</v>
      </c>
      <c r="AG10" s="105" t="e">
        <f>#REF!</f>
        <v>#REF!</v>
      </c>
      <c r="AH10" s="105" t="e">
        <f>#REF!</f>
        <v>#REF!</v>
      </c>
      <c r="AI10" s="105" t="e">
        <f>#REF!</f>
        <v>#REF!</v>
      </c>
      <c r="AJ10" s="105" t="e">
        <f>#REF!</f>
        <v>#REF!</v>
      </c>
      <c r="AL10" s="362">
        <f t="shared" si="0"/>
        <v>124.39</v>
      </c>
    </row>
    <row r="11" spans="1:38" s="20" customFormat="1" ht="15.75" x14ac:dyDescent="0.2">
      <c r="A11" s="351"/>
      <c r="B11" s="350" t="s">
        <v>209</v>
      </c>
      <c r="C11" s="352" t="s">
        <v>207</v>
      </c>
      <c r="D11" s="308">
        <f>'Bieu 12 CH'!BE11</f>
        <v>0</v>
      </c>
      <c r="E11" s="630">
        <f>'Gia Pho'!BE10</f>
        <v>0</v>
      </c>
      <c r="F11" s="630">
        <f>'Ha Linh'!BE10</f>
        <v>0</v>
      </c>
      <c r="G11" s="630">
        <f>'Hoa Hai'!BE10</f>
        <v>0</v>
      </c>
      <c r="H11" s="630">
        <f>'Huong Binh'!BE10</f>
        <v>0</v>
      </c>
      <c r="I11" s="630">
        <f>'Huong Do'!BE10</f>
        <v>0</v>
      </c>
      <c r="J11" s="630">
        <f>'Huong Giang'!BE10</f>
        <v>0</v>
      </c>
      <c r="K11" s="630">
        <f>'Huong Lam'!BE10</f>
        <v>0</v>
      </c>
      <c r="L11" s="630">
        <f>'Huong Lien'!BE10</f>
        <v>0</v>
      </c>
      <c r="M11" s="630">
        <f>'Huong Long'!BE10</f>
        <v>0</v>
      </c>
      <c r="N11" s="630">
        <f>'Huong Thuy'!BE10</f>
        <v>0</v>
      </c>
      <c r="O11" s="630">
        <f>'Huong Tra'!BE10</f>
        <v>0</v>
      </c>
      <c r="P11" s="630">
        <f>'Huong Trach'!BE10</f>
        <v>0</v>
      </c>
      <c r="Q11" s="630">
        <f>'Huong Vinh'!BE10</f>
        <v>0</v>
      </c>
      <c r="R11" s="630">
        <f>'Huong Xuan'!BE10</f>
        <v>0</v>
      </c>
      <c r="S11" s="630">
        <f>'Loc Yen'!BE10</f>
        <v>0</v>
      </c>
      <c r="T11" s="630">
        <f>'Phu Gia'!BE10</f>
        <v>0</v>
      </c>
      <c r="U11" s="632">
        <f>'Phu Phong'!BE10</f>
        <v>0</v>
      </c>
      <c r="V11" s="632">
        <f>'Phuc Dong'!BE10</f>
        <v>0</v>
      </c>
      <c r="W11" s="632">
        <f>'Phuc Trach'!BE10</f>
        <v>0</v>
      </c>
      <c r="X11" s="632">
        <f>'Dien My'!BE10</f>
        <v>0</v>
      </c>
      <c r="Y11" s="630">
        <f>'Thi Tran'!BE10</f>
        <v>0</v>
      </c>
      <c r="Z11" s="568" t="e">
        <f>#REF!</f>
        <v>#REF!</v>
      </c>
      <c r="AA11" s="105" t="e">
        <f>#REF!</f>
        <v>#REF!</v>
      </c>
      <c r="AB11" s="105" t="e">
        <f>#REF!</f>
        <v>#REF!</v>
      </c>
      <c r="AC11" s="105" t="e">
        <f>#REF!</f>
        <v>#REF!</v>
      </c>
      <c r="AD11" s="105" t="e">
        <f>#REF!</f>
        <v>#REF!</v>
      </c>
      <c r="AE11" s="105" t="e">
        <f>#REF!</f>
        <v>#REF!</v>
      </c>
      <c r="AF11" s="105" t="e">
        <f>#REF!</f>
        <v>#REF!</v>
      </c>
      <c r="AG11" s="105" t="e">
        <f>#REF!</f>
        <v>#REF!</v>
      </c>
      <c r="AH11" s="105" t="e">
        <f>#REF!</f>
        <v>#REF!</v>
      </c>
      <c r="AI11" s="105" t="e">
        <f>#REF!</f>
        <v>#REF!</v>
      </c>
      <c r="AJ11" s="105" t="e">
        <f>#REF!</f>
        <v>#REF!</v>
      </c>
      <c r="AL11" s="362">
        <f t="shared" si="0"/>
        <v>0</v>
      </c>
    </row>
    <row r="12" spans="1:38" ht="15.75" x14ac:dyDescent="0.2">
      <c r="A12" s="351" t="s">
        <v>6</v>
      </c>
      <c r="B12" s="350" t="s">
        <v>113</v>
      </c>
      <c r="C12" s="352" t="s">
        <v>56</v>
      </c>
      <c r="D12" s="308">
        <f>'Bieu 12 CH'!BE12</f>
        <v>755.38000000000011</v>
      </c>
      <c r="E12" s="630">
        <f>'Gia Pho'!BE11</f>
        <v>33.21</v>
      </c>
      <c r="F12" s="630">
        <f>'Ha Linh'!BE11</f>
        <v>17.93</v>
      </c>
      <c r="G12" s="630">
        <f>'Hoa Hai'!BE11</f>
        <v>15.009999999999998</v>
      </c>
      <c r="H12" s="630">
        <f>'Huong Binh'!BE11</f>
        <v>9.35</v>
      </c>
      <c r="I12" s="630">
        <f>'Huong Do'!BE11</f>
        <v>42.43</v>
      </c>
      <c r="J12" s="630">
        <f>'Huong Giang'!BE11</f>
        <v>8.3800000000000008</v>
      </c>
      <c r="K12" s="630">
        <f>'Huong Lam'!BE11</f>
        <v>1.95</v>
      </c>
      <c r="L12" s="630">
        <f>'Huong Lien'!BE11</f>
        <v>20.73</v>
      </c>
      <c r="M12" s="630">
        <f>'Huong Long'!BE11</f>
        <v>9.2099999999999991</v>
      </c>
      <c r="N12" s="630">
        <f>'Huong Thuy'!BE11</f>
        <v>57.7</v>
      </c>
      <c r="O12" s="630">
        <f>'Huong Tra'!BE11</f>
        <v>0.62000000000000011</v>
      </c>
      <c r="P12" s="630">
        <f>'Huong Trach'!BE11</f>
        <v>80.36</v>
      </c>
      <c r="Q12" s="630">
        <f>'Huong Vinh'!BE11</f>
        <v>86.590000000000018</v>
      </c>
      <c r="R12" s="630">
        <f>'Huong Xuan'!BE11</f>
        <v>52.29</v>
      </c>
      <c r="S12" s="630">
        <f>'Loc Yen'!BE11</f>
        <v>100.69999999999999</v>
      </c>
      <c r="T12" s="630">
        <f>'Phu Gia'!BE11</f>
        <v>27.04</v>
      </c>
      <c r="U12" s="632">
        <f>'Phu Phong'!BE11</f>
        <v>22.98</v>
      </c>
      <c r="V12" s="632">
        <f>'Phuc Dong'!BE11</f>
        <v>7.53</v>
      </c>
      <c r="W12" s="632">
        <f>'Phuc Trach'!BE11</f>
        <v>72.98</v>
      </c>
      <c r="X12" s="632">
        <f>'Dien My'!BE11</f>
        <v>65.95</v>
      </c>
      <c r="Y12" s="630">
        <f>'Thi Tran'!BE11</f>
        <v>22.439999999999998</v>
      </c>
      <c r="Z12" s="567" t="e">
        <f>#REF!</f>
        <v>#REF!</v>
      </c>
      <c r="AA12" s="104" t="e">
        <f>#REF!</f>
        <v>#REF!</v>
      </c>
      <c r="AB12" s="104" t="e">
        <f>#REF!</f>
        <v>#REF!</v>
      </c>
      <c r="AC12" s="104" t="e">
        <f>#REF!</f>
        <v>#REF!</v>
      </c>
      <c r="AD12" s="104" t="e">
        <f>#REF!</f>
        <v>#REF!</v>
      </c>
      <c r="AE12" s="104" t="e">
        <f>#REF!</f>
        <v>#REF!</v>
      </c>
      <c r="AF12" s="104" t="e">
        <f>#REF!</f>
        <v>#REF!</v>
      </c>
      <c r="AG12" s="104" t="e">
        <f>#REF!</f>
        <v>#REF!</v>
      </c>
      <c r="AH12" s="104" t="e">
        <f>#REF!</f>
        <v>#REF!</v>
      </c>
      <c r="AI12" s="104" t="e">
        <f>#REF!</f>
        <v>#REF!</v>
      </c>
      <c r="AJ12" s="104" t="e">
        <f>#REF!</f>
        <v>#REF!</v>
      </c>
      <c r="AL12" s="362">
        <f t="shared" si="0"/>
        <v>563.5</v>
      </c>
    </row>
    <row r="13" spans="1:38" ht="15.75" x14ac:dyDescent="0.2">
      <c r="A13" s="351" t="s">
        <v>7</v>
      </c>
      <c r="B13" s="350" t="s">
        <v>39</v>
      </c>
      <c r="C13" s="352" t="s">
        <v>44</v>
      </c>
      <c r="D13" s="308">
        <f>'Bieu 12 CH'!BE13</f>
        <v>405.48</v>
      </c>
      <c r="E13" s="630">
        <f>'Gia Pho'!BE12</f>
        <v>11.57</v>
      </c>
      <c r="F13" s="630">
        <f>'Ha Linh'!BE12</f>
        <v>11.98</v>
      </c>
      <c r="G13" s="630">
        <f>'Hoa Hai'!BE12</f>
        <v>10.47</v>
      </c>
      <c r="H13" s="630">
        <f>'Huong Binh'!BE12</f>
        <v>19.509999999999998</v>
      </c>
      <c r="I13" s="630">
        <f>'Huong Do'!BE12</f>
        <v>21.3</v>
      </c>
      <c r="J13" s="630">
        <f>'Huong Giang'!BE12</f>
        <v>12.46</v>
      </c>
      <c r="K13" s="630">
        <f>'Huong Lam'!BE12</f>
        <v>6.61</v>
      </c>
      <c r="L13" s="630">
        <f>'Huong Lien'!BE12</f>
        <v>35.450000000000003</v>
      </c>
      <c r="M13" s="630">
        <f>'Huong Long'!BE12</f>
        <v>26.73</v>
      </c>
      <c r="N13" s="630">
        <f>'Huong Thuy'!BE12</f>
        <v>22.31</v>
      </c>
      <c r="O13" s="630">
        <f>'Huong Tra'!BE12</f>
        <v>50.100000000000009</v>
      </c>
      <c r="P13" s="630">
        <f>'Huong Trach'!BE12</f>
        <v>6.69</v>
      </c>
      <c r="Q13" s="630">
        <f>'Huong Vinh'!BE12</f>
        <v>45.930000000000007</v>
      </c>
      <c r="R13" s="630">
        <f>'Huong Xuan'!BE12</f>
        <v>13.77</v>
      </c>
      <c r="S13" s="630">
        <f>'Loc Yen'!BE12</f>
        <v>12.54</v>
      </c>
      <c r="T13" s="630">
        <f>'Phu Gia'!BE12</f>
        <v>8.7900000000000009</v>
      </c>
      <c r="U13" s="632">
        <f>'Phu Phong'!BE12</f>
        <v>11.049999999999999</v>
      </c>
      <c r="V13" s="632">
        <f>'Phuc Dong'!BE12</f>
        <v>21.31</v>
      </c>
      <c r="W13" s="632">
        <f>'Phuc Trach'!BE12</f>
        <v>16.34</v>
      </c>
      <c r="X13" s="632">
        <f>'Dien My'!BE12</f>
        <v>15.61</v>
      </c>
      <c r="Y13" s="630">
        <f>'Thi Tran'!BE12</f>
        <v>24.96</v>
      </c>
      <c r="Z13" s="567" t="e">
        <f>#REF!</f>
        <v>#REF!</v>
      </c>
      <c r="AA13" s="104" t="e">
        <f>#REF!</f>
        <v>#REF!</v>
      </c>
      <c r="AB13" s="104" t="e">
        <f>#REF!</f>
        <v>#REF!</v>
      </c>
      <c r="AC13" s="104" t="e">
        <f>#REF!</f>
        <v>#REF!</v>
      </c>
      <c r="AD13" s="104" t="e">
        <f>#REF!</f>
        <v>#REF!</v>
      </c>
      <c r="AE13" s="104" t="e">
        <f>#REF!</f>
        <v>#REF!</v>
      </c>
      <c r="AF13" s="104" t="e">
        <f>#REF!</f>
        <v>#REF!</v>
      </c>
      <c r="AG13" s="104" t="e">
        <f>#REF!</f>
        <v>#REF!</v>
      </c>
      <c r="AH13" s="104" t="e">
        <f>#REF!</f>
        <v>#REF!</v>
      </c>
      <c r="AI13" s="104" t="e">
        <f>#REF!</f>
        <v>#REF!</v>
      </c>
      <c r="AJ13" s="104" t="e">
        <f>#REF!</f>
        <v>#REF!</v>
      </c>
      <c r="AL13" s="362">
        <f t="shared" si="0"/>
        <v>316.21000000000004</v>
      </c>
    </row>
    <row r="14" spans="1:38" ht="15.75" x14ac:dyDescent="0.2">
      <c r="A14" s="351" t="s">
        <v>8</v>
      </c>
      <c r="B14" s="350" t="s">
        <v>15</v>
      </c>
      <c r="C14" s="352" t="s">
        <v>26</v>
      </c>
      <c r="D14" s="308">
        <f>'Bieu 12 CH'!BE14</f>
        <v>858.7</v>
      </c>
      <c r="E14" s="630">
        <f>'Gia Pho'!BE13</f>
        <v>0</v>
      </c>
      <c r="F14" s="630">
        <f>'Ha Linh'!BE13</f>
        <v>0</v>
      </c>
      <c r="G14" s="630">
        <f>'Hoa Hai'!BE13</f>
        <v>0</v>
      </c>
      <c r="H14" s="630">
        <f>'Huong Binh'!BE13</f>
        <v>14.6</v>
      </c>
      <c r="I14" s="630">
        <f>'Huong Do'!BE13</f>
        <v>0</v>
      </c>
      <c r="J14" s="630">
        <f>'Huong Giang'!BE13</f>
        <v>0</v>
      </c>
      <c r="K14" s="630">
        <f>'Huong Lam'!BE13</f>
        <v>0</v>
      </c>
      <c r="L14" s="630">
        <f>'Huong Lien'!BE13</f>
        <v>0</v>
      </c>
      <c r="M14" s="630">
        <f>'Huong Long'!BE13</f>
        <v>0</v>
      </c>
      <c r="N14" s="630">
        <f>'Huong Thuy'!BE13</f>
        <v>0</v>
      </c>
      <c r="O14" s="630">
        <f>'Huong Tra'!BE13</f>
        <v>0</v>
      </c>
      <c r="P14" s="630">
        <f>'Huong Trach'!BE13</f>
        <v>0</v>
      </c>
      <c r="Q14" s="630">
        <f>'Huong Vinh'!BE13</f>
        <v>315.3</v>
      </c>
      <c r="R14" s="630">
        <f>'Huong Xuan'!BE13</f>
        <v>0</v>
      </c>
      <c r="S14" s="630">
        <f>'Loc Yen'!BE13</f>
        <v>23.5</v>
      </c>
      <c r="T14" s="630">
        <f>'Phu Gia'!BE13</f>
        <v>505.3</v>
      </c>
      <c r="U14" s="632">
        <f>'Phu Phong'!BE13</f>
        <v>0</v>
      </c>
      <c r="V14" s="632">
        <f>'Phuc Dong'!BE13</f>
        <v>0</v>
      </c>
      <c r="W14" s="632">
        <f>'Phuc Trach'!BE13</f>
        <v>0</v>
      </c>
      <c r="X14" s="632">
        <f>'Dien My'!BE13</f>
        <v>0</v>
      </c>
      <c r="Y14" s="630">
        <f>'Thi Tran'!BE13</f>
        <v>0</v>
      </c>
      <c r="Z14" s="567" t="e">
        <f>#REF!</f>
        <v>#REF!</v>
      </c>
      <c r="AA14" s="104" t="e">
        <f>#REF!</f>
        <v>#REF!</v>
      </c>
      <c r="AB14" s="104" t="e">
        <f>#REF!</f>
        <v>#REF!</v>
      </c>
      <c r="AC14" s="104" t="e">
        <f>#REF!</f>
        <v>#REF!</v>
      </c>
      <c r="AD14" s="104" t="e">
        <f>#REF!</f>
        <v>#REF!</v>
      </c>
      <c r="AE14" s="104" t="e">
        <f>#REF!</f>
        <v>#REF!</v>
      </c>
      <c r="AF14" s="104" t="e">
        <f>#REF!</f>
        <v>#REF!</v>
      </c>
      <c r="AG14" s="104" t="e">
        <f>#REF!</f>
        <v>#REF!</v>
      </c>
      <c r="AH14" s="104" t="e">
        <f>#REF!</f>
        <v>#REF!</v>
      </c>
      <c r="AI14" s="104" t="e">
        <f>#REF!</f>
        <v>#REF!</v>
      </c>
      <c r="AJ14" s="104" t="e">
        <f>#REF!</f>
        <v>#REF!</v>
      </c>
      <c r="AL14" s="362">
        <f t="shared" si="0"/>
        <v>858.7</v>
      </c>
    </row>
    <row r="15" spans="1:38" ht="15.75" x14ac:dyDescent="0.2">
      <c r="A15" s="351" t="s">
        <v>9</v>
      </c>
      <c r="B15" s="350" t="s">
        <v>16</v>
      </c>
      <c r="C15" s="352" t="s">
        <v>27</v>
      </c>
      <c r="D15" s="308">
        <f>'Bieu 12 CH'!BE15</f>
        <v>477.3</v>
      </c>
      <c r="E15" s="630">
        <f>'Gia Pho'!BE14</f>
        <v>0</v>
      </c>
      <c r="F15" s="630">
        <f>'Ha Linh'!BE14</f>
        <v>0</v>
      </c>
      <c r="G15" s="630">
        <f>'Hoa Hai'!BE14</f>
        <v>477.3</v>
      </c>
      <c r="H15" s="630">
        <f>'Huong Binh'!BE14</f>
        <v>0</v>
      </c>
      <c r="I15" s="630">
        <f>'Huong Do'!BE14</f>
        <v>0</v>
      </c>
      <c r="J15" s="630">
        <f>'Huong Giang'!BE14</f>
        <v>0</v>
      </c>
      <c r="K15" s="630">
        <f>'Huong Lam'!BE14</f>
        <v>0</v>
      </c>
      <c r="L15" s="630">
        <f>'Huong Lien'!BE14</f>
        <v>0</v>
      </c>
      <c r="M15" s="630">
        <f>'Huong Long'!BE14</f>
        <v>0</v>
      </c>
      <c r="N15" s="630">
        <f>'Huong Thuy'!BE14</f>
        <v>0</v>
      </c>
      <c r="O15" s="630">
        <f>'Huong Tra'!BE14</f>
        <v>0</v>
      </c>
      <c r="P15" s="630">
        <f>'Huong Trach'!BE14</f>
        <v>0</v>
      </c>
      <c r="Q15" s="630">
        <f>'Huong Vinh'!BE14</f>
        <v>0</v>
      </c>
      <c r="R15" s="630">
        <f>'Huong Xuan'!BE14</f>
        <v>0</v>
      </c>
      <c r="S15" s="630">
        <f>'Loc Yen'!BE14</f>
        <v>0</v>
      </c>
      <c r="T15" s="630">
        <f>'Phu Gia'!BE14</f>
        <v>0</v>
      </c>
      <c r="U15" s="632">
        <f>'Phu Phong'!BE14</f>
        <v>0</v>
      </c>
      <c r="V15" s="632">
        <f>'Phuc Dong'!BE14</f>
        <v>0</v>
      </c>
      <c r="W15" s="632">
        <f>'Phuc Trach'!BE14</f>
        <v>0</v>
      </c>
      <c r="X15" s="632">
        <f>'Dien My'!BE14</f>
        <v>0</v>
      </c>
      <c r="Y15" s="630">
        <f>'Thi Tran'!BE14</f>
        <v>0</v>
      </c>
      <c r="Z15" s="567" t="e">
        <f>#REF!</f>
        <v>#REF!</v>
      </c>
      <c r="AA15" s="104" t="e">
        <f>#REF!</f>
        <v>#REF!</v>
      </c>
      <c r="AB15" s="104" t="e">
        <f>#REF!</f>
        <v>#REF!</v>
      </c>
      <c r="AC15" s="104" t="e">
        <f>#REF!</f>
        <v>#REF!</v>
      </c>
      <c r="AD15" s="104" t="e">
        <f>#REF!</f>
        <v>#REF!</v>
      </c>
      <c r="AE15" s="104" t="e">
        <f>#REF!</f>
        <v>#REF!</v>
      </c>
      <c r="AF15" s="104" t="e">
        <f>#REF!</f>
        <v>#REF!</v>
      </c>
      <c r="AG15" s="104" t="e">
        <f>#REF!</f>
        <v>#REF!</v>
      </c>
      <c r="AH15" s="104" t="e">
        <f>#REF!</f>
        <v>#REF!</v>
      </c>
      <c r="AI15" s="104" t="e">
        <f>#REF!</f>
        <v>#REF!</v>
      </c>
      <c r="AJ15" s="104" t="e">
        <f>#REF!</f>
        <v>#REF!</v>
      </c>
      <c r="AL15" s="362">
        <f t="shared" si="0"/>
        <v>477.3</v>
      </c>
    </row>
    <row r="16" spans="1:38" ht="15.75" x14ac:dyDescent="0.2">
      <c r="A16" s="351" t="s">
        <v>41</v>
      </c>
      <c r="B16" s="350" t="s">
        <v>40</v>
      </c>
      <c r="C16" s="352" t="s">
        <v>45</v>
      </c>
      <c r="D16" s="308">
        <f>'Bieu 12 CH'!BE16</f>
        <v>6489.2500000000009</v>
      </c>
      <c r="E16" s="630">
        <f>'Gia Pho'!BE15</f>
        <v>21.8</v>
      </c>
      <c r="F16" s="630">
        <f>'Ha Linh'!BE15</f>
        <v>1057.3499999999999</v>
      </c>
      <c r="G16" s="630">
        <f>'Hoa Hai'!BE15</f>
        <v>497.29</v>
      </c>
      <c r="H16" s="630">
        <f>'Huong Binh'!BE15</f>
        <v>0</v>
      </c>
      <c r="I16" s="630">
        <f>'Huong Do'!BE15</f>
        <v>473.41</v>
      </c>
      <c r="J16" s="630">
        <f>'Huong Giang'!BE15</f>
        <v>104.64999999999999</v>
      </c>
      <c r="K16" s="630">
        <f>'Huong Lam'!BE15</f>
        <v>802.86999999999989</v>
      </c>
      <c r="L16" s="630">
        <f>'Huong Lien'!BE15</f>
        <v>34.79</v>
      </c>
      <c r="M16" s="630">
        <f>'Huong Long'!BE15</f>
        <v>15</v>
      </c>
      <c r="N16" s="630">
        <f>'Huong Thuy'!BE15</f>
        <v>224.59</v>
      </c>
      <c r="O16" s="630">
        <f>'Huong Tra'!BE15</f>
        <v>155.9</v>
      </c>
      <c r="P16" s="630">
        <f>'Huong Trach'!BE15</f>
        <v>100.04</v>
      </c>
      <c r="Q16" s="630">
        <f>'Huong Vinh'!BE15</f>
        <v>527.5</v>
      </c>
      <c r="R16" s="630">
        <f>'Huong Xuan'!BE15</f>
        <v>165.54000000000002</v>
      </c>
      <c r="S16" s="630">
        <f>'Loc Yen'!BE15</f>
        <v>1167.6400000000001</v>
      </c>
      <c r="T16" s="630">
        <f>'Phu Gia'!BE15</f>
        <v>482.71000000000004</v>
      </c>
      <c r="U16" s="632">
        <f>'Phu Phong'!BE15</f>
        <v>0</v>
      </c>
      <c r="V16" s="632">
        <f>'Phuc Dong'!BE15</f>
        <v>37.47</v>
      </c>
      <c r="W16" s="632">
        <f>'Phuc Trach'!BE15</f>
        <v>328.5</v>
      </c>
      <c r="X16" s="632">
        <f>'Dien My'!BE15</f>
        <v>291.29999999999995</v>
      </c>
      <c r="Y16" s="630">
        <f>'Thi Tran'!BE15</f>
        <v>0.9</v>
      </c>
      <c r="Z16" s="567" t="e">
        <f>#REF!</f>
        <v>#REF!</v>
      </c>
      <c r="AA16" s="104" t="e">
        <f>#REF!</f>
        <v>#REF!</v>
      </c>
      <c r="AB16" s="104" t="e">
        <f>#REF!</f>
        <v>#REF!</v>
      </c>
      <c r="AC16" s="104" t="e">
        <f>#REF!</f>
        <v>#REF!</v>
      </c>
      <c r="AD16" s="104" t="e">
        <f>#REF!</f>
        <v>#REF!</v>
      </c>
      <c r="AE16" s="104" t="e">
        <f>#REF!</f>
        <v>#REF!</v>
      </c>
      <c r="AF16" s="104" t="e">
        <f>#REF!</f>
        <v>#REF!</v>
      </c>
      <c r="AG16" s="104" t="e">
        <f>#REF!</f>
        <v>#REF!</v>
      </c>
      <c r="AH16" s="104" t="e">
        <f>#REF!</f>
        <v>#REF!</v>
      </c>
      <c r="AI16" s="104" t="e">
        <f>#REF!</f>
        <v>#REF!</v>
      </c>
      <c r="AJ16" s="104" t="e">
        <f>#REF!</f>
        <v>#REF!</v>
      </c>
      <c r="AL16" s="362">
        <f t="shared" si="0"/>
        <v>5831.0800000000008</v>
      </c>
    </row>
    <row r="17" spans="1:38" ht="15.75" x14ac:dyDescent="0.25">
      <c r="A17" s="99"/>
      <c r="B17" s="353" t="s">
        <v>446</v>
      </c>
      <c r="C17" s="352" t="s">
        <v>447</v>
      </c>
      <c r="D17" s="308">
        <f>'Bieu 12 CH'!BE17</f>
        <v>0</v>
      </c>
      <c r="E17" s="630">
        <f>'Gia Pho'!BE16</f>
        <v>0</v>
      </c>
      <c r="F17" s="630">
        <f>'Ha Linh'!BE16</f>
        <v>0</v>
      </c>
      <c r="G17" s="630">
        <f>'Hoa Hai'!BE16</f>
        <v>0</v>
      </c>
      <c r="H17" s="630">
        <f>'Huong Binh'!BE16</f>
        <v>0</v>
      </c>
      <c r="I17" s="630">
        <f>'Huong Do'!BE16</f>
        <v>0</v>
      </c>
      <c r="J17" s="630">
        <f>'Huong Giang'!BE16</f>
        <v>0</v>
      </c>
      <c r="K17" s="630">
        <f>'Huong Lam'!BE16</f>
        <v>0</v>
      </c>
      <c r="L17" s="630">
        <f>'Huong Lien'!BE16</f>
        <v>0</v>
      </c>
      <c r="M17" s="630">
        <f>'Huong Long'!BE16</f>
        <v>0</v>
      </c>
      <c r="N17" s="630">
        <f>'Huong Thuy'!BE16</f>
        <v>0</v>
      </c>
      <c r="O17" s="630">
        <f>'Huong Tra'!BE16</f>
        <v>0</v>
      </c>
      <c r="P17" s="630">
        <f>'Huong Trach'!BE16</f>
        <v>0</v>
      </c>
      <c r="Q17" s="630">
        <f>'Huong Vinh'!BE16</f>
        <v>0</v>
      </c>
      <c r="R17" s="630">
        <f>'Huong Xuan'!BE16</f>
        <v>0</v>
      </c>
      <c r="S17" s="630">
        <f>'Loc Yen'!BE16</f>
        <v>0</v>
      </c>
      <c r="T17" s="630">
        <f>'Phu Gia'!BE16</f>
        <v>0</v>
      </c>
      <c r="U17" s="632">
        <f>'Phu Phong'!BE16</f>
        <v>0</v>
      </c>
      <c r="V17" s="632">
        <f>'Phuc Dong'!BE16</f>
        <v>0</v>
      </c>
      <c r="W17" s="632">
        <f>'Phuc Trach'!BE16</f>
        <v>0</v>
      </c>
      <c r="X17" s="632">
        <f>'Dien My'!BE16</f>
        <v>0</v>
      </c>
      <c r="Y17" s="630">
        <f>'Thi Tran'!BE16</f>
        <v>0</v>
      </c>
      <c r="Z17" s="567" t="e">
        <f>#REF!</f>
        <v>#REF!</v>
      </c>
      <c r="AA17" s="104" t="e">
        <f>#REF!</f>
        <v>#REF!</v>
      </c>
      <c r="AB17" s="104" t="e">
        <f>#REF!</f>
        <v>#REF!</v>
      </c>
      <c r="AC17" s="104" t="e">
        <f>#REF!</f>
        <v>#REF!</v>
      </c>
      <c r="AD17" s="104" t="e">
        <f>#REF!</f>
        <v>#REF!</v>
      </c>
      <c r="AE17" s="104" t="e">
        <f>#REF!</f>
        <v>#REF!</v>
      </c>
      <c r="AF17" s="104" t="e">
        <f>#REF!</f>
        <v>#REF!</v>
      </c>
      <c r="AG17" s="104" t="e">
        <f>#REF!</f>
        <v>#REF!</v>
      </c>
      <c r="AH17" s="104" t="e">
        <f>#REF!</f>
        <v>#REF!</v>
      </c>
      <c r="AI17" s="104" t="e">
        <f>#REF!</f>
        <v>#REF!</v>
      </c>
      <c r="AJ17" s="104" t="e">
        <f>#REF!</f>
        <v>#REF!</v>
      </c>
      <c r="AL17" s="362">
        <f t="shared" si="0"/>
        <v>0</v>
      </c>
    </row>
    <row r="18" spans="1:38" ht="15.75" x14ac:dyDescent="0.2">
      <c r="A18" s="351" t="s">
        <v>42</v>
      </c>
      <c r="B18" s="350" t="s">
        <v>90</v>
      </c>
      <c r="C18" s="352" t="s">
        <v>78</v>
      </c>
      <c r="D18" s="308">
        <f>'Bieu 12 CH'!BE18</f>
        <v>2.17</v>
      </c>
      <c r="E18" s="630">
        <f>'Gia Pho'!BE17</f>
        <v>0.06</v>
      </c>
      <c r="F18" s="630">
        <f>'Ha Linh'!BE17</f>
        <v>0</v>
      </c>
      <c r="G18" s="630">
        <f>'Hoa Hai'!BE17</f>
        <v>0</v>
      </c>
      <c r="H18" s="630">
        <f>'Huong Binh'!BE17</f>
        <v>0</v>
      </c>
      <c r="I18" s="630">
        <f>'Huong Do'!BE17</f>
        <v>0</v>
      </c>
      <c r="J18" s="630">
        <f>'Huong Giang'!BE17</f>
        <v>0</v>
      </c>
      <c r="K18" s="630">
        <f>'Huong Lam'!BE17</f>
        <v>0</v>
      </c>
      <c r="L18" s="630">
        <f>'Huong Lien'!BE17</f>
        <v>0</v>
      </c>
      <c r="M18" s="630">
        <f>'Huong Long'!BE17</f>
        <v>0</v>
      </c>
      <c r="N18" s="630">
        <f>'Huong Thuy'!BE17</f>
        <v>0</v>
      </c>
      <c r="O18" s="630">
        <f>'Huong Tra'!BE17</f>
        <v>1.26</v>
      </c>
      <c r="P18" s="630">
        <f>'Huong Trach'!BE17</f>
        <v>0</v>
      </c>
      <c r="Q18" s="630">
        <f>'Huong Vinh'!BE17</f>
        <v>0.33</v>
      </c>
      <c r="R18" s="630">
        <f>'Huong Xuan'!BE17</f>
        <v>0</v>
      </c>
      <c r="S18" s="630">
        <f>'Loc Yen'!BE17</f>
        <v>0.03</v>
      </c>
      <c r="T18" s="630">
        <f>'Phu Gia'!BE17</f>
        <v>0</v>
      </c>
      <c r="U18" s="632">
        <f>'Phu Phong'!BE17</f>
        <v>0.02</v>
      </c>
      <c r="V18" s="632">
        <f>'Phuc Dong'!BE17</f>
        <v>0</v>
      </c>
      <c r="W18" s="632">
        <f>'Phuc Trach'!BE17</f>
        <v>0</v>
      </c>
      <c r="X18" s="632">
        <f>'Dien My'!BE17</f>
        <v>0</v>
      </c>
      <c r="Y18" s="630">
        <f>'Thi Tran'!BE17</f>
        <v>0.47</v>
      </c>
      <c r="Z18" s="567" t="e">
        <f>#REF!</f>
        <v>#REF!</v>
      </c>
      <c r="AA18" s="104" t="e">
        <f>#REF!</f>
        <v>#REF!</v>
      </c>
      <c r="AB18" s="104" t="e">
        <f>#REF!</f>
        <v>#REF!</v>
      </c>
      <c r="AC18" s="104" t="e">
        <f>#REF!</f>
        <v>#REF!</v>
      </c>
      <c r="AD18" s="104" t="e">
        <f>#REF!</f>
        <v>#REF!</v>
      </c>
      <c r="AE18" s="104" t="e">
        <f>#REF!</f>
        <v>#REF!</v>
      </c>
      <c r="AF18" s="104" t="e">
        <f>#REF!</f>
        <v>#REF!</v>
      </c>
      <c r="AG18" s="104" t="e">
        <f>#REF!</f>
        <v>#REF!</v>
      </c>
      <c r="AH18" s="104" t="e">
        <f>#REF!</f>
        <v>#REF!</v>
      </c>
      <c r="AI18" s="104" t="e">
        <f>#REF!</f>
        <v>#REF!</v>
      </c>
      <c r="AJ18" s="104" t="e">
        <f>#REF!</f>
        <v>#REF!</v>
      </c>
      <c r="AL18" s="362">
        <f t="shared" si="0"/>
        <v>1.6800000000000002</v>
      </c>
    </row>
    <row r="19" spans="1:38" ht="15.75" x14ac:dyDescent="0.2">
      <c r="A19" s="351" t="s">
        <v>52</v>
      </c>
      <c r="B19" s="350" t="s">
        <v>50</v>
      </c>
      <c r="C19" s="352" t="s">
        <v>51</v>
      </c>
      <c r="D19" s="308">
        <f>'Bieu 12 CH'!BE19</f>
        <v>0</v>
      </c>
      <c r="E19" s="630">
        <f>'Gia Pho'!BE18</f>
        <v>0</v>
      </c>
      <c r="F19" s="630">
        <f>'Ha Linh'!BE18</f>
        <v>0</v>
      </c>
      <c r="G19" s="630">
        <f>'Hoa Hai'!BE18</f>
        <v>0</v>
      </c>
      <c r="H19" s="630">
        <f>'Huong Binh'!BE18</f>
        <v>0</v>
      </c>
      <c r="I19" s="630">
        <f>'Huong Do'!BE18</f>
        <v>0</v>
      </c>
      <c r="J19" s="630">
        <f>'Huong Giang'!BE18</f>
        <v>0</v>
      </c>
      <c r="K19" s="630">
        <f>'Huong Lam'!BE18</f>
        <v>0</v>
      </c>
      <c r="L19" s="630">
        <f>'Huong Lien'!BE18</f>
        <v>0</v>
      </c>
      <c r="M19" s="630">
        <f>'Huong Long'!BE18</f>
        <v>0</v>
      </c>
      <c r="N19" s="630">
        <f>'Huong Thuy'!BE18</f>
        <v>0</v>
      </c>
      <c r="O19" s="630">
        <f>'Huong Tra'!BE18</f>
        <v>0</v>
      </c>
      <c r="P19" s="630">
        <f>'Huong Trach'!BE18</f>
        <v>0</v>
      </c>
      <c r="Q19" s="630">
        <f>'Huong Vinh'!BE18</f>
        <v>0</v>
      </c>
      <c r="R19" s="630">
        <f>'Huong Xuan'!BE18</f>
        <v>0</v>
      </c>
      <c r="S19" s="630">
        <f>'Loc Yen'!BE18</f>
        <v>0</v>
      </c>
      <c r="T19" s="630">
        <f>'Phu Gia'!BE18</f>
        <v>0</v>
      </c>
      <c r="U19" s="632">
        <f>'Phu Phong'!BE18</f>
        <v>0</v>
      </c>
      <c r="V19" s="632">
        <f>'Phuc Dong'!BE18</f>
        <v>0</v>
      </c>
      <c r="W19" s="632">
        <f>'Phuc Trach'!BE18</f>
        <v>0</v>
      </c>
      <c r="X19" s="632">
        <f>'Dien My'!BE18</f>
        <v>0</v>
      </c>
      <c r="Y19" s="630">
        <f>'Thi Tran'!BE18</f>
        <v>0</v>
      </c>
      <c r="Z19" s="567" t="e">
        <f>#REF!</f>
        <v>#REF!</v>
      </c>
      <c r="AA19" s="104" t="e">
        <f>#REF!</f>
        <v>#REF!</v>
      </c>
      <c r="AB19" s="104" t="e">
        <f>#REF!</f>
        <v>#REF!</v>
      </c>
      <c r="AC19" s="104" t="e">
        <f>#REF!</f>
        <v>#REF!</v>
      </c>
      <c r="AD19" s="104" t="e">
        <f>#REF!</f>
        <v>#REF!</v>
      </c>
      <c r="AE19" s="104" t="e">
        <f>#REF!</f>
        <v>#REF!</v>
      </c>
      <c r="AF19" s="104" t="e">
        <f>#REF!</f>
        <v>#REF!</v>
      </c>
      <c r="AG19" s="104" t="e">
        <f>#REF!</f>
        <v>#REF!</v>
      </c>
      <c r="AH19" s="104" t="e">
        <f>#REF!</f>
        <v>#REF!</v>
      </c>
      <c r="AI19" s="104" t="e">
        <f>#REF!</f>
        <v>#REF!</v>
      </c>
      <c r="AJ19" s="104" t="e">
        <f>#REF!</f>
        <v>#REF!</v>
      </c>
      <c r="AL19" s="362">
        <f t="shared" si="0"/>
        <v>0</v>
      </c>
    </row>
    <row r="20" spans="1:38" s="7" customFormat="1" ht="15.75" x14ac:dyDescent="0.2">
      <c r="A20" s="351" t="s">
        <v>192</v>
      </c>
      <c r="B20" s="350" t="s">
        <v>57</v>
      </c>
      <c r="C20" s="352" t="s">
        <v>58</v>
      </c>
      <c r="D20" s="308">
        <f>'Bieu 12 CH'!BE20</f>
        <v>85.5</v>
      </c>
      <c r="E20" s="630">
        <f>'Gia Pho'!BE19</f>
        <v>0</v>
      </c>
      <c r="F20" s="630">
        <f>'Ha Linh'!BE19</f>
        <v>0</v>
      </c>
      <c r="G20" s="630">
        <f>'Hoa Hai'!BE19</f>
        <v>0</v>
      </c>
      <c r="H20" s="630">
        <f>'Huong Binh'!BE19</f>
        <v>5.5</v>
      </c>
      <c r="I20" s="630">
        <f>'Huong Do'!BE19</f>
        <v>80</v>
      </c>
      <c r="J20" s="630">
        <f>'Huong Giang'!BE19</f>
        <v>0</v>
      </c>
      <c r="K20" s="630">
        <f>'Huong Lam'!BE19</f>
        <v>0</v>
      </c>
      <c r="L20" s="630">
        <f>'Huong Lien'!BE19</f>
        <v>0</v>
      </c>
      <c r="M20" s="630">
        <f>'Huong Long'!BE19</f>
        <v>0</v>
      </c>
      <c r="N20" s="630">
        <f>'Huong Thuy'!BE19</f>
        <v>0</v>
      </c>
      <c r="O20" s="630">
        <f>'Huong Tra'!BE19</f>
        <v>0</v>
      </c>
      <c r="P20" s="630">
        <f>'Huong Trach'!BE19</f>
        <v>0</v>
      </c>
      <c r="Q20" s="630">
        <f>'Huong Vinh'!BE19</f>
        <v>0</v>
      </c>
      <c r="R20" s="630">
        <f>'Huong Xuan'!BE19</f>
        <v>0</v>
      </c>
      <c r="S20" s="630">
        <f>'Loc Yen'!BE19</f>
        <v>0</v>
      </c>
      <c r="T20" s="630">
        <f>'Phu Gia'!BE19</f>
        <v>0</v>
      </c>
      <c r="U20" s="632">
        <f>'Phu Phong'!BE19</f>
        <v>0</v>
      </c>
      <c r="V20" s="632">
        <f>'Phuc Dong'!BE19</f>
        <v>0</v>
      </c>
      <c r="W20" s="632">
        <f>'Phuc Trach'!BE19</f>
        <v>0</v>
      </c>
      <c r="X20" s="632">
        <f>'Dien My'!BE19</f>
        <v>0</v>
      </c>
      <c r="Y20" s="630">
        <f>'Thi Tran'!BE19</f>
        <v>0</v>
      </c>
      <c r="Z20" s="567" t="e">
        <f>#REF!</f>
        <v>#REF!</v>
      </c>
      <c r="AA20" s="104" t="e">
        <f>#REF!</f>
        <v>#REF!</v>
      </c>
      <c r="AB20" s="104" t="e">
        <f>#REF!</f>
        <v>#REF!</v>
      </c>
      <c r="AC20" s="104" t="e">
        <f>#REF!</f>
        <v>#REF!</v>
      </c>
      <c r="AD20" s="104" t="e">
        <f>#REF!</f>
        <v>#REF!</v>
      </c>
      <c r="AE20" s="104" t="e">
        <f>#REF!</f>
        <v>#REF!</v>
      </c>
      <c r="AF20" s="104" t="e">
        <f>#REF!</f>
        <v>#REF!</v>
      </c>
      <c r="AG20" s="104" t="e">
        <f>#REF!</f>
        <v>#REF!</v>
      </c>
      <c r="AH20" s="104" t="e">
        <f>#REF!</f>
        <v>#REF!</v>
      </c>
      <c r="AI20" s="104" t="e">
        <f>#REF!</f>
        <v>#REF!</v>
      </c>
      <c r="AJ20" s="104" t="e">
        <f>#REF!</f>
        <v>#REF!</v>
      </c>
      <c r="AL20" s="362">
        <f t="shared" si="0"/>
        <v>85.5</v>
      </c>
    </row>
    <row r="21" spans="1:38" ht="15.75" x14ac:dyDescent="0.2">
      <c r="A21" s="357">
        <v>2</v>
      </c>
      <c r="B21" s="358" t="s">
        <v>36</v>
      </c>
      <c r="C21" s="359" t="s">
        <v>28</v>
      </c>
      <c r="D21" s="308">
        <f>'Bieu 12 CH'!BE21</f>
        <v>188.81999999999994</v>
      </c>
      <c r="E21" s="630">
        <f>'Gia Pho'!BE20</f>
        <v>14.06</v>
      </c>
      <c r="F21" s="630">
        <f>'Ha Linh'!BE20</f>
        <v>1.1499999999999999</v>
      </c>
      <c r="G21" s="630">
        <f>'Hoa Hai'!BE20</f>
        <v>15.469999999999999</v>
      </c>
      <c r="H21" s="630">
        <f>'Huong Binh'!BE20</f>
        <v>2.13</v>
      </c>
      <c r="I21" s="630">
        <f>'Huong Do'!BE20</f>
        <v>13.419999999999998</v>
      </c>
      <c r="J21" s="630">
        <f>'Huong Giang'!BE20</f>
        <v>0.53</v>
      </c>
      <c r="K21" s="630">
        <f>'Huong Lam'!BE20</f>
        <v>0.3</v>
      </c>
      <c r="L21" s="630">
        <f>'Huong Lien'!BE20</f>
        <v>0.35000000000000003</v>
      </c>
      <c r="M21" s="630">
        <f>'Huong Long'!BE20</f>
        <v>4.5999999999999996</v>
      </c>
      <c r="N21" s="630">
        <f>'Huong Thuy'!BE20</f>
        <v>1.8200000000000003</v>
      </c>
      <c r="O21" s="630">
        <f>'Huong Tra'!BE20</f>
        <v>0.94</v>
      </c>
      <c r="P21" s="630">
        <f>'Huong Trach'!BE20</f>
        <v>10.65</v>
      </c>
      <c r="Q21" s="630">
        <f>'Huong Vinh'!BE20</f>
        <v>2.13</v>
      </c>
      <c r="R21" s="630">
        <f>'Huong Xuan'!BE20</f>
        <v>1.47</v>
      </c>
      <c r="S21" s="630">
        <f>'Loc Yen'!BE20</f>
        <v>21.810000000000002</v>
      </c>
      <c r="T21" s="630">
        <f>'Phu Gia'!BE20</f>
        <v>50</v>
      </c>
      <c r="U21" s="632">
        <f>'Phu Phong'!BE20</f>
        <v>2.7600000000000002</v>
      </c>
      <c r="V21" s="632">
        <f>'Phuc Dong'!BE20</f>
        <v>26.389999999999997</v>
      </c>
      <c r="W21" s="632">
        <f>'Phuc Trach'!BE20</f>
        <v>1.0999999999999999</v>
      </c>
      <c r="X21" s="632">
        <f>'Dien My'!BE20</f>
        <v>6.54</v>
      </c>
      <c r="Y21" s="630">
        <f>'Thi Tran'!BE20</f>
        <v>11.2</v>
      </c>
      <c r="Z21" s="567" t="e">
        <f>#REF!</f>
        <v>#REF!</v>
      </c>
      <c r="AA21" s="104" t="e">
        <f>#REF!</f>
        <v>#REF!</v>
      </c>
      <c r="AB21" s="104" t="e">
        <f>#REF!</f>
        <v>#REF!</v>
      </c>
      <c r="AC21" s="104" t="e">
        <f>#REF!</f>
        <v>#REF!</v>
      </c>
      <c r="AD21" s="104" t="e">
        <f>#REF!</f>
        <v>#REF!</v>
      </c>
      <c r="AE21" s="104" t="e">
        <f>#REF!</f>
        <v>#REF!</v>
      </c>
      <c r="AF21" s="104" t="e">
        <f>#REF!</f>
        <v>#REF!</v>
      </c>
      <c r="AG21" s="104" t="e">
        <f>#REF!</f>
        <v>#REF!</v>
      </c>
      <c r="AH21" s="104" t="e">
        <f>#REF!</f>
        <v>#REF!</v>
      </c>
      <c r="AI21" s="104" t="e">
        <f>#REF!</f>
        <v>#REF!</v>
      </c>
      <c r="AJ21" s="104" t="e">
        <f>#REF!</f>
        <v>#REF!</v>
      </c>
      <c r="AL21" s="362">
        <f t="shared" si="0"/>
        <v>140.82999999999998</v>
      </c>
    </row>
    <row r="22" spans="1:38" ht="15.75" x14ac:dyDescent="0.2">
      <c r="A22" s="351" t="s">
        <v>21</v>
      </c>
      <c r="B22" s="350" t="s">
        <v>17</v>
      </c>
      <c r="C22" s="352" t="s">
        <v>29</v>
      </c>
      <c r="D22" s="308">
        <f>'Bieu 12 CH'!BE22</f>
        <v>0</v>
      </c>
      <c r="E22" s="630">
        <f>'Gia Pho'!BE21</f>
        <v>0</v>
      </c>
      <c r="F22" s="630">
        <f>'Ha Linh'!BE21</f>
        <v>0</v>
      </c>
      <c r="G22" s="630">
        <f>'Hoa Hai'!BE21</f>
        <v>0</v>
      </c>
      <c r="H22" s="630">
        <f>'Huong Binh'!BE21</f>
        <v>0</v>
      </c>
      <c r="I22" s="630">
        <f>'Huong Do'!BE21</f>
        <v>0</v>
      </c>
      <c r="J22" s="630">
        <f>'Huong Giang'!BE21</f>
        <v>0</v>
      </c>
      <c r="K22" s="630">
        <f>'Huong Lam'!BE21</f>
        <v>0</v>
      </c>
      <c r="L22" s="630">
        <f>'Huong Lien'!BE21</f>
        <v>0</v>
      </c>
      <c r="M22" s="630">
        <f>'Huong Long'!BE21</f>
        <v>0</v>
      </c>
      <c r="N22" s="630">
        <f>'Huong Thuy'!BE21</f>
        <v>0</v>
      </c>
      <c r="O22" s="630">
        <f>'Huong Tra'!BE21</f>
        <v>0</v>
      </c>
      <c r="P22" s="630">
        <f>'Huong Trach'!BE21</f>
        <v>0</v>
      </c>
      <c r="Q22" s="630">
        <f>'Huong Vinh'!BE21</f>
        <v>0</v>
      </c>
      <c r="R22" s="630">
        <f>'Huong Xuan'!BE21</f>
        <v>0</v>
      </c>
      <c r="S22" s="630">
        <f>'Loc Yen'!BE21</f>
        <v>0</v>
      </c>
      <c r="T22" s="630">
        <f>'Phu Gia'!BE21</f>
        <v>0</v>
      </c>
      <c r="U22" s="632">
        <f>'Phu Phong'!BE21</f>
        <v>0</v>
      </c>
      <c r="V22" s="632">
        <f>'Phuc Dong'!BE21</f>
        <v>0</v>
      </c>
      <c r="W22" s="632">
        <f>'Phuc Trach'!BE21</f>
        <v>0</v>
      </c>
      <c r="X22" s="632">
        <f>'Dien My'!BE21</f>
        <v>0</v>
      </c>
      <c r="Y22" s="630">
        <f>'Thi Tran'!BE21</f>
        <v>0</v>
      </c>
      <c r="Z22" s="567" t="e">
        <f>#REF!</f>
        <v>#REF!</v>
      </c>
      <c r="AA22" s="104" t="e">
        <f>#REF!</f>
        <v>#REF!</v>
      </c>
      <c r="AB22" s="104" t="e">
        <f>#REF!</f>
        <v>#REF!</v>
      </c>
      <c r="AC22" s="104" t="e">
        <f>#REF!</f>
        <v>#REF!</v>
      </c>
      <c r="AD22" s="104" t="e">
        <f>#REF!</f>
        <v>#REF!</v>
      </c>
      <c r="AE22" s="104" t="e">
        <f>#REF!</f>
        <v>#REF!</v>
      </c>
      <c r="AF22" s="104" t="e">
        <f>#REF!</f>
        <v>#REF!</v>
      </c>
      <c r="AG22" s="104" t="e">
        <f>#REF!</f>
        <v>#REF!</v>
      </c>
      <c r="AH22" s="104" t="e">
        <f>#REF!</f>
        <v>#REF!</v>
      </c>
      <c r="AI22" s="104" t="e">
        <f>#REF!</f>
        <v>#REF!</v>
      </c>
      <c r="AJ22" s="104" t="e">
        <f>#REF!</f>
        <v>#REF!</v>
      </c>
      <c r="AL22" s="362">
        <f t="shared" si="0"/>
        <v>0</v>
      </c>
    </row>
    <row r="23" spans="1:38" ht="15.75" x14ac:dyDescent="0.2">
      <c r="A23" s="351" t="s">
        <v>10</v>
      </c>
      <c r="B23" s="350" t="s">
        <v>18</v>
      </c>
      <c r="C23" s="352" t="s">
        <v>30</v>
      </c>
      <c r="D23" s="308">
        <f>'Bieu 12 CH'!BE23</f>
        <v>0</v>
      </c>
      <c r="E23" s="630">
        <f>'Gia Pho'!BE22</f>
        <v>0</v>
      </c>
      <c r="F23" s="630">
        <f>'Ha Linh'!BE22</f>
        <v>0</v>
      </c>
      <c r="G23" s="630">
        <f>'Hoa Hai'!BE22</f>
        <v>0</v>
      </c>
      <c r="H23" s="630">
        <f>'Huong Binh'!BE22</f>
        <v>0</v>
      </c>
      <c r="I23" s="630">
        <f>'Huong Do'!BE22</f>
        <v>0</v>
      </c>
      <c r="J23" s="630">
        <f>'Huong Giang'!BE22</f>
        <v>0</v>
      </c>
      <c r="K23" s="630">
        <f>'Huong Lam'!BE22</f>
        <v>0</v>
      </c>
      <c r="L23" s="630">
        <f>'Huong Lien'!BE22</f>
        <v>0</v>
      </c>
      <c r="M23" s="630">
        <f>'Huong Long'!BE22</f>
        <v>0</v>
      </c>
      <c r="N23" s="630">
        <f>'Huong Thuy'!BE22</f>
        <v>0</v>
      </c>
      <c r="O23" s="630">
        <f>'Huong Tra'!BE22</f>
        <v>0</v>
      </c>
      <c r="P23" s="630">
        <f>'Huong Trach'!BE22</f>
        <v>0</v>
      </c>
      <c r="Q23" s="630">
        <f>'Huong Vinh'!BE22</f>
        <v>0</v>
      </c>
      <c r="R23" s="630">
        <f>'Huong Xuan'!BE22</f>
        <v>0</v>
      </c>
      <c r="S23" s="630">
        <f>'Loc Yen'!BE22</f>
        <v>0</v>
      </c>
      <c r="T23" s="630">
        <f>'Phu Gia'!BE22</f>
        <v>0</v>
      </c>
      <c r="U23" s="632">
        <f>'Phu Phong'!BE22</f>
        <v>0</v>
      </c>
      <c r="V23" s="632">
        <f>'Phuc Dong'!BE22</f>
        <v>0</v>
      </c>
      <c r="W23" s="632">
        <f>'Phuc Trach'!BE22</f>
        <v>0</v>
      </c>
      <c r="X23" s="632">
        <f>'Dien My'!BE22</f>
        <v>0</v>
      </c>
      <c r="Y23" s="630">
        <f>'Thi Tran'!BE22</f>
        <v>0</v>
      </c>
      <c r="Z23" s="567" t="e">
        <f>#REF!</f>
        <v>#REF!</v>
      </c>
      <c r="AA23" s="104" t="e">
        <f>#REF!</f>
        <v>#REF!</v>
      </c>
      <c r="AB23" s="104" t="e">
        <f>#REF!</f>
        <v>#REF!</v>
      </c>
      <c r="AC23" s="104" t="e">
        <f>#REF!</f>
        <v>#REF!</v>
      </c>
      <c r="AD23" s="104" t="e">
        <f>#REF!</f>
        <v>#REF!</v>
      </c>
      <c r="AE23" s="104" t="e">
        <f>#REF!</f>
        <v>#REF!</v>
      </c>
      <c r="AF23" s="104" t="e">
        <f>#REF!</f>
        <v>#REF!</v>
      </c>
      <c r="AG23" s="104" t="e">
        <f>#REF!</f>
        <v>#REF!</v>
      </c>
      <c r="AH23" s="104" t="e">
        <f>#REF!</f>
        <v>#REF!</v>
      </c>
      <c r="AI23" s="104" t="e">
        <f>#REF!</f>
        <v>#REF!</v>
      </c>
      <c r="AJ23" s="104" t="e">
        <f>#REF!</f>
        <v>#REF!</v>
      </c>
      <c r="AL23" s="362">
        <f t="shared" si="0"/>
        <v>0</v>
      </c>
    </row>
    <row r="24" spans="1:38" ht="15.75" x14ac:dyDescent="0.2">
      <c r="A24" s="351" t="s">
        <v>11</v>
      </c>
      <c r="B24" s="350" t="s">
        <v>19</v>
      </c>
      <c r="C24" s="352" t="s">
        <v>131</v>
      </c>
      <c r="D24" s="308">
        <f>'Bieu 12 CH'!BE24</f>
        <v>0</v>
      </c>
      <c r="E24" s="630">
        <f>'Gia Pho'!BE23</f>
        <v>0</v>
      </c>
      <c r="F24" s="630">
        <f>'Ha Linh'!BE23</f>
        <v>0</v>
      </c>
      <c r="G24" s="630">
        <f>'Hoa Hai'!BE23</f>
        <v>0</v>
      </c>
      <c r="H24" s="630">
        <f>'Huong Binh'!BE23</f>
        <v>0</v>
      </c>
      <c r="I24" s="630">
        <f>'Huong Do'!BE23</f>
        <v>0</v>
      </c>
      <c r="J24" s="630">
        <f>'Huong Giang'!BE23</f>
        <v>0</v>
      </c>
      <c r="K24" s="630">
        <f>'Huong Lam'!BE23</f>
        <v>0</v>
      </c>
      <c r="L24" s="630">
        <f>'Huong Lien'!BE23</f>
        <v>0</v>
      </c>
      <c r="M24" s="630">
        <f>'Huong Long'!BE23</f>
        <v>0</v>
      </c>
      <c r="N24" s="630">
        <f>'Huong Thuy'!BE23</f>
        <v>0</v>
      </c>
      <c r="O24" s="630">
        <f>'Huong Tra'!BE23</f>
        <v>0</v>
      </c>
      <c r="P24" s="630">
        <f>'Huong Trach'!BE23</f>
        <v>0</v>
      </c>
      <c r="Q24" s="630">
        <f>'Huong Vinh'!BE23</f>
        <v>0</v>
      </c>
      <c r="R24" s="630">
        <f>'Huong Xuan'!BE23</f>
        <v>0</v>
      </c>
      <c r="S24" s="630">
        <f>'Loc Yen'!BE23</f>
        <v>0</v>
      </c>
      <c r="T24" s="630">
        <f>'Phu Gia'!BE23</f>
        <v>0</v>
      </c>
      <c r="U24" s="632">
        <f>'Phu Phong'!BE23</f>
        <v>0</v>
      </c>
      <c r="V24" s="632">
        <f>'Phuc Dong'!BE23</f>
        <v>0</v>
      </c>
      <c r="W24" s="632">
        <f>'Phuc Trach'!BE23</f>
        <v>0</v>
      </c>
      <c r="X24" s="632">
        <f>'Dien My'!BE23</f>
        <v>0</v>
      </c>
      <c r="Y24" s="630">
        <f>'Thi Tran'!BE23</f>
        <v>0</v>
      </c>
      <c r="Z24" s="567" t="e">
        <f>#REF!</f>
        <v>#REF!</v>
      </c>
      <c r="AA24" s="104" t="e">
        <f>#REF!</f>
        <v>#REF!</v>
      </c>
      <c r="AB24" s="104" t="e">
        <f>#REF!</f>
        <v>#REF!</v>
      </c>
      <c r="AC24" s="104" t="e">
        <f>#REF!</f>
        <v>#REF!</v>
      </c>
      <c r="AD24" s="104" t="e">
        <f>#REF!</f>
        <v>#REF!</v>
      </c>
      <c r="AE24" s="104" t="e">
        <f>#REF!</f>
        <v>#REF!</v>
      </c>
      <c r="AF24" s="104" t="e">
        <f>#REF!</f>
        <v>#REF!</v>
      </c>
      <c r="AG24" s="104" t="e">
        <f>#REF!</f>
        <v>#REF!</v>
      </c>
      <c r="AH24" s="104" t="e">
        <f>#REF!</f>
        <v>#REF!</v>
      </c>
      <c r="AI24" s="104" t="e">
        <f>#REF!</f>
        <v>#REF!</v>
      </c>
      <c r="AJ24" s="104" t="e">
        <f>#REF!</f>
        <v>#REF!</v>
      </c>
      <c r="AL24" s="362">
        <f t="shared" si="0"/>
        <v>0</v>
      </c>
    </row>
    <row r="25" spans="1:38" ht="15.75" x14ac:dyDescent="0.2">
      <c r="A25" s="351" t="s">
        <v>12</v>
      </c>
      <c r="B25" s="350" t="s">
        <v>91</v>
      </c>
      <c r="C25" s="352" t="s">
        <v>135</v>
      </c>
      <c r="D25" s="308">
        <f>'Bieu 12 CH'!BE25</f>
        <v>0</v>
      </c>
      <c r="E25" s="630">
        <f>'Gia Pho'!BE24</f>
        <v>0</v>
      </c>
      <c r="F25" s="630">
        <f>'Ha Linh'!BE24</f>
        <v>0</v>
      </c>
      <c r="G25" s="630">
        <f>'Hoa Hai'!BE24</f>
        <v>0</v>
      </c>
      <c r="H25" s="630">
        <f>'Huong Binh'!BE24</f>
        <v>0</v>
      </c>
      <c r="I25" s="630">
        <f>'Huong Do'!BE24</f>
        <v>0</v>
      </c>
      <c r="J25" s="630">
        <f>'Huong Giang'!BE24</f>
        <v>0</v>
      </c>
      <c r="K25" s="630">
        <f>'Huong Lam'!BE24</f>
        <v>0</v>
      </c>
      <c r="L25" s="630">
        <f>'Huong Lien'!BE24</f>
        <v>0</v>
      </c>
      <c r="M25" s="630">
        <f>'Huong Long'!BE24</f>
        <v>0</v>
      </c>
      <c r="N25" s="630">
        <f>'Huong Thuy'!BE24</f>
        <v>0</v>
      </c>
      <c r="O25" s="630">
        <f>'Huong Tra'!BE24</f>
        <v>0</v>
      </c>
      <c r="P25" s="630">
        <f>'Huong Trach'!BE24</f>
        <v>0</v>
      </c>
      <c r="Q25" s="630">
        <f>'Huong Vinh'!BE24</f>
        <v>0</v>
      </c>
      <c r="R25" s="630">
        <f>'Huong Xuan'!BE24</f>
        <v>0</v>
      </c>
      <c r="S25" s="630">
        <f>'Loc Yen'!BE24</f>
        <v>0</v>
      </c>
      <c r="T25" s="630">
        <f>'Phu Gia'!BE24</f>
        <v>0</v>
      </c>
      <c r="U25" s="632">
        <f>'Phu Phong'!BE24</f>
        <v>0</v>
      </c>
      <c r="V25" s="632">
        <f>'Phuc Dong'!BE24</f>
        <v>0</v>
      </c>
      <c r="W25" s="632">
        <f>'Phuc Trach'!BE24</f>
        <v>0</v>
      </c>
      <c r="X25" s="632">
        <f>'Dien My'!BE24</f>
        <v>0</v>
      </c>
      <c r="Y25" s="630">
        <f>'Thi Tran'!BE24</f>
        <v>0</v>
      </c>
      <c r="Z25" s="567" t="e">
        <f>#REF!</f>
        <v>#REF!</v>
      </c>
      <c r="AA25" s="104" t="e">
        <f>#REF!</f>
        <v>#REF!</v>
      </c>
      <c r="AB25" s="104" t="e">
        <f>#REF!</f>
        <v>#REF!</v>
      </c>
      <c r="AC25" s="104" t="e">
        <f>#REF!</f>
        <v>#REF!</v>
      </c>
      <c r="AD25" s="104" t="e">
        <f>#REF!</f>
        <v>#REF!</v>
      </c>
      <c r="AE25" s="104" t="e">
        <f>#REF!</f>
        <v>#REF!</v>
      </c>
      <c r="AF25" s="104" t="e">
        <f>#REF!</f>
        <v>#REF!</v>
      </c>
      <c r="AG25" s="104" t="e">
        <f>#REF!</f>
        <v>#REF!</v>
      </c>
      <c r="AH25" s="104" t="e">
        <f>#REF!</f>
        <v>#REF!</v>
      </c>
      <c r="AI25" s="104" t="e">
        <f>#REF!</f>
        <v>#REF!</v>
      </c>
      <c r="AJ25" s="104" t="e">
        <f>#REF!</f>
        <v>#REF!</v>
      </c>
      <c r="AL25" s="362">
        <f t="shared" si="0"/>
        <v>0</v>
      </c>
    </row>
    <row r="26" spans="1:38" ht="15.75" x14ac:dyDescent="0.2">
      <c r="A26" s="351" t="s">
        <v>13</v>
      </c>
      <c r="B26" s="350" t="s">
        <v>92</v>
      </c>
      <c r="C26" s="352" t="s">
        <v>133</v>
      </c>
      <c r="D26" s="308">
        <f>'Bieu 12 CH'!BE26</f>
        <v>0.93</v>
      </c>
      <c r="E26" s="630">
        <f>'Gia Pho'!BE25</f>
        <v>0</v>
      </c>
      <c r="F26" s="630">
        <f>'Ha Linh'!BE25</f>
        <v>0</v>
      </c>
      <c r="G26" s="630">
        <f>'Hoa Hai'!BE25</f>
        <v>0</v>
      </c>
      <c r="H26" s="630">
        <f>'Huong Binh'!BE25</f>
        <v>0</v>
      </c>
      <c r="I26" s="630">
        <f>'Huong Do'!BE25</f>
        <v>0</v>
      </c>
      <c r="J26" s="630">
        <f>'Huong Giang'!BE25</f>
        <v>0</v>
      </c>
      <c r="K26" s="630">
        <f>'Huong Lam'!BE25</f>
        <v>0</v>
      </c>
      <c r="L26" s="630">
        <f>'Huong Lien'!BE25</f>
        <v>0</v>
      </c>
      <c r="M26" s="630">
        <f>'Huong Long'!BE25</f>
        <v>0.93</v>
      </c>
      <c r="N26" s="630">
        <f>'Huong Thuy'!BE25</f>
        <v>0</v>
      </c>
      <c r="O26" s="630">
        <f>'Huong Tra'!BE25</f>
        <v>0</v>
      </c>
      <c r="P26" s="630">
        <f>'Huong Trach'!BE25</f>
        <v>0</v>
      </c>
      <c r="Q26" s="630">
        <f>'Huong Vinh'!BE25</f>
        <v>0</v>
      </c>
      <c r="R26" s="630">
        <f>'Huong Xuan'!BE25</f>
        <v>0</v>
      </c>
      <c r="S26" s="630">
        <f>'Loc Yen'!BE25</f>
        <v>0</v>
      </c>
      <c r="T26" s="630">
        <f>'Phu Gia'!BE25</f>
        <v>0</v>
      </c>
      <c r="U26" s="632">
        <f>'Phu Phong'!BE25</f>
        <v>0</v>
      </c>
      <c r="V26" s="632">
        <f>'Phuc Dong'!BE25</f>
        <v>0</v>
      </c>
      <c r="W26" s="632">
        <f>'Phuc Trach'!BE25</f>
        <v>0</v>
      </c>
      <c r="X26" s="632">
        <f>'Dien My'!BE25</f>
        <v>0</v>
      </c>
      <c r="Y26" s="630">
        <f>'Thi Tran'!BE25</f>
        <v>0</v>
      </c>
      <c r="Z26" s="567" t="e">
        <f>#REF!</f>
        <v>#REF!</v>
      </c>
      <c r="AA26" s="104" t="e">
        <f>#REF!</f>
        <v>#REF!</v>
      </c>
      <c r="AB26" s="104" t="e">
        <f>#REF!</f>
        <v>#REF!</v>
      </c>
      <c r="AC26" s="104" t="e">
        <f>#REF!</f>
        <v>#REF!</v>
      </c>
      <c r="AD26" s="104" t="e">
        <f>#REF!</f>
        <v>#REF!</v>
      </c>
      <c r="AE26" s="104" t="e">
        <f>#REF!</f>
        <v>#REF!</v>
      </c>
      <c r="AF26" s="104" t="e">
        <f>#REF!</f>
        <v>#REF!</v>
      </c>
      <c r="AG26" s="104" t="e">
        <f>#REF!</f>
        <v>#REF!</v>
      </c>
      <c r="AH26" s="104" t="e">
        <f>#REF!</f>
        <v>#REF!</v>
      </c>
      <c r="AI26" s="104" t="e">
        <f>#REF!</f>
        <v>#REF!</v>
      </c>
      <c r="AJ26" s="104" t="e">
        <f>#REF!</f>
        <v>#REF!</v>
      </c>
      <c r="AL26" s="362">
        <f t="shared" si="0"/>
        <v>0.93</v>
      </c>
    </row>
    <row r="27" spans="1:38" ht="15.75" x14ac:dyDescent="0.2">
      <c r="A27" s="351" t="s">
        <v>14</v>
      </c>
      <c r="B27" s="350" t="s">
        <v>93</v>
      </c>
      <c r="C27" s="352" t="s">
        <v>53</v>
      </c>
      <c r="D27" s="308">
        <f>'Bieu 12 CH'!BE27</f>
        <v>0.01</v>
      </c>
      <c r="E27" s="630">
        <f>'Gia Pho'!BE26</f>
        <v>0</v>
      </c>
      <c r="F27" s="630">
        <f>'Ha Linh'!BE26</f>
        <v>0</v>
      </c>
      <c r="G27" s="630">
        <f>'Hoa Hai'!BE26</f>
        <v>0</v>
      </c>
      <c r="H27" s="630">
        <f>'Huong Binh'!BE26</f>
        <v>0</v>
      </c>
      <c r="I27" s="630">
        <f>'Huong Do'!BE26</f>
        <v>0</v>
      </c>
      <c r="J27" s="630">
        <f>'Huong Giang'!BE26</f>
        <v>0</v>
      </c>
      <c r="K27" s="630">
        <f>'Huong Lam'!BE26</f>
        <v>0</v>
      </c>
      <c r="L27" s="630">
        <f>'Huong Lien'!BE26</f>
        <v>0</v>
      </c>
      <c r="M27" s="630">
        <f>'Huong Long'!BE26</f>
        <v>0</v>
      </c>
      <c r="N27" s="630">
        <f>'Huong Thuy'!BE26</f>
        <v>0</v>
      </c>
      <c r="O27" s="630">
        <f>'Huong Tra'!BE26</f>
        <v>0</v>
      </c>
      <c r="P27" s="630">
        <f>'Huong Trach'!BE26</f>
        <v>0</v>
      </c>
      <c r="Q27" s="630">
        <f>'Huong Vinh'!BE26</f>
        <v>0</v>
      </c>
      <c r="R27" s="630">
        <f>'Huong Xuan'!BE26</f>
        <v>0</v>
      </c>
      <c r="S27" s="630">
        <f>'Loc Yen'!BE26</f>
        <v>0</v>
      </c>
      <c r="T27" s="630">
        <f>'Phu Gia'!BE26</f>
        <v>0</v>
      </c>
      <c r="U27" s="632">
        <f>'Phu Phong'!BE26</f>
        <v>0</v>
      </c>
      <c r="V27" s="632">
        <f>'Phuc Dong'!BE26</f>
        <v>0</v>
      </c>
      <c r="W27" s="632">
        <f>'Phuc Trach'!BE26</f>
        <v>0</v>
      </c>
      <c r="X27" s="632">
        <f>'Dien My'!BE26</f>
        <v>0</v>
      </c>
      <c r="Y27" s="630">
        <f>'Thi Tran'!BE26</f>
        <v>0.01</v>
      </c>
      <c r="Z27" s="567" t="e">
        <f>#REF!</f>
        <v>#REF!</v>
      </c>
      <c r="AA27" s="104" t="e">
        <f>#REF!</f>
        <v>#REF!</v>
      </c>
      <c r="AB27" s="104" t="e">
        <f>#REF!</f>
        <v>#REF!</v>
      </c>
      <c r="AC27" s="104" t="e">
        <f>#REF!</f>
        <v>#REF!</v>
      </c>
      <c r="AD27" s="104" t="e">
        <f>#REF!</f>
        <v>#REF!</v>
      </c>
      <c r="AE27" s="104" t="e">
        <f>#REF!</f>
        <v>#REF!</v>
      </c>
      <c r="AF27" s="104" t="e">
        <f>#REF!</f>
        <v>#REF!</v>
      </c>
      <c r="AG27" s="104" t="e">
        <f>#REF!</f>
        <v>#REF!</v>
      </c>
      <c r="AH27" s="104" t="e">
        <f>#REF!</f>
        <v>#REF!</v>
      </c>
      <c r="AI27" s="104" t="e">
        <f>#REF!</f>
        <v>#REF!</v>
      </c>
      <c r="AJ27" s="104" t="e">
        <f>#REF!</f>
        <v>#REF!</v>
      </c>
      <c r="AL27" s="362">
        <f t="shared" si="0"/>
        <v>0</v>
      </c>
    </row>
    <row r="28" spans="1:38" ht="15.75" x14ac:dyDescent="0.2">
      <c r="A28" s="351" t="s">
        <v>22</v>
      </c>
      <c r="B28" s="350" t="s">
        <v>94</v>
      </c>
      <c r="C28" s="352" t="s">
        <v>46</v>
      </c>
      <c r="D28" s="308">
        <f>'Bieu 12 CH'!BE28</f>
        <v>0</v>
      </c>
      <c r="E28" s="630">
        <f>'Gia Pho'!BE27</f>
        <v>0</v>
      </c>
      <c r="F28" s="630">
        <f>'Ha Linh'!BE27</f>
        <v>0</v>
      </c>
      <c r="G28" s="630">
        <f>'Hoa Hai'!BE27</f>
        <v>0</v>
      </c>
      <c r="H28" s="630">
        <f>'Huong Binh'!BE27</f>
        <v>0</v>
      </c>
      <c r="I28" s="630">
        <f>'Huong Do'!BE27</f>
        <v>0</v>
      </c>
      <c r="J28" s="630">
        <f>'Huong Giang'!BE27</f>
        <v>0</v>
      </c>
      <c r="K28" s="630">
        <f>'Huong Lam'!BE27</f>
        <v>0</v>
      </c>
      <c r="L28" s="630">
        <f>'Huong Lien'!BE27</f>
        <v>0</v>
      </c>
      <c r="M28" s="630">
        <f>'Huong Long'!BE27</f>
        <v>0</v>
      </c>
      <c r="N28" s="630">
        <f>'Huong Thuy'!BE27</f>
        <v>0</v>
      </c>
      <c r="O28" s="630">
        <f>'Huong Tra'!BE27</f>
        <v>0</v>
      </c>
      <c r="P28" s="630">
        <f>'Huong Trach'!BE27</f>
        <v>0</v>
      </c>
      <c r="Q28" s="630">
        <f>'Huong Vinh'!BE27</f>
        <v>0</v>
      </c>
      <c r="R28" s="630">
        <f>'Huong Xuan'!BE27</f>
        <v>0</v>
      </c>
      <c r="S28" s="630">
        <f>'Loc Yen'!BE27</f>
        <v>0</v>
      </c>
      <c r="T28" s="630">
        <f>'Phu Gia'!BE27</f>
        <v>0</v>
      </c>
      <c r="U28" s="632">
        <f>'Phu Phong'!BE27</f>
        <v>0</v>
      </c>
      <c r="V28" s="632">
        <f>'Phuc Dong'!BE27</f>
        <v>0</v>
      </c>
      <c r="W28" s="632">
        <f>'Phuc Trach'!BE27</f>
        <v>0</v>
      </c>
      <c r="X28" s="632">
        <f>'Dien My'!BE27</f>
        <v>0</v>
      </c>
      <c r="Y28" s="630">
        <f>'Thi Tran'!BE27</f>
        <v>0</v>
      </c>
      <c r="Z28" s="567" t="e">
        <f>#REF!</f>
        <v>#REF!</v>
      </c>
      <c r="AA28" s="104" t="e">
        <f>#REF!</f>
        <v>#REF!</v>
      </c>
      <c r="AB28" s="104" t="e">
        <f>#REF!</f>
        <v>#REF!</v>
      </c>
      <c r="AC28" s="104" t="e">
        <f>#REF!</f>
        <v>#REF!</v>
      </c>
      <c r="AD28" s="104" t="e">
        <f>#REF!</f>
        <v>#REF!</v>
      </c>
      <c r="AE28" s="104" t="e">
        <f>#REF!</f>
        <v>#REF!</v>
      </c>
      <c r="AF28" s="104" t="e">
        <f>#REF!</f>
        <v>#REF!</v>
      </c>
      <c r="AG28" s="104" t="e">
        <f>#REF!</f>
        <v>#REF!</v>
      </c>
      <c r="AH28" s="104" t="e">
        <f>#REF!</f>
        <v>#REF!</v>
      </c>
      <c r="AI28" s="104" t="e">
        <f>#REF!</f>
        <v>#REF!</v>
      </c>
      <c r="AJ28" s="104" t="e">
        <f>#REF!</f>
        <v>#REF!</v>
      </c>
      <c r="AL28" s="362">
        <f t="shared" si="0"/>
        <v>0</v>
      </c>
    </row>
    <row r="29" spans="1:38" ht="15.75" x14ac:dyDescent="0.2">
      <c r="A29" s="351" t="s">
        <v>23</v>
      </c>
      <c r="B29" s="350" t="s">
        <v>106</v>
      </c>
      <c r="C29" s="352" t="s">
        <v>54</v>
      </c>
      <c r="D29" s="308">
        <f>'Bieu 12 CH'!BE29</f>
        <v>0</v>
      </c>
      <c r="E29" s="630">
        <f>'Gia Pho'!BE28</f>
        <v>0</v>
      </c>
      <c r="F29" s="630">
        <f>'Ha Linh'!BE28</f>
        <v>0</v>
      </c>
      <c r="G29" s="630">
        <f>'Hoa Hai'!BE28</f>
        <v>0</v>
      </c>
      <c r="H29" s="630">
        <f>'Huong Binh'!BE28</f>
        <v>0</v>
      </c>
      <c r="I29" s="630">
        <f>'Huong Do'!BE28</f>
        <v>0</v>
      </c>
      <c r="J29" s="630">
        <f>'Huong Giang'!BE28</f>
        <v>0</v>
      </c>
      <c r="K29" s="630">
        <f>'Huong Lam'!BE28</f>
        <v>0</v>
      </c>
      <c r="L29" s="630">
        <f>'Huong Lien'!BE28</f>
        <v>0</v>
      </c>
      <c r="M29" s="630">
        <f>'Huong Long'!BE28</f>
        <v>0</v>
      </c>
      <c r="N29" s="630">
        <f>'Huong Thuy'!BE28</f>
        <v>0</v>
      </c>
      <c r="O29" s="630">
        <f>'Huong Tra'!BE28</f>
        <v>0</v>
      </c>
      <c r="P29" s="630">
        <f>'Huong Trach'!BE28</f>
        <v>0</v>
      </c>
      <c r="Q29" s="630">
        <f>'Huong Vinh'!BE28</f>
        <v>0</v>
      </c>
      <c r="R29" s="630">
        <f>'Huong Xuan'!BE28</f>
        <v>0</v>
      </c>
      <c r="S29" s="630">
        <f>'Loc Yen'!BE28</f>
        <v>0</v>
      </c>
      <c r="T29" s="630">
        <f>'Phu Gia'!BE28</f>
        <v>0</v>
      </c>
      <c r="U29" s="632">
        <f>'Phu Phong'!BE28</f>
        <v>0</v>
      </c>
      <c r="V29" s="632">
        <f>'Phuc Dong'!BE28</f>
        <v>0</v>
      </c>
      <c r="W29" s="632">
        <f>'Phuc Trach'!BE28</f>
        <v>0</v>
      </c>
      <c r="X29" s="632">
        <f>'Dien My'!BE28</f>
        <v>0</v>
      </c>
      <c r="Y29" s="630">
        <f>'Thi Tran'!BE28</f>
        <v>0</v>
      </c>
      <c r="Z29" s="567" t="e">
        <f>#REF!</f>
        <v>#REF!</v>
      </c>
      <c r="AA29" s="104" t="e">
        <f>#REF!</f>
        <v>#REF!</v>
      </c>
      <c r="AB29" s="104" t="e">
        <f>#REF!</f>
        <v>#REF!</v>
      </c>
      <c r="AC29" s="104" t="e">
        <f>#REF!</f>
        <v>#REF!</v>
      </c>
      <c r="AD29" s="104" t="e">
        <f>#REF!</f>
        <v>#REF!</v>
      </c>
      <c r="AE29" s="104" t="e">
        <f>#REF!</f>
        <v>#REF!</v>
      </c>
      <c r="AF29" s="104" t="e">
        <f>#REF!</f>
        <v>#REF!</v>
      </c>
      <c r="AG29" s="104" t="e">
        <f>#REF!</f>
        <v>#REF!</v>
      </c>
      <c r="AH29" s="104" t="e">
        <f>#REF!</f>
        <v>#REF!</v>
      </c>
      <c r="AI29" s="104" t="e">
        <f>#REF!</f>
        <v>#REF!</v>
      </c>
      <c r="AJ29" s="104" t="e">
        <f>#REF!</f>
        <v>#REF!</v>
      </c>
      <c r="AL29" s="362">
        <f t="shared" si="0"/>
        <v>0</v>
      </c>
    </row>
    <row r="30" spans="1:38" ht="31.5" x14ac:dyDescent="0.2">
      <c r="A30" s="351" t="s">
        <v>47</v>
      </c>
      <c r="B30" s="350" t="s">
        <v>139</v>
      </c>
      <c r="C30" s="352" t="s">
        <v>31</v>
      </c>
      <c r="D30" s="308">
        <f>'Bieu 12 CH'!BE30</f>
        <v>22.93</v>
      </c>
      <c r="E30" s="630">
        <f>'Gia Pho'!BE29</f>
        <v>0.69000000000000017</v>
      </c>
      <c r="F30" s="630">
        <f>'Ha Linh'!BE29</f>
        <v>0.28000000000000003</v>
      </c>
      <c r="G30" s="630">
        <f>'Hoa Hai'!BE29</f>
        <v>8.379999999999999</v>
      </c>
      <c r="H30" s="630">
        <f>'Huong Binh'!BE29</f>
        <v>0.03</v>
      </c>
      <c r="I30" s="630">
        <f>'Huong Do'!BE29</f>
        <v>0.58000000000000007</v>
      </c>
      <c r="J30" s="630">
        <f>'Huong Giang'!BE29</f>
        <v>0.4</v>
      </c>
      <c r="K30" s="630">
        <f>'Huong Lam'!BE29</f>
        <v>0.12</v>
      </c>
      <c r="L30" s="630">
        <f>'Huong Lien'!BE29</f>
        <v>0.05</v>
      </c>
      <c r="M30" s="630">
        <f>'Huong Long'!BE29</f>
        <v>0.95</v>
      </c>
      <c r="N30" s="630">
        <f>'Huong Thuy'!BE29</f>
        <v>1.1400000000000001</v>
      </c>
      <c r="O30" s="630">
        <f>'Huong Tra'!BE29</f>
        <v>0.12</v>
      </c>
      <c r="P30" s="630">
        <f>'Huong Trach'!BE29</f>
        <v>0.55000000000000004</v>
      </c>
      <c r="Q30" s="630">
        <f>'Huong Vinh'!BE29</f>
        <v>0.15</v>
      </c>
      <c r="R30" s="630">
        <f>'Huong Xuan'!BE29</f>
        <v>0.22</v>
      </c>
      <c r="S30" s="630">
        <f>'Loc Yen'!BE29</f>
        <v>0.75</v>
      </c>
      <c r="T30" s="630">
        <f>'Phu Gia'!BE29</f>
        <v>0</v>
      </c>
      <c r="U30" s="632">
        <f>'Phu Phong'!BE29</f>
        <v>2.37</v>
      </c>
      <c r="V30" s="632">
        <f>'Phuc Dong'!BE29</f>
        <v>0.88</v>
      </c>
      <c r="W30" s="632">
        <f>'Phuc Trach'!BE29</f>
        <v>0.91999999999999993</v>
      </c>
      <c r="X30" s="632">
        <f>'Dien My'!BE29</f>
        <v>0.96000000000000008</v>
      </c>
      <c r="Y30" s="630">
        <f>'Thi Tran'!BE29</f>
        <v>3.3900000000000006</v>
      </c>
      <c r="Z30" s="567" t="e">
        <f>#REF!</f>
        <v>#REF!</v>
      </c>
      <c r="AA30" s="104" t="e">
        <f>#REF!</f>
        <v>#REF!</v>
      </c>
      <c r="AB30" s="104" t="e">
        <f>#REF!</f>
        <v>#REF!</v>
      </c>
      <c r="AC30" s="104" t="e">
        <f>#REF!</f>
        <v>#REF!</v>
      </c>
      <c r="AD30" s="104" t="e">
        <f>#REF!</f>
        <v>#REF!</v>
      </c>
      <c r="AE30" s="104" t="e">
        <f>#REF!</f>
        <v>#REF!</v>
      </c>
      <c r="AF30" s="104" t="e">
        <f>#REF!</f>
        <v>#REF!</v>
      </c>
      <c r="AG30" s="104" t="e">
        <f>#REF!</f>
        <v>#REF!</v>
      </c>
      <c r="AH30" s="104" t="e">
        <f>#REF!</f>
        <v>#REF!</v>
      </c>
      <c r="AI30" s="104" t="e">
        <f>#REF!</f>
        <v>#REF!</v>
      </c>
      <c r="AJ30" s="104" t="e">
        <f>#REF!</f>
        <v>#REF!</v>
      </c>
      <c r="AL30" s="362">
        <f t="shared" si="0"/>
        <v>14.41</v>
      </c>
    </row>
    <row r="31" spans="1:38" ht="15.75" x14ac:dyDescent="0.2">
      <c r="A31" s="351" t="s">
        <v>442</v>
      </c>
      <c r="B31" s="350" t="s">
        <v>248</v>
      </c>
      <c r="C31" s="352" t="s">
        <v>249</v>
      </c>
      <c r="D31" s="308">
        <f>'Bieu 12 CH'!BE31</f>
        <v>0.62000000000000011</v>
      </c>
      <c r="E31" s="630">
        <f>'Gia Pho'!BE30</f>
        <v>0.56000000000000005</v>
      </c>
      <c r="F31" s="630">
        <f>'Ha Linh'!BE30</f>
        <v>0</v>
      </c>
      <c r="G31" s="630">
        <f>'Hoa Hai'!BE30</f>
        <v>0.01</v>
      </c>
      <c r="H31" s="630">
        <f>'Huong Binh'!BE30</f>
        <v>0</v>
      </c>
      <c r="I31" s="630">
        <f>'Huong Do'!BE30</f>
        <v>0</v>
      </c>
      <c r="J31" s="630">
        <f>'Huong Giang'!BE30</f>
        <v>0</v>
      </c>
      <c r="K31" s="630">
        <f>'Huong Lam'!BE30</f>
        <v>0</v>
      </c>
      <c r="L31" s="630">
        <f>'Huong Lien'!BE30</f>
        <v>0</v>
      </c>
      <c r="M31" s="630">
        <f>'Huong Long'!BE30</f>
        <v>0</v>
      </c>
      <c r="N31" s="630">
        <f>'Huong Thuy'!BE30</f>
        <v>0.03</v>
      </c>
      <c r="O31" s="630">
        <f>'Huong Tra'!BE30</f>
        <v>0</v>
      </c>
      <c r="P31" s="630">
        <f>'Huong Trach'!BE30</f>
        <v>0</v>
      </c>
      <c r="Q31" s="630">
        <f>'Huong Vinh'!BE30</f>
        <v>0</v>
      </c>
      <c r="R31" s="630">
        <f>'Huong Xuan'!BE30</f>
        <v>0</v>
      </c>
      <c r="S31" s="630">
        <f>'Loc Yen'!BE30</f>
        <v>0</v>
      </c>
      <c r="T31" s="630">
        <f>'Phu Gia'!BE30</f>
        <v>0</v>
      </c>
      <c r="U31" s="632">
        <f>'Phu Phong'!BE30</f>
        <v>0</v>
      </c>
      <c r="V31" s="632">
        <f>'Phuc Dong'!BE30</f>
        <v>0</v>
      </c>
      <c r="W31" s="632">
        <f>'Phuc Trach'!BE30</f>
        <v>0</v>
      </c>
      <c r="X31" s="632">
        <f>'Dien My'!BE30</f>
        <v>0</v>
      </c>
      <c r="Y31" s="630">
        <f>'Thi Tran'!BE30</f>
        <v>0.02</v>
      </c>
      <c r="Z31" s="567" t="e">
        <f>#REF!</f>
        <v>#REF!</v>
      </c>
      <c r="AA31" s="104" t="e">
        <f>#REF!</f>
        <v>#REF!</v>
      </c>
      <c r="AB31" s="104" t="e">
        <f>#REF!</f>
        <v>#REF!</v>
      </c>
      <c r="AC31" s="104" t="e">
        <f>#REF!</f>
        <v>#REF!</v>
      </c>
      <c r="AD31" s="104" t="e">
        <f>#REF!</f>
        <v>#REF!</v>
      </c>
      <c r="AE31" s="104" t="e">
        <f>#REF!</f>
        <v>#REF!</v>
      </c>
      <c r="AF31" s="104" t="e">
        <f>#REF!</f>
        <v>#REF!</v>
      </c>
      <c r="AG31" s="104" t="e">
        <f>#REF!</f>
        <v>#REF!</v>
      </c>
      <c r="AH31" s="104" t="e">
        <f>#REF!</f>
        <v>#REF!</v>
      </c>
      <c r="AI31" s="104" t="e">
        <f>#REF!</f>
        <v>#REF!</v>
      </c>
      <c r="AJ31" s="104" t="e">
        <f>#REF!</f>
        <v>#REF!</v>
      </c>
      <c r="AL31" s="362">
        <f t="shared" si="0"/>
        <v>0.60000000000000009</v>
      </c>
    </row>
    <row r="32" spans="1:38" ht="15.75" x14ac:dyDescent="0.2">
      <c r="A32" s="351" t="s">
        <v>442</v>
      </c>
      <c r="B32" s="350" t="s">
        <v>257</v>
      </c>
      <c r="C32" s="352" t="s">
        <v>258</v>
      </c>
      <c r="D32" s="308">
        <f>'Bieu 12 CH'!BE32</f>
        <v>10.819999999999999</v>
      </c>
      <c r="E32" s="630">
        <f>'Gia Pho'!BE31</f>
        <v>7.0000000000000007E-2</v>
      </c>
      <c r="F32" s="630">
        <f>'Ha Linh'!BE31</f>
        <v>0</v>
      </c>
      <c r="G32" s="630">
        <f>'Hoa Hai'!BE31</f>
        <v>7.33</v>
      </c>
      <c r="H32" s="630">
        <f>'Huong Binh'!BE31</f>
        <v>0</v>
      </c>
      <c r="I32" s="630">
        <f>'Huong Do'!BE31</f>
        <v>0</v>
      </c>
      <c r="J32" s="630">
        <f>'Huong Giang'!BE31</f>
        <v>0</v>
      </c>
      <c r="K32" s="630">
        <f>'Huong Lam'!BE31</f>
        <v>0</v>
      </c>
      <c r="L32" s="630">
        <f>'Huong Lien'!BE31</f>
        <v>0</v>
      </c>
      <c r="M32" s="630">
        <f>'Huong Long'!BE31</f>
        <v>0.95</v>
      </c>
      <c r="N32" s="630">
        <f>'Huong Thuy'!BE31</f>
        <v>0</v>
      </c>
      <c r="O32" s="630">
        <f>'Huong Tra'!BE31</f>
        <v>0</v>
      </c>
      <c r="P32" s="630">
        <f>'Huong Trach'!BE31</f>
        <v>0</v>
      </c>
      <c r="Q32" s="630">
        <f>'Huong Vinh'!BE31</f>
        <v>0</v>
      </c>
      <c r="R32" s="630">
        <f>'Huong Xuan'!BE31</f>
        <v>0</v>
      </c>
      <c r="S32" s="630">
        <f>'Loc Yen'!BE31</f>
        <v>0.12</v>
      </c>
      <c r="T32" s="630">
        <f>'Phu Gia'!BE31</f>
        <v>0</v>
      </c>
      <c r="U32" s="632">
        <f>'Phu Phong'!BE31</f>
        <v>2.1</v>
      </c>
      <c r="V32" s="632">
        <f>'Phuc Dong'!BE31</f>
        <v>0</v>
      </c>
      <c r="W32" s="632">
        <f>'Phuc Trach'!BE31</f>
        <v>0</v>
      </c>
      <c r="X32" s="632">
        <f>'Dien My'!BE31</f>
        <v>0</v>
      </c>
      <c r="Y32" s="630">
        <f>'Thi Tran'!BE31</f>
        <v>0.25</v>
      </c>
      <c r="Z32" s="567" t="e">
        <f>#REF!</f>
        <v>#REF!</v>
      </c>
      <c r="AA32" s="104" t="e">
        <f>#REF!</f>
        <v>#REF!</v>
      </c>
      <c r="AB32" s="104" t="e">
        <f>#REF!</f>
        <v>#REF!</v>
      </c>
      <c r="AC32" s="104" t="e">
        <f>#REF!</f>
        <v>#REF!</v>
      </c>
      <c r="AD32" s="104" t="e">
        <f>#REF!</f>
        <v>#REF!</v>
      </c>
      <c r="AE32" s="104" t="e">
        <f>#REF!</f>
        <v>#REF!</v>
      </c>
      <c r="AF32" s="104" t="e">
        <f>#REF!</f>
        <v>#REF!</v>
      </c>
      <c r="AG32" s="104" t="e">
        <f>#REF!</f>
        <v>#REF!</v>
      </c>
      <c r="AH32" s="104" t="e">
        <f>#REF!</f>
        <v>#REF!</v>
      </c>
      <c r="AI32" s="104" t="e">
        <f>#REF!</f>
        <v>#REF!</v>
      </c>
      <c r="AJ32" s="104" t="e">
        <f>#REF!</f>
        <v>#REF!</v>
      </c>
      <c r="AL32" s="362">
        <f t="shared" si="0"/>
        <v>8.4699999999999989</v>
      </c>
    </row>
    <row r="33" spans="1:38" ht="15.75" x14ac:dyDescent="0.2">
      <c r="A33" s="351" t="s">
        <v>442</v>
      </c>
      <c r="B33" s="350" t="s">
        <v>443</v>
      </c>
      <c r="C33" s="352" t="s">
        <v>245</v>
      </c>
      <c r="D33" s="308">
        <f>'Bieu 12 CH'!BE33</f>
        <v>7.0000000000000007E-2</v>
      </c>
      <c r="E33" s="630">
        <f>'Gia Pho'!BE32</f>
        <v>0</v>
      </c>
      <c r="F33" s="630">
        <f>'Ha Linh'!BE32</f>
        <v>0.02</v>
      </c>
      <c r="G33" s="630">
        <f>'Hoa Hai'!BE32</f>
        <v>0</v>
      </c>
      <c r="H33" s="630">
        <f>'Huong Binh'!BE32</f>
        <v>0</v>
      </c>
      <c r="I33" s="630">
        <f>'Huong Do'!BE32</f>
        <v>0</v>
      </c>
      <c r="J33" s="630">
        <f>'Huong Giang'!BE32</f>
        <v>0</v>
      </c>
      <c r="K33" s="630">
        <f>'Huong Lam'!BE32</f>
        <v>0</v>
      </c>
      <c r="L33" s="630">
        <f>'Huong Lien'!BE32</f>
        <v>0.05</v>
      </c>
      <c r="M33" s="630">
        <f>'Huong Long'!BE32</f>
        <v>0</v>
      </c>
      <c r="N33" s="630">
        <f>'Huong Thuy'!BE32</f>
        <v>0</v>
      </c>
      <c r="O33" s="630">
        <f>'Huong Tra'!BE32</f>
        <v>0</v>
      </c>
      <c r="P33" s="630">
        <f>'Huong Trach'!BE32</f>
        <v>0</v>
      </c>
      <c r="Q33" s="630">
        <f>'Huong Vinh'!BE32</f>
        <v>0</v>
      </c>
      <c r="R33" s="630">
        <f>'Huong Xuan'!BE32</f>
        <v>0</v>
      </c>
      <c r="S33" s="630">
        <f>'Loc Yen'!BE32</f>
        <v>0</v>
      </c>
      <c r="T33" s="630">
        <f>'Phu Gia'!BE32</f>
        <v>0</v>
      </c>
      <c r="U33" s="632">
        <f>'Phu Phong'!BE32</f>
        <v>0</v>
      </c>
      <c r="V33" s="632">
        <f>'Phuc Dong'!BE32</f>
        <v>0</v>
      </c>
      <c r="W33" s="632">
        <f>'Phuc Trach'!BE32</f>
        <v>0</v>
      </c>
      <c r="X33" s="632">
        <f>'Dien My'!BE32</f>
        <v>0</v>
      </c>
      <c r="Y33" s="630">
        <f>'Thi Tran'!BE32</f>
        <v>0</v>
      </c>
      <c r="Z33" s="567" t="e">
        <f>#REF!</f>
        <v>#REF!</v>
      </c>
      <c r="AA33" s="104" t="e">
        <f>#REF!</f>
        <v>#REF!</v>
      </c>
      <c r="AB33" s="104" t="e">
        <f>#REF!</f>
        <v>#REF!</v>
      </c>
      <c r="AC33" s="104" t="e">
        <f>#REF!</f>
        <v>#REF!</v>
      </c>
      <c r="AD33" s="104" t="e">
        <f>#REF!</f>
        <v>#REF!</v>
      </c>
      <c r="AE33" s="104" t="e">
        <f>#REF!</f>
        <v>#REF!</v>
      </c>
      <c r="AF33" s="104" t="e">
        <f>#REF!</f>
        <v>#REF!</v>
      </c>
      <c r="AG33" s="104" t="e">
        <f>#REF!</f>
        <v>#REF!</v>
      </c>
      <c r="AH33" s="104" t="e">
        <f>#REF!</f>
        <v>#REF!</v>
      </c>
      <c r="AI33" s="104" t="e">
        <f>#REF!</f>
        <v>#REF!</v>
      </c>
      <c r="AJ33" s="104" t="e">
        <f>#REF!</f>
        <v>#REF!</v>
      </c>
      <c r="AL33" s="362">
        <f t="shared" si="0"/>
        <v>7.0000000000000007E-2</v>
      </c>
    </row>
    <row r="34" spans="1:38" ht="15.75" x14ac:dyDescent="0.2">
      <c r="A34" s="351" t="s">
        <v>442</v>
      </c>
      <c r="B34" s="350" t="s">
        <v>444</v>
      </c>
      <c r="C34" s="352" t="s">
        <v>436</v>
      </c>
      <c r="D34" s="308">
        <f>'Bieu 12 CH'!BE34</f>
        <v>7.0000000000000007E-2</v>
      </c>
      <c r="E34" s="630">
        <f>'Gia Pho'!BE33</f>
        <v>0</v>
      </c>
      <c r="F34" s="630">
        <f>'Ha Linh'!BE33</f>
        <v>0</v>
      </c>
      <c r="G34" s="630">
        <f>'Hoa Hai'!BE33</f>
        <v>0</v>
      </c>
      <c r="H34" s="630">
        <f>'Huong Binh'!BE33</f>
        <v>0</v>
      </c>
      <c r="I34" s="630">
        <f>'Huong Do'!BE33</f>
        <v>0</v>
      </c>
      <c r="J34" s="630">
        <f>'Huong Giang'!BE33</f>
        <v>0</v>
      </c>
      <c r="K34" s="630">
        <f>'Huong Lam'!BE33</f>
        <v>0</v>
      </c>
      <c r="L34" s="630">
        <f>'Huong Lien'!BE33</f>
        <v>0</v>
      </c>
      <c r="M34" s="630">
        <f>'Huong Long'!BE33</f>
        <v>0</v>
      </c>
      <c r="N34" s="630">
        <f>'Huong Thuy'!BE33</f>
        <v>0</v>
      </c>
      <c r="O34" s="630">
        <f>'Huong Tra'!BE33</f>
        <v>0</v>
      </c>
      <c r="P34" s="630">
        <f>'Huong Trach'!BE33</f>
        <v>0</v>
      </c>
      <c r="Q34" s="630">
        <f>'Huong Vinh'!BE33</f>
        <v>0</v>
      </c>
      <c r="R34" s="630">
        <f>'Huong Xuan'!BE33</f>
        <v>0</v>
      </c>
      <c r="S34" s="630">
        <f>'Loc Yen'!BE33</f>
        <v>0.03</v>
      </c>
      <c r="T34" s="630">
        <f>'Phu Gia'!BE33</f>
        <v>0</v>
      </c>
      <c r="U34" s="632">
        <f>'Phu Phong'!BE33</f>
        <v>0</v>
      </c>
      <c r="V34" s="632">
        <f>'Phuc Dong'!BE33</f>
        <v>0</v>
      </c>
      <c r="W34" s="632">
        <f>'Phuc Trach'!BE33</f>
        <v>0</v>
      </c>
      <c r="X34" s="632">
        <f>'Dien My'!BE33</f>
        <v>0</v>
      </c>
      <c r="Y34" s="630">
        <f>'Thi Tran'!BE33</f>
        <v>0.04</v>
      </c>
      <c r="Z34" s="567" t="e">
        <f>#REF!</f>
        <v>#REF!</v>
      </c>
      <c r="AA34" s="104" t="e">
        <f>#REF!</f>
        <v>#REF!</v>
      </c>
      <c r="AB34" s="104" t="e">
        <f>#REF!</f>
        <v>#REF!</v>
      </c>
      <c r="AC34" s="104" t="e">
        <f>#REF!</f>
        <v>#REF!</v>
      </c>
      <c r="AD34" s="104" t="e">
        <f>#REF!</f>
        <v>#REF!</v>
      </c>
      <c r="AE34" s="104" t="e">
        <f>#REF!</f>
        <v>#REF!</v>
      </c>
      <c r="AF34" s="104" t="e">
        <f>#REF!</f>
        <v>#REF!</v>
      </c>
      <c r="AG34" s="104" t="e">
        <f>#REF!</f>
        <v>#REF!</v>
      </c>
      <c r="AH34" s="104" t="e">
        <f>#REF!</f>
        <v>#REF!</v>
      </c>
      <c r="AI34" s="104" t="e">
        <f>#REF!</f>
        <v>#REF!</v>
      </c>
      <c r="AJ34" s="104" t="e">
        <f>#REF!</f>
        <v>#REF!</v>
      </c>
      <c r="AL34" s="362">
        <f t="shared" si="0"/>
        <v>0.03</v>
      </c>
    </row>
    <row r="35" spans="1:38" ht="15.75" x14ac:dyDescent="0.2">
      <c r="A35" s="351" t="s">
        <v>442</v>
      </c>
      <c r="B35" s="350" t="s">
        <v>277</v>
      </c>
      <c r="C35" s="352" t="s">
        <v>246</v>
      </c>
      <c r="D35" s="308">
        <f>'Bieu 12 CH'!BE35</f>
        <v>5.93</v>
      </c>
      <c r="E35" s="630">
        <f>'Gia Pho'!BE34</f>
        <v>0</v>
      </c>
      <c r="F35" s="630">
        <f>'Ha Linh'!BE34</f>
        <v>0</v>
      </c>
      <c r="G35" s="630">
        <f>'Hoa Hai'!BE34</f>
        <v>0.3</v>
      </c>
      <c r="H35" s="630">
        <f>'Huong Binh'!BE34</f>
        <v>0</v>
      </c>
      <c r="I35" s="630">
        <f>'Huong Do'!BE34</f>
        <v>0.58000000000000007</v>
      </c>
      <c r="J35" s="630">
        <f>'Huong Giang'!BE34</f>
        <v>0</v>
      </c>
      <c r="K35" s="630">
        <f>'Huong Lam'!BE34</f>
        <v>0.12</v>
      </c>
      <c r="L35" s="630">
        <f>'Huong Lien'!BE34</f>
        <v>0</v>
      </c>
      <c r="M35" s="630">
        <f>'Huong Long'!BE34</f>
        <v>0</v>
      </c>
      <c r="N35" s="630">
        <f>'Huong Thuy'!BE34</f>
        <v>0.25</v>
      </c>
      <c r="O35" s="630">
        <f>'Huong Tra'!BE34</f>
        <v>0</v>
      </c>
      <c r="P35" s="630">
        <f>'Huong Trach'!BE34</f>
        <v>0.55000000000000004</v>
      </c>
      <c r="Q35" s="630">
        <f>'Huong Vinh'!BE34</f>
        <v>0.15</v>
      </c>
      <c r="R35" s="630">
        <f>'Huong Xuan'!BE34</f>
        <v>0.22</v>
      </c>
      <c r="S35" s="630">
        <f>'Loc Yen'!BE34</f>
        <v>0.6</v>
      </c>
      <c r="T35" s="630">
        <f>'Phu Gia'!BE34</f>
        <v>0</v>
      </c>
      <c r="U35" s="632">
        <f>'Phu Phong'!BE34</f>
        <v>0.27</v>
      </c>
      <c r="V35" s="632">
        <f>'Phuc Dong'!BE34</f>
        <v>0.88</v>
      </c>
      <c r="W35" s="632">
        <f>'Phuc Trach'!BE34</f>
        <v>0.91999999999999993</v>
      </c>
      <c r="X35" s="632">
        <f>'Dien My'!BE34</f>
        <v>0.8</v>
      </c>
      <c r="Y35" s="630">
        <f>'Thi Tran'!BE34</f>
        <v>0.29000000000000004</v>
      </c>
      <c r="Z35" s="567" t="e">
        <f>#REF!</f>
        <v>#REF!</v>
      </c>
      <c r="AA35" s="104" t="e">
        <f>#REF!</f>
        <v>#REF!</v>
      </c>
      <c r="AB35" s="104" t="e">
        <f>#REF!</f>
        <v>#REF!</v>
      </c>
      <c r="AC35" s="104" t="e">
        <f>#REF!</f>
        <v>#REF!</v>
      </c>
      <c r="AD35" s="104" t="e">
        <f>#REF!</f>
        <v>#REF!</v>
      </c>
      <c r="AE35" s="104" t="e">
        <f>#REF!</f>
        <v>#REF!</v>
      </c>
      <c r="AF35" s="104" t="e">
        <f>#REF!</f>
        <v>#REF!</v>
      </c>
      <c r="AG35" s="104" t="e">
        <f>#REF!</f>
        <v>#REF!</v>
      </c>
      <c r="AH35" s="104" t="e">
        <f>#REF!</f>
        <v>#REF!</v>
      </c>
      <c r="AI35" s="104" t="e">
        <f>#REF!</f>
        <v>#REF!</v>
      </c>
      <c r="AJ35" s="104" t="e">
        <f>#REF!</f>
        <v>#REF!</v>
      </c>
      <c r="AL35" s="362">
        <f t="shared" si="0"/>
        <v>2.77</v>
      </c>
    </row>
    <row r="36" spans="1:38" ht="15.75" x14ac:dyDescent="0.2">
      <c r="A36" s="351" t="s">
        <v>442</v>
      </c>
      <c r="B36" s="350" t="s">
        <v>445</v>
      </c>
      <c r="C36" s="352" t="s">
        <v>437</v>
      </c>
      <c r="D36" s="308">
        <f>'Bieu 12 CH'!BE36</f>
        <v>2.5</v>
      </c>
      <c r="E36" s="630">
        <f>'Gia Pho'!BE35</f>
        <v>0</v>
      </c>
      <c r="F36" s="630">
        <f>'Ha Linh'!BE35</f>
        <v>0.26</v>
      </c>
      <c r="G36" s="630">
        <f>'Hoa Hai'!BE35</f>
        <v>0.74</v>
      </c>
      <c r="H36" s="630">
        <f>'Huong Binh'!BE35</f>
        <v>0.03</v>
      </c>
      <c r="I36" s="630">
        <f>'Huong Do'!BE35</f>
        <v>0</v>
      </c>
      <c r="J36" s="630">
        <f>'Huong Giang'!BE35</f>
        <v>0.4</v>
      </c>
      <c r="K36" s="630">
        <f>'Huong Lam'!BE35</f>
        <v>0</v>
      </c>
      <c r="L36" s="630">
        <f>'Huong Lien'!BE35</f>
        <v>0</v>
      </c>
      <c r="M36" s="630">
        <f>'Huong Long'!BE35</f>
        <v>0</v>
      </c>
      <c r="N36" s="630">
        <f>'Huong Thuy'!BE35</f>
        <v>0.86</v>
      </c>
      <c r="O36" s="630">
        <f>'Huong Tra'!BE35</f>
        <v>0</v>
      </c>
      <c r="P36" s="630">
        <f>'Huong Trach'!BE35</f>
        <v>0</v>
      </c>
      <c r="Q36" s="630">
        <f>'Huong Vinh'!BE35</f>
        <v>0</v>
      </c>
      <c r="R36" s="630">
        <f>'Huong Xuan'!BE35</f>
        <v>0</v>
      </c>
      <c r="S36" s="630">
        <f>'Loc Yen'!BE35</f>
        <v>0</v>
      </c>
      <c r="T36" s="630">
        <f>'Phu Gia'!BE35</f>
        <v>0</v>
      </c>
      <c r="U36" s="632">
        <f>'Phu Phong'!BE35</f>
        <v>0</v>
      </c>
      <c r="V36" s="632">
        <f>'Phuc Dong'!BE35</f>
        <v>0</v>
      </c>
      <c r="W36" s="632">
        <f>'Phuc Trach'!BE35</f>
        <v>0</v>
      </c>
      <c r="X36" s="632">
        <f>'Dien My'!BE35</f>
        <v>0.16</v>
      </c>
      <c r="Y36" s="630">
        <f>'Thi Tran'!BE35</f>
        <v>0.05</v>
      </c>
      <c r="Z36" s="567" t="e">
        <f>#REF!</f>
        <v>#REF!</v>
      </c>
      <c r="AA36" s="104" t="e">
        <f>#REF!</f>
        <v>#REF!</v>
      </c>
      <c r="AB36" s="104" t="e">
        <f>#REF!</f>
        <v>#REF!</v>
      </c>
      <c r="AC36" s="104" t="e">
        <f>#REF!</f>
        <v>#REF!</v>
      </c>
      <c r="AD36" s="104" t="e">
        <f>#REF!</f>
        <v>#REF!</v>
      </c>
      <c r="AE36" s="104" t="e">
        <f>#REF!</f>
        <v>#REF!</v>
      </c>
      <c r="AF36" s="104" t="e">
        <f>#REF!</f>
        <v>#REF!</v>
      </c>
      <c r="AG36" s="104" t="e">
        <f>#REF!</f>
        <v>#REF!</v>
      </c>
      <c r="AH36" s="104" t="e">
        <f>#REF!</f>
        <v>#REF!</v>
      </c>
      <c r="AI36" s="104" t="e">
        <f>#REF!</f>
        <v>#REF!</v>
      </c>
      <c r="AJ36" s="104" t="e">
        <f>#REF!</f>
        <v>#REF!</v>
      </c>
      <c r="AL36" s="362">
        <f t="shared" si="0"/>
        <v>2.29</v>
      </c>
    </row>
    <row r="37" spans="1:38" ht="15.75" x14ac:dyDescent="0.2">
      <c r="A37" s="351" t="s">
        <v>442</v>
      </c>
      <c r="B37" s="350" t="s">
        <v>449</v>
      </c>
      <c r="C37" s="352" t="s">
        <v>438</v>
      </c>
      <c r="D37" s="308">
        <f>'Bieu 12 CH'!BE37</f>
        <v>0.01</v>
      </c>
      <c r="E37" s="630">
        <f>'Gia Pho'!BE36</f>
        <v>0</v>
      </c>
      <c r="F37" s="630">
        <f>'Ha Linh'!BE36</f>
        <v>0</v>
      </c>
      <c r="G37" s="630">
        <f>'Hoa Hai'!BE36</f>
        <v>0</v>
      </c>
      <c r="H37" s="630">
        <f>'Huong Binh'!BE36</f>
        <v>0</v>
      </c>
      <c r="I37" s="630">
        <f>'Huong Do'!BE36</f>
        <v>0</v>
      </c>
      <c r="J37" s="630">
        <f>'Huong Giang'!BE36</f>
        <v>0</v>
      </c>
      <c r="K37" s="630">
        <f>'Huong Lam'!BE36</f>
        <v>0</v>
      </c>
      <c r="L37" s="630">
        <f>'Huong Lien'!BE36</f>
        <v>0</v>
      </c>
      <c r="M37" s="630">
        <f>'Huong Long'!BE36</f>
        <v>0</v>
      </c>
      <c r="N37" s="630">
        <f>'Huong Thuy'!BE36</f>
        <v>0</v>
      </c>
      <c r="O37" s="630">
        <f>'Huong Tra'!BE36</f>
        <v>0</v>
      </c>
      <c r="P37" s="630">
        <f>'Huong Trach'!BE36</f>
        <v>0</v>
      </c>
      <c r="Q37" s="630">
        <f>'Huong Vinh'!BE36</f>
        <v>0</v>
      </c>
      <c r="R37" s="630">
        <f>'Huong Xuan'!BE36</f>
        <v>0</v>
      </c>
      <c r="S37" s="630">
        <f>'Loc Yen'!BE36</f>
        <v>0</v>
      </c>
      <c r="T37" s="630">
        <f>'Phu Gia'!BE36</f>
        <v>0</v>
      </c>
      <c r="U37" s="632">
        <f>'Phu Phong'!BE36</f>
        <v>0</v>
      </c>
      <c r="V37" s="632">
        <f>'Phuc Dong'!BE36</f>
        <v>0</v>
      </c>
      <c r="W37" s="632">
        <f>'Phuc Trach'!BE36</f>
        <v>0</v>
      </c>
      <c r="X37" s="632">
        <f>'Dien My'!BE36</f>
        <v>0</v>
      </c>
      <c r="Y37" s="630">
        <f>'Thi Tran'!BE36</f>
        <v>0.01</v>
      </c>
      <c r="Z37" s="567" t="e">
        <f>#REF!</f>
        <v>#REF!</v>
      </c>
      <c r="AA37" s="104" t="e">
        <f>#REF!</f>
        <v>#REF!</v>
      </c>
      <c r="AB37" s="104" t="e">
        <f>#REF!</f>
        <v>#REF!</v>
      </c>
      <c r="AC37" s="104" t="e">
        <f>#REF!</f>
        <v>#REF!</v>
      </c>
      <c r="AD37" s="104" t="e">
        <f>#REF!</f>
        <v>#REF!</v>
      </c>
      <c r="AE37" s="104" t="e">
        <f>#REF!</f>
        <v>#REF!</v>
      </c>
      <c r="AF37" s="104" t="e">
        <f>#REF!</f>
        <v>#REF!</v>
      </c>
      <c r="AG37" s="104" t="e">
        <f>#REF!</f>
        <v>#REF!</v>
      </c>
      <c r="AH37" s="104" t="e">
        <f>#REF!</f>
        <v>#REF!</v>
      </c>
      <c r="AI37" s="104" t="e">
        <f>#REF!</f>
        <v>#REF!</v>
      </c>
      <c r="AJ37" s="104" t="e">
        <f>#REF!</f>
        <v>#REF!</v>
      </c>
      <c r="AL37" s="362">
        <f t="shared" si="0"/>
        <v>0</v>
      </c>
    </row>
    <row r="38" spans="1:38" ht="15.75" x14ac:dyDescent="0.2">
      <c r="A38" s="351" t="s">
        <v>442</v>
      </c>
      <c r="B38" s="350" t="s">
        <v>363</v>
      </c>
      <c r="C38" s="352" t="s">
        <v>364</v>
      </c>
      <c r="D38" s="308">
        <f>'Bieu 12 CH'!BE38</f>
        <v>0</v>
      </c>
      <c r="E38" s="630">
        <f>'Gia Pho'!BE37</f>
        <v>0</v>
      </c>
      <c r="F38" s="630">
        <f>'Ha Linh'!BE37</f>
        <v>0</v>
      </c>
      <c r="G38" s="630">
        <f>'Hoa Hai'!BE37</f>
        <v>0</v>
      </c>
      <c r="H38" s="630">
        <f>'Huong Binh'!BE37</f>
        <v>0</v>
      </c>
      <c r="I38" s="630">
        <f>'Huong Do'!BE37</f>
        <v>0</v>
      </c>
      <c r="J38" s="630">
        <f>'Huong Giang'!BE37</f>
        <v>0</v>
      </c>
      <c r="K38" s="630">
        <f>'Huong Lam'!BE37</f>
        <v>0</v>
      </c>
      <c r="L38" s="630">
        <f>'Huong Lien'!BE37</f>
        <v>0</v>
      </c>
      <c r="M38" s="630">
        <f>'Huong Long'!BE37</f>
        <v>0</v>
      </c>
      <c r="N38" s="630">
        <f>'Huong Thuy'!BE37</f>
        <v>0</v>
      </c>
      <c r="O38" s="630">
        <f>'Huong Tra'!BE37</f>
        <v>0</v>
      </c>
      <c r="P38" s="630">
        <f>'Huong Trach'!BE37</f>
        <v>0</v>
      </c>
      <c r="Q38" s="630">
        <f>'Huong Vinh'!BE37</f>
        <v>0</v>
      </c>
      <c r="R38" s="630">
        <f>'Huong Xuan'!BE37</f>
        <v>0</v>
      </c>
      <c r="S38" s="630">
        <f>'Loc Yen'!BE37</f>
        <v>0</v>
      </c>
      <c r="T38" s="630">
        <f>'Phu Gia'!BE37</f>
        <v>0</v>
      </c>
      <c r="U38" s="632">
        <f>'Phu Phong'!BE37</f>
        <v>0</v>
      </c>
      <c r="V38" s="632">
        <f>'Phuc Dong'!BE37</f>
        <v>0</v>
      </c>
      <c r="W38" s="632">
        <f>'Phuc Trach'!BE37</f>
        <v>0</v>
      </c>
      <c r="X38" s="632">
        <f>'Dien My'!BE37</f>
        <v>0</v>
      </c>
      <c r="Y38" s="630">
        <f>'Thi Tran'!BE37</f>
        <v>0</v>
      </c>
      <c r="Z38" s="567" t="e">
        <f>#REF!</f>
        <v>#REF!</v>
      </c>
      <c r="AA38" s="104" t="e">
        <f>#REF!</f>
        <v>#REF!</v>
      </c>
      <c r="AB38" s="104" t="e">
        <f>#REF!</f>
        <v>#REF!</v>
      </c>
      <c r="AC38" s="104" t="e">
        <f>#REF!</f>
        <v>#REF!</v>
      </c>
      <c r="AD38" s="104" t="e">
        <f>#REF!</f>
        <v>#REF!</v>
      </c>
      <c r="AE38" s="104" t="e">
        <f>#REF!</f>
        <v>#REF!</v>
      </c>
      <c r="AF38" s="104" t="e">
        <f>#REF!</f>
        <v>#REF!</v>
      </c>
      <c r="AG38" s="104" t="e">
        <f>#REF!</f>
        <v>#REF!</v>
      </c>
      <c r="AH38" s="104" t="e">
        <f>#REF!</f>
        <v>#REF!</v>
      </c>
      <c r="AI38" s="104" t="e">
        <f>#REF!</f>
        <v>#REF!</v>
      </c>
      <c r="AJ38" s="104" t="e">
        <f>#REF!</f>
        <v>#REF!</v>
      </c>
      <c r="AL38" s="362">
        <f t="shared" si="0"/>
        <v>0</v>
      </c>
    </row>
    <row r="39" spans="1:38" ht="15.75" x14ac:dyDescent="0.2">
      <c r="A39" s="351" t="s">
        <v>442</v>
      </c>
      <c r="B39" s="350" t="s">
        <v>450</v>
      </c>
      <c r="C39" s="352" t="s">
        <v>439</v>
      </c>
      <c r="D39" s="308">
        <f>'Bieu 12 CH'!BE39</f>
        <v>0</v>
      </c>
      <c r="E39" s="630">
        <f>'Gia Pho'!BE38</f>
        <v>0</v>
      </c>
      <c r="F39" s="630">
        <f>'Ha Linh'!BE38</f>
        <v>0</v>
      </c>
      <c r="G39" s="630">
        <f>'Hoa Hai'!BE38</f>
        <v>0</v>
      </c>
      <c r="H39" s="630">
        <f>'Huong Binh'!BE38</f>
        <v>0</v>
      </c>
      <c r="I39" s="630">
        <f>'Huong Do'!BE38</f>
        <v>0</v>
      </c>
      <c r="J39" s="630">
        <f>'Huong Giang'!BE38</f>
        <v>0</v>
      </c>
      <c r="K39" s="630">
        <f>'Huong Lam'!BE38</f>
        <v>0</v>
      </c>
      <c r="L39" s="630">
        <f>'Huong Lien'!BE38</f>
        <v>0</v>
      </c>
      <c r="M39" s="630">
        <f>'Huong Long'!BE38</f>
        <v>0</v>
      </c>
      <c r="N39" s="630">
        <f>'Huong Thuy'!BE38</f>
        <v>0</v>
      </c>
      <c r="O39" s="630">
        <f>'Huong Tra'!BE38</f>
        <v>0</v>
      </c>
      <c r="P39" s="630">
        <f>'Huong Trach'!BE38</f>
        <v>0</v>
      </c>
      <c r="Q39" s="630">
        <f>'Huong Vinh'!BE38</f>
        <v>0</v>
      </c>
      <c r="R39" s="630">
        <f>'Huong Xuan'!BE38</f>
        <v>0</v>
      </c>
      <c r="S39" s="630">
        <f>'Loc Yen'!BE38</f>
        <v>0</v>
      </c>
      <c r="T39" s="630">
        <f>'Phu Gia'!BE38</f>
        <v>0</v>
      </c>
      <c r="U39" s="632">
        <f>'Phu Phong'!BE38</f>
        <v>0</v>
      </c>
      <c r="V39" s="632">
        <f>'Phuc Dong'!BE38</f>
        <v>0</v>
      </c>
      <c r="W39" s="632">
        <f>'Phuc Trach'!BE38</f>
        <v>0</v>
      </c>
      <c r="X39" s="632">
        <f>'Dien My'!BE38</f>
        <v>0</v>
      </c>
      <c r="Y39" s="630">
        <f>'Thi Tran'!BE38</f>
        <v>0</v>
      </c>
      <c r="Z39" s="567" t="e">
        <f>#REF!</f>
        <v>#REF!</v>
      </c>
      <c r="AA39" s="104" t="e">
        <f>#REF!</f>
        <v>#REF!</v>
      </c>
      <c r="AB39" s="104" t="e">
        <f>#REF!</f>
        <v>#REF!</v>
      </c>
      <c r="AC39" s="104" t="e">
        <f>#REF!</f>
        <v>#REF!</v>
      </c>
      <c r="AD39" s="104" t="e">
        <f>#REF!</f>
        <v>#REF!</v>
      </c>
      <c r="AE39" s="104" t="e">
        <f>#REF!</f>
        <v>#REF!</v>
      </c>
      <c r="AF39" s="104" t="e">
        <f>#REF!</f>
        <v>#REF!</v>
      </c>
      <c r="AG39" s="104" t="e">
        <f>#REF!</f>
        <v>#REF!</v>
      </c>
      <c r="AH39" s="104" t="e">
        <f>#REF!</f>
        <v>#REF!</v>
      </c>
      <c r="AI39" s="104" t="e">
        <f>#REF!</f>
        <v>#REF!</v>
      </c>
      <c r="AJ39" s="104" t="e">
        <f>#REF!</f>
        <v>#REF!</v>
      </c>
      <c r="AL39" s="362">
        <f t="shared" si="0"/>
        <v>0</v>
      </c>
    </row>
    <row r="40" spans="1:38" ht="15.75" x14ac:dyDescent="0.2">
      <c r="A40" s="351" t="s">
        <v>442</v>
      </c>
      <c r="B40" s="350" t="s">
        <v>454</v>
      </c>
      <c r="C40" s="352" t="s">
        <v>156</v>
      </c>
      <c r="D40" s="308">
        <f>'Bieu 12 CH'!BE40</f>
        <v>0</v>
      </c>
      <c r="E40" s="630">
        <f>'Gia Pho'!BE39</f>
        <v>0</v>
      </c>
      <c r="F40" s="630">
        <f>'Ha Linh'!BE39</f>
        <v>0</v>
      </c>
      <c r="G40" s="630">
        <f>'Hoa Hai'!BE39</f>
        <v>0</v>
      </c>
      <c r="H40" s="630">
        <f>'Huong Binh'!BE39</f>
        <v>0</v>
      </c>
      <c r="I40" s="630">
        <f>'Huong Do'!BE39</f>
        <v>0</v>
      </c>
      <c r="J40" s="630">
        <f>'Huong Giang'!BE39</f>
        <v>0</v>
      </c>
      <c r="K40" s="630">
        <f>'Huong Lam'!BE39</f>
        <v>0</v>
      </c>
      <c r="L40" s="630">
        <f>'Huong Lien'!BE39</f>
        <v>0</v>
      </c>
      <c r="M40" s="630">
        <f>'Huong Long'!BE39</f>
        <v>0</v>
      </c>
      <c r="N40" s="630">
        <f>'Huong Thuy'!BE39</f>
        <v>0</v>
      </c>
      <c r="O40" s="630">
        <f>'Huong Tra'!BE39</f>
        <v>0</v>
      </c>
      <c r="P40" s="630">
        <f>'Huong Trach'!BE39</f>
        <v>0</v>
      </c>
      <c r="Q40" s="630">
        <f>'Huong Vinh'!BE39</f>
        <v>0</v>
      </c>
      <c r="R40" s="630">
        <f>'Huong Xuan'!BE39</f>
        <v>0</v>
      </c>
      <c r="S40" s="630">
        <f>'Loc Yen'!BE39</f>
        <v>0</v>
      </c>
      <c r="T40" s="630">
        <f>'Phu Gia'!BE39</f>
        <v>0</v>
      </c>
      <c r="U40" s="632">
        <f>'Phu Phong'!BE39</f>
        <v>0</v>
      </c>
      <c r="V40" s="632">
        <f>'Phuc Dong'!BE39</f>
        <v>0</v>
      </c>
      <c r="W40" s="632">
        <f>'Phuc Trach'!BE39</f>
        <v>0</v>
      </c>
      <c r="X40" s="632">
        <f>'Dien My'!BE39</f>
        <v>0</v>
      </c>
      <c r="Y40" s="630">
        <f>'Thi Tran'!BE39</f>
        <v>0</v>
      </c>
      <c r="Z40" s="567" t="e">
        <f>#REF!</f>
        <v>#REF!</v>
      </c>
      <c r="AA40" s="104" t="e">
        <f>#REF!</f>
        <v>#REF!</v>
      </c>
      <c r="AB40" s="104" t="e">
        <f>#REF!</f>
        <v>#REF!</v>
      </c>
      <c r="AC40" s="104" t="e">
        <f>#REF!</f>
        <v>#REF!</v>
      </c>
      <c r="AD40" s="104" t="e">
        <f>#REF!</f>
        <v>#REF!</v>
      </c>
      <c r="AE40" s="104" t="e">
        <f>#REF!</f>
        <v>#REF!</v>
      </c>
      <c r="AF40" s="104" t="e">
        <f>#REF!</f>
        <v>#REF!</v>
      </c>
      <c r="AG40" s="104" t="e">
        <f>#REF!</f>
        <v>#REF!</v>
      </c>
      <c r="AH40" s="104" t="e">
        <f>#REF!</f>
        <v>#REF!</v>
      </c>
      <c r="AI40" s="104" t="e">
        <f>#REF!</f>
        <v>#REF!</v>
      </c>
      <c r="AJ40" s="104" t="e">
        <f>#REF!</f>
        <v>#REF!</v>
      </c>
      <c r="AL40" s="362">
        <f t="shared" si="0"/>
        <v>0</v>
      </c>
    </row>
    <row r="41" spans="1:38" ht="15.75" x14ac:dyDescent="0.2">
      <c r="A41" s="351" t="s">
        <v>442</v>
      </c>
      <c r="B41" s="350" t="s">
        <v>88</v>
      </c>
      <c r="C41" s="352" t="s">
        <v>77</v>
      </c>
      <c r="D41" s="308">
        <f>'Bieu 12 CH'!BE41</f>
        <v>0</v>
      </c>
      <c r="E41" s="630">
        <f>'Gia Pho'!BE40</f>
        <v>0</v>
      </c>
      <c r="F41" s="630">
        <f>'Ha Linh'!BE40</f>
        <v>0</v>
      </c>
      <c r="G41" s="630">
        <f>'Hoa Hai'!BE40</f>
        <v>0</v>
      </c>
      <c r="H41" s="630">
        <f>'Huong Binh'!BE40</f>
        <v>0</v>
      </c>
      <c r="I41" s="630">
        <f>'Huong Do'!BE40</f>
        <v>0</v>
      </c>
      <c r="J41" s="630">
        <f>'Huong Giang'!BE40</f>
        <v>0</v>
      </c>
      <c r="K41" s="630">
        <f>'Huong Lam'!BE40</f>
        <v>0</v>
      </c>
      <c r="L41" s="630">
        <f>'Huong Lien'!BE40</f>
        <v>0</v>
      </c>
      <c r="M41" s="630">
        <f>'Huong Long'!BE40</f>
        <v>0</v>
      </c>
      <c r="N41" s="630">
        <f>'Huong Thuy'!BE40</f>
        <v>0</v>
      </c>
      <c r="O41" s="630">
        <f>'Huong Tra'!BE40</f>
        <v>0</v>
      </c>
      <c r="P41" s="630">
        <f>'Huong Trach'!BE40</f>
        <v>0</v>
      </c>
      <c r="Q41" s="630">
        <f>'Huong Vinh'!BE40</f>
        <v>0</v>
      </c>
      <c r="R41" s="630">
        <f>'Huong Xuan'!BE40</f>
        <v>0</v>
      </c>
      <c r="S41" s="630">
        <f>'Loc Yen'!BE40</f>
        <v>0</v>
      </c>
      <c r="T41" s="630">
        <f>'Phu Gia'!BE40</f>
        <v>0</v>
      </c>
      <c r="U41" s="632">
        <f>'Phu Phong'!BE40</f>
        <v>0</v>
      </c>
      <c r="V41" s="632">
        <f>'Phuc Dong'!BE40</f>
        <v>0</v>
      </c>
      <c r="W41" s="632">
        <f>'Phuc Trach'!BE40</f>
        <v>0</v>
      </c>
      <c r="X41" s="632">
        <f>'Dien My'!BE40</f>
        <v>0</v>
      </c>
      <c r="Y41" s="630">
        <f>'Thi Tran'!BE40</f>
        <v>0</v>
      </c>
      <c r="Z41" s="567" t="e">
        <f>#REF!</f>
        <v>#REF!</v>
      </c>
      <c r="AA41" s="104" t="e">
        <f>#REF!</f>
        <v>#REF!</v>
      </c>
      <c r="AB41" s="104" t="e">
        <f>#REF!</f>
        <v>#REF!</v>
      </c>
      <c r="AC41" s="104" t="e">
        <f>#REF!</f>
        <v>#REF!</v>
      </c>
      <c r="AD41" s="104" t="e">
        <f>#REF!</f>
        <v>#REF!</v>
      </c>
      <c r="AE41" s="104" t="e">
        <f>#REF!</f>
        <v>#REF!</v>
      </c>
      <c r="AF41" s="104" t="e">
        <f>#REF!</f>
        <v>#REF!</v>
      </c>
      <c r="AG41" s="104" t="e">
        <f>#REF!</f>
        <v>#REF!</v>
      </c>
      <c r="AH41" s="104" t="e">
        <f>#REF!</f>
        <v>#REF!</v>
      </c>
      <c r="AI41" s="104" t="e">
        <f>#REF!</f>
        <v>#REF!</v>
      </c>
      <c r="AJ41" s="104" t="e">
        <f>#REF!</f>
        <v>#REF!</v>
      </c>
      <c r="AL41" s="362">
        <f t="shared" si="0"/>
        <v>0</v>
      </c>
    </row>
    <row r="42" spans="1:38" ht="15.75" x14ac:dyDescent="0.2">
      <c r="A42" s="351" t="s">
        <v>442</v>
      </c>
      <c r="B42" s="350" t="s">
        <v>98</v>
      </c>
      <c r="C42" s="352" t="s">
        <v>103</v>
      </c>
      <c r="D42" s="308">
        <f>'Bieu 12 CH'!BE42</f>
        <v>0.01</v>
      </c>
      <c r="E42" s="630">
        <f>'Gia Pho'!BE41</f>
        <v>0</v>
      </c>
      <c r="F42" s="630">
        <f>'Ha Linh'!BE41</f>
        <v>0</v>
      </c>
      <c r="G42" s="630">
        <f>'Hoa Hai'!BE41</f>
        <v>0</v>
      </c>
      <c r="H42" s="630">
        <f>'Huong Binh'!BE41</f>
        <v>0</v>
      </c>
      <c r="I42" s="630">
        <f>'Huong Do'!BE41</f>
        <v>0</v>
      </c>
      <c r="J42" s="630">
        <f>'Huong Giang'!BE41</f>
        <v>0</v>
      </c>
      <c r="K42" s="630">
        <f>'Huong Lam'!BE41</f>
        <v>0</v>
      </c>
      <c r="L42" s="630">
        <f>'Huong Lien'!BE41</f>
        <v>0</v>
      </c>
      <c r="M42" s="630">
        <f>'Huong Long'!BE41</f>
        <v>0</v>
      </c>
      <c r="N42" s="630">
        <f>'Huong Thuy'!BE41</f>
        <v>0</v>
      </c>
      <c r="O42" s="630">
        <f>'Huong Tra'!BE41</f>
        <v>0</v>
      </c>
      <c r="P42" s="630">
        <f>'Huong Trach'!BE41</f>
        <v>0</v>
      </c>
      <c r="Q42" s="630">
        <f>'Huong Vinh'!BE41</f>
        <v>0</v>
      </c>
      <c r="R42" s="630">
        <f>'Huong Xuan'!BE41</f>
        <v>0</v>
      </c>
      <c r="S42" s="630">
        <f>'Loc Yen'!BE41</f>
        <v>0</v>
      </c>
      <c r="T42" s="630">
        <f>'Phu Gia'!BE41</f>
        <v>0</v>
      </c>
      <c r="U42" s="632">
        <f>'Phu Phong'!BE41</f>
        <v>0</v>
      </c>
      <c r="V42" s="632">
        <f>'Phuc Dong'!BE41</f>
        <v>0</v>
      </c>
      <c r="W42" s="632">
        <f>'Phuc Trach'!BE41</f>
        <v>0</v>
      </c>
      <c r="X42" s="632">
        <f>'Dien My'!BE41</f>
        <v>0</v>
      </c>
      <c r="Y42" s="630">
        <f>'Thi Tran'!BE41</f>
        <v>0.01</v>
      </c>
      <c r="Z42" s="567" t="e">
        <f>#REF!</f>
        <v>#REF!</v>
      </c>
      <c r="AA42" s="104" t="e">
        <f>#REF!</f>
        <v>#REF!</v>
      </c>
      <c r="AB42" s="104" t="e">
        <f>#REF!</f>
        <v>#REF!</v>
      </c>
      <c r="AC42" s="104" t="e">
        <f>#REF!</f>
        <v>#REF!</v>
      </c>
      <c r="AD42" s="104" t="e">
        <f>#REF!</f>
        <v>#REF!</v>
      </c>
      <c r="AE42" s="104" t="e">
        <f>#REF!</f>
        <v>#REF!</v>
      </c>
      <c r="AF42" s="104" t="e">
        <f>#REF!</f>
        <v>#REF!</v>
      </c>
      <c r="AG42" s="104" t="e">
        <f>#REF!</f>
        <v>#REF!</v>
      </c>
      <c r="AH42" s="104" t="e">
        <f>#REF!</f>
        <v>#REF!</v>
      </c>
      <c r="AI42" s="104" t="e">
        <f>#REF!</f>
        <v>#REF!</v>
      </c>
      <c r="AJ42" s="104" t="e">
        <f>#REF!</f>
        <v>#REF!</v>
      </c>
      <c r="AL42" s="362">
        <f t="shared" si="0"/>
        <v>0</v>
      </c>
    </row>
    <row r="43" spans="1:38" ht="15.75" x14ac:dyDescent="0.2">
      <c r="A43" s="351" t="s">
        <v>442</v>
      </c>
      <c r="B43" s="350" t="s">
        <v>457</v>
      </c>
      <c r="C43" s="352" t="s">
        <v>48</v>
      </c>
      <c r="D43" s="308">
        <f>'Bieu 12 CH'!BE43</f>
        <v>2.62</v>
      </c>
      <c r="E43" s="630">
        <f>'Gia Pho'!BE42</f>
        <v>6.0000000000000005E-2</v>
      </c>
      <c r="F43" s="630">
        <f>'Ha Linh'!BE42</f>
        <v>0</v>
      </c>
      <c r="G43" s="630">
        <f>'Hoa Hai'!BE42</f>
        <v>0</v>
      </c>
      <c r="H43" s="630">
        <f>'Huong Binh'!BE42</f>
        <v>0</v>
      </c>
      <c r="I43" s="630">
        <f>'Huong Do'!BE42</f>
        <v>0</v>
      </c>
      <c r="J43" s="630">
        <f>'Huong Giang'!BE42</f>
        <v>0</v>
      </c>
      <c r="K43" s="630">
        <f>'Huong Lam'!BE42</f>
        <v>0</v>
      </c>
      <c r="L43" s="630">
        <f>'Huong Lien'!BE42</f>
        <v>0</v>
      </c>
      <c r="M43" s="630">
        <f>'Huong Long'!BE42</f>
        <v>0</v>
      </c>
      <c r="N43" s="630">
        <f>'Huong Thuy'!BE42</f>
        <v>0</v>
      </c>
      <c r="O43" s="630">
        <f>'Huong Tra'!BE42</f>
        <v>0</v>
      </c>
      <c r="P43" s="630">
        <f>'Huong Trach'!BE42</f>
        <v>0</v>
      </c>
      <c r="Q43" s="630">
        <f>'Huong Vinh'!BE42</f>
        <v>0</v>
      </c>
      <c r="R43" s="630">
        <f>'Huong Xuan'!BE42</f>
        <v>0</v>
      </c>
      <c r="S43" s="630">
        <f>'Loc Yen'!BE42</f>
        <v>0</v>
      </c>
      <c r="T43" s="630">
        <f>'Phu Gia'!BE42</f>
        <v>0</v>
      </c>
      <c r="U43" s="632">
        <f>'Phu Phong'!BE42</f>
        <v>0</v>
      </c>
      <c r="V43" s="632">
        <f>'Phuc Dong'!BE42</f>
        <v>0</v>
      </c>
      <c r="W43" s="632">
        <f>'Phuc Trach'!BE42</f>
        <v>0</v>
      </c>
      <c r="X43" s="632">
        <f>'Dien My'!BE42</f>
        <v>0</v>
      </c>
      <c r="Y43" s="630">
        <f>'Thi Tran'!BE42</f>
        <v>2.56</v>
      </c>
      <c r="Z43" s="567" t="e">
        <f>#REF!</f>
        <v>#REF!</v>
      </c>
      <c r="AA43" s="104" t="e">
        <f>#REF!</f>
        <v>#REF!</v>
      </c>
      <c r="AB43" s="104" t="e">
        <f>#REF!</f>
        <v>#REF!</v>
      </c>
      <c r="AC43" s="104" t="e">
        <f>#REF!</f>
        <v>#REF!</v>
      </c>
      <c r="AD43" s="104" t="e">
        <f>#REF!</f>
        <v>#REF!</v>
      </c>
      <c r="AE43" s="104" t="e">
        <f>#REF!</f>
        <v>#REF!</v>
      </c>
      <c r="AF43" s="104" t="e">
        <f>#REF!</f>
        <v>#REF!</v>
      </c>
      <c r="AG43" s="104" t="e">
        <f>#REF!</f>
        <v>#REF!</v>
      </c>
      <c r="AH43" s="104" t="e">
        <f>#REF!</f>
        <v>#REF!</v>
      </c>
      <c r="AI43" s="104" t="e">
        <f>#REF!</f>
        <v>#REF!</v>
      </c>
      <c r="AJ43" s="104" t="e">
        <f>#REF!</f>
        <v>#REF!</v>
      </c>
      <c r="AL43" s="362">
        <f t="shared" si="0"/>
        <v>6.0000000000000005E-2</v>
      </c>
    </row>
    <row r="44" spans="1:38" ht="15.75" x14ac:dyDescent="0.2">
      <c r="A44" s="351" t="s">
        <v>442</v>
      </c>
      <c r="B44" s="350" t="s">
        <v>452</v>
      </c>
      <c r="C44" s="352" t="s">
        <v>440</v>
      </c>
      <c r="D44" s="308">
        <f>'Bieu 12 CH'!BE44</f>
        <v>0</v>
      </c>
      <c r="E44" s="630">
        <f>'Gia Pho'!BE43</f>
        <v>0</v>
      </c>
      <c r="F44" s="630">
        <f>'Ha Linh'!BE43</f>
        <v>0</v>
      </c>
      <c r="G44" s="630">
        <f>'Hoa Hai'!BE43</f>
        <v>0</v>
      </c>
      <c r="H44" s="630">
        <f>'Huong Binh'!BE43</f>
        <v>0</v>
      </c>
      <c r="I44" s="630">
        <f>'Huong Do'!BE43</f>
        <v>0</v>
      </c>
      <c r="J44" s="630">
        <f>'Huong Giang'!BE43</f>
        <v>0</v>
      </c>
      <c r="K44" s="630">
        <f>'Huong Lam'!BE43</f>
        <v>0</v>
      </c>
      <c r="L44" s="630">
        <f>'Huong Lien'!BE43</f>
        <v>0</v>
      </c>
      <c r="M44" s="630">
        <f>'Huong Long'!BE43</f>
        <v>0</v>
      </c>
      <c r="N44" s="630">
        <f>'Huong Thuy'!BE43</f>
        <v>0</v>
      </c>
      <c r="O44" s="630">
        <f>'Huong Tra'!BE43</f>
        <v>0</v>
      </c>
      <c r="P44" s="630">
        <f>'Huong Trach'!BE43</f>
        <v>0</v>
      </c>
      <c r="Q44" s="630">
        <f>'Huong Vinh'!BE43</f>
        <v>0</v>
      </c>
      <c r="R44" s="630">
        <f>'Huong Xuan'!BE43</f>
        <v>0</v>
      </c>
      <c r="S44" s="630">
        <f>'Loc Yen'!BE43</f>
        <v>0</v>
      </c>
      <c r="T44" s="630">
        <f>'Phu Gia'!BE43</f>
        <v>0</v>
      </c>
      <c r="U44" s="632">
        <f>'Phu Phong'!BE43</f>
        <v>0</v>
      </c>
      <c r="V44" s="632">
        <f>'Phuc Dong'!BE43</f>
        <v>0</v>
      </c>
      <c r="W44" s="632">
        <f>'Phuc Trach'!BE43</f>
        <v>0</v>
      </c>
      <c r="X44" s="632">
        <f>'Dien My'!BE43</f>
        <v>0</v>
      </c>
      <c r="Y44" s="630">
        <f>'Thi Tran'!BE43</f>
        <v>0</v>
      </c>
      <c r="Z44" s="567" t="e">
        <f>#REF!</f>
        <v>#REF!</v>
      </c>
      <c r="AA44" s="104" t="e">
        <f>#REF!</f>
        <v>#REF!</v>
      </c>
      <c r="AB44" s="104" t="e">
        <f>#REF!</f>
        <v>#REF!</v>
      </c>
      <c r="AC44" s="104" t="e">
        <f>#REF!</f>
        <v>#REF!</v>
      </c>
      <c r="AD44" s="104" t="e">
        <f>#REF!</f>
        <v>#REF!</v>
      </c>
      <c r="AE44" s="104" t="e">
        <f>#REF!</f>
        <v>#REF!</v>
      </c>
      <c r="AF44" s="104" t="e">
        <f>#REF!</f>
        <v>#REF!</v>
      </c>
      <c r="AG44" s="104" t="e">
        <f>#REF!</f>
        <v>#REF!</v>
      </c>
      <c r="AH44" s="104" t="e">
        <f>#REF!</f>
        <v>#REF!</v>
      </c>
      <c r="AI44" s="104" t="e">
        <f>#REF!</f>
        <v>#REF!</v>
      </c>
      <c r="AJ44" s="104" t="e">
        <f>#REF!</f>
        <v>#REF!</v>
      </c>
      <c r="AL44" s="362">
        <f t="shared" si="0"/>
        <v>0</v>
      </c>
    </row>
    <row r="45" spans="1:38" ht="15.75" x14ac:dyDescent="0.2">
      <c r="A45" s="351" t="s">
        <v>442</v>
      </c>
      <c r="B45" s="350" t="s">
        <v>453</v>
      </c>
      <c r="C45" s="352" t="s">
        <v>441</v>
      </c>
      <c r="D45" s="308">
        <f>'Bieu 12 CH'!BE45</f>
        <v>0</v>
      </c>
      <c r="E45" s="630">
        <f>'Gia Pho'!BE44</f>
        <v>0</v>
      </c>
      <c r="F45" s="630">
        <f>'Ha Linh'!BE44</f>
        <v>0</v>
      </c>
      <c r="G45" s="630">
        <f>'Hoa Hai'!BE44</f>
        <v>0</v>
      </c>
      <c r="H45" s="630">
        <f>'Huong Binh'!BE44</f>
        <v>0</v>
      </c>
      <c r="I45" s="630">
        <f>'Huong Do'!BE44</f>
        <v>0</v>
      </c>
      <c r="J45" s="630">
        <f>'Huong Giang'!BE44</f>
        <v>0</v>
      </c>
      <c r="K45" s="630">
        <f>'Huong Lam'!BE44</f>
        <v>0</v>
      </c>
      <c r="L45" s="630">
        <f>'Huong Lien'!BE44</f>
        <v>0</v>
      </c>
      <c r="M45" s="630">
        <f>'Huong Long'!BE44</f>
        <v>0</v>
      </c>
      <c r="N45" s="630">
        <f>'Huong Thuy'!BE44</f>
        <v>0</v>
      </c>
      <c r="O45" s="630">
        <f>'Huong Tra'!BE44</f>
        <v>0</v>
      </c>
      <c r="P45" s="630">
        <f>'Huong Trach'!BE44</f>
        <v>0</v>
      </c>
      <c r="Q45" s="630">
        <f>'Huong Vinh'!BE44</f>
        <v>0</v>
      </c>
      <c r="R45" s="630">
        <f>'Huong Xuan'!BE44</f>
        <v>0</v>
      </c>
      <c r="S45" s="630">
        <f>'Loc Yen'!BE44</f>
        <v>0</v>
      </c>
      <c r="T45" s="630">
        <f>'Phu Gia'!BE44</f>
        <v>0</v>
      </c>
      <c r="U45" s="632">
        <f>'Phu Phong'!BE44</f>
        <v>0</v>
      </c>
      <c r="V45" s="632">
        <f>'Phuc Dong'!BE44</f>
        <v>0</v>
      </c>
      <c r="W45" s="632">
        <f>'Phuc Trach'!BE44</f>
        <v>0</v>
      </c>
      <c r="X45" s="632">
        <f>'Dien My'!BE44</f>
        <v>0</v>
      </c>
      <c r="Y45" s="630">
        <f>'Thi Tran'!BE44</f>
        <v>0</v>
      </c>
      <c r="Z45" s="567" t="e">
        <f>#REF!</f>
        <v>#REF!</v>
      </c>
      <c r="AA45" s="104" t="e">
        <f>#REF!</f>
        <v>#REF!</v>
      </c>
      <c r="AB45" s="104" t="e">
        <f>#REF!</f>
        <v>#REF!</v>
      </c>
      <c r="AC45" s="104" t="e">
        <f>#REF!</f>
        <v>#REF!</v>
      </c>
      <c r="AD45" s="104" t="e">
        <f>#REF!</f>
        <v>#REF!</v>
      </c>
      <c r="AE45" s="104" t="e">
        <f>#REF!</f>
        <v>#REF!</v>
      </c>
      <c r="AF45" s="104" t="e">
        <f>#REF!</f>
        <v>#REF!</v>
      </c>
      <c r="AG45" s="104" t="e">
        <f>#REF!</f>
        <v>#REF!</v>
      </c>
      <c r="AH45" s="104" t="e">
        <f>#REF!</f>
        <v>#REF!</v>
      </c>
      <c r="AI45" s="104" t="e">
        <f>#REF!</f>
        <v>#REF!</v>
      </c>
      <c r="AJ45" s="104" t="e">
        <f>#REF!</f>
        <v>#REF!</v>
      </c>
      <c r="AL45" s="362">
        <f t="shared" si="0"/>
        <v>0</v>
      </c>
    </row>
    <row r="46" spans="1:38" ht="15.75" x14ac:dyDescent="0.2">
      <c r="A46" s="351" t="s">
        <v>442</v>
      </c>
      <c r="B46" s="350" t="s">
        <v>345</v>
      </c>
      <c r="C46" s="352" t="s">
        <v>346</v>
      </c>
      <c r="D46" s="308">
        <f>'Bieu 12 CH'!BE46</f>
        <v>0.28000000000000003</v>
      </c>
      <c r="E46" s="630">
        <f>'Gia Pho'!BE45</f>
        <v>0</v>
      </c>
      <c r="F46" s="630">
        <f>'Ha Linh'!BE45</f>
        <v>0</v>
      </c>
      <c r="G46" s="630">
        <f>'Hoa Hai'!BE45</f>
        <v>0</v>
      </c>
      <c r="H46" s="630">
        <f>'Huong Binh'!BE45</f>
        <v>0</v>
      </c>
      <c r="I46" s="630">
        <f>'Huong Do'!BE45</f>
        <v>0</v>
      </c>
      <c r="J46" s="630">
        <f>'Huong Giang'!BE45</f>
        <v>0</v>
      </c>
      <c r="K46" s="630">
        <f>'Huong Lam'!BE45</f>
        <v>0</v>
      </c>
      <c r="L46" s="630">
        <f>'Huong Lien'!BE45</f>
        <v>0</v>
      </c>
      <c r="M46" s="630">
        <f>'Huong Long'!BE45</f>
        <v>0</v>
      </c>
      <c r="N46" s="630">
        <f>'Huong Thuy'!BE45</f>
        <v>0</v>
      </c>
      <c r="O46" s="630">
        <f>'Huong Tra'!BE45</f>
        <v>0.12</v>
      </c>
      <c r="P46" s="630">
        <f>'Huong Trach'!BE45</f>
        <v>0</v>
      </c>
      <c r="Q46" s="630">
        <f>'Huong Vinh'!BE45</f>
        <v>0</v>
      </c>
      <c r="R46" s="630">
        <f>'Huong Xuan'!BE45</f>
        <v>0</v>
      </c>
      <c r="S46" s="630">
        <f>'Loc Yen'!BE45</f>
        <v>0</v>
      </c>
      <c r="T46" s="630">
        <f>'Phu Gia'!BE45</f>
        <v>0</v>
      </c>
      <c r="U46" s="632">
        <f>'Phu Phong'!BE45</f>
        <v>0</v>
      </c>
      <c r="V46" s="632">
        <f>'Phuc Dong'!BE45</f>
        <v>0</v>
      </c>
      <c r="W46" s="632">
        <f>'Phuc Trach'!BE45</f>
        <v>0</v>
      </c>
      <c r="X46" s="632">
        <f>'Dien My'!BE45</f>
        <v>0</v>
      </c>
      <c r="Y46" s="630">
        <f>'Thi Tran'!BE45</f>
        <v>0.16</v>
      </c>
      <c r="Z46" s="569" t="e">
        <f>#REF!</f>
        <v>#REF!</v>
      </c>
      <c r="AA46" s="110" t="e">
        <f>#REF!</f>
        <v>#REF!</v>
      </c>
      <c r="AB46" s="110" t="e">
        <f>#REF!</f>
        <v>#REF!</v>
      </c>
      <c r="AC46" s="110" t="e">
        <f>#REF!</f>
        <v>#REF!</v>
      </c>
      <c r="AD46" s="110" t="e">
        <f>#REF!</f>
        <v>#REF!</v>
      </c>
      <c r="AE46" s="110" t="e">
        <f>#REF!</f>
        <v>#REF!</v>
      </c>
      <c r="AF46" s="110" t="e">
        <f>#REF!</f>
        <v>#REF!</v>
      </c>
      <c r="AG46" s="110" t="e">
        <f>#REF!</f>
        <v>#REF!</v>
      </c>
      <c r="AH46" s="110" t="e">
        <f>#REF!</f>
        <v>#REF!</v>
      </c>
      <c r="AI46" s="110" t="e">
        <f>#REF!</f>
        <v>#REF!</v>
      </c>
      <c r="AJ46" s="110" t="e">
        <f>#REF!</f>
        <v>#REF!</v>
      </c>
      <c r="AL46" s="362">
        <f t="shared" si="0"/>
        <v>0.12</v>
      </c>
    </row>
    <row r="47" spans="1:38" ht="15.75" x14ac:dyDescent="0.2">
      <c r="A47" s="351" t="s">
        <v>138</v>
      </c>
      <c r="B47" s="350" t="s">
        <v>128</v>
      </c>
      <c r="C47" s="352" t="s">
        <v>132</v>
      </c>
      <c r="D47" s="308">
        <f>'Bieu 12 CH'!BE47</f>
        <v>0</v>
      </c>
      <c r="E47" s="630">
        <f>'Gia Pho'!BE46</f>
        <v>0</v>
      </c>
      <c r="F47" s="630">
        <f>'Ha Linh'!BE46</f>
        <v>0</v>
      </c>
      <c r="G47" s="630">
        <f>'Hoa Hai'!BE46</f>
        <v>0</v>
      </c>
      <c r="H47" s="630">
        <f>'Huong Binh'!BE46</f>
        <v>0</v>
      </c>
      <c r="I47" s="630">
        <f>'Huong Do'!BE46</f>
        <v>0</v>
      </c>
      <c r="J47" s="630">
        <f>'Huong Giang'!BE46</f>
        <v>0</v>
      </c>
      <c r="K47" s="630">
        <f>'Huong Lam'!BE46</f>
        <v>0</v>
      </c>
      <c r="L47" s="630">
        <f>'Huong Lien'!BE46</f>
        <v>0</v>
      </c>
      <c r="M47" s="630">
        <f>'Huong Long'!BE46</f>
        <v>0</v>
      </c>
      <c r="N47" s="630">
        <f>'Huong Thuy'!BE46</f>
        <v>0</v>
      </c>
      <c r="O47" s="630">
        <f>'Huong Tra'!BE46</f>
        <v>0</v>
      </c>
      <c r="P47" s="630">
        <f>'Huong Trach'!BE46</f>
        <v>0</v>
      </c>
      <c r="Q47" s="630">
        <f>'Huong Vinh'!BE46</f>
        <v>0</v>
      </c>
      <c r="R47" s="630">
        <f>'Huong Xuan'!BE46</f>
        <v>0</v>
      </c>
      <c r="S47" s="630">
        <f>'Loc Yen'!BE46</f>
        <v>0</v>
      </c>
      <c r="T47" s="630">
        <f>'Phu Gia'!BE46</f>
        <v>0</v>
      </c>
      <c r="U47" s="632">
        <f>'Phu Phong'!BE46</f>
        <v>0</v>
      </c>
      <c r="V47" s="632">
        <f>'Phuc Dong'!BE46</f>
        <v>0</v>
      </c>
      <c r="W47" s="632">
        <f>'Phuc Trach'!BE46</f>
        <v>0</v>
      </c>
      <c r="X47" s="632">
        <f>'Dien My'!BE46</f>
        <v>0</v>
      </c>
      <c r="Y47" s="630">
        <f>'Thi Tran'!BE46</f>
        <v>0</v>
      </c>
      <c r="AL47" s="362">
        <f t="shared" si="0"/>
        <v>0</v>
      </c>
    </row>
    <row r="48" spans="1:38" ht="15.75" x14ac:dyDescent="0.2">
      <c r="A48" s="351" t="s">
        <v>183</v>
      </c>
      <c r="B48" s="350" t="s">
        <v>161</v>
      </c>
      <c r="C48" s="352" t="s">
        <v>159</v>
      </c>
      <c r="D48" s="308">
        <f>'Bieu 12 CH'!BE48</f>
        <v>4.6899999999999995</v>
      </c>
      <c r="E48" s="630">
        <f>'Gia Pho'!BE47</f>
        <v>0.09</v>
      </c>
      <c r="F48" s="630">
        <f>'Ha Linh'!BE47</f>
        <v>0.45</v>
      </c>
      <c r="G48" s="630">
        <f>'Hoa Hai'!BE47</f>
        <v>0.67</v>
      </c>
      <c r="H48" s="630">
        <f>'Huong Binh'!BE47</f>
        <v>0.66999999999999993</v>
      </c>
      <c r="I48" s="630">
        <f>'Huong Do'!BE47</f>
        <v>0.68</v>
      </c>
      <c r="J48" s="630">
        <f>'Huong Giang'!BE47</f>
        <v>0.13</v>
      </c>
      <c r="K48" s="630">
        <f>'Huong Lam'!BE47</f>
        <v>0.18</v>
      </c>
      <c r="L48" s="630">
        <f>'Huong Lien'!BE47</f>
        <v>0.30000000000000004</v>
      </c>
      <c r="M48" s="630">
        <f>'Huong Long'!BE47</f>
        <v>0.39</v>
      </c>
      <c r="N48" s="630">
        <f>'Huong Thuy'!BE47</f>
        <v>0.11</v>
      </c>
      <c r="O48" s="630">
        <f>'Huong Tra'!BE47</f>
        <v>0.12</v>
      </c>
      <c r="P48" s="630">
        <f>'Huong Trach'!BE47</f>
        <v>0</v>
      </c>
      <c r="Q48" s="630">
        <f>'Huong Vinh'!BE47</f>
        <v>0</v>
      </c>
      <c r="R48" s="630">
        <f>'Huong Xuan'!BE47</f>
        <v>0.05</v>
      </c>
      <c r="S48" s="630">
        <f>'Loc Yen'!BE47</f>
        <v>0.01</v>
      </c>
      <c r="T48" s="630">
        <f>'Phu Gia'!BE47</f>
        <v>0</v>
      </c>
      <c r="U48" s="632">
        <f>'Phu Phong'!BE47</f>
        <v>0.12</v>
      </c>
      <c r="V48" s="632">
        <f>'Phuc Dong'!BE47</f>
        <v>0.25</v>
      </c>
      <c r="W48" s="632">
        <f>'Phuc Trach'!BE47</f>
        <v>0</v>
      </c>
      <c r="X48" s="632">
        <f>'Dien My'!BE47</f>
        <v>0.45999999999999996</v>
      </c>
      <c r="Y48" s="630">
        <f>'Thi Tran'!BE47</f>
        <v>0.01</v>
      </c>
      <c r="AL48" s="362">
        <f t="shared" si="0"/>
        <v>3.8499999999999996</v>
      </c>
    </row>
    <row r="49" spans="1:38" ht="15.75" x14ac:dyDescent="0.2">
      <c r="A49" s="351" t="s">
        <v>184</v>
      </c>
      <c r="B49" s="350" t="s">
        <v>162</v>
      </c>
      <c r="C49" s="352" t="s">
        <v>160</v>
      </c>
      <c r="D49" s="308">
        <f>'Bieu 12 CH'!BE49</f>
        <v>0</v>
      </c>
      <c r="E49" s="630">
        <f>'Gia Pho'!BE48</f>
        <v>0</v>
      </c>
      <c r="F49" s="630">
        <f>'Ha Linh'!BE48</f>
        <v>0</v>
      </c>
      <c r="G49" s="630">
        <f>'Hoa Hai'!BE48</f>
        <v>0</v>
      </c>
      <c r="H49" s="630">
        <f>'Huong Binh'!BE48</f>
        <v>0</v>
      </c>
      <c r="I49" s="630">
        <f>'Huong Do'!BE48</f>
        <v>0</v>
      </c>
      <c r="J49" s="630">
        <f>'Huong Giang'!BE48</f>
        <v>0</v>
      </c>
      <c r="K49" s="630">
        <f>'Huong Lam'!BE48</f>
        <v>0</v>
      </c>
      <c r="L49" s="630">
        <f>'Huong Lien'!BE48</f>
        <v>0</v>
      </c>
      <c r="M49" s="630">
        <f>'Huong Long'!BE48</f>
        <v>0</v>
      </c>
      <c r="N49" s="630">
        <f>'Huong Thuy'!BE48</f>
        <v>0</v>
      </c>
      <c r="O49" s="630">
        <f>'Huong Tra'!BE48</f>
        <v>0</v>
      </c>
      <c r="P49" s="630">
        <f>'Huong Trach'!BE48</f>
        <v>0</v>
      </c>
      <c r="Q49" s="630">
        <f>'Huong Vinh'!BE48</f>
        <v>0</v>
      </c>
      <c r="R49" s="630">
        <f>'Huong Xuan'!BE48</f>
        <v>0</v>
      </c>
      <c r="S49" s="630">
        <f>'Loc Yen'!BE48</f>
        <v>0</v>
      </c>
      <c r="T49" s="630">
        <f>'Phu Gia'!BE48</f>
        <v>0</v>
      </c>
      <c r="U49" s="632">
        <f>'Phu Phong'!BE48</f>
        <v>0</v>
      </c>
      <c r="V49" s="632">
        <f>'Phuc Dong'!BE48</f>
        <v>0</v>
      </c>
      <c r="W49" s="632">
        <f>'Phuc Trach'!BE48</f>
        <v>0</v>
      </c>
      <c r="X49" s="632">
        <f>'Dien My'!BE48</f>
        <v>0</v>
      </c>
      <c r="Y49" s="630">
        <f>'Thi Tran'!BE48</f>
        <v>0</v>
      </c>
      <c r="AL49" s="362">
        <f t="shared" si="0"/>
        <v>0</v>
      </c>
    </row>
    <row r="50" spans="1:38" ht="15.75" x14ac:dyDescent="0.2">
      <c r="A50" s="351" t="s">
        <v>185</v>
      </c>
      <c r="B50" s="350" t="s">
        <v>95</v>
      </c>
      <c r="C50" s="352" t="s">
        <v>100</v>
      </c>
      <c r="D50" s="308">
        <f>'Bieu 12 CH'!BE50</f>
        <v>6.23</v>
      </c>
      <c r="E50" s="630">
        <f>'Gia Pho'!BE49</f>
        <v>0.03</v>
      </c>
      <c r="F50" s="630">
        <f>'Ha Linh'!BE49</f>
        <v>0.02</v>
      </c>
      <c r="G50" s="630">
        <f>'Hoa Hai'!BE49</f>
        <v>0</v>
      </c>
      <c r="H50" s="630">
        <f>'Huong Binh'!BE49</f>
        <v>0.43</v>
      </c>
      <c r="I50" s="630">
        <f>'Huong Do'!BE49</f>
        <v>0</v>
      </c>
      <c r="J50" s="630">
        <f>'Huong Giang'!BE49</f>
        <v>0</v>
      </c>
      <c r="K50" s="630">
        <f>'Huong Lam'!BE49</f>
        <v>0</v>
      </c>
      <c r="L50" s="630">
        <f>'Huong Lien'!BE49</f>
        <v>0</v>
      </c>
      <c r="M50" s="630">
        <f>'Huong Long'!BE49</f>
        <v>2.33</v>
      </c>
      <c r="N50" s="630">
        <f>'Huong Thuy'!BE49</f>
        <v>0.02</v>
      </c>
      <c r="O50" s="630">
        <f>'Huong Tra'!BE49</f>
        <v>0.2</v>
      </c>
      <c r="P50" s="630">
        <f>'Huong Trach'!BE49</f>
        <v>0</v>
      </c>
      <c r="Q50" s="630">
        <f>'Huong Vinh'!BE49</f>
        <v>1.34</v>
      </c>
      <c r="R50" s="630">
        <f>'Huong Xuan'!BE49</f>
        <v>0.6</v>
      </c>
      <c r="S50" s="630">
        <f>'Loc Yen'!BE49</f>
        <v>0.99</v>
      </c>
      <c r="T50" s="630">
        <f>'Phu Gia'!BE49</f>
        <v>0</v>
      </c>
      <c r="U50" s="632">
        <f>'Phu Phong'!BE49</f>
        <v>0.27</v>
      </c>
      <c r="V50" s="632">
        <f>'Phuc Dong'!BE49</f>
        <v>0</v>
      </c>
      <c r="W50" s="632">
        <f>'Phuc Trach'!BE49</f>
        <v>0</v>
      </c>
      <c r="X50" s="632">
        <f>'Dien My'!BE49</f>
        <v>0</v>
      </c>
      <c r="Y50" s="630">
        <f>'Thi Tran'!BE49</f>
        <v>0</v>
      </c>
      <c r="AL50" s="362">
        <f t="shared" si="0"/>
        <v>5.96</v>
      </c>
    </row>
    <row r="51" spans="1:38" ht="15.75" x14ac:dyDescent="0.2">
      <c r="A51" s="351" t="s">
        <v>186</v>
      </c>
      <c r="B51" s="350" t="s">
        <v>96</v>
      </c>
      <c r="C51" s="352" t="s">
        <v>101</v>
      </c>
      <c r="D51" s="308">
        <f>'Bieu 12 CH'!BE51</f>
        <v>6.88</v>
      </c>
      <c r="E51" s="630">
        <f>'Gia Pho'!BE50</f>
        <v>0</v>
      </c>
      <c r="F51" s="630">
        <f>'Ha Linh'!BE50</f>
        <v>0</v>
      </c>
      <c r="G51" s="630">
        <f>'Hoa Hai'!BE50</f>
        <v>0</v>
      </c>
      <c r="H51" s="630">
        <f>'Huong Binh'!BE50</f>
        <v>0</v>
      </c>
      <c r="I51" s="630">
        <f>'Huong Do'!BE50</f>
        <v>0</v>
      </c>
      <c r="J51" s="630">
        <f>'Huong Giang'!BE50</f>
        <v>0</v>
      </c>
      <c r="K51" s="630">
        <f>'Huong Lam'!BE50</f>
        <v>0</v>
      </c>
      <c r="L51" s="630">
        <f>'Huong Lien'!BE50</f>
        <v>0</v>
      </c>
      <c r="M51" s="630">
        <f>'Huong Long'!BE50</f>
        <v>0</v>
      </c>
      <c r="N51" s="630">
        <f>'Huong Thuy'!BE50</f>
        <v>0</v>
      </c>
      <c r="O51" s="630">
        <f>'Huong Tra'!BE50</f>
        <v>0</v>
      </c>
      <c r="P51" s="630">
        <f>'Huong Trach'!BE50</f>
        <v>0</v>
      </c>
      <c r="Q51" s="630">
        <f>'Huong Vinh'!BE50</f>
        <v>0</v>
      </c>
      <c r="R51" s="630">
        <f>'Huong Xuan'!BE50</f>
        <v>0</v>
      </c>
      <c r="S51" s="630">
        <f>'Loc Yen'!BE50</f>
        <v>0</v>
      </c>
      <c r="T51" s="630">
        <f>'Phu Gia'!BE50</f>
        <v>0</v>
      </c>
      <c r="U51" s="632">
        <f>'Phu Phong'!BE50</f>
        <v>0</v>
      </c>
      <c r="V51" s="632">
        <f>'Phuc Dong'!BE50</f>
        <v>0</v>
      </c>
      <c r="W51" s="632">
        <f>'Phuc Trach'!BE50</f>
        <v>0</v>
      </c>
      <c r="X51" s="632">
        <f>'Dien My'!BE50</f>
        <v>0</v>
      </c>
      <c r="Y51" s="630">
        <f>'Thi Tran'!BE50</f>
        <v>6.88</v>
      </c>
      <c r="AL51" s="362">
        <f t="shared" si="0"/>
        <v>0</v>
      </c>
    </row>
    <row r="52" spans="1:38" ht="15.75" x14ac:dyDescent="0.2">
      <c r="A52" s="351" t="s">
        <v>187</v>
      </c>
      <c r="B52" s="350" t="s">
        <v>97</v>
      </c>
      <c r="C52" s="352" t="s">
        <v>105</v>
      </c>
      <c r="D52" s="308">
        <f>'Bieu 12 CH'!BE52</f>
        <v>1.1599999999999999</v>
      </c>
      <c r="E52" s="630">
        <f>'Gia Pho'!BE51</f>
        <v>0</v>
      </c>
      <c r="F52" s="630">
        <f>'Ha Linh'!BE51</f>
        <v>0.16</v>
      </c>
      <c r="G52" s="630">
        <f>'Hoa Hai'!BE51</f>
        <v>0</v>
      </c>
      <c r="H52" s="630">
        <f>'Huong Binh'!BE51</f>
        <v>0</v>
      </c>
      <c r="I52" s="630">
        <f>'Huong Do'!BE51</f>
        <v>0</v>
      </c>
      <c r="J52" s="630">
        <f>'Huong Giang'!BE51</f>
        <v>0</v>
      </c>
      <c r="K52" s="630">
        <f>'Huong Lam'!BE51</f>
        <v>0</v>
      </c>
      <c r="L52" s="630">
        <f>'Huong Lien'!BE51</f>
        <v>0</v>
      </c>
      <c r="M52" s="630">
        <f>'Huong Long'!BE51</f>
        <v>0</v>
      </c>
      <c r="N52" s="630">
        <f>'Huong Thuy'!BE51</f>
        <v>0.55000000000000004</v>
      </c>
      <c r="O52" s="630">
        <f>'Huong Tra'!BE51</f>
        <v>0</v>
      </c>
      <c r="P52" s="630">
        <f>'Huong Trach'!BE51</f>
        <v>0.1</v>
      </c>
      <c r="Q52" s="630">
        <f>'Huong Vinh'!BE51</f>
        <v>0.04</v>
      </c>
      <c r="R52" s="630">
        <f>'Huong Xuan'!BE51</f>
        <v>0</v>
      </c>
      <c r="S52" s="630">
        <f>'Loc Yen'!BE51</f>
        <v>0</v>
      </c>
      <c r="T52" s="630">
        <f>'Phu Gia'!BE51</f>
        <v>0</v>
      </c>
      <c r="U52" s="632">
        <f>'Phu Phong'!BE51</f>
        <v>0</v>
      </c>
      <c r="V52" s="632">
        <f>'Phuc Dong'!BE51</f>
        <v>0</v>
      </c>
      <c r="W52" s="632">
        <f>'Phuc Trach'!BE51</f>
        <v>0.18</v>
      </c>
      <c r="X52" s="632">
        <f>'Dien My'!BE51</f>
        <v>0.12</v>
      </c>
      <c r="Y52" s="630">
        <f>'Thi Tran'!BE51</f>
        <v>0.01</v>
      </c>
      <c r="AL52" s="362">
        <f t="shared" si="0"/>
        <v>0.85000000000000009</v>
      </c>
    </row>
    <row r="53" spans="1:38" ht="15.75" x14ac:dyDescent="0.2">
      <c r="A53" s="351" t="s">
        <v>188</v>
      </c>
      <c r="B53" s="350" t="s">
        <v>125</v>
      </c>
      <c r="C53" s="352" t="s">
        <v>102</v>
      </c>
      <c r="D53" s="308">
        <f>'Bieu 12 CH'!BE53</f>
        <v>0</v>
      </c>
      <c r="E53" s="630">
        <f>'Gia Pho'!BE52</f>
        <v>0</v>
      </c>
      <c r="F53" s="630">
        <f>'Ha Linh'!BE52</f>
        <v>0</v>
      </c>
      <c r="G53" s="630">
        <f>'Hoa Hai'!BE52</f>
        <v>0</v>
      </c>
      <c r="H53" s="630">
        <f>'Huong Binh'!BE52</f>
        <v>0</v>
      </c>
      <c r="I53" s="630">
        <f>'Huong Do'!BE52</f>
        <v>0</v>
      </c>
      <c r="J53" s="630">
        <f>'Huong Giang'!BE52</f>
        <v>0</v>
      </c>
      <c r="K53" s="630">
        <f>'Huong Lam'!BE52</f>
        <v>0</v>
      </c>
      <c r="L53" s="630">
        <f>'Huong Lien'!BE52</f>
        <v>0</v>
      </c>
      <c r="M53" s="630">
        <f>'Huong Long'!BE52</f>
        <v>0</v>
      </c>
      <c r="N53" s="630">
        <f>'Huong Thuy'!BE52</f>
        <v>0</v>
      </c>
      <c r="O53" s="630">
        <f>'Huong Tra'!BE52</f>
        <v>0</v>
      </c>
      <c r="P53" s="630">
        <f>'Huong Trach'!BE52</f>
        <v>0</v>
      </c>
      <c r="Q53" s="630">
        <f>'Huong Vinh'!BE52</f>
        <v>0</v>
      </c>
      <c r="R53" s="630">
        <f>'Huong Xuan'!BE52</f>
        <v>0</v>
      </c>
      <c r="S53" s="630">
        <f>'Loc Yen'!BE52</f>
        <v>0</v>
      </c>
      <c r="T53" s="630">
        <f>'Phu Gia'!BE52</f>
        <v>0</v>
      </c>
      <c r="U53" s="632">
        <f>'Phu Phong'!BE52</f>
        <v>0</v>
      </c>
      <c r="V53" s="632">
        <f>'Phuc Dong'!BE52</f>
        <v>0</v>
      </c>
      <c r="W53" s="632">
        <f>'Phuc Trach'!BE52</f>
        <v>0</v>
      </c>
      <c r="X53" s="632">
        <f>'Dien My'!BE52</f>
        <v>0</v>
      </c>
      <c r="Y53" s="630">
        <f>'Thi Tran'!BE52</f>
        <v>0</v>
      </c>
      <c r="AL53" s="362">
        <f t="shared" si="0"/>
        <v>0</v>
      </c>
    </row>
    <row r="54" spans="1:38" ht="15.75" x14ac:dyDescent="0.2">
      <c r="A54" s="351" t="s">
        <v>189</v>
      </c>
      <c r="B54" s="350" t="s">
        <v>129</v>
      </c>
      <c r="C54" s="352" t="s">
        <v>126</v>
      </c>
      <c r="D54" s="308">
        <f>'Bieu 12 CH'!BE54</f>
        <v>0</v>
      </c>
      <c r="E54" s="630">
        <f>'Gia Pho'!BE53</f>
        <v>0</v>
      </c>
      <c r="F54" s="630">
        <f>'Ha Linh'!BE53</f>
        <v>0</v>
      </c>
      <c r="G54" s="630">
        <f>'Hoa Hai'!BE53</f>
        <v>0</v>
      </c>
      <c r="H54" s="630">
        <f>'Huong Binh'!BE53</f>
        <v>0</v>
      </c>
      <c r="I54" s="630">
        <f>'Huong Do'!BE53</f>
        <v>0</v>
      </c>
      <c r="J54" s="630">
        <f>'Huong Giang'!BE53</f>
        <v>0</v>
      </c>
      <c r="K54" s="630">
        <f>'Huong Lam'!BE53</f>
        <v>0</v>
      </c>
      <c r="L54" s="630">
        <f>'Huong Lien'!BE53</f>
        <v>0</v>
      </c>
      <c r="M54" s="630">
        <f>'Huong Long'!BE53</f>
        <v>0</v>
      </c>
      <c r="N54" s="630">
        <f>'Huong Thuy'!BE53</f>
        <v>0</v>
      </c>
      <c r="O54" s="630">
        <f>'Huong Tra'!BE53</f>
        <v>0</v>
      </c>
      <c r="P54" s="630">
        <f>'Huong Trach'!BE53</f>
        <v>0</v>
      </c>
      <c r="Q54" s="630">
        <f>'Huong Vinh'!BE53</f>
        <v>0</v>
      </c>
      <c r="R54" s="630">
        <f>'Huong Xuan'!BE53</f>
        <v>0</v>
      </c>
      <c r="S54" s="630">
        <f>'Loc Yen'!BE53</f>
        <v>0</v>
      </c>
      <c r="T54" s="630">
        <f>'Phu Gia'!BE53</f>
        <v>0</v>
      </c>
      <c r="U54" s="632">
        <f>'Phu Phong'!BE53</f>
        <v>0</v>
      </c>
      <c r="V54" s="632">
        <f>'Phuc Dong'!BE53</f>
        <v>0</v>
      </c>
      <c r="W54" s="632">
        <f>'Phuc Trach'!BE53</f>
        <v>0</v>
      </c>
      <c r="X54" s="632">
        <f>'Dien My'!BE53</f>
        <v>0</v>
      </c>
      <c r="Y54" s="630">
        <f>'Thi Tran'!BE53</f>
        <v>0</v>
      </c>
      <c r="AL54" s="362">
        <f t="shared" si="0"/>
        <v>0</v>
      </c>
    </row>
    <row r="55" spans="1:38" ht="15.75" x14ac:dyDescent="0.2">
      <c r="A55" s="351" t="s">
        <v>190</v>
      </c>
      <c r="B55" s="350" t="s">
        <v>157</v>
      </c>
      <c r="C55" s="352" t="s">
        <v>111</v>
      </c>
      <c r="D55" s="308">
        <f>'Bieu 12 CH'!BE55</f>
        <v>0</v>
      </c>
      <c r="E55" s="630">
        <f>'Gia Pho'!BE54</f>
        <v>0</v>
      </c>
      <c r="F55" s="630">
        <f>'Ha Linh'!BE54</f>
        <v>0</v>
      </c>
      <c r="G55" s="630">
        <f>'Hoa Hai'!BE54</f>
        <v>0</v>
      </c>
      <c r="H55" s="630">
        <f>'Huong Binh'!BE54</f>
        <v>0</v>
      </c>
      <c r="I55" s="630">
        <f>'Huong Do'!BE54</f>
        <v>0</v>
      </c>
      <c r="J55" s="630">
        <f>'Huong Giang'!BE54</f>
        <v>0</v>
      </c>
      <c r="K55" s="630">
        <f>'Huong Lam'!BE54</f>
        <v>0</v>
      </c>
      <c r="L55" s="630">
        <f>'Huong Lien'!BE54</f>
        <v>0</v>
      </c>
      <c r="M55" s="630">
        <f>'Huong Long'!BE54</f>
        <v>0</v>
      </c>
      <c r="N55" s="630">
        <f>'Huong Thuy'!BE54</f>
        <v>0</v>
      </c>
      <c r="O55" s="630">
        <f>'Huong Tra'!BE54</f>
        <v>0</v>
      </c>
      <c r="P55" s="630">
        <f>'Huong Trach'!BE54</f>
        <v>0</v>
      </c>
      <c r="Q55" s="630">
        <f>'Huong Vinh'!BE54</f>
        <v>0</v>
      </c>
      <c r="R55" s="630">
        <f>'Huong Xuan'!BE54</f>
        <v>0</v>
      </c>
      <c r="S55" s="630">
        <f>'Loc Yen'!BE54</f>
        <v>0</v>
      </c>
      <c r="T55" s="630">
        <f>'Phu Gia'!BE54</f>
        <v>0</v>
      </c>
      <c r="U55" s="632">
        <f>'Phu Phong'!BE54</f>
        <v>0</v>
      </c>
      <c r="V55" s="632">
        <f>'Phuc Dong'!BE54</f>
        <v>0</v>
      </c>
      <c r="W55" s="632">
        <f>'Phuc Trach'!BE54</f>
        <v>0</v>
      </c>
      <c r="X55" s="632">
        <f>'Dien My'!BE54</f>
        <v>0</v>
      </c>
      <c r="Y55" s="630">
        <f>'Thi Tran'!BE54</f>
        <v>0</v>
      </c>
      <c r="AL55" s="362">
        <f t="shared" si="0"/>
        <v>0</v>
      </c>
    </row>
    <row r="56" spans="1:38" ht="15.75" x14ac:dyDescent="0.2">
      <c r="A56" s="351" t="s">
        <v>191</v>
      </c>
      <c r="B56" s="350" t="s">
        <v>164</v>
      </c>
      <c r="C56" s="352" t="s">
        <v>165</v>
      </c>
      <c r="D56" s="308">
        <f>'Bieu 12 CH'!BE56</f>
        <v>79.789999999999992</v>
      </c>
      <c r="E56" s="630">
        <f>'Gia Pho'!BE55</f>
        <v>0</v>
      </c>
      <c r="F56" s="630">
        <f>'Ha Linh'!BE55</f>
        <v>0</v>
      </c>
      <c r="G56" s="630">
        <f>'Hoa Hai'!BE55</f>
        <v>6.42</v>
      </c>
      <c r="H56" s="630">
        <f>'Huong Binh'!BE55</f>
        <v>0</v>
      </c>
      <c r="I56" s="630">
        <f>'Huong Do'!BE55</f>
        <v>0.6</v>
      </c>
      <c r="J56" s="630">
        <f>'Huong Giang'!BE55</f>
        <v>0</v>
      </c>
      <c r="K56" s="630">
        <f>'Huong Lam'!BE55</f>
        <v>0</v>
      </c>
      <c r="L56" s="630">
        <f>'Huong Lien'!BE55</f>
        <v>0</v>
      </c>
      <c r="M56" s="630">
        <f>'Huong Long'!BE55</f>
        <v>0</v>
      </c>
      <c r="N56" s="630">
        <f>'Huong Thuy'!BE55</f>
        <v>0</v>
      </c>
      <c r="O56" s="630">
        <f>'Huong Tra'!BE55</f>
        <v>0</v>
      </c>
      <c r="P56" s="630">
        <f>'Huong Trach'!BE55</f>
        <v>10</v>
      </c>
      <c r="Q56" s="630">
        <f>'Huong Vinh'!BE55</f>
        <v>0</v>
      </c>
      <c r="R56" s="630">
        <f>'Huong Xuan'!BE55</f>
        <v>0</v>
      </c>
      <c r="S56" s="630">
        <f>'Loc Yen'!BE55</f>
        <v>2.0499999999999998</v>
      </c>
      <c r="T56" s="630">
        <f>'Phu Gia'!BE55</f>
        <v>50</v>
      </c>
      <c r="U56" s="632">
        <f>'Phu Phong'!BE55</f>
        <v>0</v>
      </c>
      <c r="V56" s="632">
        <f>'Phuc Dong'!BE55</f>
        <v>5</v>
      </c>
      <c r="W56" s="632">
        <f>'Phuc Trach'!BE55</f>
        <v>0</v>
      </c>
      <c r="X56" s="632">
        <f>'Dien My'!BE55</f>
        <v>5</v>
      </c>
      <c r="Y56" s="630">
        <f>'Thi Tran'!BE55</f>
        <v>0.72</v>
      </c>
      <c r="AL56" s="362">
        <f t="shared" si="0"/>
        <v>69.069999999999993</v>
      </c>
    </row>
    <row r="57" spans="1:38" ht="15.75" x14ac:dyDescent="0.2">
      <c r="A57" s="351" t="s">
        <v>193</v>
      </c>
      <c r="B57" s="350" t="s">
        <v>163</v>
      </c>
      <c r="C57" s="352" t="s">
        <v>166</v>
      </c>
      <c r="D57" s="308">
        <f>'Bieu 12 CH'!BE57</f>
        <v>66.200000000000017</v>
      </c>
      <c r="E57" s="630">
        <f>'Gia Pho'!BE56</f>
        <v>13.25</v>
      </c>
      <c r="F57" s="630">
        <f>'Ha Linh'!BE56</f>
        <v>0.24</v>
      </c>
      <c r="G57" s="630">
        <f>'Hoa Hai'!BE56</f>
        <v>0</v>
      </c>
      <c r="H57" s="630">
        <f>'Huong Binh'!BE56</f>
        <v>1</v>
      </c>
      <c r="I57" s="630">
        <f>'Huong Do'!BE56</f>
        <v>11.559999999999999</v>
      </c>
      <c r="J57" s="630">
        <f>'Huong Giang'!BE56</f>
        <v>0</v>
      </c>
      <c r="K57" s="630">
        <f>'Huong Lam'!BE56</f>
        <v>0</v>
      </c>
      <c r="L57" s="630">
        <f>'Huong Lien'!BE56</f>
        <v>0</v>
      </c>
      <c r="M57" s="630">
        <f>'Huong Long'!BE56</f>
        <v>0</v>
      </c>
      <c r="N57" s="630">
        <f>'Huong Thuy'!BE56</f>
        <v>0</v>
      </c>
      <c r="O57" s="630">
        <f>'Huong Tra'!BE56</f>
        <v>0.5</v>
      </c>
      <c r="P57" s="630">
        <f>'Huong Trach'!BE56</f>
        <v>0</v>
      </c>
      <c r="Q57" s="630">
        <f>'Huong Vinh'!BE56</f>
        <v>0.6</v>
      </c>
      <c r="R57" s="630">
        <f>'Huong Xuan'!BE56</f>
        <v>0.6</v>
      </c>
      <c r="S57" s="630">
        <f>'Loc Yen'!BE56</f>
        <v>18.010000000000002</v>
      </c>
      <c r="T57" s="630">
        <f>'Phu Gia'!BE56</f>
        <v>0</v>
      </c>
      <c r="U57" s="632">
        <f>'Phu Phong'!BE56</f>
        <v>0</v>
      </c>
      <c r="V57" s="632">
        <f>'Phuc Dong'!BE56</f>
        <v>20.259999999999998</v>
      </c>
      <c r="W57" s="632">
        <f>'Phuc Trach'!BE56</f>
        <v>0</v>
      </c>
      <c r="X57" s="632">
        <f>'Dien My'!BE56</f>
        <v>0</v>
      </c>
      <c r="Y57" s="630">
        <f>'Thi Tran'!BE56</f>
        <v>0.18</v>
      </c>
      <c r="AL57" s="362">
        <f t="shared" si="0"/>
        <v>45.760000000000005</v>
      </c>
    </row>
    <row r="58" spans="1:38" ht="15.75" x14ac:dyDescent="0.2">
      <c r="A58" s="354" t="s">
        <v>194</v>
      </c>
      <c r="B58" s="355" t="s">
        <v>81</v>
      </c>
      <c r="C58" s="356" t="s">
        <v>82</v>
      </c>
      <c r="D58" s="309">
        <f>'Bieu 12 CH'!BE58</f>
        <v>0</v>
      </c>
      <c r="E58" s="631">
        <f>'Gia Pho'!BE57</f>
        <v>0</v>
      </c>
      <c r="F58" s="631">
        <f>'Ha Linh'!BE57</f>
        <v>0</v>
      </c>
      <c r="G58" s="631">
        <f>'Hoa Hai'!BE57</f>
        <v>0</v>
      </c>
      <c r="H58" s="631">
        <f>'Huong Binh'!BE57</f>
        <v>0</v>
      </c>
      <c r="I58" s="631">
        <f>'Huong Do'!BE57</f>
        <v>0</v>
      </c>
      <c r="J58" s="631">
        <f>'Huong Giang'!BE57</f>
        <v>0</v>
      </c>
      <c r="K58" s="631">
        <f>'Huong Lam'!BE57</f>
        <v>0</v>
      </c>
      <c r="L58" s="631">
        <f>'Huong Lien'!BE57</f>
        <v>0</v>
      </c>
      <c r="M58" s="631">
        <f>'Huong Long'!BE57</f>
        <v>0</v>
      </c>
      <c r="N58" s="631">
        <f>'Huong Thuy'!BE57</f>
        <v>0</v>
      </c>
      <c r="O58" s="631">
        <f>'Huong Tra'!BE57</f>
        <v>0</v>
      </c>
      <c r="P58" s="631">
        <f>'Huong Trach'!BE57</f>
        <v>0</v>
      </c>
      <c r="Q58" s="631">
        <f>'Huong Vinh'!BE57</f>
        <v>0</v>
      </c>
      <c r="R58" s="631">
        <f>'Huong Xuan'!BE57</f>
        <v>0</v>
      </c>
      <c r="S58" s="631">
        <f>'Loc Yen'!BE57</f>
        <v>0</v>
      </c>
      <c r="T58" s="631">
        <f>'Phu Gia'!BE57</f>
        <v>0</v>
      </c>
      <c r="U58" s="631">
        <f>'Phu Phong'!BE57</f>
        <v>0</v>
      </c>
      <c r="V58" s="631">
        <f>'Phuc Dong'!BE57</f>
        <v>0</v>
      </c>
      <c r="W58" s="631">
        <f>'Phuc Trach'!BE57</f>
        <v>0</v>
      </c>
      <c r="X58" s="631">
        <f>'Dien My'!BE57</f>
        <v>0</v>
      </c>
      <c r="Y58" s="631">
        <f>'Thi Tran'!BE57</f>
        <v>0</v>
      </c>
      <c r="AL58" s="362">
        <f t="shared" si="0"/>
        <v>0</v>
      </c>
    </row>
  </sheetData>
  <mergeCells count="7">
    <mergeCell ref="A2:AJ2"/>
    <mergeCell ref="E4:AJ4"/>
    <mergeCell ref="A5:A6"/>
    <mergeCell ref="B5:B6"/>
    <mergeCell ref="C5:C6"/>
    <mergeCell ref="D5:D6"/>
    <mergeCell ref="A3:AJ3"/>
  </mergeCells>
  <phoneticPr fontId="4" type="noConversion"/>
  <pageMargins left="0.9" right="0.16" top="0.28999999999999998" bottom="0.19" header="0.22" footer="0.16"/>
  <pageSetup paperSize="8" scale="9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74"/>
  <sheetViews>
    <sheetView topLeftCell="I91" zoomScale="70" zoomScaleNormal="70" workbookViewId="0">
      <selection activeCell="D14" sqref="D14"/>
    </sheetView>
  </sheetViews>
  <sheetFormatPr defaultColWidth="9.140625" defaultRowHeight="15.75" x14ac:dyDescent="0.25"/>
  <cols>
    <col min="1" max="1" width="5.28515625" style="743" bestFit="1" customWidth="1"/>
    <col min="2" max="2" width="19.7109375" style="14" customWidth="1"/>
    <col min="3" max="3" width="18.42578125" style="14" customWidth="1"/>
    <col min="4" max="4" width="19.42578125" style="14" customWidth="1"/>
    <col min="5" max="5" width="13.140625" style="14" customWidth="1"/>
    <col min="6" max="6" width="9.140625" style="14"/>
    <col min="7" max="7" width="6.140625" style="743" bestFit="1" customWidth="1"/>
    <col min="8" max="8" width="23.140625" style="14" customWidth="1"/>
    <col min="9" max="9" width="13.28515625" style="14" customWidth="1"/>
    <col min="10" max="10" width="12.5703125" style="14" customWidth="1"/>
    <col min="11" max="11" width="17.28515625" style="14" bestFit="1" customWidth="1"/>
    <col min="12" max="12" width="9.140625" style="14"/>
    <col min="13" max="13" width="6.140625" style="14" bestFit="1" customWidth="1"/>
    <col min="14" max="14" width="18.42578125" style="14" customWidth="1"/>
    <col min="15" max="15" width="12.85546875" style="14" customWidth="1"/>
    <col min="16" max="17" width="13" style="14" customWidth="1"/>
    <col min="18" max="18" width="9.140625" style="14"/>
    <col min="19" max="19" width="6.140625" style="14" bestFit="1" customWidth="1"/>
    <col min="20" max="20" width="18.7109375" style="14" customWidth="1"/>
    <col min="21" max="21" width="12.5703125" style="14" customWidth="1"/>
    <col min="22" max="22" width="12.42578125" style="14" customWidth="1"/>
    <col min="23" max="23" width="11.7109375" style="14" customWidth="1"/>
    <col min="24" max="24" width="9.140625" style="14"/>
    <col min="25" max="25" width="9.140625" style="14" customWidth="1"/>
    <col min="26" max="26" width="17.140625" style="14" customWidth="1"/>
    <col min="27" max="27" width="15" style="14" customWidth="1"/>
    <col min="28" max="28" width="13.5703125" style="14" customWidth="1"/>
    <col min="29" max="29" width="13" style="14" customWidth="1"/>
    <col min="30" max="16384" width="9.140625" style="14"/>
  </cols>
  <sheetData>
    <row r="1" spans="1:29" ht="15" customHeight="1" x14ac:dyDescent="0.25">
      <c r="A1" s="1204" t="s">
        <v>507</v>
      </c>
      <c r="B1" s="1204"/>
      <c r="C1" s="1204"/>
      <c r="D1" s="1204"/>
      <c r="E1" s="1204"/>
      <c r="G1" s="1204" t="s">
        <v>518</v>
      </c>
      <c r="H1" s="1204"/>
      <c r="I1" s="1204"/>
      <c r="J1" s="1204"/>
      <c r="K1" s="1204"/>
      <c r="M1" s="1206" t="s">
        <v>527</v>
      </c>
      <c r="N1" s="1206"/>
      <c r="O1" s="1206"/>
      <c r="P1" s="1206"/>
      <c r="Q1" s="1206"/>
      <c r="S1" s="1206" t="s">
        <v>536</v>
      </c>
      <c r="T1" s="1206"/>
      <c r="U1" s="1206"/>
      <c r="V1" s="1206"/>
      <c r="W1" s="1206"/>
      <c r="Y1" s="1206" t="s">
        <v>545</v>
      </c>
      <c r="Z1" s="1206"/>
      <c r="AA1" s="1206"/>
      <c r="AB1" s="1206"/>
      <c r="AC1" s="1206"/>
    </row>
    <row r="2" spans="1:29" ht="15" customHeight="1" x14ac:dyDescent="0.25">
      <c r="A2" s="1205"/>
      <c r="B2" s="1205"/>
      <c r="C2" s="1205"/>
      <c r="D2" s="1205"/>
      <c r="E2" s="1205"/>
      <c r="G2" s="1205"/>
      <c r="H2" s="1205"/>
      <c r="I2" s="1205"/>
      <c r="J2" s="1205"/>
      <c r="K2" s="1205"/>
      <c r="M2" s="1207"/>
      <c r="N2" s="1207"/>
      <c r="O2" s="1207"/>
      <c r="P2" s="1207"/>
      <c r="Q2" s="1207"/>
      <c r="S2" s="1207"/>
      <c r="T2" s="1207"/>
      <c r="U2" s="1207"/>
      <c r="V2" s="1207"/>
      <c r="W2" s="1207"/>
      <c r="Y2" s="1207"/>
      <c r="Z2" s="1207"/>
      <c r="AA2" s="1207"/>
      <c r="AB2" s="1207"/>
      <c r="AC2" s="1207"/>
    </row>
    <row r="3" spans="1:29" ht="31.5" customHeight="1" x14ac:dyDescent="0.25">
      <c r="A3" s="1093" t="s">
        <v>20</v>
      </c>
      <c r="B3" s="1093" t="s">
        <v>499</v>
      </c>
      <c r="C3" s="1093" t="s">
        <v>3</v>
      </c>
      <c r="D3" s="1093" t="s">
        <v>500</v>
      </c>
      <c r="E3" s="1093"/>
      <c r="G3" s="1093" t="s">
        <v>20</v>
      </c>
      <c r="H3" s="1093" t="s">
        <v>499</v>
      </c>
      <c r="I3" s="1093" t="s">
        <v>3</v>
      </c>
      <c r="J3" s="1093" t="s">
        <v>500</v>
      </c>
      <c r="K3" s="1093"/>
      <c r="M3" s="1093" t="s">
        <v>20</v>
      </c>
      <c r="N3" s="1093" t="s">
        <v>499</v>
      </c>
      <c r="O3" s="1093" t="s">
        <v>3</v>
      </c>
      <c r="P3" s="1093" t="s">
        <v>500</v>
      </c>
      <c r="Q3" s="1093"/>
      <c r="S3" s="1093" t="s">
        <v>20</v>
      </c>
      <c r="T3" s="1093" t="s">
        <v>499</v>
      </c>
      <c r="U3" s="1093" t="s">
        <v>3</v>
      </c>
      <c r="V3" s="1093" t="s">
        <v>500</v>
      </c>
      <c r="W3" s="1093"/>
      <c r="Y3" s="1199" t="s">
        <v>20</v>
      </c>
      <c r="Z3" s="1199" t="s">
        <v>499</v>
      </c>
      <c r="AA3" s="1199" t="s">
        <v>3</v>
      </c>
      <c r="AB3" s="1202" t="s">
        <v>500</v>
      </c>
      <c r="AC3" s="1203"/>
    </row>
    <row r="4" spans="1:29" ht="31.5" customHeight="1" x14ac:dyDescent="0.25">
      <c r="A4" s="1093"/>
      <c r="B4" s="1093"/>
      <c r="C4" s="1093"/>
      <c r="D4" s="181" t="s">
        <v>130</v>
      </c>
      <c r="E4" s="181" t="s">
        <v>501</v>
      </c>
      <c r="G4" s="1093"/>
      <c r="H4" s="1093"/>
      <c r="I4" s="1093"/>
      <c r="J4" s="181" t="s">
        <v>130</v>
      </c>
      <c r="K4" s="181" t="s">
        <v>501</v>
      </c>
      <c r="M4" s="1093"/>
      <c r="N4" s="1093"/>
      <c r="O4" s="1093"/>
      <c r="P4" s="181" t="s">
        <v>130</v>
      </c>
      <c r="Q4" s="181" t="s">
        <v>501</v>
      </c>
      <c r="S4" s="1093"/>
      <c r="T4" s="1093"/>
      <c r="U4" s="1093"/>
      <c r="V4" s="181" t="s">
        <v>130</v>
      </c>
      <c r="W4" s="181" t="s">
        <v>501</v>
      </c>
      <c r="Y4" s="1200"/>
      <c r="Z4" s="1200"/>
      <c r="AA4" s="1200"/>
      <c r="AB4" s="181" t="s">
        <v>130</v>
      </c>
      <c r="AC4" s="181" t="s">
        <v>501</v>
      </c>
    </row>
    <row r="5" spans="1:29" x14ac:dyDescent="0.25">
      <c r="A5" s="27">
        <v>1</v>
      </c>
      <c r="B5" s="200" t="s">
        <v>590</v>
      </c>
      <c r="C5" s="736">
        <f t="array" ref="C5:C25">TRANSPOSE('Bieu 01 CH'!F8:Z8)</f>
        <v>855.54</v>
      </c>
      <c r="D5" s="736">
        <f t="array" ref="D5:D25">TRANSPOSE('Bieu 03 CH'!E9:Y9)</f>
        <v>811.68999999999994</v>
      </c>
      <c r="E5" s="737">
        <f>D5-C5</f>
        <v>-43.850000000000023</v>
      </c>
      <c r="G5" s="27">
        <v>1</v>
      </c>
      <c r="H5" s="200" t="s">
        <v>590</v>
      </c>
      <c r="I5" s="736">
        <f t="array" ref="I5:I25">TRANSPOSE('Bieu 01 CH'!F22:Z22)</f>
        <v>0</v>
      </c>
      <c r="J5" s="736">
        <f t="array" ref="J5:J25">TRANSPOSE('Bieu 03 CH'!E23:Y23)</f>
        <v>0</v>
      </c>
      <c r="K5" s="737">
        <f>J5-I5</f>
        <v>0</v>
      </c>
      <c r="M5" s="27">
        <v>1</v>
      </c>
      <c r="N5" s="200" t="s">
        <v>590</v>
      </c>
      <c r="O5" s="736">
        <f t="array" ref="O5:O25">TRANSPOSE('Bieu 01 CH'!F32:Z32)</f>
        <v>24.25</v>
      </c>
      <c r="P5" s="736">
        <f t="array" ref="P5:P25">TRANSPOSE('Bieu 03 CH'!E33:Y33)</f>
        <v>30.63</v>
      </c>
      <c r="Q5" s="737">
        <f>P5-O5</f>
        <v>6.379999999999999</v>
      </c>
      <c r="S5" s="27">
        <v>1</v>
      </c>
      <c r="T5" s="200" t="s">
        <v>590</v>
      </c>
      <c r="U5" s="736">
        <f t="array" ref="U5:U25">TRANSPOSE('Bieu 01 CH'!F42:Z42)</f>
        <v>9.09</v>
      </c>
      <c r="V5" s="736">
        <f t="array" ref="V5:V25">TRANSPOSE('Bieu 03 CH'!E43:Y43)</f>
        <v>21.09</v>
      </c>
      <c r="W5" s="737">
        <f>V5-U5</f>
        <v>12</v>
      </c>
      <c r="Y5" s="27">
        <v>1</v>
      </c>
      <c r="Z5" s="200" t="s">
        <v>590</v>
      </c>
      <c r="AA5" s="736">
        <f t="array" ref="AA5:AA25">TRANSPOSE('Bieu 01 CH'!F53:Z53)</f>
        <v>0</v>
      </c>
      <c r="AB5" s="736">
        <f t="array" ref="AB5:AB25">TRANSPOSE('Bieu 03 CH'!E54:Y54)</f>
        <v>0</v>
      </c>
      <c r="AC5" s="737">
        <f>AB5-AA5</f>
        <v>0</v>
      </c>
    </row>
    <row r="6" spans="1:29" x14ac:dyDescent="0.25">
      <c r="A6" s="193">
        <v>2</v>
      </c>
      <c r="B6" s="613" t="s">
        <v>591</v>
      </c>
      <c r="C6" s="738">
        <v>6631.86</v>
      </c>
      <c r="D6" s="738">
        <v>5768.07</v>
      </c>
      <c r="E6" s="737">
        <f t="shared" ref="E6:E25" si="0">D6-C6</f>
        <v>-863.79</v>
      </c>
      <c r="G6" s="193">
        <v>2</v>
      </c>
      <c r="H6" s="613" t="s">
        <v>591</v>
      </c>
      <c r="I6" s="738">
        <v>237.94</v>
      </c>
      <c r="J6" s="738">
        <v>986.94</v>
      </c>
      <c r="K6" s="737">
        <f t="shared" ref="K6:K25" si="1">J6-I6</f>
        <v>749</v>
      </c>
      <c r="M6" s="193">
        <v>2</v>
      </c>
      <c r="N6" s="613" t="s">
        <v>591</v>
      </c>
      <c r="O6" s="738">
        <v>13.68</v>
      </c>
      <c r="P6" s="738">
        <v>26.33</v>
      </c>
      <c r="Q6" s="737">
        <f t="shared" ref="Q6:Q25" si="2">P6-O6</f>
        <v>12.649999999999999</v>
      </c>
      <c r="S6" s="193">
        <v>2</v>
      </c>
      <c r="T6" s="613" t="s">
        <v>591</v>
      </c>
      <c r="U6" s="738">
        <v>0.93</v>
      </c>
      <c r="V6" s="738">
        <v>0.99</v>
      </c>
      <c r="W6" s="737">
        <f t="shared" ref="W6:W25" si="3">V6-U6</f>
        <v>5.9999999999999942E-2</v>
      </c>
      <c r="Y6" s="193">
        <v>2</v>
      </c>
      <c r="Z6" s="613" t="s">
        <v>591</v>
      </c>
      <c r="AA6" s="738">
        <v>0</v>
      </c>
      <c r="AB6" s="738">
        <v>0</v>
      </c>
      <c r="AC6" s="737">
        <f t="shared" ref="AC6:AC25" si="4">AB6-AA6</f>
        <v>0</v>
      </c>
    </row>
    <row r="7" spans="1:29" x14ac:dyDescent="0.25">
      <c r="A7" s="27">
        <v>3</v>
      </c>
      <c r="B7" s="613" t="s">
        <v>592</v>
      </c>
      <c r="C7" s="738">
        <v>15227.689999999999</v>
      </c>
      <c r="D7" s="738">
        <v>14216.609999999999</v>
      </c>
      <c r="E7" s="737">
        <f t="shared" si="0"/>
        <v>-1011.0799999999999</v>
      </c>
      <c r="G7" s="27">
        <v>3</v>
      </c>
      <c r="H7" s="613" t="s">
        <v>592</v>
      </c>
      <c r="I7" s="738">
        <v>30.58</v>
      </c>
      <c r="J7" s="738">
        <v>993.25000000000011</v>
      </c>
      <c r="K7" s="737">
        <f t="shared" si="1"/>
        <v>962.67000000000007</v>
      </c>
      <c r="M7" s="27">
        <v>3</v>
      </c>
      <c r="N7" s="613" t="s">
        <v>592</v>
      </c>
      <c r="O7" s="738">
        <v>213.94</v>
      </c>
      <c r="P7" s="738">
        <v>225.40999999999997</v>
      </c>
      <c r="Q7" s="737">
        <f t="shared" si="2"/>
        <v>11.46999999999997</v>
      </c>
      <c r="S7" s="27">
        <v>3</v>
      </c>
      <c r="T7" s="613" t="s">
        <v>592</v>
      </c>
      <c r="U7" s="738">
        <v>0.64</v>
      </c>
      <c r="V7" s="738">
        <v>0.64</v>
      </c>
      <c r="W7" s="737">
        <f t="shared" si="3"/>
        <v>0</v>
      </c>
      <c r="Y7" s="27">
        <v>3</v>
      </c>
      <c r="Z7" s="613" t="s">
        <v>592</v>
      </c>
      <c r="AA7" s="738">
        <v>0</v>
      </c>
      <c r="AB7" s="738">
        <v>0</v>
      </c>
      <c r="AC7" s="737">
        <f t="shared" si="4"/>
        <v>0</v>
      </c>
    </row>
    <row r="8" spans="1:29" x14ac:dyDescent="0.25">
      <c r="A8" s="193">
        <v>4</v>
      </c>
      <c r="B8" s="613" t="s">
        <v>593</v>
      </c>
      <c r="C8" s="738">
        <v>3192.55</v>
      </c>
      <c r="D8" s="738">
        <v>3140.32</v>
      </c>
      <c r="E8" s="737">
        <f t="shared" si="0"/>
        <v>-52.230000000000018</v>
      </c>
      <c r="G8" s="193">
        <v>4</v>
      </c>
      <c r="H8" s="613" t="s">
        <v>593</v>
      </c>
      <c r="I8" s="738">
        <v>0</v>
      </c>
      <c r="J8" s="738">
        <v>14.93</v>
      </c>
      <c r="K8" s="737">
        <f t="shared" si="1"/>
        <v>14.93</v>
      </c>
      <c r="M8" s="193">
        <v>4</v>
      </c>
      <c r="N8" s="613" t="s">
        <v>593</v>
      </c>
      <c r="O8" s="738">
        <v>16.72</v>
      </c>
      <c r="P8" s="738">
        <v>24.82</v>
      </c>
      <c r="Q8" s="737">
        <f t="shared" si="2"/>
        <v>8.1000000000000014</v>
      </c>
      <c r="S8" s="193">
        <v>4</v>
      </c>
      <c r="T8" s="613" t="s">
        <v>593</v>
      </c>
      <c r="U8" s="738">
        <v>0</v>
      </c>
      <c r="V8" s="738">
        <v>0</v>
      </c>
      <c r="W8" s="737">
        <f t="shared" si="3"/>
        <v>0</v>
      </c>
      <c r="Y8" s="193">
        <v>4</v>
      </c>
      <c r="Z8" s="613" t="s">
        <v>593</v>
      </c>
      <c r="AA8" s="738">
        <v>0</v>
      </c>
      <c r="AB8" s="738">
        <v>0</v>
      </c>
      <c r="AC8" s="737">
        <f t="shared" si="4"/>
        <v>0</v>
      </c>
    </row>
    <row r="9" spans="1:29" x14ac:dyDescent="0.25">
      <c r="A9" s="27">
        <v>5</v>
      </c>
      <c r="B9" s="613" t="s">
        <v>594</v>
      </c>
      <c r="C9" s="738">
        <v>1774.7400000000002</v>
      </c>
      <c r="D9" s="738">
        <v>1723.1200000000003</v>
      </c>
      <c r="E9" s="737">
        <f t="shared" si="0"/>
        <v>-51.619999999999891</v>
      </c>
      <c r="G9" s="27">
        <v>5</v>
      </c>
      <c r="H9" s="613" t="s">
        <v>594</v>
      </c>
      <c r="I9" s="738">
        <v>0</v>
      </c>
      <c r="J9" s="738">
        <v>0.2</v>
      </c>
      <c r="K9" s="737">
        <f t="shared" si="1"/>
        <v>0.2</v>
      </c>
      <c r="M9" s="27">
        <v>5</v>
      </c>
      <c r="N9" s="613" t="s">
        <v>594</v>
      </c>
      <c r="O9" s="738">
        <v>13.44</v>
      </c>
      <c r="P9" s="738">
        <v>25.939999999999998</v>
      </c>
      <c r="Q9" s="737">
        <f t="shared" si="2"/>
        <v>12.499999999999998</v>
      </c>
      <c r="S9" s="27">
        <v>5</v>
      </c>
      <c r="T9" s="613" t="s">
        <v>594</v>
      </c>
      <c r="U9" s="738">
        <v>0.68</v>
      </c>
      <c r="V9" s="738">
        <v>0.68</v>
      </c>
      <c r="W9" s="737">
        <f t="shared" si="3"/>
        <v>0</v>
      </c>
      <c r="Y9" s="27">
        <v>5</v>
      </c>
      <c r="Z9" s="613" t="s">
        <v>594</v>
      </c>
      <c r="AA9" s="738">
        <v>0</v>
      </c>
      <c r="AB9" s="738">
        <v>0</v>
      </c>
      <c r="AC9" s="737">
        <f t="shared" si="4"/>
        <v>0</v>
      </c>
    </row>
    <row r="10" spans="1:29" x14ac:dyDescent="0.25">
      <c r="A10" s="193">
        <v>6</v>
      </c>
      <c r="B10" s="613" t="s">
        <v>595</v>
      </c>
      <c r="C10" s="738">
        <v>6459.75</v>
      </c>
      <c r="D10" s="738">
        <v>6428.3</v>
      </c>
      <c r="E10" s="737">
        <f t="shared" si="0"/>
        <v>-31.449999999999818</v>
      </c>
      <c r="G10" s="193">
        <v>6</v>
      </c>
      <c r="H10" s="613" t="s">
        <v>595</v>
      </c>
      <c r="I10" s="738">
        <v>0</v>
      </c>
      <c r="J10" s="738">
        <v>9.5</v>
      </c>
      <c r="K10" s="737">
        <f t="shared" si="1"/>
        <v>9.5</v>
      </c>
      <c r="M10" s="193">
        <v>6</v>
      </c>
      <c r="N10" s="613" t="s">
        <v>595</v>
      </c>
      <c r="O10" s="738">
        <v>19.61</v>
      </c>
      <c r="P10" s="738">
        <v>19.61</v>
      </c>
      <c r="Q10" s="737">
        <f t="shared" si="2"/>
        <v>0</v>
      </c>
      <c r="S10" s="193">
        <v>6</v>
      </c>
      <c r="T10" s="613" t="s">
        <v>595</v>
      </c>
      <c r="U10" s="738">
        <v>5.78</v>
      </c>
      <c r="V10" s="738">
        <v>5.78</v>
      </c>
      <c r="W10" s="737">
        <f t="shared" si="3"/>
        <v>0</v>
      </c>
      <c r="Y10" s="193">
        <v>6</v>
      </c>
      <c r="Z10" s="613" t="s">
        <v>595</v>
      </c>
      <c r="AA10" s="738">
        <v>0</v>
      </c>
      <c r="AB10" s="738">
        <v>0</v>
      </c>
      <c r="AC10" s="737">
        <f t="shared" si="4"/>
        <v>0</v>
      </c>
    </row>
    <row r="11" spans="1:29" x14ac:dyDescent="0.25">
      <c r="A11" s="27">
        <v>7</v>
      </c>
      <c r="B11" s="200" t="s">
        <v>596</v>
      </c>
      <c r="C11" s="738">
        <v>16824.12</v>
      </c>
      <c r="D11" s="738">
        <v>16012.689999999999</v>
      </c>
      <c r="E11" s="737">
        <f t="shared" si="0"/>
        <v>-811.43000000000029</v>
      </c>
      <c r="G11" s="27">
        <v>7</v>
      </c>
      <c r="H11" s="200" t="s">
        <v>596</v>
      </c>
      <c r="I11" s="738">
        <v>7.61</v>
      </c>
      <c r="J11" s="738">
        <v>795.9</v>
      </c>
      <c r="K11" s="737">
        <f t="shared" si="1"/>
        <v>788.29</v>
      </c>
      <c r="M11" s="27">
        <v>7</v>
      </c>
      <c r="N11" s="200" t="s">
        <v>596</v>
      </c>
      <c r="O11" s="738">
        <v>9.11</v>
      </c>
      <c r="P11" s="738">
        <v>10.309999999999999</v>
      </c>
      <c r="Q11" s="737">
        <f t="shared" si="2"/>
        <v>1.1999999999999993</v>
      </c>
      <c r="S11" s="27">
        <v>7</v>
      </c>
      <c r="T11" s="200" t="s">
        <v>596</v>
      </c>
      <c r="U11" s="738">
        <v>2.14</v>
      </c>
      <c r="V11" s="738">
        <v>2.7</v>
      </c>
      <c r="W11" s="737">
        <f t="shared" si="3"/>
        <v>0.56000000000000005</v>
      </c>
      <c r="Y11" s="27">
        <v>7</v>
      </c>
      <c r="Z11" s="200" t="s">
        <v>596</v>
      </c>
      <c r="AA11" s="738">
        <v>0</v>
      </c>
      <c r="AB11" s="738">
        <v>0</v>
      </c>
      <c r="AC11" s="737">
        <f t="shared" si="4"/>
        <v>0</v>
      </c>
    </row>
    <row r="12" spans="1:29" x14ac:dyDescent="0.25">
      <c r="A12" s="193">
        <v>8</v>
      </c>
      <c r="B12" s="200" t="s">
        <v>597</v>
      </c>
      <c r="C12" s="738">
        <v>4831.08</v>
      </c>
      <c r="D12" s="738">
        <v>4764.58</v>
      </c>
      <c r="E12" s="737">
        <f t="shared" si="0"/>
        <v>-66.5</v>
      </c>
      <c r="G12" s="193">
        <v>8</v>
      </c>
      <c r="H12" s="200" t="s">
        <v>597</v>
      </c>
      <c r="I12" s="738">
        <v>0.33</v>
      </c>
      <c r="J12" s="738">
        <v>2.33</v>
      </c>
      <c r="K12" s="737">
        <f t="shared" si="1"/>
        <v>2</v>
      </c>
      <c r="M12" s="193">
        <v>8</v>
      </c>
      <c r="N12" s="200" t="s">
        <v>597</v>
      </c>
      <c r="O12" s="738">
        <v>5.45</v>
      </c>
      <c r="P12" s="738">
        <v>21.75</v>
      </c>
      <c r="Q12" s="737">
        <f t="shared" si="2"/>
        <v>16.3</v>
      </c>
      <c r="S12" s="193">
        <v>8</v>
      </c>
      <c r="T12" s="200" t="s">
        <v>597</v>
      </c>
      <c r="U12" s="738">
        <v>0.31</v>
      </c>
      <c r="V12" s="738">
        <v>0.61</v>
      </c>
      <c r="W12" s="737">
        <f t="shared" si="3"/>
        <v>0.3</v>
      </c>
      <c r="Y12" s="193">
        <v>8</v>
      </c>
      <c r="Z12" s="200" t="s">
        <v>597</v>
      </c>
      <c r="AA12" s="738">
        <v>0</v>
      </c>
      <c r="AB12" s="738">
        <v>0</v>
      </c>
      <c r="AC12" s="737">
        <f t="shared" si="4"/>
        <v>0</v>
      </c>
    </row>
    <row r="13" spans="1:29" x14ac:dyDescent="0.25">
      <c r="A13" s="27">
        <v>9</v>
      </c>
      <c r="B13" s="200" t="s">
        <v>598</v>
      </c>
      <c r="C13" s="738">
        <v>1232.3000000000002</v>
      </c>
      <c r="D13" s="738">
        <v>1171.9300000000003</v>
      </c>
      <c r="E13" s="737">
        <f t="shared" si="0"/>
        <v>-60.369999999999891</v>
      </c>
      <c r="G13" s="27">
        <v>9</v>
      </c>
      <c r="H13" s="200" t="s">
        <v>598</v>
      </c>
      <c r="I13" s="738">
        <v>3.25</v>
      </c>
      <c r="J13" s="738">
        <v>3.59</v>
      </c>
      <c r="K13" s="737">
        <f t="shared" si="1"/>
        <v>0.33999999999999986</v>
      </c>
      <c r="M13" s="27">
        <v>9</v>
      </c>
      <c r="N13" s="200" t="s">
        <v>598</v>
      </c>
      <c r="O13" s="738">
        <v>29.26</v>
      </c>
      <c r="P13" s="738">
        <v>30.94</v>
      </c>
      <c r="Q13" s="737">
        <f t="shared" si="2"/>
        <v>1.6799999999999997</v>
      </c>
      <c r="S13" s="27">
        <v>9</v>
      </c>
      <c r="T13" s="200" t="s">
        <v>598</v>
      </c>
      <c r="U13" s="738">
        <v>1.56</v>
      </c>
      <c r="V13" s="738">
        <v>1.56</v>
      </c>
      <c r="W13" s="737">
        <f t="shared" si="3"/>
        <v>0</v>
      </c>
      <c r="Y13" s="27">
        <v>9</v>
      </c>
      <c r="Z13" s="200" t="s">
        <v>598</v>
      </c>
      <c r="AA13" s="738">
        <v>0</v>
      </c>
      <c r="AB13" s="738">
        <v>0</v>
      </c>
      <c r="AC13" s="737">
        <f t="shared" si="4"/>
        <v>0</v>
      </c>
    </row>
    <row r="14" spans="1:29" x14ac:dyDescent="0.25">
      <c r="A14" s="193">
        <v>10</v>
      </c>
      <c r="B14" s="200" t="s">
        <v>599</v>
      </c>
      <c r="C14" s="738">
        <v>4883.87</v>
      </c>
      <c r="D14" s="738">
        <v>4789.91</v>
      </c>
      <c r="E14" s="737">
        <f t="shared" si="0"/>
        <v>-93.960000000000036</v>
      </c>
      <c r="G14" s="193">
        <v>10</v>
      </c>
      <c r="H14" s="200" t="s">
        <v>599</v>
      </c>
      <c r="I14" s="738">
        <v>0</v>
      </c>
      <c r="J14" s="738">
        <v>0.2</v>
      </c>
      <c r="K14" s="737">
        <f t="shared" si="1"/>
        <v>0.2</v>
      </c>
      <c r="M14" s="193">
        <v>10</v>
      </c>
      <c r="N14" s="200" t="s">
        <v>599</v>
      </c>
      <c r="O14" s="738">
        <v>16.28</v>
      </c>
      <c r="P14" s="738">
        <v>36.75</v>
      </c>
      <c r="Q14" s="737">
        <f t="shared" si="2"/>
        <v>20.47</v>
      </c>
      <c r="S14" s="193">
        <v>10</v>
      </c>
      <c r="T14" s="200" t="s">
        <v>599</v>
      </c>
      <c r="U14" s="738">
        <v>1.24</v>
      </c>
      <c r="V14" s="738">
        <v>1.5899999999999999</v>
      </c>
      <c r="W14" s="737">
        <f t="shared" si="3"/>
        <v>0.34999999999999987</v>
      </c>
      <c r="Y14" s="193">
        <v>10</v>
      </c>
      <c r="Z14" s="200" t="s">
        <v>599</v>
      </c>
      <c r="AA14" s="738">
        <v>0</v>
      </c>
      <c r="AB14" s="738">
        <v>0</v>
      </c>
      <c r="AC14" s="737">
        <f t="shared" si="4"/>
        <v>0</v>
      </c>
    </row>
    <row r="15" spans="1:29" x14ac:dyDescent="0.25">
      <c r="A15" s="27">
        <v>11</v>
      </c>
      <c r="B15" s="200" t="s">
        <v>600</v>
      </c>
      <c r="C15" s="738">
        <v>1374.3600000000001</v>
      </c>
      <c r="D15" s="738">
        <v>1211.3500000000001</v>
      </c>
      <c r="E15" s="737">
        <f t="shared" si="0"/>
        <v>-163.01</v>
      </c>
      <c r="G15" s="27">
        <v>11</v>
      </c>
      <c r="H15" s="200" t="s">
        <v>600</v>
      </c>
      <c r="I15" s="738">
        <v>0</v>
      </c>
      <c r="J15" s="738">
        <v>128.5</v>
      </c>
      <c r="K15" s="737">
        <f t="shared" si="1"/>
        <v>128.5</v>
      </c>
      <c r="M15" s="27">
        <v>11</v>
      </c>
      <c r="N15" s="200" t="s">
        <v>600</v>
      </c>
      <c r="O15" s="738">
        <v>9.9600000000000009</v>
      </c>
      <c r="P15" s="738">
        <v>9.9600000000000009</v>
      </c>
      <c r="Q15" s="737">
        <f t="shared" si="2"/>
        <v>0</v>
      </c>
      <c r="S15" s="27">
        <v>11</v>
      </c>
      <c r="T15" s="200" t="s">
        <v>600</v>
      </c>
      <c r="U15" s="738">
        <v>0</v>
      </c>
      <c r="V15" s="738">
        <v>0</v>
      </c>
      <c r="W15" s="737">
        <f t="shared" si="3"/>
        <v>0</v>
      </c>
      <c r="Y15" s="27">
        <v>11</v>
      </c>
      <c r="Z15" s="200" t="s">
        <v>600</v>
      </c>
      <c r="AA15" s="738">
        <v>0</v>
      </c>
      <c r="AB15" s="738">
        <v>0</v>
      </c>
      <c r="AC15" s="737">
        <f t="shared" si="4"/>
        <v>0</v>
      </c>
    </row>
    <row r="16" spans="1:29" x14ac:dyDescent="0.25">
      <c r="A16" s="193">
        <v>12</v>
      </c>
      <c r="B16" s="200" t="s">
        <v>601</v>
      </c>
      <c r="C16" s="738">
        <v>10761.8</v>
      </c>
      <c r="D16" s="738">
        <v>10619.369999999999</v>
      </c>
      <c r="E16" s="737">
        <f t="shared" si="0"/>
        <v>-142.43000000000029</v>
      </c>
      <c r="G16" s="193">
        <v>12</v>
      </c>
      <c r="H16" s="200" t="s">
        <v>601</v>
      </c>
      <c r="I16" s="738">
        <v>0</v>
      </c>
      <c r="J16" s="738">
        <v>0.1</v>
      </c>
      <c r="K16" s="737">
        <f t="shared" si="1"/>
        <v>0.1</v>
      </c>
      <c r="M16" s="193">
        <v>12</v>
      </c>
      <c r="N16" s="200" t="s">
        <v>601</v>
      </c>
      <c r="O16" s="738">
        <v>14.16</v>
      </c>
      <c r="P16" s="738">
        <v>18.16</v>
      </c>
      <c r="Q16" s="737">
        <f t="shared" si="2"/>
        <v>4</v>
      </c>
      <c r="S16" s="193">
        <v>12</v>
      </c>
      <c r="T16" s="200" t="s">
        <v>601</v>
      </c>
      <c r="U16" s="738">
        <v>4.62</v>
      </c>
      <c r="V16" s="738">
        <v>4.62</v>
      </c>
      <c r="W16" s="737">
        <f t="shared" si="3"/>
        <v>0</v>
      </c>
      <c r="Y16" s="193">
        <v>12</v>
      </c>
      <c r="Z16" s="200" t="s">
        <v>601</v>
      </c>
      <c r="AA16" s="738">
        <v>0.05</v>
      </c>
      <c r="AB16" s="738">
        <v>0.05</v>
      </c>
      <c r="AC16" s="737">
        <f t="shared" si="4"/>
        <v>0</v>
      </c>
    </row>
    <row r="17" spans="1:29" x14ac:dyDescent="0.25">
      <c r="A17" s="27">
        <v>13</v>
      </c>
      <c r="B17" s="200" t="s">
        <v>602</v>
      </c>
      <c r="C17" s="738">
        <v>6121.76</v>
      </c>
      <c r="D17" s="738">
        <v>5561.81</v>
      </c>
      <c r="E17" s="737">
        <f t="shared" si="0"/>
        <v>-559.94999999999982</v>
      </c>
      <c r="G17" s="27">
        <v>13</v>
      </c>
      <c r="H17" s="200" t="s">
        <v>602</v>
      </c>
      <c r="I17" s="738">
        <v>80.87</v>
      </c>
      <c r="J17" s="738">
        <v>486.34000000000003</v>
      </c>
      <c r="K17" s="737">
        <f t="shared" si="1"/>
        <v>405.47</v>
      </c>
      <c r="M17" s="27">
        <v>13</v>
      </c>
      <c r="N17" s="200" t="s">
        <v>602</v>
      </c>
      <c r="O17" s="738">
        <v>12.86</v>
      </c>
      <c r="P17" s="738">
        <v>133.39999999999998</v>
      </c>
      <c r="Q17" s="737">
        <f t="shared" si="2"/>
        <v>120.53999999999998</v>
      </c>
      <c r="S17" s="27">
        <v>13</v>
      </c>
      <c r="T17" s="200" t="s">
        <v>602</v>
      </c>
      <c r="U17" s="738">
        <v>0.62</v>
      </c>
      <c r="V17" s="738">
        <v>1.48</v>
      </c>
      <c r="W17" s="737">
        <f t="shared" si="3"/>
        <v>0.86</v>
      </c>
      <c r="Y17" s="27">
        <v>13</v>
      </c>
      <c r="Z17" s="200" t="s">
        <v>602</v>
      </c>
      <c r="AA17" s="738">
        <v>0</v>
      </c>
      <c r="AB17" s="738">
        <v>0</v>
      </c>
      <c r="AC17" s="737">
        <f t="shared" si="4"/>
        <v>0</v>
      </c>
    </row>
    <row r="18" spans="1:29" x14ac:dyDescent="0.25">
      <c r="A18" s="193">
        <v>14</v>
      </c>
      <c r="B18" s="200" t="s">
        <v>603</v>
      </c>
      <c r="C18" s="738">
        <v>2457.13</v>
      </c>
      <c r="D18" s="738">
        <v>2253.4699999999998</v>
      </c>
      <c r="E18" s="737">
        <f t="shared" si="0"/>
        <v>-203.66000000000031</v>
      </c>
      <c r="G18" s="193">
        <v>14</v>
      </c>
      <c r="H18" s="200" t="s">
        <v>603</v>
      </c>
      <c r="I18" s="738">
        <v>0</v>
      </c>
      <c r="J18" s="738">
        <v>146.4</v>
      </c>
      <c r="K18" s="737">
        <f t="shared" si="1"/>
        <v>146.4</v>
      </c>
      <c r="M18" s="193">
        <v>14</v>
      </c>
      <c r="N18" s="200" t="s">
        <v>603</v>
      </c>
      <c r="O18" s="738">
        <v>22.87</v>
      </c>
      <c r="P18" s="738">
        <v>36.120000000000005</v>
      </c>
      <c r="Q18" s="737">
        <f t="shared" si="2"/>
        <v>13.250000000000004</v>
      </c>
      <c r="S18" s="193">
        <v>14</v>
      </c>
      <c r="T18" s="200" t="s">
        <v>603</v>
      </c>
      <c r="U18" s="738">
        <v>0.31</v>
      </c>
      <c r="V18" s="738">
        <v>0.31</v>
      </c>
      <c r="W18" s="737">
        <f t="shared" si="3"/>
        <v>0</v>
      </c>
      <c r="Y18" s="193">
        <v>14</v>
      </c>
      <c r="Z18" s="200" t="s">
        <v>603</v>
      </c>
      <c r="AA18" s="738">
        <v>0</v>
      </c>
      <c r="AB18" s="738">
        <v>0</v>
      </c>
      <c r="AC18" s="737">
        <f t="shared" si="4"/>
        <v>0</v>
      </c>
    </row>
    <row r="19" spans="1:29" x14ac:dyDescent="0.25">
      <c r="A19" s="27">
        <v>15</v>
      </c>
      <c r="B19" s="615" t="s">
        <v>604</v>
      </c>
      <c r="C19" s="738">
        <v>9968.84</v>
      </c>
      <c r="D19" s="738">
        <v>9487.4</v>
      </c>
      <c r="E19" s="737">
        <f t="shared" si="0"/>
        <v>-481.44000000000051</v>
      </c>
      <c r="G19" s="27">
        <v>15</v>
      </c>
      <c r="H19" s="200" t="s">
        <v>604</v>
      </c>
      <c r="I19" s="738">
        <v>0</v>
      </c>
      <c r="J19" s="738">
        <v>284.73</v>
      </c>
      <c r="K19" s="737">
        <f t="shared" si="1"/>
        <v>284.73</v>
      </c>
      <c r="M19" s="27">
        <v>15</v>
      </c>
      <c r="N19" s="200" t="s">
        <v>604</v>
      </c>
      <c r="O19" s="738">
        <v>15.53</v>
      </c>
      <c r="P19" s="738">
        <v>99.91</v>
      </c>
      <c r="Q19" s="737">
        <f t="shared" si="2"/>
        <v>84.38</v>
      </c>
      <c r="S19" s="27">
        <v>15</v>
      </c>
      <c r="T19" s="200" t="s">
        <v>604</v>
      </c>
      <c r="U19" s="738">
        <v>3.57</v>
      </c>
      <c r="V19" s="738">
        <v>3.57</v>
      </c>
      <c r="W19" s="737">
        <f t="shared" si="3"/>
        <v>0</v>
      </c>
      <c r="Y19" s="27">
        <v>15</v>
      </c>
      <c r="Z19" s="200" t="s">
        <v>604</v>
      </c>
      <c r="AA19" s="738">
        <v>0.06</v>
      </c>
      <c r="AB19" s="738">
        <v>0.06</v>
      </c>
      <c r="AC19" s="737">
        <f t="shared" si="4"/>
        <v>0</v>
      </c>
    </row>
    <row r="20" spans="1:29" x14ac:dyDescent="0.25">
      <c r="A20" s="193">
        <v>16</v>
      </c>
      <c r="B20" s="615" t="s">
        <v>605</v>
      </c>
      <c r="C20" s="738">
        <v>13644.19</v>
      </c>
      <c r="D20" s="738">
        <v>12839.279999999999</v>
      </c>
      <c r="E20" s="737">
        <f t="shared" si="0"/>
        <v>-804.91000000000167</v>
      </c>
      <c r="G20" s="193">
        <v>16</v>
      </c>
      <c r="H20" s="200" t="s">
        <v>605</v>
      </c>
      <c r="I20" s="738">
        <v>6.54</v>
      </c>
      <c r="J20" s="738">
        <v>101.99</v>
      </c>
      <c r="K20" s="737">
        <f t="shared" si="1"/>
        <v>95.449999999999989</v>
      </c>
      <c r="M20" s="193">
        <v>16</v>
      </c>
      <c r="N20" s="200" t="s">
        <v>605</v>
      </c>
      <c r="O20" s="738">
        <v>28.29</v>
      </c>
      <c r="P20" s="738">
        <v>231.69</v>
      </c>
      <c r="Q20" s="737">
        <f t="shared" si="2"/>
        <v>203.4</v>
      </c>
      <c r="S20" s="193">
        <v>16</v>
      </c>
      <c r="T20" s="200" t="s">
        <v>605</v>
      </c>
      <c r="U20" s="738">
        <v>0.19</v>
      </c>
      <c r="V20" s="738">
        <v>0.19</v>
      </c>
      <c r="W20" s="737">
        <f t="shared" si="3"/>
        <v>0</v>
      </c>
      <c r="Y20" s="193">
        <v>16</v>
      </c>
      <c r="Z20" s="200" t="s">
        <v>605</v>
      </c>
      <c r="AA20" s="738">
        <v>3.41</v>
      </c>
      <c r="AB20" s="738">
        <v>3.41</v>
      </c>
      <c r="AC20" s="737">
        <f t="shared" si="4"/>
        <v>0</v>
      </c>
    </row>
    <row r="21" spans="1:29" x14ac:dyDescent="0.25">
      <c r="A21" s="27">
        <v>17</v>
      </c>
      <c r="B21" s="14" t="s">
        <v>606</v>
      </c>
      <c r="C21" s="738">
        <v>245.64000000000001</v>
      </c>
      <c r="D21" s="738">
        <v>191.94000000000003</v>
      </c>
      <c r="E21" s="737">
        <f t="shared" si="0"/>
        <v>-53.699999999999989</v>
      </c>
      <c r="G21" s="27">
        <v>17</v>
      </c>
      <c r="H21" s="14" t="s">
        <v>606</v>
      </c>
      <c r="I21" s="14">
        <v>0</v>
      </c>
      <c r="J21" s="14">
        <v>0</v>
      </c>
      <c r="K21" s="737">
        <f t="shared" si="1"/>
        <v>0</v>
      </c>
      <c r="M21" s="27">
        <v>17</v>
      </c>
      <c r="N21" s="14" t="s">
        <v>606</v>
      </c>
      <c r="O21" s="14">
        <v>6.76</v>
      </c>
      <c r="P21" s="14">
        <v>12.51</v>
      </c>
      <c r="Q21" s="737">
        <f t="shared" si="2"/>
        <v>5.75</v>
      </c>
      <c r="S21" s="27">
        <v>17</v>
      </c>
      <c r="T21" s="14" t="s">
        <v>606</v>
      </c>
      <c r="U21" s="14">
        <v>0.21</v>
      </c>
      <c r="V21" s="14">
        <v>0.21</v>
      </c>
      <c r="W21" s="737">
        <f t="shared" si="3"/>
        <v>0</v>
      </c>
      <c r="Y21" s="27">
        <v>17</v>
      </c>
      <c r="Z21" s="14" t="s">
        <v>606</v>
      </c>
      <c r="AA21" s="14">
        <v>0</v>
      </c>
      <c r="AB21" s="14">
        <v>0</v>
      </c>
      <c r="AC21" s="737">
        <f t="shared" si="4"/>
        <v>0</v>
      </c>
    </row>
    <row r="22" spans="1:29" x14ac:dyDescent="0.25">
      <c r="A22" s="193">
        <v>18</v>
      </c>
      <c r="B22" s="615" t="s">
        <v>607</v>
      </c>
      <c r="C22" s="738">
        <v>1660.32</v>
      </c>
      <c r="D22" s="738">
        <v>1512.26</v>
      </c>
      <c r="E22" s="737">
        <f t="shared" si="0"/>
        <v>-148.05999999999995</v>
      </c>
      <c r="G22" s="193">
        <v>18</v>
      </c>
      <c r="H22" s="200" t="s">
        <v>607</v>
      </c>
      <c r="I22" s="738">
        <v>0</v>
      </c>
      <c r="J22" s="738">
        <v>0.1</v>
      </c>
      <c r="K22" s="737">
        <f t="shared" si="1"/>
        <v>0.1</v>
      </c>
      <c r="M22" s="193">
        <v>18</v>
      </c>
      <c r="N22" s="200" t="s">
        <v>607</v>
      </c>
      <c r="O22" s="738">
        <v>24.3</v>
      </c>
      <c r="P22" s="738">
        <v>33.64</v>
      </c>
      <c r="Q22" s="737">
        <f t="shared" si="2"/>
        <v>9.34</v>
      </c>
      <c r="S22" s="193">
        <v>18</v>
      </c>
      <c r="T22" s="200" t="s">
        <v>607</v>
      </c>
      <c r="U22" s="738">
        <v>0</v>
      </c>
      <c r="V22" s="738">
        <v>0</v>
      </c>
      <c r="W22" s="737">
        <f t="shared" si="3"/>
        <v>0</v>
      </c>
      <c r="Y22" s="193">
        <v>18</v>
      </c>
      <c r="Z22" s="200" t="s">
        <v>607</v>
      </c>
      <c r="AA22" s="738">
        <v>0</v>
      </c>
      <c r="AB22" s="738">
        <v>0</v>
      </c>
      <c r="AC22" s="737">
        <f t="shared" si="4"/>
        <v>0</v>
      </c>
    </row>
    <row r="23" spans="1:29" x14ac:dyDescent="0.25">
      <c r="A23" s="27">
        <v>19</v>
      </c>
      <c r="B23" s="615" t="s">
        <v>608</v>
      </c>
      <c r="C23" s="738">
        <v>3378.09</v>
      </c>
      <c r="D23" s="738">
        <v>3226.0600000000004</v>
      </c>
      <c r="E23" s="737">
        <f t="shared" si="0"/>
        <v>-152.02999999999975</v>
      </c>
      <c r="G23" s="27">
        <v>19</v>
      </c>
      <c r="H23" s="200" t="s">
        <v>608</v>
      </c>
      <c r="I23" s="738">
        <v>0</v>
      </c>
      <c r="J23" s="738">
        <v>0.14000000000000001</v>
      </c>
      <c r="K23" s="737">
        <f t="shared" si="1"/>
        <v>0.14000000000000001</v>
      </c>
      <c r="M23" s="27">
        <v>19</v>
      </c>
      <c r="N23" s="200" t="s">
        <v>608</v>
      </c>
      <c r="O23" s="738">
        <v>25.82</v>
      </c>
      <c r="P23" s="738">
        <v>45.22</v>
      </c>
      <c r="Q23" s="737">
        <f t="shared" si="2"/>
        <v>19.399999999999999</v>
      </c>
      <c r="S23" s="27">
        <v>19</v>
      </c>
      <c r="T23" s="200" t="s">
        <v>608</v>
      </c>
      <c r="U23" s="738">
        <v>0.11</v>
      </c>
      <c r="V23" s="738">
        <v>0.11</v>
      </c>
      <c r="W23" s="737">
        <f t="shared" si="3"/>
        <v>0</v>
      </c>
      <c r="Y23" s="27">
        <v>19</v>
      </c>
      <c r="Z23" s="200" t="s">
        <v>608</v>
      </c>
      <c r="AA23" s="738">
        <v>0</v>
      </c>
      <c r="AB23" s="738">
        <v>0</v>
      </c>
      <c r="AC23" s="737">
        <f t="shared" si="4"/>
        <v>0</v>
      </c>
    </row>
    <row r="24" spans="1:29" x14ac:dyDescent="0.25">
      <c r="A24" s="193">
        <v>20</v>
      </c>
      <c r="B24" s="615" t="s">
        <v>609</v>
      </c>
      <c r="C24" s="738">
        <v>5566.36</v>
      </c>
      <c r="D24" s="738">
        <v>5450.0999999999995</v>
      </c>
      <c r="E24" s="737">
        <f t="shared" si="0"/>
        <v>-116.26000000000022</v>
      </c>
      <c r="G24" s="193">
        <v>20</v>
      </c>
      <c r="H24" s="200" t="s">
        <v>609</v>
      </c>
      <c r="I24" s="738">
        <v>0</v>
      </c>
      <c r="J24" s="738">
        <v>0.44</v>
      </c>
      <c r="K24" s="737">
        <f t="shared" si="1"/>
        <v>0.44</v>
      </c>
      <c r="M24" s="193">
        <v>20</v>
      </c>
      <c r="N24" s="200" t="s">
        <v>609</v>
      </c>
      <c r="O24" s="738">
        <v>53.09</v>
      </c>
      <c r="P24" s="738">
        <v>86.08</v>
      </c>
      <c r="Q24" s="737">
        <f t="shared" si="2"/>
        <v>32.989999999999995</v>
      </c>
      <c r="S24" s="193">
        <v>20</v>
      </c>
      <c r="T24" s="200" t="s">
        <v>609</v>
      </c>
      <c r="U24" s="738">
        <v>5.99</v>
      </c>
      <c r="V24" s="738">
        <v>5.99</v>
      </c>
      <c r="W24" s="737">
        <f t="shared" si="3"/>
        <v>0</v>
      </c>
      <c r="Y24" s="193">
        <v>20</v>
      </c>
      <c r="Z24" s="200" t="s">
        <v>609</v>
      </c>
      <c r="AA24" s="738">
        <v>0</v>
      </c>
      <c r="AB24" s="738">
        <v>0</v>
      </c>
      <c r="AC24" s="737">
        <f t="shared" si="4"/>
        <v>0</v>
      </c>
    </row>
    <row r="25" spans="1:29" ht="31.5" x14ac:dyDescent="0.25">
      <c r="A25" s="27">
        <v>21</v>
      </c>
      <c r="B25" s="615" t="s">
        <v>610</v>
      </c>
      <c r="C25" s="738">
        <v>277.88</v>
      </c>
      <c r="D25" s="738">
        <v>224.87</v>
      </c>
      <c r="E25" s="737">
        <f t="shared" si="0"/>
        <v>-53.009999999999991</v>
      </c>
      <c r="G25" s="27">
        <v>21</v>
      </c>
      <c r="H25" s="200" t="s">
        <v>610</v>
      </c>
      <c r="I25" s="738">
        <v>0.78</v>
      </c>
      <c r="J25" s="738">
        <v>0.93</v>
      </c>
      <c r="K25" s="737">
        <f t="shared" si="1"/>
        <v>0.15000000000000002</v>
      </c>
      <c r="M25" s="27">
        <v>21</v>
      </c>
      <c r="N25" s="200" t="s">
        <v>610</v>
      </c>
      <c r="O25" s="738">
        <v>3.61</v>
      </c>
      <c r="P25" s="738">
        <v>3.36</v>
      </c>
      <c r="Q25" s="737">
        <f t="shared" si="2"/>
        <v>-0.25</v>
      </c>
      <c r="S25" s="27">
        <v>21</v>
      </c>
      <c r="T25" s="200" t="s">
        <v>610</v>
      </c>
      <c r="U25" s="738">
        <v>2.84</v>
      </c>
      <c r="V25" s="738">
        <v>2.83</v>
      </c>
      <c r="W25" s="737">
        <f t="shared" si="3"/>
        <v>-9.9999999999997868E-3</v>
      </c>
      <c r="Y25" s="27">
        <v>21</v>
      </c>
      <c r="Z25" s="200" t="s">
        <v>610</v>
      </c>
      <c r="AA25" s="738">
        <v>2.25</v>
      </c>
      <c r="AB25" s="738">
        <v>2.25</v>
      </c>
      <c r="AC25" s="737">
        <f t="shared" si="4"/>
        <v>0</v>
      </c>
    </row>
    <row r="26" spans="1:29" x14ac:dyDescent="0.25">
      <c r="A26" s="1201" t="s">
        <v>510</v>
      </c>
      <c r="B26" s="1201"/>
      <c r="C26" s="739">
        <f>SUM(C5:C25)</f>
        <v>117369.87000000001</v>
      </c>
      <c r="D26" s="739">
        <f>SUM(D5:D25)</f>
        <v>111405.12999999999</v>
      </c>
      <c r="E26" s="740">
        <f>D26-C26</f>
        <v>-5964.7400000000198</v>
      </c>
      <c r="G26" s="1201" t="s">
        <v>510</v>
      </c>
      <c r="H26" s="1201"/>
      <c r="I26" s="741">
        <f>SUM(I5:I25)</f>
        <v>367.9</v>
      </c>
      <c r="J26" s="741">
        <f>SUM(J5:J25)</f>
        <v>3956.5099999999998</v>
      </c>
      <c r="K26" s="741">
        <f>J26-I26</f>
        <v>3588.6099999999997</v>
      </c>
      <c r="M26" s="1201" t="s">
        <v>510</v>
      </c>
      <c r="N26" s="1201"/>
      <c r="O26" s="741">
        <f>SUM(O5:O25)</f>
        <v>578.99000000000012</v>
      </c>
      <c r="P26" s="741">
        <f>SUM(P5:P25)</f>
        <v>1162.54</v>
      </c>
      <c r="Q26" s="741">
        <f>P26-O26</f>
        <v>583.54999999999984</v>
      </c>
      <c r="S26" s="1201" t="s">
        <v>510</v>
      </c>
      <c r="T26" s="1201"/>
      <c r="U26" s="741">
        <f>SUM(U5:U25)</f>
        <v>40.83</v>
      </c>
      <c r="V26" s="741">
        <f>SUM(V5:V25)</f>
        <v>54.949999999999996</v>
      </c>
      <c r="W26" s="741">
        <f>V26-U26</f>
        <v>14.119999999999997</v>
      </c>
      <c r="Y26" s="1201" t="s">
        <v>510</v>
      </c>
      <c r="Z26" s="1201"/>
      <c r="AA26" s="741">
        <f>SUM(AA5:AA25)</f>
        <v>5.77</v>
      </c>
      <c r="AB26" s="741">
        <f>SUM(AB5:AB25)</f>
        <v>5.77</v>
      </c>
      <c r="AC26" s="741">
        <f>AB26-AA26</f>
        <v>0</v>
      </c>
    </row>
    <row r="28" spans="1:29" x14ac:dyDescent="0.25">
      <c r="A28" s="1204" t="s">
        <v>508</v>
      </c>
      <c r="B28" s="1204"/>
      <c r="C28" s="1204"/>
      <c r="D28" s="1204"/>
      <c r="E28" s="1204"/>
      <c r="G28" s="1204" t="s">
        <v>519</v>
      </c>
      <c r="H28" s="1204"/>
      <c r="I28" s="1204"/>
      <c r="J28" s="1204"/>
      <c r="K28" s="1204"/>
      <c r="M28" s="1206" t="s">
        <v>528</v>
      </c>
      <c r="N28" s="1206"/>
      <c r="O28" s="1206"/>
      <c r="P28" s="1206"/>
      <c r="Q28" s="1206"/>
      <c r="S28" s="1206" t="s">
        <v>537</v>
      </c>
      <c r="T28" s="1206"/>
      <c r="U28" s="1206"/>
      <c r="V28" s="1206"/>
      <c r="W28" s="1206"/>
      <c r="Y28" s="1206" t="s">
        <v>546</v>
      </c>
      <c r="Z28" s="1206"/>
      <c r="AA28" s="1206"/>
      <c r="AB28" s="1206"/>
      <c r="AC28" s="1206"/>
    </row>
    <row r="29" spans="1:29" x14ac:dyDescent="0.25">
      <c r="A29" s="1205"/>
      <c r="B29" s="1205"/>
      <c r="C29" s="1205"/>
      <c r="D29" s="1205"/>
      <c r="E29" s="1205"/>
      <c r="G29" s="1205"/>
      <c r="H29" s="1205"/>
      <c r="I29" s="1205"/>
      <c r="J29" s="1205"/>
      <c r="K29" s="1205"/>
      <c r="M29" s="1207"/>
      <c r="N29" s="1207"/>
      <c r="O29" s="1207"/>
      <c r="P29" s="1207"/>
      <c r="Q29" s="1207"/>
      <c r="S29" s="1207"/>
      <c r="T29" s="1207"/>
      <c r="U29" s="1207"/>
      <c r="V29" s="1207"/>
      <c r="W29" s="1207"/>
      <c r="Y29" s="1207"/>
      <c r="Z29" s="1207"/>
      <c r="AA29" s="1207"/>
      <c r="AB29" s="1207"/>
      <c r="AC29" s="1207"/>
    </row>
    <row r="30" spans="1:29" x14ac:dyDescent="0.25">
      <c r="A30" s="1093" t="s">
        <v>20</v>
      </c>
      <c r="B30" s="1093" t="s">
        <v>499</v>
      </c>
      <c r="C30" s="1093" t="s">
        <v>3</v>
      </c>
      <c r="D30" s="1093" t="s">
        <v>500</v>
      </c>
      <c r="E30" s="1093"/>
      <c r="G30" s="1093" t="s">
        <v>20</v>
      </c>
      <c r="H30" s="1093" t="s">
        <v>499</v>
      </c>
      <c r="I30" s="1093" t="s">
        <v>3</v>
      </c>
      <c r="J30" s="1093" t="s">
        <v>500</v>
      </c>
      <c r="K30" s="1093"/>
      <c r="M30" s="1093" t="s">
        <v>20</v>
      </c>
      <c r="N30" s="1093" t="s">
        <v>499</v>
      </c>
      <c r="O30" s="1093" t="s">
        <v>3</v>
      </c>
      <c r="P30" s="1093" t="s">
        <v>500</v>
      </c>
      <c r="Q30" s="1093"/>
      <c r="S30" s="1093" t="s">
        <v>20</v>
      </c>
      <c r="T30" s="1093" t="s">
        <v>499</v>
      </c>
      <c r="U30" s="1093" t="s">
        <v>3</v>
      </c>
      <c r="V30" s="1093" t="s">
        <v>500</v>
      </c>
      <c r="W30" s="1093"/>
      <c r="Y30" s="1199" t="s">
        <v>20</v>
      </c>
      <c r="Z30" s="1199" t="s">
        <v>499</v>
      </c>
      <c r="AA30" s="1199" t="s">
        <v>3</v>
      </c>
      <c r="AB30" s="1202" t="s">
        <v>500</v>
      </c>
      <c r="AC30" s="1203"/>
    </row>
    <row r="31" spans="1:29" ht="31.5" x14ac:dyDescent="0.25">
      <c r="A31" s="1093"/>
      <c r="B31" s="1093"/>
      <c r="C31" s="1093"/>
      <c r="D31" s="181" t="s">
        <v>130</v>
      </c>
      <c r="E31" s="181" t="s">
        <v>501</v>
      </c>
      <c r="G31" s="1093"/>
      <c r="H31" s="1093"/>
      <c r="I31" s="1093"/>
      <c r="J31" s="181" t="s">
        <v>130</v>
      </c>
      <c r="K31" s="181" t="s">
        <v>501</v>
      </c>
      <c r="M31" s="1093"/>
      <c r="N31" s="1093"/>
      <c r="O31" s="1093"/>
      <c r="P31" s="181" t="s">
        <v>130</v>
      </c>
      <c r="Q31" s="181" t="s">
        <v>501</v>
      </c>
      <c r="S31" s="1093"/>
      <c r="T31" s="1093"/>
      <c r="U31" s="1093"/>
      <c r="V31" s="181" t="s">
        <v>130</v>
      </c>
      <c r="W31" s="181" t="s">
        <v>501</v>
      </c>
      <c r="Y31" s="1200"/>
      <c r="Z31" s="1200"/>
      <c r="AA31" s="1200"/>
      <c r="AB31" s="181" t="s">
        <v>130</v>
      </c>
      <c r="AC31" s="181" t="s">
        <v>501</v>
      </c>
    </row>
    <row r="32" spans="1:29" x14ac:dyDescent="0.25">
      <c r="A32" s="27">
        <v>1</v>
      </c>
      <c r="B32" s="200" t="s">
        <v>590</v>
      </c>
      <c r="C32" s="736">
        <f t="array" ref="C32:C52">TRANSPOSE('Bieu 01 CH'!F9:Z9)</f>
        <v>159.86000000000001</v>
      </c>
      <c r="D32" s="736">
        <f t="array" ref="D32:D52">TRANSPOSE('Bieu 03 CH'!E10:Y10)</f>
        <v>146.80000000000001</v>
      </c>
      <c r="E32" s="737">
        <f>D32-C32</f>
        <v>-13.060000000000002</v>
      </c>
      <c r="G32" s="27">
        <v>1</v>
      </c>
      <c r="H32" s="200" t="s">
        <v>590</v>
      </c>
      <c r="I32" s="736">
        <f t="array" ref="I32:I52">TRANSPOSE('Bieu 01 CH'!F23:Z23)</f>
        <v>0</v>
      </c>
      <c r="J32" s="736">
        <f t="array" ref="J32:J52">TRANSPOSE('Bieu 03 CH'!E24:Y24)</f>
        <v>0.14000000000000001</v>
      </c>
      <c r="K32" s="737">
        <f>J32-I32</f>
        <v>0.14000000000000001</v>
      </c>
      <c r="M32" s="27">
        <v>1</v>
      </c>
      <c r="N32" s="200" t="s">
        <v>590</v>
      </c>
      <c r="O32" s="736">
        <f t="array" ref="O32:O52">TRANSPOSE('Bieu 01 CH'!F33:Z33)</f>
        <v>0</v>
      </c>
      <c r="P32" s="736">
        <f t="array" ref="P32:P52">TRANSPOSE('Bieu 03 CH'!E34:Y34)</f>
        <v>0</v>
      </c>
      <c r="Q32" s="737">
        <f>P32-O32</f>
        <v>0</v>
      </c>
      <c r="S32" s="27">
        <v>1</v>
      </c>
      <c r="T32" s="200" t="s">
        <v>590</v>
      </c>
      <c r="U32" s="736">
        <f t="array" ref="U32:U52">TRANSPOSE('Bieu 01 CH'!F43:Z43)</f>
        <v>27.06</v>
      </c>
      <c r="V32" s="736">
        <f t="array" ref="V32:V52">TRANSPOSE('Bieu 03 CH'!E44:Y44)</f>
        <v>27</v>
      </c>
      <c r="W32" s="737">
        <f>V32-U32</f>
        <v>-5.9999999999998721E-2</v>
      </c>
      <c r="Y32" s="27">
        <v>1</v>
      </c>
      <c r="Z32" s="200" t="s">
        <v>590</v>
      </c>
      <c r="AA32" s="736">
        <f t="array" ref="AA32:AA52">TRANSPOSE('Bieu 01 CH'!F55:Z55)</f>
        <v>1.58</v>
      </c>
      <c r="AB32" s="736">
        <f t="array" ref="AB32:AB52">TRANSPOSE('Bieu 03 CH'!E56:Y56)</f>
        <v>1.58</v>
      </c>
      <c r="AC32" s="737">
        <f>AB32-AA32</f>
        <v>0</v>
      </c>
    </row>
    <row r="33" spans="1:29" x14ac:dyDescent="0.25">
      <c r="A33" s="193">
        <v>2</v>
      </c>
      <c r="B33" s="613" t="s">
        <v>591</v>
      </c>
      <c r="C33" s="738">
        <v>244.1</v>
      </c>
      <c r="D33" s="738">
        <v>242.89</v>
      </c>
      <c r="E33" s="737">
        <f t="shared" ref="E33:E52" si="5">D33-C33</f>
        <v>-1.210000000000008</v>
      </c>
      <c r="G33" s="193">
        <v>2</v>
      </c>
      <c r="H33" s="613" t="s">
        <v>591</v>
      </c>
      <c r="I33" s="738">
        <v>0</v>
      </c>
      <c r="J33" s="738">
        <v>0.19</v>
      </c>
      <c r="K33" s="737">
        <f t="shared" ref="K33:K52" si="6">J33-I33</f>
        <v>0.19</v>
      </c>
      <c r="M33" s="193">
        <v>2</v>
      </c>
      <c r="N33" s="613" t="s">
        <v>591</v>
      </c>
      <c r="O33" s="738">
        <v>0.02</v>
      </c>
      <c r="P33" s="738">
        <v>0</v>
      </c>
      <c r="Q33" s="737">
        <f t="shared" ref="Q33:Q52" si="7">P33-O33</f>
        <v>-0.02</v>
      </c>
      <c r="S33" s="193">
        <v>2</v>
      </c>
      <c r="T33" s="613" t="s">
        <v>591</v>
      </c>
      <c r="U33" s="738">
        <v>45.92</v>
      </c>
      <c r="V33" s="738">
        <v>48.92</v>
      </c>
      <c r="W33" s="737">
        <f t="shared" ref="W33:W52" si="8">V33-U33</f>
        <v>3</v>
      </c>
      <c r="Y33" s="193">
        <v>2</v>
      </c>
      <c r="Z33" s="613" t="s">
        <v>591</v>
      </c>
      <c r="AA33" s="738">
        <v>5.25</v>
      </c>
      <c r="AB33" s="738">
        <v>5.39</v>
      </c>
      <c r="AC33" s="737">
        <f t="shared" ref="AC33:AC51" si="9">AB33-AA33</f>
        <v>0.13999999999999968</v>
      </c>
    </row>
    <row r="34" spans="1:29" x14ac:dyDescent="0.25">
      <c r="A34" s="27">
        <v>3</v>
      </c>
      <c r="B34" s="613" t="s">
        <v>592</v>
      </c>
      <c r="C34" s="738">
        <v>454.48</v>
      </c>
      <c r="D34" s="738">
        <v>443.47</v>
      </c>
      <c r="E34" s="737">
        <f t="shared" si="5"/>
        <v>-11.009999999999991</v>
      </c>
      <c r="G34" s="27">
        <v>3</v>
      </c>
      <c r="H34" s="613" t="s">
        <v>592</v>
      </c>
      <c r="I34" s="738">
        <v>0</v>
      </c>
      <c r="J34" s="738">
        <v>0.15</v>
      </c>
      <c r="K34" s="737">
        <f t="shared" si="6"/>
        <v>0.15</v>
      </c>
      <c r="M34" s="27">
        <v>3</v>
      </c>
      <c r="N34" s="613" t="s">
        <v>592</v>
      </c>
      <c r="O34" s="738">
        <v>0.37</v>
      </c>
      <c r="P34" s="738">
        <v>0.37</v>
      </c>
      <c r="Q34" s="737">
        <f t="shared" si="7"/>
        <v>0</v>
      </c>
      <c r="S34" s="27">
        <v>3</v>
      </c>
      <c r="T34" s="613" t="s">
        <v>592</v>
      </c>
      <c r="U34" s="738">
        <v>18.7</v>
      </c>
      <c r="V34" s="738">
        <v>18.7</v>
      </c>
      <c r="W34" s="737">
        <f t="shared" si="8"/>
        <v>0</v>
      </c>
      <c r="Y34" s="27">
        <v>3</v>
      </c>
      <c r="Z34" s="613" t="s">
        <v>592</v>
      </c>
      <c r="AA34" s="738">
        <v>1.19</v>
      </c>
      <c r="AB34" s="738">
        <v>1.19</v>
      </c>
      <c r="AC34" s="737">
        <f t="shared" si="9"/>
        <v>0</v>
      </c>
    </row>
    <row r="35" spans="1:29" x14ac:dyDescent="0.25">
      <c r="A35" s="193">
        <v>4</v>
      </c>
      <c r="B35" s="613" t="s">
        <v>593</v>
      </c>
      <c r="C35" s="738">
        <v>310.10999999999996</v>
      </c>
      <c r="D35" s="738">
        <v>303.99999999999994</v>
      </c>
      <c r="E35" s="737">
        <f t="shared" si="5"/>
        <v>-6.1100000000000136</v>
      </c>
      <c r="G35" s="193">
        <v>4</v>
      </c>
      <c r="H35" s="613" t="s">
        <v>593</v>
      </c>
      <c r="I35" s="738">
        <v>0</v>
      </c>
      <c r="J35" s="738">
        <v>0.14000000000000001</v>
      </c>
      <c r="K35" s="737">
        <f t="shared" si="6"/>
        <v>0.14000000000000001</v>
      </c>
      <c r="M35" s="193">
        <v>4</v>
      </c>
      <c r="N35" s="613" t="s">
        <v>593</v>
      </c>
      <c r="O35" s="738">
        <v>0.09</v>
      </c>
      <c r="P35" s="738">
        <v>0.09</v>
      </c>
      <c r="Q35" s="737">
        <f t="shared" si="7"/>
        <v>0</v>
      </c>
      <c r="S35" s="193">
        <v>4</v>
      </c>
      <c r="T35" s="613" t="s">
        <v>593</v>
      </c>
      <c r="U35" s="738">
        <v>23.58</v>
      </c>
      <c r="V35" s="738">
        <v>23.58</v>
      </c>
      <c r="W35" s="737">
        <f t="shared" si="8"/>
        <v>0</v>
      </c>
      <c r="Y35" s="193">
        <v>4</v>
      </c>
      <c r="Z35" s="613" t="s">
        <v>593</v>
      </c>
      <c r="AA35" s="738">
        <v>1.37</v>
      </c>
      <c r="AB35" s="738">
        <v>1.37</v>
      </c>
      <c r="AC35" s="737">
        <f t="shared" si="9"/>
        <v>0</v>
      </c>
    </row>
    <row r="36" spans="1:29" x14ac:dyDescent="0.25">
      <c r="A36" s="27">
        <v>5</v>
      </c>
      <c r="B36" s="613" t="s">
        <v>594</v>
      </c>
      <c r="C36" s="738">
        <v>98.53</v>
      </c>
      <c r="D36" s="738">
        <v>98.53</v>
      </c>
      <c r="E36" s="737">
        <f t="shared" si="5"/>
        <v>0</v>
      </c>
      <c r="G36" s="27">
        <v>5</v>
      </c>
      <c r="H36" s="613" t="s">
        <v>594</v>
      </c>
      <c r="I36" s="738">
        <v>0</v>
      </c>
      <c r="J36" s="738">
        <v>0.2</v>
      </c>
      <c r="K36" s="737">
        <f t="shared" si="6"/>
        <v>0.2</v>
      </c>
      <c r="M36" s="27">
        <v>5</v>
      </c>
      <c r="N36" s="613" t="s">
        <v>594</v>
      </c>
      <c r="O36" s="738">
        <v>0.06</v>
      </c>
      <c r="P36" s="738">
        <v>0.06</v>
      </c>
      <c r="Q36" s="737">
        <f t="shared" si="7"/>
        <v>0</v>
      </c>
      <c r="S36" s="27">
        <v>5</v>
      </c>
      <c r="T36" s="613" t="s">
        <v>594</v>
      </c>
      <c r="U36" s="738">
        <v>29.49</v>
      </c>
      <c r="V36" s="738">
        <v>29.49</v>
      </c>
      <c r="W36" s="737">
        <f t="shared" si="8"/>
        <v>0</v>
      </c>
      <c r="Y36" s="27">
        <v>5</v>
      </c>
      <c r="Z36" s="613" t="s">
        <v>594</v>
      </c>
      <c r="AA36" s="738">
        <v>0.05</v>
      </c>
      <c r="AB36" s="738">
        <v>0.05</v>
      </c>
      <c r="AC36" s="737">
        <f t="shared" si="9"/>
        <v>0</v>
      </c>
    </row>
    <row r="37" spans="1:29" x14ac:dyDescent="0.25">
      <c r="A37" s="193">
        <v>6</v>
      </c>
      <c r="B37" s="613" t="s">
        <v>595</v>
      </c>
      <c r="C37" s="738">
        <v>305.45999999999998</v>
      </c>
      <c r="D37" s="738">
        <v>302.39999999999998</v>
      </c>
      <c r="E37" s="737">
        <f t="shared" si="5"/>
        <v>-3.0600000000000023</v>
      </c>
      <c r="G37" s="193">
        <v>6</v>
      </c>
      <c r="H37" s="613" t="s">
        <v>595</v>
      </c>
      <c r="I37" s="738">
        <v>0</v>
      </c>
      <c r="J37" s="738">
        <v>0.17</v>
      </c>
      <c r="K37" s="737">
        <f t="shared" si="6"/>
        <v>0.17</v>
      </c>
      <c r="M37" s="193">
        <v>6</v>
      </c>
      <c r="N37" s="613" t="s">
        <v>595</v>
      </c>
      <c r="O37" s="738">
        <v>0.06</v>
      </c>
      <c r="P37" s="738">
        <v>0.06</v>
      </c>
      <c r="Q37" s="737">
        <f t="shared" si="7"/>
        <v>0</v>
      </c>
      <c r="S37" s="193">
        <v>6</v>
      </c>
      <c r="T37" s="613" t="s">
        <v>595</v>
      </c>
      <c r="U37" s="738">
        <v>26.9</v>
      </c>
      <c r="V37" s="738">
        <v>26.9</v>
      </c>
      <c r="W37" s="737">
        <f t="shared" si="8"/>
        <v>0</v>
      </c>
      <c r="Y37" s="193">
        <v>6</v>
      </c>
      <c r="Z37" s="613" t="s">
        <v>595</v>
      </c>
      <c r="AA37" s="738">
        <v>2.1</v>
      </c>
      <c r="AB37" s="738">
        <v>4.4399999999999995</v>
      </c>
      <c r="AC37" s="737">
        <f t="shared" si="9"/>
        <v>2.3399999999999994</v>
      </c>
    </row>
    <row r="38" spans="1:29" x14ac:dyDescent="0.25">
      <c r="A38" s="27">
        <v>7</v>
      </c>
      <c r="B38" s="200" t="s">
        <v>596</v>
      </c>
      <c r="C38" s="738">
        <v>42.480000000000004</v>
      </c>
      <c r="D38" s="738">
        <v>42.480000000000004</v>
      </c>
      <c r="E38" s="737">
        <f t="shared" si="5"/>
        <v>0</v>
      </c>
      <c r="G38" s="27">
        <v>7</v>
      </c>
      <c r="H38" s="200" t="s">
        <v>596</v>
      </c>
      <c r="I38" s="738">
        <v>0</v>
      </c>
      <c r="J38" s="738">
        <v>0.12</v>
      </c>
      <c r="K38" s="737">
        <f t="shared" si="6"/>
        <v>0.12</v>
      </c>
      <c r="M38" s="27">
        <v>7</v>
      </c>
      <c r="N38" s="200" t="s">
        <v>596</v>
      </c>
      <c r="O38" s="738">
        <v>0.03</v>
      </c>
      <c r="P38" s="738">
        <v>0.03</v>
      </c>
      <c r="Q38" s="737">
        <f t="shared" si="7"/>
        <v>0</v>
      </c>
      <c r="S38" s="27">
        <v>7</v>
      </c>
      <c r="T38" s="200" t="s">
        <v>596</v>
      </c>
      <c r="U38" s="738">
        <v>7.67</v>
      </c>
      <c r="V38" s="738">
        <v>7.67</v>
      </c>
      <c r="W38" s="737">
        <f t="shared" si="8"/>
        <v>0</v>
      </c>
      <c r="Y38" s="27">
        <v>7</v>
      </c>
      <c r="Z38" s="200" t="s">
        <v>596</v>
      </c>
      <c r="AA38" s="738">
        <v>0.06</v>
      </c>
      <c r="AB38" s="738">
        <v>0.06</v>
      </c>
      <c r="AC38" s="737">
        <f t="shared" si="9"/>
        <v>0</v>
      </c>
    </row>
    <row r="39" spans="1:29" x14ac:dyDescent="0.25">
      <c r="A39" s="193">
        <v>8</v>
      </c>
      <c r="B39" s="200" t="s">
        <v>597</v>
      </c>
      <c r="C39" s="738">
        <v>47.67</v>
      </c>
      <c r="D39" s="738">
        <v>47.67</v>
      </c>
      <c r="E39" s="737">
        <f t="shared" si="5"/>
        <v>0</v>
      </c>
      <c r="G39" s="193">
        <v>8</v>
      </c>
      <c r="H39" s="200" t="s">
        <v>597</v>
      </c>
      <c r="I39" s="738">
        <v>0</v>
      </c>
      <c r="J39" s="738">
        <v>0.2</v>
      </c>
      <c r="K39" s="737">
        <f t="shared" si="6"/>
        <v>0.2</v>
      </c>
      <c r="M39" s="193">
        <v>8</v>
      </c>
      <c r="N39" s="200" t="s">
        <v>597</v>
      </c>
      <c r="O39" s="738">
        <v>0.12</v>
      </c>
      <c r="P39" s="738">
        <v>6.9999999999999993E-2</v>
      </c>
      <c r="Q39" s="737">
        <f t="shared" si="7"/>
        <v>-0.05</v>
      </c>
      <c r="S39" s="193">
        <v>8</v>
      </c>
      <c r="T39" s="200" t="s">
        <v>597</v>
      </c>
      <c r="U39" s="738">
        <v>8.4700000000000006</v>
      </c>
      <c r="V39" s="738">
        <v>8.4700000000000006</v>
      </c>
      <c r="W39" s="737">
        <f t="shared" si="8"/>
        <v>0</v>
      </c>
      <c r="Y39" s="193">
        <v>8</v>
      </c>
      <c r="Z39" s="200" t="s">
        <v>597</v>
      </c>
      <c r="AA39" s="738">
        <v>0</v>
      </c>
      <c r="AB39" s="738">
        <v>0</v>
      </c>
      <c r="AC39" s="737">
        <f t="shared" si="9"/>
        <v>0</v>
      </c>
    </row>
    <row r="40" spans="1:29" x14ac:dyDescent="0.25">
      <c r="A40" s="27">
        <v>9</v>
      </c>
      <c r="B40" s="200" t="s">
        <v>598</v>
      </c>
      <c r="C40" s="738">
        <v>296.16000000000003</v>
      </c>
      <c r="D40" s="738">
        <v>285.08000000000004</v>
      </c>
      <c r="E40" s="737">
        <f t="shared" si="5"/>
        <v>-11.079999999999984</v>
      </c>
      <c r="G40" s="27">
        <v>9</v>
      </c>
      <c r="H40" s="200" t="s">
        <v>598</v>
      </c>
      <c r="I40" s="738">
        <v>0</v>
      </c>
      <c r="J40" s="738">
        <v>0.18</v>
      </c>
      <c r="K40" s="737">
        <f t="shared" si="6"/>
        <v>0.18</v>
      </c>
      <c r="M40" s="27">
        <v>9</v>
      </c>
      <c r="N40" s="200" t="s">
        <v>598</v>
      </c>
      <c r="O40" s="738">
        <v>0.06</v>
      </c>
      <c r="P40" s="738">
        <v>0.06</v>
      </c>
      <c r="Q40" s="737">
        <f t="shared" si="7"/>
        <v>0</v>
      </c>
      <c r="S40" s="27">
        <v>9</v>
      </c>
      <c r="T40" s="200" t="s">
        <v>598</v>
      </c>
      <c r="U40" s="738">
        <v>30.44</v>
      </c>
      <c r="V40" s="738">
        <v>30.44</v>
      </c>
      <c r="W40" s="737">
        <f t="shared" si="8"/>
        <v>0</v>
      </c>
      <c r="Y40" s="27">
        <v>9</v>
      </c>
      <c r="Z40" s="200" t="s">
        <v>598</v>
      </c>
      <c r="AA40" s="738">
        <v>1.03</v>
      </c>
      <c r="AB40" s="738">
        <v>1.03</v>
      </c>
      <c r="AC40" s="737">
        <f t="shared" si="9"/>
        <v>0</v>
      </c>
    </row>
    <row r="41" spans="1:29" x14ac:dyDescent="0.25">
      <c r="A41" s="193">
        <v>10</v>
      </c>
      <c r="B41" s="200" t="s">
        <v>599</v>
      </c>
      <c r="C41" s="738">
        <v>301.37</v>
      </c>
      <c r="D41" s="738">
        <v>296.74</v>
      </c>
      <c r="E41" s="737">
        <f t="shared" si="5"/>
        <v>-4.6299999999999955</v>
      </c>
      <c r="G41" s="193">
        <v>10</v>
      </c>
      <c r="H41" s="200" t="s">
        <v>599</v>
      </c>
      <c r="I41" s="738">
        <v>0</v>
      </c>
      <c r="J41" s="738">
        <v>0.2</v>
      </c>
      <c r="K41" s="737">
        <f t="shared" si="6"/>
        <v>0.2</v>
      </c>
      <c r="M41" s="193">
        <v>10</v>
      </c>
      <c r="N41" s="200" t="s">
        <v>599</v>
      </c>
      <c r="O41" s="738">
        <v>0.01</v>
      </c>
      <c r="P41" s="738">
        <v>0.01</v>
      </c>
      <c r="Q41" s="737">
        <f t="shared" si="7"/>
        <v>0</v>
      </c>
      <c r="S41" s="193">
        <v>10</v>
      </c>
      <c r="T41" s="200" t="s">
        <v>599</v>
      </c>
      <c r="U41" s="738">
        <v>37.5</v>
      </c>
      <c r="V41" s="738">
        <v>72.5</v>
      </c>
      <c r="W41" s="737">
        <f t="shared" si="8"/>
        <v>35</v>
      </c>
      <c r="Y41" s="193">
        <v>10</v>
      </c>
      <c r="Z41" s="200" t="s">
        <v>599</v>
      </c>
      <c r="AA41" s="738">
        <v>3.28</v>
      </c>
      <c r="AB41" s="738">
        <v>4.26</v>
      </c>
      <c r="AC41" s="737">
        <f t="shared" si="9"/>
        <v>0.98</v>
      </c>
    </row>
    <row r="42" spans="1:29" x14ac:dyDescent="0.25">
      <c r="A42" s="27">
        <v>11</v>
      </c>
      <c r="B42" s="200" t="s">
        <v>600</v>
      </c>
      <c r="C42" s="738">
        <v>6.96</v>
      </c>
      <c r="D42" s="738">
        <v>6.83</v>
      </c>
      <c r="E42" s="737">
        <f t="shared" si="5"/>
        <v>-0.12999999999999989</v>
      </c>
      <c r="G42" s="27">
        <v>11</v>
      </c>
      <c r="H42" s="200" t="s">
        <v>600</v>
      </c>
      <c r="I42" s="738">
        <v>0</v>
      </c>
      <c r="J42" s="738">
        <v>0.13</v>
      </c>
      <c r="K42" s="737">
        <f t="shared" si="6"/>
        <v>0.13</v>
      </c>
      <c r="M42" s="27">
        <v>11</v>
      </c>
      <c r="N42" s="200" t="s">
        <v>600</v>
      </c>
      <c r="O42" s="738">
        <v>0.04</v>
      </c>
      <c r="P42" s="738">
        <v>0.04</v>
      </c>
      <c r="Q42" s="737">
        <f t="shared" si="7"/>
        <v>0</v>
      </c>
      <c r="S42" s="27">
        <v>11</v>
      </c>
      <c r="T42" s="200" t="s">
        <v>600</v>
      </c>
      <c r="U42" s="738">
        <v>2.2599999999999998</v>
      </c>
      <c r="V42" s="738">
        <v>2.2599999999999998</v>
      </c>
      <c r="W42" s="737">
        <f t="shared" si="8"/>
        <v>0</v>
      </c>
      <c r="Y42" s="27">
        <v>11</v>
      </c>
      <c r="Z42" s="200" t="s">
        <v>600</v>
      </c>
      <c r="AA42" s="738">
        <v>0.03</v>
      </c>
      <c r="AB42" s="738">
        <v>0.03</v>
      </c>
      <c r="AC42" s="737">
        <f t="shared" si="9"/>
        <v>0</v>
      </c>
    </row>
    <row r="43" spans="1:29" x14ac:dyDescent="0.25">
      <c r="A43" s="193">
        <v>12</v>
      </c>
      <c r="B43" s="200" t="s">
        <v>601</v>
      </c>
      <c r="C43" s="738">
        <v>175.5</v>
      </c>
      <c r="D43" s="738">
        <v>129.13999999999999</v>
      </c>
      <c r="E43" s="737">
        <f t="shared" si="5"/>
        <v>-46.360000000000014</v>
      </c>
      <c r="G43" s="193">
        <v>12</v>
      </c>
      <c r="H43" s="200" t="s">
        <v>601</v>
      </c>
      <c r="I43" s="738">
        <v>0</v>
      </c>
      <c r="J43" s="738">
        <v>0.13</v>
      </c>
      <c r="K43" s="737">
        <f t="shared" si="6"/>
        <v>0.13</v>
      </c>
      <c r="M43" s="193">
        <v>12</v>
      </c>
      <c r="N43" s="200" t="s">
        <v>601</v>
      </c>
      <c r="O43" s="738">
        <v>0</v>
      </c>
      <c r="P43" s="738">
        <v>0</v>
      </c>
      <c r="Q43" s="737">
        <f t="shared" si="7"/>
        <v>0</v>
      </c>
      <c r="S43" s="193">
        <v>12</v>
      </c>
      <c r="T43" s="200" t="s">
        <v>601</v>
      </c>
      <c r="U43" s="738">
        <v>11.84</v>
      </c>
      <c r="V43" s="738">
        <v>11.84</v>
      </c>
      <c r="W43" s="737">
        <f t="shared" si="8"/>
        <v>0</v>
      </c>
      <c r="Y43" s="193">
        <v>12</v>
      </c>
      <c r="Z43" s="200" t="s">
        <v>601</v>
      </c>
      <c r="AA43" s="738">
        <v>0.77</v>
      </c>
      <c r="AB43" s="738">
        <v>0.77</v>
      </c>
      <c r="AC43" s="737">
        <f t="shared" si="9"/>
        <v>0</v>
      </c>
    </row>
    <row r="44" spans="1:29" x14ac:dyDescent="0.25">
      <c r="A44" s="27">
        <v>13</v>
      </c>
      <c r="B44" s="200" t="s">
        <v>602</v>
      </c>
      <c r="C44" s="738">
        <v>203.22</v>
      </c>
      <c r="D44" s="738">
        <v>198.86</v>
      </c>
      <c r="E44" s="737">
        <f t="shared" si="5"/>
        <v>-4.3599999999999852</v>
      </c>
      <c r="G44" s="27">
        <v>13</v>
      </c>
      <c r="H44" s="200" t="s">
        <v>602</v>
      </c>
      <c r="I44" s="738">
        <v>0</v>
      </c>
      <c r="J44" s="738">
        <v>0.15</v>
      </c>
      <c r="K44" s="737">
        <f t="shared" si="6"/>
        <v>0.15</v>
      </c>
      <c r="M44" s="27">
        <v>13</v>
      </c>
      <c r="N44" s="200" t="s">
        <v>602</v>
      </c>
      <c r="O44" s="738">
        <v>0.02</v>
      </c>
      <c r="P44" s="738">
        <v>0.02</v>
      </c>
      <c r="Q44" s="737">
        <f t="shared" si="7"/>
        <v>0</v>
      </c>
      <c r="S44" s="27">
        <v>13</v>
      </c>
      <c r="T44" s="200" t="s">
        <v>602</v>
      </c>
      <c r="U44" s="738">
        <v>17.41</v>
      </c>
      <c r="V44" s="738">
        <v>17.41</v>
      </c>
      <c r="W44" s="737">
        <f t="shared" si="8"/>
        <v>0</v>
      </c>
      <c r="Y44" s="27">
        <v>13</v>
      </c>
      <c r="Z44" s="200" t="s">
        <v>602</v>
      </c>
      <c r="AA44" s="738">
        <v>0.92</v>
      </c>
      <c r="AB44" s="738">
        <v>0.92</v>
      </c>
      <c r="AC44" s="737">
        <f t="shared" si="9"/>
        <v>0</v>
      </c>
    </row>
    <row r="45" spans="1:29" x14ac:dyDescent="0.25">
      <c r="A45" s="193">
        <v>14</v>
      </c>
      <c r="B45" s="200" t="s">
        <v>603</v>
      </c>
      <c r="C45" s="738">
        <v>245.43</v>
      </c>
      <c r="D45" s="738">
        <v>236.77</v>
      </c>
      <c r="E45" s="737">
        <f t="shared" si="5"/>
        <v>-8.6599999999999966</v>
      </c>
      <c r="G45" s="193">
        <v>14</v>
      </c>
      <c r="H45" s="200" t="s">
        <v>603</v>
      </c>
      <c r="I45" s="738">
        <v>0</v>
      </c>
      <c r="J45" s="738">
        <v>0.12</v>
      </c>
      <c r="K45" s="737">
        <f t="shared" si="6"/>
        <v>0.12</v>
      </c>
      <c r="M45" s="193">
        <v>14</v>
      </c>
      <c r="N45" s="200" t="s">
        <v>603</v>
      </c>
      <c r="O45" s="738">
        <v>0.13</v>
      </c>
      <c r="P45" s="738">
        <v>0.13</v>
      </c>
      <c r="Q45" s="737">
        <f t="shared" si="7"/>
        <v>0</v>
      </c>
      <c r="S45" s="193">
        <v>14</v>
      </c>
      <c r="T45" s="200" t="s">
        <v>603</v>
      </c>
      <c r="U45" s="738">
        <v>19.84</v>
      </c>
      <c r="V45" s="738">
        <v>19.84</v>
      </c>
      <c r="W45" s="737">
        <f t="shared" si="8"/>
        <v>0</v>
      </c>
      <c r="Y45" s="193">
        <v>14</v>
      </c>
      <c r="Z45" s="200" t="s">
        <v>603</v>
      </c>
      <c r="AA45" s="738">
        <v>1.51</v>
      </c>
      <c r="AB45" s="738">
        <v>1.51</v>
      </c>
      <c r="AC45" s="737">
        <f t="shared" si="9"/>
        <v>0</v>
      </c>
    </row>
    <row r="46" spans="1:29" x14ac:dyDescent="0.25">
      <c r="A46" s="27">
        <v>15</v>
      </c>
      <c r="B46" s="200" t="s">
        <v>604</v>
      </c>
      <c r="C46" s="738">
        <v>130.99</v>
      </c>
      <c r="D46" s="738">
        <v>126.39000000000001</v>
      </c>
      <c r="E46" s="737">
        <f t="shared" si="5"/>
        <v>-4.5999999999999943</v>
      </c>
      <c r="G46" s="27">
        <v>15</v>
      </c>
      <c r="H46" s="200" t="s">
        <v>604</v>
      </c>
      <c r="I46" s="738">
        <v>0</v>
      </c>
      <c r="J46" s="738">
        <v>0.15</v>
      </c>
      <c r="K46" s="737">
        <f t="shared" si="6"/>
        <v>0.15</v>
      </c>
      <c r="M46" s="27">
        <v>15</v>
      </c>
      <c r="N46" s="200" t="s">
        <v>604</v>
      </c>
      <c r="O46" s="738">
        <v>0.05</v>
      </c>
      <c r="P46" s="738">
        <v>0.05</v>
      </c>
      <c r="Q46" s="737">
        <f t="shared" si="7"/>
        <v>0</v>
      </c>
      <c r="S46" s="27">
        <v>15</v>
      </c>
      <c r="T46" s="200" t="s">
        <v>604</v>
      </c>
      <c r="U46" s="738">
        <v>29.93</v>
      </c>
      <c r="V46" s="738">
        <v>55.489999999999995</v>
      </c>
      <c r="W46" s="737">
        <f t="shared" si="8"/>
        <v>25.559999999999995</v>
      </c>
      <c r="Y46" s="27">
        <v>15</v>
      </c>
      <c r="Z46" s="200" t="s">
        <v>604</v>
      </c>
      <c r="AA46" s="738">
        <v>0.05</v>
      </c>
      <c r="AB46" s="738">
        <v>0.05</v>
      </c>
      <c r="AC46" s="737">
        <f t="shared" si="9"/>
        <v>0</v>
      </c>
    </row>
    <row r="47" spans="1:29" x14ac:dyDescent="0.25">
      <c r="A47" s="193">
        <v>16</v>
      </c>
      <c r="B47" s="200" t="s">
        <v>605</v>
      </c>
      <c r="C47" s="738">
        <v>192.88</v>
      </c>
      <c r="D47" s="738">
        <v>182.76</v>
      </c>
      <c r="E47" s="737">
        <f t="shared" si="5"/>
        <v>-10.120000000000005</v>
      </c>
      <c r="G47" s="193">
        <v>16</v>
      </c>
      <c r="H47" s="200" t="s">
        <v>605</v>
      </c>
      <c r="I47" s="738">
        <v>0</v>
      </c>
      <c r="J47" s="738">
        <v>0.15</v>
      </c>
      <c r="K47" s="737">
        <f t="shared" si="6"/>
        <v>0.15</v>
      </c>
      <c r="M47" s="193">
        <v>16</v>
      </c>
      <c r="N47" s="200" t="s">
        <v>605</v>
      </c>
      <c r="O47" s="738">
        <v>0</v>
      </c>
      <c r="P47" s="738">
        <v>0</v>
      </c>
      <c r="Q47" s="737">
        <f t="shared" si="7"/>
        <v>0</v>
      </c>
      <c r="S47" s="193">
        <v>16</v>
      </c>
      <c r="T47" s="200" t="s">
        <v>605</v>
      </c>
      <c r="U47" s="738">
        <v>15.67</v>
      </c>
      <c r="V47" s="738">
        <v>19.03</v>
      </c>
      <c r="W47" s="737">
        <f t="shared" si="8"/>
        <v>3.3600000000000012</v>
      </c>
      <c r="Y47" s="193">
        <v>16</v>
      </c>
      <c r="Z47" s="200" t="s">
        <v>605</v>
      </c>
      <c r="AA47" s="738">
        <v>7.35</v>
      </c>
      <c r="AB47" s="738">
        <v>7.35</v>
      </c>
      <c r="AC47" s="737">
        <f t="shared" si="9"/>
        <v>0</v>
      </c>
    </row>
    <row r="48" spans="1:29" x14ac:dyDescent="0.25">
      <c r="A48" s="27">
        <v>17</v>
      </c>
      <c r="B48" s="14" t="s">
        <v>606</v>
      </c>
      <c r="C48" s="738">
        <v>58.49</v>
      </c>
      <c r="D48" s="738">
        <v>30.940000000000005</v>
      </c>
      <c r="E48" s="737">
        <f t="shared" si="5"/>
        <v>-27.549999999999997</v>
      </c>
      <c r="G48" s="27">
        <v>17</v>
      </c>
      <c r="H48" s="14" t="s">
        <v>606</v>
      </c>
      <c r="I48" s="738">
        <v>0</v>
      </c>
      <c r="J48" s="738">
        <v>0.12</v>
      </c>
      <c r="K48" s="737">
        <f t="shared" si="6"/>
        <v>0.12</v>
      </c>
      <c r="M48" s="27">
        <v>17</v>
      </c>
      <c r="N48" s="14" t="s">
        <v>606</v>
      </c>
      <c r="O48" s="738">
        <v>0.03</v>
      </c>
      <c r="P48" s="738">
        <v>0.03</v>
      </c>
      <c r="Q48" s="737">
        <f t="shared" si="7"/>
        <v>0</v>
      </c>
      <c r="S48" s="27">
        <v>17</v>
      </c>
      <c r="T48" s="14" t="s">
        <v>606</v>
      </c>
      <c r="U48" s="738">
        <v>3.04</v>
      </c>
      <c r="V48" s="738">
        <v>3.04</v>
      </c>
      <c r="W48" s="737">
        <f t="shared" si="8"/>
        <v>0</v>
      </c>
      <c r="Y48" s="27">
        <v>17</v>
      </c>
      <c r="Z48" s="14" t="s">
        <v>606</v>
      </c>
      <c r="AA48" s="738">
        <v>2.96</v>
      </c>
      <c r="AB48" s="738">
        <v>2.96</v>
      </c>
      <c r="AC48" s="737">
        <f t="shared" si="9"/>
        <v>0</v>
      </c>
    </row>
    <row r="49" spans="1:29" x14ac:dyDescent="0.25">
      <c r="A49" s="193">
        <v>18</v>
      </c>
      <c r="B49" s="200" t="s">
        <v>607</v>
      </c>
      <c r="C49" s="738">
        <v>397.58</v>
      </c>
      <c r="D49" s="738">
        <v>309.83</v>
      </c>
      <c r="E49" s="737">
        <f t="shared" si="5"/>
        <v>-87.75</v>
      </c>
      <c r="G49" s="193">
        <v>18</v>
      </c>
      <c r="H49" s="200" t="s">
        <v>607</v>
      </c>
      <c r="I49" s="738">
        <v>0</v>
      </c>
      <c r="J49" s="738">
        <v>0.22</v>
      </c>
      <c r="K49" s="737">
        <f t="shared" si="6"/>
        <v>0.22</v>
      </c>
      <c r="M49" s="193">
        <v>18</v>
      </c>
      <c r="N49" s="200" t="s">
        <v>607</v>
      </c>
      <c r="O49" s="738">
        <v>0.05</v>
      </c>
      <c r="P49" s="738">
        <v>0.05</v>
      </c>
      <c r="Q49" s="737">
        <f t="shared" si="7"/>
        <v>0</v>
      </c>
      <c r="S49" s="193">
        <v>18</v>
      </c>
      <c r="T49" s="200" t="s">
        <v>607</v>
      </c>
      <c r="U49" s="738">
        <v>36.19</v>
      </c>
      <c r="V49" s="738">
        <v>36.19</v>
      </c>
      <c r="W49" s="737">
        <f t="shared" si="8"/>
        <v>0</v>
      </c>
      <c r="Y49" s="193">
        <v>18</v>
      </c>
      <c r="Z49" s="200" t="s">
        <v>607</v>
      </c>
      <c r="AA49" s="738">
        <v>3.3</v>
      </c>
      <c r="AB49" s="738">
        <v>4.2299999999999995</v>
      </c>
      <c r="AC49" s="737">
        <f t="shared" si="9"/>
        <v>0.92999999999999972</v>
      </c>
    </row>
    <row r="50" spans="1:29" x14ac:dyDescent="0.25">
      <c r="A50" s="27">
        <v>19</v>
      </c>
      <c r="B50" s="200" t="s">
        <v>608</v>
      </c>
      <c r="C50" s="738">
        <v>224.85000000000002</v>
      </c>
      <c r="D50" s="738">
        <v>193.78000000000003</v>
      </c>
      <c r="E50" s="737">
        <f t="shared" si="5"/>
        <v>-31.069999999999993</v>
      </c>
      <c r="G50" s="27">
        <v>19</v>
      </c>
      <c r="H50" s="200" t="s">
        <v>608</v>
      </c>
      <c r="I50" s="738">
        <v>0</v>
      </c>
      <c r="J50" s="738">
        <v>0.21</v>
      </c>
      <c r="K50" s="737">
        <f t="shared" si="6"/>
        <v>0.21</v>
      </c>
      <c r="M50" s="27">
        <v>19</v>
      </c>
      <c r="N50" s="200" t="s">
        <v>608</v>
      </c>
      <c r="O50" s="738">
        <v>0</v>
      </c>
      <c r="P50" s="738">
        <v>0</v>
      </c>
      <c r="Q50" s="737">
        <f t="shared" si="7"/>
        <v>0</v>
      </c>
      <c r="S50" s="27">
        <v>19</v>
      </c>
      <c r="T50" s="200" t="s">
        <v>608</v>
      </c>
      <c r="U50" s="738">
        <v>18.54</v>
      </c>
      <c r="V50" s="738">
        <v>23.81</v>
      </c>
      <c r="W50" s="737">
        <f t="shared" si="8"/>
        <v>5.27</v>
      </c>
      <c r="Y50" s="27">
        <v>19</v>
      </c>
      <c r="Z50" s="200" t="s">
        <v>608</v>
      </c>
      <c r="AA50" s="738">
        <v>0.21</v>
      </c>
      <c r="AB50" s="738">
        <v>0.21</v>
      </c>
      <c r="AC50" s="737">
        <f t="shared" si="9"/>
        <v>0</v>
      </c>
    </row>
    <row r="51" spans="1:29" x14ac:dyDescent="0.25">
      <c r="A51" s="193">
        <v>20</v>
      </c>
      <c r="B51" s="200" t="s">
        <v>609</v>
      </c>
      <c r="C51" s="738">
        <v>412.84000000000003</v>
      </c>
      <c r="D51" s="738">
        <v>411.54</v>
      </c>
      <c r="E51" s="737">
        <f t="shared" si="5"/>
        <v>-1.3000000000000114</v>
      </c>
      <c r="G51" s="193">
        <v>20</v>
      </c>
      <c r="H51" s="200" t="s">
        <v>609</v>
      </c>
      <c r="I51" s="738">
        <v>0</v>
      </c>
      <c r="J51" s="738">
        <v>0.2</v>
      </c>
      <c r="K51" s="737">
        <f t="shared" si="6"/>
        <v>0.2</v>
      </c>
      <c r="M51" s="193">
        <v>20</v>
      </c>
      <c r="N51" s="200" t="s">
        <v>609</v>
      </c>
      <c r="O51" s="738">
        <v>0.01</v>
      </c>
      <c r="P51" s="738">
        <v>6.0000000000000005E-2</v>
      </c>
      <c r="Q51" s="737">
        <f t="shared" si="7"/>
        <v>0.05</v>
      </c>
      <c r="S51" s="193">
        <v>20</v>
      </c>
      <c r="T51" s="200" t="s">
        <v>609</v>
      </c>
      <c r="U51" s="738">
        <v>36.97</v>
      </c>
      <c r="V51" s="738">
        <v>39.129999999999995</v>
      </c>
      <c r="W51" s="737">
        <f t="shared" si="8"/>
        <v>2.1599999999999966</v>
      </c>
      <c r="Y51" s="193">
        <v>20</v>
      </c>
      <c r="Z51" s="200" t="s">
        <v>609</v>
      </c>
      <c r="AA51" s="738">
        <v>0.24</v>
      </c>
      <c r="AB51" s="738">
        <v>1.91</v>
      </c>
      <c r="AC51" s="737">
        <f t="shared" si="9"/>
        <v>1.67</v>
      </c>
    </row>
    <row r="52" spans="1:29" ht="31.5" x14ac:dyDescent="0.25">
      <c r="A52" s="27">
        <v>21</v>
      </c>
      <c r="B52" s="200" t="s">
        <v>610</v>
      </c>
      <c r="C52" s="738">
        <v>15.69</v>
      </c>
      <c r="D52" s="738">
        <v>11.45</v>
      </c>
      <c r="E52" s="737">
        <f t="shared" si="5"/>
        <v>-4.24</v>
      </c>
      <c r="G52" s="27">
        <v>21</v>
      </c>
      <c r="H52" s="200" t="s">
        <v>610</v>
      </c>
      <c r="I52" s="738">
        <v>0.98</v>
      </c>
      <c r="J52" s="738">
        <v>1.1299999999999999</v>
      </c>
      <c r="K52" s="737">
        <f t="shared" si="6"/>
        <v>0.14999999999999991</v>
      </c>
      <c r="M52" s="27">
        <v>21</v>
      </c>
      <c r="N52" s="200" t="s">
        <v>610</v>
      </c>
      <c r="O52" s="738">
        <v>0.3</v>
      </c>
      <c r="P52" s="738">
        <v>0.3</v>
      </c>
      <c r="Q52" s="737">
        <f t="shared" si="7"/>
        <v>0</v>
      </c>
      <c r="S52" s="27">
        <v>21</v>
      </c>
      <c r="T52" s="200" t="s">
        <v>610</v>
      </c>
      <c r="U52" s="738">
        <v>9.24</v>
      </c>
      <c r="V52" s="738">
        <v>6.68</v>
      </c>
      <c r="W52" s="737">
        <f t="shared" si="8"/>
        <v>-2.5600000000000005</v>
      </c>
      <c r="Y52" s="27">
        <v>21</v>
      </c>
      <c r="Z52" s="200" t="s">
        <v>610</v>
      </c>
      <c r="AA52" s="738">
        <v>0.08</v>
      </c>
      <c r="AB52" s="738">
        <v>0.22999999999999998</v>
      </c>
      <c r="AC52" s="737">
        <f>AB52-AA52</f>
        <v>0.14999999999999997</v>
      </c>
    </row>
    <row r="53" spans="1:29" x14ac:dyDescent="0.25">
      <c r="A53" s="1201" t="s">
        <v>510</v>
      </c>
      <c r="B53" s="1201"/>
      <c r="C53" s="739">
        <f>SUM(C32:C52)</f>
        <v>4324.6499999999987</v>
      </c>
      <c r="D53" s="739">
        <f>SUM(D32:D52)</f>
        <v>4048.3500000000004</v>
      </c>
      <c r="E53" s="740">
        <f>D53-C53</f>
        <v>-276.29999999999836</v>
      </c>
      <c r="G53" s="1201" t="s">
        <v>510</v>
      </c>
      <c r="H53" s="1201"/>
      <c r="I53" s="741">
        <f>SUM(I32:I52)</f>
        <v>0.98</v>
      </c>
      <c r="J53" s="741">
        <f>SUM(J32:J52)</f>
        <v>4.4000000000000004</v>
      </c>
      <c r="K53" s="741">
        <f>J53-I53</f>
        <v>3.4200000000000004</v>
      </c>
      <c r="M53" s="1201" t="s">
        <v>510</v>
      </c>
      <c r="N53" s="1201"/>
      <c r="O53" s="741">
        <f>SUM(O32:O52)</f>
        <v>1.4500000000000004</v>
      </c>
      <c r="P53" s="741">
        <f>SUM(P32:P52)</f>
        <v>1.4300000000000002</v>
      </c>
      <c r="Q53" s="742">
        <f>P53-O53</f>
        <v>-2.000000000000024E-2</v>
      </c>
      <c r="S53" s="1201" t="s">
        <v>510</v>
      </c>
      <c r="T53" s="1201"/>
      <c r="U53" s="741">
        <f>SUM(U32:U52)</f>
        <v>456.66000000000008</v>
      </c>
      <c r="V53" s="741">
        <f>SUM(V32:V52)</f>
        <v>528.39</v>
      </c>
      <c r="W53" s="741">
        <f>V53-U53</f>
        <v>71.729999999999905</v>
      </c>
      <c r="Y53" s="1201" t="s">
        <v>510</v>
      </c>
      <c r="Z53" s="1201"/>
      <c r="AA53" s="741">
        <f>SUM(AA32:AA52)</f>
        <v>33.330000000000005</v>
      </c>
      <c r="AB53" s="741">
        <f>SUM(AB32:AB52)</f>
        <v>39.54</v>
      </c>
      <c r="AC53" s="741">
        <f>AB53-AA53</f>
        <v>6.2099999999999937</v>
      </c>
    </row>
    <row r="55" spans="1:29" ht="15" customHeight="1" x14ac:dyDescent="0.25">
      <c r="A55" s="1204" t="s">
        <v>509</v>
      </c>
      <c r="B55" s="1204"/>
      <c r="C55" s="1204"/>
      <c r="D55" s="1204"/>
      <c r="E55" s="1204"/>
      <c r="G55" s="1204" t="s">
        <v>520</v>
      </c>
      <c r="H55" s="1204"/>
      <c r="I55" s="1204"/>
      <c r="J55" s="1204"/>
      <c r="K55" s="1204"/>
      <c r="M55" s="1206" t="s">
        <v>529</v>
      </c>
      <c r="N55" s="1206"/>
      <c r="O55" s="1206"/>
      <c r="P55" s="1206"/>
      <c r="Q55" s="1206"/>
      <c r="S55" s="1206" t="s">
        <v>538</v>
      </c>
      <c r="T55" s="1206"/>
      <c r="U55" s="1206"/>
      <c r="V55" s="1206"/>
      <c r="W55" s="1206"/>
      <c r="Y55" s="1206" t="s">
        <v>547</v>
      </c>
      <c r="Z55" s="1206"/>
      <c r="AA55" s="1206"/>
      <c r="AB55" s="1206"/>
      <c r="AC55" s="1206"/>
    </row>
    <row r="56" spans="1:29" ht="15" customHeight="1" x14ac:dyDescent="0.25">
      <c r="A56" s="1205"/>
      <c r="B56" s="1205"/>
      <c r="C56" s="1205"/>
      <c r="D56" s="1205"/>
      <c r="E56" s="1205"/>
      <c r="G56" s="1205"/>
      <c r="H56" s="1205"/>
      <c r="I56" s="1205"/>
      <c r="J56" s="1205"/>
      <c r="K56" s="1205"/>
      <c r="M56" s="1207"/>
      <c r="N56" s="1207"/>
      <c r="O56" s="1207"/>
      <c r="P56" s="1207"/>
      <c r="Q56" s="1207"/>
      <c r="S56" s="1207"/>
      <c r="T56" s="1207"/>
      <c r="U56" s="1207"/>
      <c r="V56" s="1207"/>
      <c r="W56" s="1207"/>
      <c r="Y56" s="1207"/>
      <c r="Z56" s="1207"/>
      <c r="AA56" s="1207"/>
      <c r="AB56" s="1207"/>
      <c r="AC56" s="1207"/>
    </row>
    <row r="57" spans="1:29" ht="15.75" customHeight="1" x14ac:dyDescent="0.25">
      <c r="A57" s="1093" t="s">
        <v>20</v>
      </c>
      <c r="B57" s="1093" t="s">
        <v>499</v>
      </c>
      <c r="C57" s="1093" t="s">
        <v>3</v>
      </c>
      <c r="D57" s="1093" t="s">
        <v>500</v>
      </c>
      <c r="E57" s="1093"/>
      <c r="G57" s="1093" t="s">
        <v>20</v>
      </c>
      <c r="H57" s="1093" t="s">
        <v>499</v>
      </c>
      <c r="I57" s="1093" t="s">
        <v>3</v>
      </c>
      <c r="J57" s="1093" t="s">
        <v>500</v>
      </c>
      <c r="K57" s="1093"/>
      <c r="M57" s="1093" t="s">
        <v>20</v>
      </c>
      <c r="N57" s="1093" t="s">
        <v>499</v>
      </c>
      <c r="O57" s="1093" t="s">
        <v>3</v>
      </c>
      <c r="P57" s="1093" t="s">
        <v>500</v>
      </c>
      <c r="Q57" s="1093"/>
      <c r="S57" s="1093" t="s">
        <v>20</v>
      </c>
      <c r="T57" s="1093" t="s">
        <v>499</v>
      </c>
      <c r="U57" s="1093" t="s">
        <v>3</v>
      </c>
      <c r="V57" s="1093" t="s">
        <v>500</v>
      </c>
      <c r="W57" s="1093"/>
      <c r="Y57" s="1199" t="s">
        <v>20</v>
      </c>
      <c r="Z57" s="1199" t="s">
        <v>499</v>
      </c>
      <c r="AA57" s="1199" t="s">
        <v>3</v>
      </c>
      <c r="AB57" s="1202" t="s">
        <v>500</v>
      </c>
      <c r="AC57" s="1203"/>
    </row>
    <row r="58" spans="1:29" ht="31.5" customHeight="1" x14ac:dyDescent="0.25">
      <c r="A58" s="1093"/>
      <c r="B58" s="1093"/>
      <c r="C58" s="1093"/>
      <c r="D58" s="181" t="s">
        <v>130</v>
      </c>
      <c r="E58" s="181" t="s">
        <v>501</v>
      </c>
      <c r="G58" s="1093"/>
      <c r="H58" s="1093"/>
      <c r="I58" s="1093"/>
      <c r="J58" s="181" t="s">
        <v>130</v>
      </c>
      <c r="K58" s="181" t="s">
        <v>501</v>
      </c>
      <c r="M58" s="1093"/>
      <c r="N58" s="1093"/>
      <c r="O58" s="1093"/>
      <c r="P58" s="181" t="s">
        <v>130</v>
      </c>
      <c r="Q58" s="181" t="s">
        <v>501</v>
      </c>
      <c r="S58" s="1093"/>
      <c r="T58" s="1093"/>
      <c r="U58" s="1093"/>
      <c r="V58" s="181" t="s">
        <v>130</v>
      </c>
      <c r="W58" s="181" t="s">
        <v>501</v>
      </c>
      <c r="Y58" s="1200"/>
      <c r="Z58" s="1200"/>
      <c r="AA58" s="1200"/>
      <c r="AB58" s="181" t="s">
        <v>130</v>
      </c>
      <c r="AC58" s="181" t="s">
        <v>501</v>
      </c>
    </row>
    <row r="59" spans="1:29" x14ac:dyDescent="0.25">
      <c r="A59" s="27">
        <v>1</v>
      </c>
      <c r="B59" s="200" t="s">
        <v>590</v>
      </c>
      <c r="C59" s="736">
        <f t="array" ref="C59:C79">TRANSPOSE('Bieu 01 CH'!F12:Z12)</f>
        <v>199.9</v>
      </c>
      <c r="D59" s="736">
        <f t="array" ref="D59:D79">TRANSPOSE('Bieu 03 CH'!E13:Y13)</f>
        <v>166.69</v>
      </c>
      <c r="E59" s="737">
        <f>D59-C59</f>
        <v>-33.210000000000008</v>
      </c>
      <c r="G59" s="27">
        <v>1</v>
      </c>
      <c r="H59" s="200" t="s">
        <v>590</v>
      </c>
      <c r="I59" s="736">
        <f t="array" ref="I59:I79">TRANSPOSE('Bieu 01 CH'!F25:Z25)</f>
        <v>0</v>
      </c>
      <c r="J59" s="736">
        <f t="array" ref="J59:J79">TRANSPOSE('Bieu 03 CH'!E26:Y26)</f>
        <v>11.07</v>
      </c>
      <c r="K59" s="737">
        <f>J59-I59</f>
        <v>11.07</v>
      </c>
      <c r="M59" s="27">
        <v>1</v>
      </c>
      <c r="N59" s="200" t="s">
        <v>590</v>
      </c>
      <c r="O59" s="736">
        <f t="array" ref="O59:O79">TRANSPOSE('Bieu 01 CH'!F34:Z34)</f>
        <v>0.17</v>
      </c>
      <c r="P59" s="736">
        <f t="array" ref="P59:P79">TRANSPOSE('Bieu 03 CH'!E35:Y35)</f>
        <v>0.17</v>
      </c>
      <c r="Q59" s="737">
        <f>P59-O59</f>
        <v>0</v>
      </c>
      <c r="S59" s="27">
        <v>1</v>
      </c>
      <c r="T59" s="200" t="s">
        <v>590</v>
      </c>
      <c r="U59" s="736">
        <f t="array" ref="U59:U79">TRANSPOSE('Bieu 01 CH'!F45:Z45)</f>
        <v>0</v>
      </c>
      <c r="V59" s="736">
        <f t="array" ref="V59:V79">TRANSPOSE('Bieu 03 CH'!E46:Y46)</f>
        <v>0.09</v>
      </c>
      <c r="W59" s="737">
        <f>V59-U59</f>
        <v>0.09</v>
      </c>
      <c r="Y59" s="27">
        <v>1</v>
      </c>
      <c r="Z59" s="200" t="s">
        <v>590</v>
      </c>
      <c r="AA59" s="736">
        <f t="array" ref="AA59:AA79">TRANSPOSE('Bieu 01 CH'!F56:Z56)</f>
        <v>39.15</v>
      </c>
      <c r="AB59" s="736">
        <f t="array" ref="AB59:AB79">TRANSPOSE('Bieu 03 CH'!E57:Y57)</f>
        <v>39.15</v>
      </c>
      <c r="AC59" s="737">
        <f>AB59-AA59</f>
        <v>0</v>
      </c>
    </row>
    <row r="60" spans="1:29" x14ac:dyDescent="0.25">
      <c r="A60" s="193">
        <v>2</v>
      </c>
      <c r="B60" s="613" t="s">
        <v>591</v>
      </c>
      <c r="C60" s="738">
        <v>335.61</v>
      </c>
      <c r="D60" s="738">
        <v>317.68</v>
      </c>
      <c r="E60" s="737">
        <f t="shared" ref="E60:E79" si="10">D60-C60</f>
        <v>-17.930000000000007</v>
      </c>
      <c r="G60" s="193">
        <v>2</v>
      </c>
      <c r="H60" s="613" t="s">
        <v>591</v>
      </c>
      <c r="I60" s="738">
        <v>0</v>
      </c>
      <c r="J60" s="738">
        <v>0</v>
      </c>
      <c r="K60" s="737">
        <f t="shared" ref="K60:K79" si="11">J60-I60</f>
        <v>0</v>
      </c>
      <c r="M60" s="193">
        <v>2</v>
      </c>
      <c r="N60" s="613" t="s">
        <v>591</v>
      </c>
      <c r="O60" s="738">
        <v>2.1800000000000002</v>
      </c>
      <c r="P60" s="738">
        <v>2.1800000000000002</v>
      </c>
      <c r="Q60" s="737">
        <f t="shared" ref="Q60:Q79" si="12">P60-O60</f>
        <v>0</v>
      </c>
      <c r="S60" s="193">
        <v>2</v>
      </c>
      <c r="T60" s="613" t="s">
        <v>591</v>
      </c>
      <c r="U60" s="738">
        <v>0</v>
      </c>
      <c r="V60" s="738">
        <v>0</v>
      </c>
      <c r="W60" s="737">
        <f t="shared" ref="W60:W79" si="13">V60-U60</f>
        <v>0</v>
      </c>
      <c r="Y60" s="193">
        <v>2</v>
      </c>
      <c r="Z60" s="613" t="s">
        <v>591</v>
      </c>
      <c r="AA60" s="738">
        <v>214.55</v>
      </c>
      <c r="AB60" s="738">
        <v>214.55</v>
      </c>
      <c r="AC60" s="737">
        <f t="shared" ref="AC60:AC79" si="14">AB60-AA60</f>
        <v>0</v>
      </c>
    </row>
    <row r="61" spans="1:29" x14ac:dyDescent="0.25">
      <c r="A61" s="27">
        <v>3</v>
      </c>
      <c r="B61" s="613" t="s">
        <v>592</v>
      </c>
      <c r="C61" s="738">
        <v>174.33</v>
      </c>
      <c r="D61" s="738">
        <v>159.32000000000002</v>
      </c>
      <c r="E61" s="737">
        <f t="shared" si="10"/>
        <v>-15.009999999999991</v>
      </c>
      <c r="G61" s="27">
        <v>3</v>
      </c>
      <c r="H61" s="613" t="s">
        <v>592</v>
      </c>
      <c r="I61" s="738">
        <v>0</v>
      </c>
      <c r="J61" s="738">
        <v>0</v>
      </c>
      <c r="K61" s="737">
        <f t="shared" si="11"/>
        <v>0</v>
      </c>
      <c r="M61" s="27">
        <v>3</v>
      </c>
      <c r="N61" s="613" t="s">
        <v>592</v>
      </c>
      <c r="O61" s="738">
        <v>0.2</v>
      </c>
      <c r="P61" s="738">
        <v>0.2</v>
      </c>
      <c r="Q61" s="737">
        <f t="shared" si="12"/>
        <v>0</v>
      </c>
      <c r="S61" s="27">
        <v>3</v>
      </c>
      <c r="T61" s="613" t="s">
        <v>592</v>
      </c>
      <c r="U61" s="738">
        <v>0</v>
      </c>
      <c r="V61" s="738">
        <v>0</v>
      </c>
      <c r="W61" s="737">
        <f t="shared" si="13"/>
        <v>0</v>
      </c>
      <c r="Y61" s="27">
        <v>3</v>
      </c>
      <c r="Z61" s="613" t="s">
        <v>592</v>
      </c>
      <c r="AA61" s="738">
        <v>103.19</v>
      </c>
      <c r="AB61" s="738">
        <v>96.77</v>
      </c>
      <c r="AC61" s="737">
        <f t="shared" si="14"/>
        <v>-6.4200000000000017</v>
      </c>
    </row>
    <row r="62" spans="1:29" x14ac:dyDescent="0.25">
      <c r="A62" s="193">
        <v>4</v>
      </c>
      <c r="B62" s="613" t="s">
        <v>593</v>
      </c>
      <c r="C62" s="738">
        <v>142.4</v>
      </c>
      <c r="D62" s="738">
        <v>133.05000000000001</v>
      </c>
      <c r="E62" s="737">
        <f t="shared" si="10"/>
        <v>-9.3499999999999943</v>
      </c>
      <c r="G62" s="193">
        <v>4</v>
      </c>
      <c r="H62" s="613" t="s">
        <v>593</v>
      </c>
      <c r="I62" s="738">
        <v>0</v>
      </c>
      <c r="J62" s="738">
        <v>0</v>
      </c>
      <c r="K62" s="737">
        <f t="shared" si="11"/>
        <v>0</v>
      </c>
      <c r="M62" s="193">
        <v>4</v>
      </c>
      <c r="N62" s="613" t="s">
        <v>593</v>
      </c>
      <c r="O62" s="738">
        <v>0.25</v>
      </c>
      <c r="P62" s="738">
        <v>0.25</v>
      </c>
      <c r="Q62" s="737">
        <f t="shared" si="12"/>
        <v>0</v>
      </c>
      <c r="S62" s="193">
        <v>4</v>
      </c>
      <c r="T62" s="613" t="s">
        <v>593</v>
      </c>
      <c r="U62" s="738">
        <v>0</v>
      </c>
      <c r="V62" s="738">
        <v>0</v>
      </c>
      <c r="W62" s="737">
        <f t="shared" si="13"/>
        <v>0</v>
      </c>
      <c r="Y62" s="193">
        <v>4</v>
      </c>
      <c r="Z62" s="613" t="s">
        <v>593</v>
      </c>
      <c r="AA62" s="738">
        <v>40.909999999999997</v>
      </c>
      <c r="AB62" s="738">
        <v>40.909999999999997</v>
      </c>
      <c r="AC62" s="737">
        <f t="shared" si="14"/>
        <v>0</v>
      </c>
    </row>
    <row r="63" spans="1:29" x14ac:dyDescent="0.25">
      <c r="A63" s="27">
        <v>5</v>
      </c>
      <c r="B63" s="613" t="s">
        <v>594</v>
      </c>
      <c r="C63" s="738">
        <v>311.42</v>
      </c>
      <c r="D63" s="738">
        <v>268.99</v>
      </c>
      <c r="E63" s="737">
        <f t="shared" si="10"/>
        <v>-42.430000000000007</v>
      </c>
      <c r="G63" s="27">
        <v>5</v>
      </c>
      <c r="H63" s="613" t="s">
        <v>594</v>
      </c>
      <c r="I63" s="738">
        <v>0</v>
      </c>
      <c r="J63" s="738">
        <v>0</v>
      </c>
      <c r="K63" s="737">
        <f t="shared" si="11"/>
        <v>0</v>
      </c>
      <c r="M63" s="27">
        <v>5</v>
      </c>
      <c r="N63" s="613" t="s">
        <v>594</v>
      </c>
      <c r="O63" s="738">
        <v>0.27</v>
      </c>
      <c r="P63" s="738">
        <v>0.27</v>
      </c>
      <c r="Q63" s="737">
        <f t="shared" si="12"/>
        <v>0</v>
      </c>
      <c r="S63" s="27">
        <v>5</v>
      </c>
      <c r="T63" s="613" t="s">
        <v>594</v>
      </c>
      <c r="U63" s="738">
        <v>0</v>
      </c>
      <c r="V63" s="738">
        <v>0</v>
      </c>
      <c r="W63" s="737">
        <f t="shared" si="13"/>
        <v>0</v>
      </c>
      <c r="Y63" s="27">
        <v>5</v>
      </c>
      <c r="Z63" s="613" t="s">
        <v>594</v>
      </c>
      <c r="AA63" s="738">
        <v>75.61</v>
      </c>
      <c r="AB63" s="738">
        <v>75.010000000000005</v>
      </c>
      <c r="AC63" s="737">
        <f t="shared" si="14"/>
        <v>-0.59999999999999432</v>
      </c>
    </row>
    <row r="64" spans="1:29" x14ac:dyDescent="0.25">
      <c r="A64" s="193">
        <v>6</v>
      </c>
      <c r="B64" s="613" t="s">
        <v>595</v>
      </c>
      <c r="C64" s="738">
        <v>166.86</v>
      </c>
      <c r="D64" s="738">
        <v>158.48000000000002</v>
      </c>
      <c r="E64" s="737">
        <f t="shared" si="10"/>
        <v>-8.3799999999999955</v>
      </c>
      <c r="G64" s="193">
        <v>6</v>
      </c>
      <c r="H64" s="613" t="s">
        <v>595</v>
      </c>
      <c r="I64" s="738">
        <v>0</v>
      </c>
      <c r="J64" s="738">
        <v>0</v>
      </c>
      <c r="K64" s="737">
        <f t="shared" si="11"/>
        <v>0</v>
      </c>
      <c r="M64" s="193">
        <v>6</v>
      </c>
      <c r="N64" s="613" t="s">
        <v>595</v>
      </c>
      <c r="O64" s="738">
        <v>0.08</v>
      </c>
      <c r="P64" s="738">
        <v>0.08</v>
      </c>
      <c r="Q64" s="737">
        <f t="shared" si="12"/>
        <v>0</v>
      </c>
      <c r="S64" s="193">
        <v>6</v>
      </c>
      <c r="T64" s="613" t="s">
        <v>595</v>
      </c>
      <c r="U64" s="738">
        <v>0</v>
      </c>
      <c r="V64" s="738">
        <v>0</v>
      </c>
      <c r="W64" s="737">
        <f t="shared" si="13"/>
        <v>0</v>
      </c>
      <c r="Y64" s="193">
        <v>6</v>
      </c>
      <c r="Z64" s="613" t="s">
        <v>595</v>
      </c>
      <c r="AA64" s="738">
        <v>85.03</v>
      </c>
      <c r="AB64" s="738">
        <v>85.03</v>
      </c>
      <c r="AC64" s="737">
        <f t="shared" si="14"/>
        <v>0</v>
      </c>
    </row>
    <row r="65" spans="1:29" x14ac:dyDescent="0.25">
      <c r="A65" s="27">
        <v>7</v>
      </c>
      <c r="B65" s="200" t="s">
        <v>596</v>
      </c>
      <c r="C65" s="738">
        <v>109.08</v>
      </c>
      <c r="D65" s="738">
        <v>107.13</v>
      </c>
      <c r="E65" s="737">
        <f t="shared" si="10"/>
        <v>-1.9500000000000028</v>
      </c>
      <c r="G65" s="27">
        <v>7</v>
      </c>
      <c r="H65" s="200" t="s">
        <v>596</v>
      </c>
      <c r="I65" s="738">
        <v>0</v>
      </c>
      <c r="J65" s="738">
        <v>0</v>
      </c>
      <c r="K65" s="737">
        <f t="shared" si="11"/>
        <v>0</v>
      </c>
      <c r="M65" s="27">
        <v>7</v>
      </c>
      <c r="N65" s="200" t="s">
        <v>596</v>
      </c>
      <c r="O65" s="738">
        <v>0.14000000000000001</v>
      </c>
      <c r="P65" s="738">
        <v>0.14000000000000001</v>
      </c>
      <c r="Q65" s="737">
        <f t="shared" si="12"/>
        <v>0</v>
      </c>
      <c r="S65" s="27">
        <v>7</v>
      </c>
      <c r="T65" s="200" t="s">
        <v>596</v>
      </c>
      <c r="U65" s="738">
        <v>0</v>
      </c>
      <c r="V65" s="738">
        <v>0</v>
      </c>
      <c r="W65" s="737">
        <f t="shared" si="13"/>
        <v>0</v>
      </c>
      <c r="Y65" s="27">
        <v>7</v>
      </c>
      <c r="Z65" s="200" t="s">
        <v>596</v>
      </c>
      <c r="AA65" s="738">
        <v>97.48</v>
      </c>
      <c r="AB65" s="738">
        <v>97.48</v>
      </c>
      <c r="AC65" s="737">
        <f t="shared" si="14"/>
        <v>0</v>
      </c>
    </row>
    <row r="66" spans="1:29" x14ac:dyDescent="0.25">
      <c r="A66" s="193">
        <v>8</v>
      </c>
      <c r="B66" s="200" t="s">
        <v>597</v>
      </c>
      <c r="C66" s="738">
        <v>89.95</v>
      </c>
      <c r="D66" s="738">
        <v>69.22</v>
      </c>
      <c r="E66" s="737">
        <f t="shared" si="10"/>
        <v>-20.730000000000004</v>
      </c>
      <c r="G66" s="193">
        <v>8</v>
      </c>
      <c r="H66" s="200" t="s">
        <v>597</v>
      </c>
      <c r="I66" s="738">
        <v>0</v>
      </c>
      <c r="J66" s="738">
        <v>0</v>
      </c>
      <c r="K66" s="737">
        <f t="shared" si="11"/>
        <v>0</v>
      </c>
      <c r="M66" s="193">
        <v>8</v>
      </c>
      <c r="N66" s="200" t="s">
        <v>597</v>
      </c>
      <c r="O66" s="738">
        <v>0.43</v>
      </c>
      <c r="P66" s="738">
        <v>0.43</v>
      </c>
      <c r="Q66" s="737">
        <f t="shared" si="12"/>
        <v>0</v>
      </c>
      <c r="S66" s="193">
        <v>8</v>
      </c>
      <c r="T66" s="200" t="s">
        <v>597</v>
      </c>
      <c r="U66" s="738">
        <v>0</v>
      </c>
      <c r="V66" s="738">
        <v>0</v>
      </c>
      <c r="W66" s="737">
        <f t="shared" si="13"/>
        <v>0</v>
      </c>
      <c r="Y66" s="193">
        <v>8</v>
      </c>
      <c r="Z66" s="200" t="s">
        <v>597</v>
      </c>
      <c r="AA66" s="738">
        <v>159.91</v>
      </c>
      <c r="AB66" s="738">
        <v>159.91</v>
      </c>
      <c r="AC66" s="737">
        <f t="shared" si="14"/>
        <v>0</v>
      </c>
    </row>
    <row r="67" spans="1:29" x14ac:dyDescent="0.25">
      <c r="A67" s="27">
        <v>9</v>
      </c>
      <c r="B67" s="200" t="s">
        <v>598</v>
      </c>
      <c r="C67" s="738">
        <v>60.06</v>
      </c>
      <c r="D67" s="738">
        <v>50.85</v>
      </c>
      <c r="E67" s="737">
        <f t="shared" si="10"/>
        <v>-9.2100000000000009</v>
      </c>
      <c r="G67" s="27">
        <v>9</v>
      </c>
      <c r="H67" s="200" t="s">
        <v>598</v>
      </c>
      <c r="I67" s="738">
        <v>0</v>
      </c>
      <c r="J67" s="738">
        <v>25</v>
      </c>
      <c r="K67" s="737">
        <f t="shared" si="11"/>
        <v>25</v>
      </c>
      <c r="M67" s="27">
        <v>9</v>
      </c>
      <c r="N67" s="200" t="s">
        <v>598</v>
      </c>
      <c r="O67" s="738">
        <v>0.11</v>
      </c>
      <c r="P67" s="738">
        <v>0.11</v>
      </c>
      <c r="Q67" s="737">
        <f t="shared" si="12"/>
        <v>0</v>
      </c>
      <c r="S67" s="27">
        <v>9</v>
      </c>
      <c r="T67" s="200" t="s">
        <v>598</v>
      </c>
      <c r="U67" s="738">
        <v>0</v>
      </c>
      <c r="V67" s="738">
        <v>0</v>
      </c>
      <c r="W67" s="737">
        <f t="shared" si="13"/>
        <v>0</v>
      </c>
      <c r="Y67" s="27">
        <v>9</v>
      </c>
      <c r="Z67" s="200" t="s">
        <v>598</v>
      </c>
      <c r="AA67" s="738">
        <v>0</v>
      </c>
      <c r="AB67" s="738">
        <v>0</v>
      </c>
      <c r="AC67" s="737">
        <f t="shared" si="14"/>
        <v>0</v>
      </c>
    </row>
    <row r="68" spans="1:29" x14ac:dyDescent="0.25">
      <c r="A68" s="193">
        <v>10</v>
      </c>
      <c r="B68" s="200" t="s">
        <v>599</v>
      </c>
      <c r="C68" s="738">
        <v>273.39</v>
      </c>
      <c r="D68" s="738">
        <v>215.69</v>
      </c>
      <c r="E68" s="737">
        <f t="shared" si="10"/>
        <v>-57.699999999999989</v>
      </c>
      <c r="G68" s="193">
        <v>10</v>
      </c>
      <c r="H68" s="200" t="s">
        <v>599</v>
      </c>
      <c r="I68" s="738">
        <v>0</v>
      </c>
      <c r="J68" s="738">
        <v>0</v>
      </c>
      <c r="K68" s="737">
        <f t="shared" si="11"/>
        <v>0</v>
      </c>
      <c r="M68" s="193">
        <v>10</v>
      </c>
      <c r="N68" s="200" t="s">
        <v>599</v>
      </c>
      <c r="O68" s="738">
        <v>0.14000000000000001</v>
      </c>
      <c r="P68" s="738">
        <v>0.14000000000000001</v>
      </c>
      <c r="Q68" s="737">
        <f t="shared" si="12"/>
        <v>0</v>
      </c>
      <c r="S68" s="193">
        <v>10</v>
      </c>
      <c r="T68" s="200" t="s">
        <v>599</v>
      </c>
      <c r="U68" s="738">
        <v>0</v>
      </c>
      <c r="V68" s="738">
        <v>0</v>
      </c>
      <c r="W68" s="737">
        <f t="shared" si="13"/>
        <v>0</v>
      </c>
      <c r="Y68" s="193">
        <v>10</v>
      </c>
      <c r="Z68" s="200" t="s">
        <v>599</v>
      </c>
      <c r="AA68" s="738">
        <v>231.43</v>
      </c>
      <c r="AB68" s="738">
        <v>231.43</v>
      </c>
      <c r="AC68" s="737">
        <f t="shared" si="14"/>
        <v>0</v>
      </c>
    </row>
    <row r="69" spans="1:29" x14ac:dyDescent="0.25">
      <c r="A69" s="27">
        <v>11</v>
      </c>
      <c r="B69" s="200" t="s">
        <v>600</v>
      </c>
      <c r="C69" s="738">
        <v>6.07</v>
      </c>
      <c r="D69" s="738">
        <v>5.45</v>
      </c>
      <c r="E69" s="737">
        <f t="shared" si="10"/>
        <v>-0.62000000000000011</v>
      </c>
      <c r="G69" s="27">
        <v>11</v>
      </c>
      <c r="H69" s="200" t="s">
        <v>600</v>
      </c>
      <c r="I69" s="738">
        <v>0</v>
      </c>
      <c r="J69" s="738">
        <v>0</v>
      </c>
      <c r="K69" s="737">
        <f t="shared" si="11"/>
        <v>0</v>
      </c>
      <c r="M69" s="27">
        <v>11</v>
      </c>
      <c r="N69" s="200" t="s">
        <v>600</v>
      </c>
      <c r="O69" s="738">
        <v>0.2</v>
      </c>
      <c r="P69" s="738">
        <v>0.2</v>
      </c>
      <c r="Q69" s="737">
        <f t="shared" si="12"/>
        <v>0</v>
      </c>
      <c r="S69" s="27">
        <v>11</v>
      </c>
      <c r="T69" s="200" t="s">
        <v>600</v>
      </c>
      <c r="U69" s="738">
        <v>0</v>
      </c>
      <c r="V69" s="738">
        <v>0</v>
      </c>
      <c r="W69" s="737">
        <f t="shared" si="13"/>
        <v>0</v>
      </c>
      <c r="Y69" s="27">
        <v>11</v>
      </c>
      <c r="Z69" s="200" t="s">
        <v>600</v>
      </c>
      <c r="AA69" s="738">
        <v>12.78</v>
      </c>
      <c r="AB69" s="738">
        <v>12.78</v>
      </c>
      <c r="AC69" s="737">
        <f t="shared" si="14"/>
        <v>0</v>
      </c>
    </row>
    <row r="70" spans="1:29" x14ac:dyDescent="0.25">
      <c r="A70" s="193">
        <v>12</v>
      </c>
      <c r="B70" s="200" t="s">
        <v>601</v>
      </c>
      <c r="C70" s="738">
        <v>185.46</v>
      </c>
      <c r="D70" s="738">
        <v>105.10000000000001</v>
      </c>
      <c r="E70" s="737">
        <f t="shared" si="10"/>
        <v>-80.36</v>
      </c>
      <c r="G70" s="193">
        <v>12</v>
      </c>
      <c r="H70" s="200" t="s">
        <v>601</v>
      </c>
      <c r="I70" s="738">
        <v>0</v>
      </c>
      <c r="J70" s="738">
        <v>25</v>
      </c>
      <c r="K70" s="737">
        <f t="shared" si="11"/>
        <v>25</v>
      </c>
      <c r="M70" s="193">
        <v>12</v>
      </c>
      <c r="N70" s="200" t="s">
        <v>601</v>
      </c>
      <c r="O70" s="738">
        <v>0.3</v>
      </c>
      <c r="P70" s="738">
        <v>0.3</v>
      </c>
      <c r="Q70" s="737">
        <f t="shared" si="12"/>
        <v>0</v>
      </c>
      <c r="S70" s="193">
        <v>12</v>
      </c>
      <c r="T70" s="200" t="s">
        <v>601</v>
      </c>
      <c r="U70" s="738">
        <v>0</v>
      </c>
      <c r="V70" s="738">
        <v>0</v>
      </c>
      <c r="W70" s="737">
        <f t="shared" si="13"/>
        <v>0</v>
      </c>
      <c r="Y70" s="193">
        <v>12</v>
      </c>
      <c r="Z70" s="200" t="s">
        <v>601</v>
      </c>
      <c r="AA70" s="738">
        <v>123.68</v>
      </c>
      <c r="AB70" s="738">
        <v>113.68</v>
      </c>
      <c r="AC70" s="737">
        <f t="shared" si="14"/>
        <v>-10</v>
      </c>
    </row>
    <row r="71" spans="1:29" x14ac:dyDescent="0.25">
      <c r="A71" s="27">
        <v>13</v>
      </c>
      <c r="B71" s="200" t="s">
        <v>602</v>
      </c>
      <c r="C71" s="738">
        <v>173.63</v>
      </c>
      <c r="D71" s="738">
        <v>87.039999999999978</v>
      </c>
      <c r="E71" s="737">
        <f t="shared" si="10"/>
        <v>-86.590000000000018</v>
      </c>
      <c r="G71" s="27">
        <v>13</v>
      </c>
      <c r="H71" s="200" t="s">
        <v>602</v>
      </c>
      <c r="I71" s="738">
        <v>0</v>
      </c>
      <c r="J71" s="738">
        <v>0</v>
      </c>
      <c r="K71" s="737">
        <f t="shared" si="11"/>
        <v>0</v>
      </c>
      <c r="M71" s="27">
        <v>13</v>
      </c>
      <c r="N71" s="200" t="s">
        <v>602</v>
      </c>
      <c r="O71" s="738">
        <v>0.22</v>
      </c>
      <c r="P71" s="738">
        <v>0.22</v>
      </c>
      <c r="Q71" s="737">
        <f t="shared" si="12"/>
        <v>0</v>
      </c>
      <c r="S71" s="27">
        <v>13</v>
      </c>
      <c r="T71" s="200" t="s">
        <v>602</v>
      </c>
      <c r="U71" s="738">
        <v>0</v>
      </c>
      <c r="V71" s="738">
        <v>0</v>
      </c>
      <c r="W71" s="737">
        <f t="shared" si="13"/>
        <v>0</v>
      </c>
      <c r="Y71" s="27">
        <v>13</v>
      </c>
      <c r="Z71" s="200" t="s">
        <v>602</v>
      </c>
      <c r="AA71" s="738">
        <v>37.700000000000003</v>
      </c>
      <c r="AB71" s="738">
        <v>37.700000000000003</v>
      </c>
      <c r="AC71" s="737">
        <f t="shared" si="14"/>
        <v>0</v>
      </c>
    </row>
    <row r="72" spans="1:29" x14ac:dyDescent="0.25">
      <c r="A72" s="193">
        <v>14</v>
      </c>
      <c r="B72" s="200" t="s">
        <v>603</v>
      </c>
      <c r="C72" s="738">
        <v>249.9</v>
      </c>
      <c r="D72" s="738">
        <v>197.61</v>
      </c>
      <c r="E72" s="737">
        <f t="shared" si="10"/>
        <v>-52.289999999999992</v>
      </c>
      <c r="G72" s="193">
        <v>14</v>
      </c>
      <c r="H72" s="200" t="s">
        <v>603</v>
      </c>
      <c r="I72" s="738">
        <v>0</v>
      </c>
      <c r="J72" s="738">
        <v>0</v>
      </c>
      <c r="K72" s="737">
        <f t="shared" si="11"/>
        <v>0</v>
      </c>
      <c r="M72" s="193">
        <v>14</v>
      </c>
      <c r="N72" s="200" t="s">
        <v>603</v>
      </c>
      <c r="O72" s="738">
        <v>0.21</v>
      </c>
      <c r="P72" s="738">
        <v>0.21</v>
      </c>
      <c r="Q72" s="737">
        <f t="shared" si="12"/>
        <v>0</v>
      </c>
      <c r="S72" s="193">
        <v>14</v>
      </c>
      <c r="T72" s="200" t="s">
        <v>603</v>
      </c>
      <c r="U72" s="738">
        <v>0</v>
      </c>
      <c r="V72" s="738">
        <v>0</v>
      </c>
      <c r="W72" s="737">
        <f t="shared" si="13"/>
        <v>0</v>
      </c>
      <c r="Y72" s="193">
        <v>14</v>
      </c>
      <c r="Z72" s="200" t="s">
        <v>603</v>
      </c>
      <c r="AA72" s="738">
        <v>44.55</v>
      </c>
      <c r="AB72" s="738">
        <v>44.55</v>
      </c>
      <c r="AC72" s="737">
        <f t="shared" si="14"/>
        <v>0</v>
      </c>
    </row>
    <row r="73" spans="1:29" x14ac:dyDescent="0.25">
      <c r="A73" s="27">
        <v>15</v>
      </c>
      <c r="B73" s="200" t="s">
        <v>604</v>
      </c>
      <c r="C73" s="738">
        <v>326.45999999999998</v>
      </c>
      <c r="D73" s="738">
        <v>225.76</v>
      </c>
      <c r="E73" s="737">
        <f t="shared" si="10"/>
        <v>-100.69999999999999</v>
      </c>
      <c r="G73" s="27">
        <v>15</v>
      </c>
      <c r="H73" s="200" t="s">
        <v>604</v>
      </c>
      <c r="I73" s="738">
        <v>0</v>
      </c>
      <c r="J73" s="738">
        <v>0</v>
      </c>
      <c r="K73" s="737">
        <f t="shared" si="11"/>
        <v>0</v>
      </c>
      <c r="M73" s="27">
        <v>15</v>
      </c>
      <c r="N73" s="200" t="s">
        <v>604</v>
      </c>
      <c r="O73" s="738">
        <v>0.23</v>
      </c>
      <c r="P73" s="738">
        <v>0.2</v>
      </c>
      <c r="Q73" s="737">
        <f t="shared" si="12"/>
        <v>-0.03</v>
      </c>
      <c r="S73" s="27">
        <v>15</v>
      </c>
      <c r="T73" s="200" t="s">
        <v>604</v>
      </c>
      <c r="U73" s="738">
        <v>0</v>
      </c>
      <c r="V73" s="738">
        <v>0</v>
      </c>
      <c r="W73" s="737">
        <f t="shared" si="13"/>
        <v>0</v>
      </c>
      <c r="Y73" s="27">
        <v>15</v>
      </c>
      <c r="Z73" s="200" t="s">
        <v>604</v>
      </c>
      <c r="AA73" s="738">
        <v>174.56</v>
      </c>
      <c r="AB73" s="738">
        <v>172.51</v>
      </c>
      <c r="AC73" s="737">
        <f t="shared" si="14"/>
        <v>-2.0500000000000114</v>
      </c>
    </row>
    <row r="74" spans="1:29" x14ac:dyDescent="0.25">
      <c r="A74" s="193">
        <v>16</v>
      </c>
      <c r="B74" s="200" t="s">
        <v>605</v>
      </c>
      <c r="C74" s="738">
        <v>140.63999999999999</v>
      </c>
      <c r="D74" s="738">
        <v>113.6</v>
      </c>
      <c r="E74" s="737">
        <f t="shared" si="10"/>
        <v>-27.039999999999992</v>
      </c>
      <c r="G74" s="193">
        <v>16</v>
      </c>
      <c r="H74" s="200" t="s">
        <v>605</v>
      </c>
      <c r="I74" s="738">
        <v>0</v>
      </c>
      <c r="J74" s="738">
        <v>0</v>
      </c>
      <c r="K74" s="737">
        <f t="shared" si="11"/>
        <v>0</v>
      </c>
      <c r="M74" s="193">
        <v>16</v>
      </c>
      <c r="N74" s="200" t="s">
        <v>605</v>
      </c>
      <c r="O74" s="738">
        <v>0.21</v>
      </c>
      <c r="P74" s="738">
        <v>0.22999999999999998</v>
      </c>
      <c r="Q74" s="737">
        <f t="shared" si="12"/>
        <v>1.999999999999999E-2</v>
      </c>
      <c r="S74" s="193">
        <v>16</v>
      </c>
      <c r="T74" s="200" t="s">
        <v>605</v>
      </c>
      <c r="U74" s="738">
        <v>0</v>
      </c>
      <c r="V74" s="738">
        <v>0</v>
      </c>
      <c r="W74" s="737">
        <f t="shared" si="13"/>
        <v>0</v>
      </c>
      <c r="Y74" s="193">
        <v>16</v>
      </c>
      <c r="Z74" s="200" t="s">
        <v>605</v>
      </c>
      <c r="AA74" s="738">
        <v>115.12</v>
      </c>
      <c r="AB74" s="738">
        <v>65.12</v>
      </c>
      <c r="AC74" s="737">
        <f t="shared" si="14"/>
        <v>-50</v>
      </c>
    </row>
    <row r="75" spans="1:29" x14ac:dyDescent="0.25">
      <c r="A75" s="27">
        <v>17</v>
      </c>
      <c r="B75" s="14" t="s">
        <v>606</v>
      </c>
      <c r="C75" s="738">
        <v>104.16</v>
      </c>
      <c r="D75" s="738">
        <v>84.259999999999991</v>
      </c>
      <c r="E75" s="737">
        <f t="shared" si="10"/>
        <v>-19.900000000000006</v>
      </c>
      <c r="G75" s="27">
        <v>17</v>
      </c>
      <c r="H75" s="14" t="s">
        <v>606</v>
      </c>
      <c r="I75" s="738">
        <v>0</v>
      </c>
      <c r="J75" s="738">
        <v>0</v>
      </c>
      <c r="K75" s="737">
        <f t="shared" si="11"/>
        <v>0</v>
      </c>
      <c r="M75" s="27">
        <v>17</v>
      </c>
      <c r="N75" s="14" t="s">
        <v>606</v>
      </c>
      <c r="O75" s="738">
        <v>0.14000000000000001</v>
      </c>
      <c r="P75" s="738">
        <v>0.14000000000000001</v>
      </c>
      <c r="Q75" s="737">
        <f t="shared" si="12"/>
        <v>0</v>
      </c>
      <c r="S75" s="27">
        <v>17</v>
      </c>
      <c r="T75" s="14" t="s">
        <v>606</v>
      </c>
      <c r="U75" s="738">
        <v>0</v>
      </c>
      <c r="V75" s="738">
        <v>0</v>
      </c>
      <c r="W75" s="737">
        <f t="shared" si="13"/>
        <v>0</v>
      </c>
      <c r="Y75" s="27">
        <v>17</v>
      </c>
      <c r="Z75" s="14" t="s">
        <v>606</v>
      </c>
      <c r="AA75" s="738">
        <v>18.43</v>
      </c>
      <c r="AB75" s="738">
        <v>18.43</v>
      </c>
      <c r="AC75" s="737">
        <f t="shared" si="14"/>
        <v>0</v>
      </c>
    </row>
    <row r="76" spans="1:29" x14ac:dyDescent="0.25">
      <c r="A76" s="193">
        <v>18</v>
      </c>
      <c r="B76" s="200" t="s">
        <v>607</v>
      </c>
      <c r="C76" s="738">
        <v>153.66</v>
      </c>
      <c r="D76" s="738">
        <v>146.13</v>
      </c>
      <c r="E76" s="737">
        <f t="shared" si="10"/>
        <v>-7.5300000000000011</v>
      </c>
      <c r="G76" s="193">
        <v>18</v>
      </c>
      <c r="H76" s="200" t="s">
        <v>607</v>
      </c>
      <c r="I76" s="738">
        <v>0</v>
      </c>
      <c r="J76" s="738">
        <v>70</v>
      </c>
      <c r="K76" s="737">
        <f t="shared" si="11"/>
        <v>70</v>
      </c>
      <c r="M76" s="193">
        <v>18</v>
      </c>
      <c r="N76" s="200" t="s">
        <v>607</v>
      </c>
      <c r="O76" s="738">
        <v>0.08</v>
      </c>
      <c r="P76" s="738">
        <v>0.22000000000000003</v>
      </c>
      <c r="Q76" s="737">
        <f t="shared" si="12"/>
        <v>0.14000000000000001</v>
      </c>
      <c r="S76" s="193">
        <v>18</v>
      </c>
      <c r="T76" s="200" t="s">
        <v>607</v>
      </c>
      <c r="U76" s="738">
        <v>0</v>
      </c>
      <c r="V76" s="738">
        <v>0</v>
      </c>
      <c r="W76" s="737">
        <f t="shared" si="13"/>
        <v>0</v>
      </c>
      <c r="Y76" s="193">
        <v>18</v>
      </c>
      <c r="Z76" s="200" t="s">
        <v>607</v>
      </c>
      <c r="AA76" s="738">
        <v>54.54</v>
      </c>
      <c r="AB76" s="738">
        <v>49.54</v>
      </c>
      <c r="AC76" s="737">
        <f t="shared" si="14"/>
        <v>-5</v>
      </c>
    </row>
    <row r="77" spans="1:29" x14ac:dyDescent="0.25">
      <c r="A77" s="27">
        <v>19</v>
      </c>
      <c r="B77" s="200" t="s">
        <v>608</v>
      </c>
      <c r="C77" s="738">
        <v>240.84</v>
      </c>
      <c r="D77" s="738">
        <v>167.86</v>
      </c>
      <c r="E77" s="737">
        <f t="shared" si="10"/>
        <v>-72.97999999999999</v>
      </c>
      <c r="G77" s="27">
        <v>19</v>
      </c>
      <c r="H77" s="200" t="s">
        <v>608</v>
      </c>
      <c r="I77" s="738">
        <v>0</v>
      </c>
      <c r="J77" s="738">
        <v>25</v>
      </c>
      <c r="K77" s="737">
        <f t="shared" si="11"/>
        <v>25</v>
      </c>
      <c r="M77" s="27">
        <v>19</v>
      </c>
      <c r="N77" s="200" t="s">
        <v>608</v>
      </c>
      <c r="O77" s="738">
        <v>0.2</v>
      </c>
      <c r="P77" s="738">
        <v>0.2</v>
      </c>
      <c r="Q77" s="737">
        <f t="shared" si="12"/>
        <v>0</v>
      </c>
      <c r="S77" s="27">
        <v>19</v>
      </c>
      <c r="T77" s="200" t="s">
        <v>608</v>
      </c>
      <c r="U77" s="738">
        <v>0</v>
      </c>
      <c r="V77" s="738">
        <v>0</v>
      </c>
      <c r="W77" s="737">
        <f t="shared" si="13"/>
        <v>0</v>
      </c>
      <c r="Y77" s="27">
        <v>19</v>
      </c>
      <c r="Z77" s="200" t="s">
        <v>608</v>
      </c>
      <c r="AA77" s="738">
        <v>42.14</v>
      </c>
      <c r="AB77" s="738">
        <v>42.14</v>
      </c>
      <c r="AC77" s="737">
        <f t="shared" si="14"/>
        <v>0</v>
      </c>
    </row>
    <row r="78" spans="1:29" x14ac:dyDescent="0.25">
      <c r="A78" s="193">
        <v>20</v>
      </c>
      <c r="B78" s="200" t="s">
        <v>609</v>
      </c>
      <c r="C78" s="738">
        <v>412.94</v>
      </c>
      <c r="D78" s="738">
        <v>346.99</v>
      </c>
      <c r="E78" s="737">
        <f t="shared" si="10"/>
        <v>-65.949999999999989</v>
      </c>
      <c r="G78" s="193">
        <v>20</v>
      </c>
      <c r="H78" s="200" t="s">
        <v>609</v>
      </c>
      <c r="I78" s="738">
        <v>0</v>
      </c>
      <c r="J78" s="738">
        <v>0</v>
      </c>
      <c r="K78" s="737">
        <f t="shared" si="11"/>
        <v>0</v>
      </c>
      <c r="M78" s="193">
        <v>20</v>
      </c>
      <c r="N78" s="200" t="s">
        <v>609</v>
      </c>
      <c r="O78" s="738">
        <v>0.34</v>
      </c>
      <c r="P78" s="738">
        <v>0.64</v>
      </c>
      <c r="Q78" s="737">
        <f t="shared" si="12"/>
        <v>0.3</v>
      </c>
      <c r="S78" s="193">
        <v>20</v>
      </c>
      <c r="T78" s="200" t="s">
        <v>609</v>
      </c>
      <c r="U78" s="738">
        <v>0</v>
      </c>
      <c r="V78" s="738">
        <v>0</v>
      </c>
      <c r="W78" s="737">
        <f t="shared" si="13"/>
        <v>0</v>
      </c>
      <c r="Y78" s="193">
        <v>20</v>
      </c>
      <c r="Z78" s="200" t="s">
        <v>609</v>
      </c>
      <c r="AA78" s="738">
        <v>174.88</v>
      </c>
      <c r="AB78" s="738">
        <v>169.88</v>
      </c>
      <c r="AC78" s="737">
        <f t="shared" si="14"/>
        <v>-5</v>
      </c>
    </row>
    <row r="79" spans="1:29" ht="31.5" x14ac:dyDescent="0.25">
      <c r="A79" s="27">
        <v>21</v>
      </c>
      <c r="B79" s="200" t="s">
        <v>610</v>
      </c>
      <c r="C79" s="738">
        <v>26.97</v>
      </c>
      <c r="D79" s="738">
        <v>4.5300000000000011</v>
      </c>
      <c r="E79" s="737">
        <f t="shared" si="10"/>
        <v>-22.439999999999998</v>
      </c>
      <c r="G79" s="27">
        <v>21</v>
      </c>
      <c r="H79" s="200" t="s">
        <v>610</v>
      </c>
      <c r="I79" s="738">
        <v>0</v>
      </c>
      <c r="J79" s="738">
        <v>0</v>
      </c>
      <c r="K79" s="737">
        <f t="shared" si="11"/>
        <v>0</v>
      </c>
      <c r="M79" s="27">
        <v>21</v>
      </c>
      <c r="N79" s="200" t="s">
        <v>610</v>
      </c>
      <c r="O79" s="738">
        <v>2.15</v>
      </c>
      <c r="P79" s="738">
        <v>2.11</v>
      </c>
      <c r="Q79" s="737">
        <f t="shared" si="12"/>
        <v>-4.0000000000000036E-2</v>
      </c>
      <c r="S79" s="27">
        <v>21</v>
      </c>
      <c r="T79" s="200" t="s">
        <v>610</v>
      </c>
      <c r="U79" s="738">
        <v>0</v>
      </c>
      <c r="V79" s="738">
        <v>0</v>
      </c>
      <c r="W79" s="737">
        <f t="shared" si="13"/>
        <v>0</v>
      </c>
      <c r="Y79" s="27">
        <v>21</v>
      </c>
      <c r="Z79" s="200" t="s">
        <v>610</v>
      </c>
      <c r="AA79" s="738">
        <v>7.81</v>
      </c>
      <c r="AB79" s="738">
        <v>7.09</v>
      </c>
      <c r="AC79" s="737">
        <f t="shared" si="14"/>
        <v>-0.71999999999999975</v>
      </c>
    </row>
    <row r="80" spans="1:29" x14ac:dyDescent="0.25">
      <c r="A80" s="1201" t="s">
        <v>510</v>
      </c>
      <c r="B80" s="1201"/>
      <c r="C80" s="739">
        <f>SUM(C59:C79)</f>
        <v>3883.7299999999996</v>
      </c>
      <c r="D80" s="739">
        <f>SUM(D59:D79)</f>
        <v>3131.4300000000007</v>
      </c>
      <c r="E80" s="740">
        <f>D80-C80</f>
        <v>-752.29999999999882</v>
      </c>
      <c r="G80" s="1201" t="s">
        <v>510</v>
      </c>
      <c r="H80" s="1201"/>
      <c r="I80" s="741">
        <f>SUM(I59:I79)</f>
        <v>0</v>
      </c>
      <c r="J80" s="741">
        <f>SUM(J59:J79)</f>
        <v>156.07</v>
      </c>
      <c r="K80" s="741">
        <f>J80-I80</f>
        <v>156.07</v>
      </c>
      <c r="M80" s="1201" t="s">
        <v>510</v>
      </c>
      <c r="N80" s="1201"/>
      <c r="O80" s="741">
        <f>SUM(O59:O79)</f>
        <v>8.25</v>
      </c>
      <c r="P80" s="741">
        <f>SUM(P59:P79)</f>
        <v>8.6399999999999988</v>
      </c>
      <c r="Q80" s="741">
        <f>P80-O80</f>
        <v>0.38999999999999879</v>
      </c>
      <c r="S80" s="1201" t="s">
        <v>510</v>
      </c>
      <c r="T80" s="1201"/>
      <c r="U80" s="741">
        <f>SUM(U59:U79)</f>
        <v>0</v>
      </c>
      <c r="V80" s="741">
        <f>SUM(V59:V79)</f>
        <v>0.09</v>
      </c>
      <c r="W80" s="741">
        <f>V80-U80</f>
        <v>0.09</v>
      </c>
      <c r="Y80" s="1201" t="s">
        <v>510</v>
      </c>
      <c r="Z80" s="1201"/>
      <c r="AA80" s="741">
        <f>SUM(AA59:AA79)</f>
        <v>1853.4500000000003</v>
      </c>
      <c r="AB80" s="741">
        <f>SUM(AB59:AB79)</f>
        <v>1773.66</v>
      </c>
      <c r="AC80" s="742">
        <f>AB80-AA80</f>
        <v>-79.790000000000191</v>
      </c>
    </row>
    <row r="82" spans="1:29" x14ac:dyDescent="0.25">
      <c r="A82" s="1204" t="s">
        <v>511</v>
      </c>
      <c r="B82" s="1204"/>
      <c r="C82" s="1204"/>
      <c r="D82" s="1204"/>
      <c r="E82" s="1204"/>
      <c r="G82" s="1204" t="s">
        <v>521</v>
      </c>
      <c r="H82" s="1204"/>
      <c r="I82" s="1204"/>
      <c r="J82" s="1204"/>
      <c r="K82" s="1204"/>
      <c r="M82" s="1206" t="s">
        <v>530</v>
      </c>
      <c r="N82" s="1206"/>
      <c r="O82" s="1206"/>
      <c r="P82" s="1206"/>
      <c r="Q82" s="1206"/>
      <c r="S82" s="1206" t="s">
        <v>539</v>
      </c>
      <c r="T82" s="1206"/>
      <c r="U82" s="1206"/>
      <c r="V82" s="1206"/>
      <c r="W82" s="1206"/>
      <c r="Y82" s="1206" t="s">
        <v>548</v>
      </c>
      <c r="Z82" s="1206"/>
      <c r="AA82" s="1206"/>
      <c r="AB82" s="1206"/>
      <c r="AC82" s="1206"/>
    </row>
    <row r="83" spans="1:29" x14ac:dyDescent="0.25">
      <c r="A83" s="1205"/>
      <c r="B83" s="1205"/>
      <c r="C83" s="1205"/>
      <c r="D83" s="1205"/>
      <c r="E83" s="1205"/>
      <c r="G83" s="1205"/>
      <c r="H83" s="1205"/>
      <c r="I83" s="1205"/>
      <c r="J83" s="1205"/>
      <c r="K83" s="1205"/>
      <c r="M83" s="1207"/>
      <c r="N83" s="1207"/>
      <c r="O83" s="1207"/>
      <c r="P83" s="1207"/>
      <c r="Q83" s="1207"/>
      <c r="S83" s="1207"/>
      <c r="T83" s="1207"/>
      <c r="U83" s="1207"/>
      <c r="V83" s="1207"/>
      <c r="W83" s="1207"/>
      <c r="Y83" s="1207"/>
      <c r="Z83" s="1207"/>
      <c r="AA83" s="1207"/>
      <c r="AB83" s="1207"/>
      <c r="AC83" s="1207"/>
    </row>
    <row r="84" spans="1:29" ht="27.75" customHeight="1" x14ac:dyDescent="0.25">
      <c r="A84" s="1093" t="s">
        <v>20</v>
      </c>
      <c r="B84" s="1093" t="s">
        <v>499</v>
      </c>
      <c r="C84" s="1093" t="s">
        <v>3</v>
      </c>
      <c r="D84" s="1093" t="s">
        <v>500</v>
      </c>
      <c r="E84" s="1093"/>
      <c r="G84" s="1093" t="s">
        <v>20</v>
      </c>
      <c r="H84" s="1093" t="s">
        <v>499</v>
      </c>
      <c r="I84" s="1093" t="s">
        <v>3</v>
      </c>
      <c r="J84" s="1093" t="s">
        <v>500</v>
      </c>
      <c r="K84" s="1093"/>
      <c r="M84" s="1093" t="s">
        <v>20</v>
      </c>
      <c r="N84" s="1093" t="s">
        <v>499</v>
      </c>
      <c r="O84" s="1093" t="s">
        <v>3</v>
      </c>
      <c r="P84" s="1093" t="s">
        <v>500</v>
      </c>
      <c r="Q84" s="1093"/>
      <c r="S84" s="1093" t="s">
        <v>20</v>
      </c>
      <c r="T84" s="1093" t="s">
        <v>499</v>
      </c>
      <c r="U84" s="1093" t="s">
        <v>3</v>
      </c>
      <c r="V84" s="1093" t="s">
        <v>500</v>
      </c>
      <c r="W84" s="1093"/>
      <c r="Y84" s="1199" t="s">
        <v>20</v>
      </c>
      <c r="Z84" s="1199" t="s">
        <v>499</v>
      </c>
      <c r="AA84" s="1199" t="s">
        <v>3</v>
      </c>
      <c r="AB84" s="1202" t="s">
        <v>500</v>
      </c>
      <c r="AC84" s="1203"/>
    </row>
    <row r="85" spans="1:29" ht="31.5" x14ac:dyDescent="0.25">
      <c r="A85" s="1093"/>
      <c r="B85" s="1093"/>
      <c r="C85" s="1093"/>
      <c r="D85" s="181" t="s">
        <v>130</v>
      </c>
      <c r="E85" s="181" t="s">
        <v>501</v>
      </c>
      <c r="G85" s="1093"/>
      <c r="H85" s="1093"/>
      <c r="I85" s="1093"/>
      <c r="J85" s="181" t="s">
        <v>130</v>
      </c>
      <c r="K85" s="181" t="s">
        <v>501</v>
      </c>
      <c r="M85" s="1093"/>
      <c r="N85" s="1093"/>
      <c r="O85" s="1093"/>
      <c r="P85" s="181" t="s">
        <v>130</v>
      </c>
      <c r="Q85" s="181" t="s">
        <v>501</v>
      </c>
      <c r="S85" s="1093"/>
      <c r="T85" s="1093"/>
      <c r="U85" s="1093"/>
      <c r="V85" s="181" t="s">
        <v>130</v>
      </c>
      <c r="W85" s="181" t="s">
        <v>501</v>
      </c>
      <c r="Y85" s="1200"/>
      <c r="Z85" s="1200"/>
      <c r="AA85" s="1200"/>
      <c r="AB85" s="181" t="s">
        <v>130</v>
      </c>
      <c r="AC85" s="181" t="s">
        <v>501</v>
      </c>
    </row>
    <row r="86" spans="1:29" x14ac:dyDescent="0.25">
      <c r="A86" s="27">
        <v>1</v>
      </c>
      <c r="B86" s="200" t="s">
        <v>590</v>
      </c>
      <c r="C86" s="736">
        <f t="array" ref="C86:C106">TRANSPOSE('Bieu 01 CH'!F13:Z13)</f>
        <v>259.12</v>
      </c>
      <c r="D86" s="736">
        <f t="array" ref="D86:D106">TRANSPOSE('Bieu 03 CH'!E14:Y14)</f>
        <v>279.40000000000003</v>
      </c>
      <c r="E86" s="737">
        <f>D86-C86</f>
        <v>20.28000000000003</v>
      </c>
      <c r="G86" s="27">
        <v>1</v>
      </c>
      <c r="H86" s="200" t="s">
        <v>590</v>
      </c>
      <c r="I86" s="736">
        <f t="array" ref="I86:I106">TRANSPOSE('Bieu 01 CH'!F26:Z26)</f>
        <v>0</v>
      </c>
      <c r="J86" s="736">
        <f t="array" ref="J86:J106">TRANSPOSE('Bieu 03 CH'!E27:Y27)</f>
        <v>0.17</v>
      </c>
      <c r="K86" s="737">
        <f>J86-I86</f>
        <v>0.17</v>
      </c>
      <c r="M86" s="27">
        <v>1</v>
      </c>
      <c r="N86" s="200" t="s">
        <v>590</v>
      </c>
      <c r="O86" s="736">
        <f t="array" ref="O86:O106">TRANSPOSE('Bieu 01 CH'!F35:Z35)</f>
        <v>2.8</v>
      </c>
      <c r="P86" s="736">
        <f t="array" ref="P86:P106">TRANSPOSE('Bieu 03 CH'!E36:Y36)</f>
        <v>3.41</v>
      </c>
      <c r="Q86" s="737">
        <f>P86-O86</f>
        <v>0.61000000000000032</v>
      </c>
      <c r="S86" s="27">
        <v>1</v>
      </c>
      <c r="T86" s="200" t="s">
        <v>590</v>
      </c>
      <c r="U86" s="736">
        <f t="array" ref="U86:U106">TRANSPOSE('Bieu 01 CH'!F46:Z46)</f>
        <v>0</v>
      </c>
      <c r="V86" s="736">
        <f t="array" ref="V86:V106">TRANSPOSE('Bieu 03 CH'!E47:Y47)</f>
        <v>0</v>
      </c>
      <c r="W86" s="737">
        <f>V86-U86</f>
        <v>0</v>
      </c>
      <c r="Y86" s="27">
        <v>1</v>
      </c>
      <c r="Z86" s="200" t="s">
        <v>590</v>
      </c>
      <c r="AA86" s="736">
        <f t="array" ref="AA86:AA106">TRANSPOSE('Bieu 01 CH'!F57:Z57)</f>
        <v>28.2</v>
      </c>
      <c r="AB86" s="736">
        <f t="array" ref="AB86:AB106">TRANSPOSE('Bieu 03 CH'!E58:Y58)</f>
        <v>14.95</v>
      </c>
      <c r="AC86" s="737">
        <f>AB86-AA86</f>
        <v>-13.25</v>
      </c>
    </row>
    <row r="87" spans="1:29" x14ac:dyDescent="0.25">
      <c r="A87" s="193">
        <v>2</v>
      </c>
      <c r="B87" s="613" t="s">
        <v>591</v>
      </c>
      <c r="C87" s="738">
        <v>723.95</v>
      </c>
      <c r="D87" s="738">
        <v>711.97</v>
      </c>
      <c r="E87" s="737">
        <f t="shared" ref="E87:E106" si="15">D87-C87</f>
        <v>-11.980000000000018</v>
      </c>
      <c r="G87" s="193">
        <v>2</v>
      </c>
      <c r="H87" s="613" t="s">
        <v>591</v>
      </c>
      <c r="I87" s="738">
        <v>2.2000000000000002</v>
      </c>
      <c r="J87" s="738">
        <v>2.2000000000000002</v>
      </c>
      <c r="K87" s="737">
        <f t="shared" ref="K87:K106" si="16">J87-I87</f>
        <v>0</v>
      </c>
      <c r="M87" s="193">
        <v>2</v>
      </c>
      <c r="N87" s="613" t="s">
        <v>591</v>
      </c>
      <c r="O87" s="738">
        <v>4.68</v>
      </c>
      <c r="P87" s="738">
        <v>4.7699999999999996</v>
      </c>
      <c r="Q87" s="737">
        <f t="shared" ref="Q87:Q106" si="17">P87-O87</f>
        <v>8.9999999999999858E-2</v>
      </c>
      <c r="S87" s="193">
        <v>2</v>
      </c>
      <c r="T87" s="613" t="s">
        <v>591</v>
      </c>
      <c r="U87" s="738">
        <v>0.48</v>
      </c>
      <c r="V87" s="738">
        <v>0.48</v>
      </c>
      <c r="W87" s="737">
        <f t="shared" ref="W87:W106" si="18">V87-U87</f>
        <v>0</v>
      </c>
      <c r="Y87" s="193">
        <v>2</v>
      </c>
      <c r="Z87" s="613" t="s">
        <v>591</v>
      </c>
      <c r="AA87" s="738">
        <v>79.430000000000007</v>
      </c>
      <c r="AB87" s="738">
        <v>79.190000000000012</v>
      </c>
      <c r="AC87" s="737">
        <f t="shared" ref="AC87:AC106" si="19">AB87-AA87</f>
        <v>-0.23999999999999488</v>
      </c>
    </row>
    <row r="88" spans="1:29" x14ac:dyDescent="0.25">
      <c r="A88" s="27">
        <v>3</v>
      </c>
      <c r="B88" s="613" t="s">
        <v>592</v>
      </c>
      <c r="C88" s="738">
        <v>306.94</v>
      </c>
      <c r="D88" s="738">
        <v>296.46999999999997</v>
      </c>
      <c r="E88" s="737">
        <f t="shared" si="15"/>
        <v>-10.470000000000027</v>
      </c>
      <c r="G88" s="27">
        <v>3</v>
      </c>
      <c r="H88" s="613" t="s">
        <v>592</v>
      </c>
      <c r="I88" s="738">
        <v>0</v>
      </c>
      <c r="J88" s="738">
        <v>1.2</v>
      </c>
      <c r="K88" s="737">
        <f t="shared" si="16"/>
        <v>1.2</v>
      </c>
      <c r="M88" s="27">
        <v>3</v>
      </c>
      <c r="N88" s="613" t="s">
        <v>592</v>
      </c>
      <c r="O88" s="738">
        <v>4.32</v>
      </c>
      <c r="P88" s="738">
        <v>4.12</v>
      </c>
      <c r="Q88" s="737">
        <f t="shared" si="17"/>
        <v>-0.20000000000000018</v>
      </c>
      <c r="S88" s="27">
        <v>3</v>
      </c>
      <c r="T88" s="613" t="s">
        <v>592</v>
      </c>
      <c r="U88" s="738">
        <v>0.22</v>
      </c>
      <c r="V88" s="738">
        <v>0.3</v>
      </c>
      <c r="W88" s="737">
        <f t="shared" si="18"/>
        <v>7.9999999999999988E-2</v>
      </c>
      <c r="Y88" s="27">
        <v>3</v>
      </c>
      <c r="Z88" s="613" t="s">
        <v>592</v>
      </c>
      <c r="AA88" s="738">
        <v>64.290000000000006</v>
      </c>
      <c r="AB88" s="738">
        <v>64.290000000000006</v>
      </c>
      <c r="AC88" s="737">
        <f t="shared" si="19"/>
        <v>0</v>
      </c>
    </row>
    <row r="89" spans="1:29" x14ac:dyDescent="0.25">
      <c r="A89" s="193">
        <v>4</v>
      </c>
      <c r="B89" s="613" t="s">
        <v>593</v>
      </c>
      <c r="C89" s="738">
        <v>463.07</v>
      </c>
      <c r="D89" s="738">
        <v>443.56</v>
      </c>
      <c r="E89" s="737">
        <f t="shared" si="15"/>
        <v>-19.509999999999991</v>
      </c>
      <c r="G89" s="193">
        <v>4</v>
      </c>
      <c r="H89" s="613" t="s">
        <v>593</v>
      </c>
      <c r="I89" s="738">
        <v>0</v>
      </c>
      <c r="J89" s="738">
        <v>5.93</v>
      </c>
      <c r="K89" s="737">
        <f t="shared" si="16"/>
        <v>5.93</v>
      </c>
      <c r="M89" s="193">
        <v>4</v>
      </c>
      <c r="N89" s="613" t="s">
        <v>593</v>
      </c>
      <c r="O89" s="738">
        <v>6.11</v>
      </c>
      <c r="P89" s="738">
        <v>6.11</v>
      </c>
      <c r="Q89" s="737">
        <f t="shared" si="17"/>
        <v>0</v>
      </c>
      <c r="S89" s="193">
        <v>4</v>
      </c>
      <c r="T89" s="613" t="s">
        <v>593</v>
      </c>
      <c r="U89" s="738">
        <v>0.46</v>
      </c>
      <c r="V89" s="738">
        <v>0.46</v>
      </c>
      <c r="W89" s="737">
        <f t="shared" si="18"/>
        <v>0</v>
      </c>
      <c r="Y89" s="193">
        <v>4</v>
      </c>
      <c r="Z89" s="613" t="s">
        <v>593</v>
      </c>
      <c r="AA89" s="738">
        <v>70.7</v>
      </c>
      <c r="AB89" s="738">
        <v>69.7</v>
      </c>
      <c r="AC89" s="737">
        <f t="shared" si="19"/>
        <v>-1</v>
      </c>
    </row>
    <row r="90" spans="1:29" x14ac:dyDescent="0.25">
      <c r="A90" s="27">
        <v>5</v>
      </c>
      <c r="B90" s="613" t="s">
        <v>594</v>
      </c>
      <c r="C90" s="738">
        <v>388</v>
      </c>
      <c r="D90" s="738">
        <v>920.09999999999991</v>
      </c>
      <c r="E90" s="737">
        <f t="shared" si="15"/>
        <v>532.09999999999991</v>
      </c>
      <c r="G90" s="27">
        <v>5</v>
      </c>
      <c r="H90" s="613" t="s">
        <v>594</v>
      </c>
      <c r="I90" s="738">
        <v>0.03</v>
      </c>
      <c r="J90" s="738">
        <v>0.03</v>
      </c>
      <c r="K90" s="737">
        <f t="shared" si="16"/>
        <v>0</v>
      </c>
      <c r="M90" s="27">
        <v>5</v>
      </c>
      <c r="N90" s="613" t="s">
        <v>594</v>
      </c>
      <c r="O90" s="738">
        <v>1.56</v>
      </c>
      <c r="P90" s="738">
        <v>0.98</v>
      </c>
      <c r="Q90" s="737">
        <f t="shared" si="17"/>
        <v>-0.58000000000000007</v>
      </c>
      <c r="S90" s="27">
        <v>5</v>
      </c>
      <c r="T90" s="613" t="s">
        <v>594</v>
      </c>
      <c r="U90" s="738">
        <v>0</v>
      </c>
      <c r="V90" s="738">
        <v>0</v>
      </c>
      <c r="W90" s="737">
        <f t="shared" si="18"/>
        <v>0</v>
      </c>
      <c r="Y90" s="27">
        <v>5</v>
      </c>
      <c r="Z90" s="613" t="s">
        <v>594</v>
      </c>
      <c r="AA90" s="738">
        <v>24.3</v>
      </c>
      <c r="AB90" s="738">
        <v>12.740000000000002</v>
      </c>
      <c r="AC90" s="737">
        <f t="shared" si="19"/>
        <v>-11.559999999999999</v>
      </c>
    </row>
    <row r="91" spans="1:29" x14ac:dyDescent="0.25">
      <c r="A91" s="193">
        <v>6</v>
      </c>
      <c r="B91" s="613" t="s">
        <v>595</v>
      </c>
      <c r="C91" s="738">
        <v>623.55999999999995</v>
      </c>
      <c r="D91" s="738">
        <v>611.09999999999991</v>
      </c>
      <c r="E91" s="737">
        <f t="shared" si="15"/>
        <v>-12.460000000000036</v>
      </c>
      <c r="G91" s="193">
        <v>6</v>
      </c>
      <c r="H91" s="613" t="s">
        <v>595</v>
      </c>
      <c r="I91" s="738">
        <v>0</v>
      </c>
      <c r="J91" s="738">
        <v>0.49</v>
      </c>
      <c r="K91" s="737">
        <f t="shared" si="16"/>
        <v>0.49</v>
      </c>
      <c r="M91" s="193">
        <v>6</v>
      </c>
      <c r="N91" s="613" t="s">
        <v>595</v>
      </c>
      <c r="O91" s="738">
        <v>2.68</v>
      </c>
      <c r="P91" s="738">
        <v>3.39</v>
      </c>
      <c r="Q91" s="737">
        <f t="shared" si="17"/>
        <v>0.71</v>
      </c>
      <c r="S91" s="193">
        <v>6</v>
      </c>
      <c r="T91" s="613" t="s">
        <v>595</v>
      </c>
      <c r="U91" s="738">
        <v>0</v>
      </c>
      <c r="V91" s="738">
        <v>0</v>
      </c>
      <c r="W91" s="737">
        <f t="shared" si="18"/>
        <v>0</v>
      </c>
      <c r="Y91" s="193">
        <v>6</v>
      </c>
      <c r="Z91" s="613" t="s">
        <v>595</v>
      </c>
      <c r="AA91" s="738">
        <v>96.12</v>
      </c>
      <c r="AB91" s="738">
        <v>96.12</v>
      </c>
      <c r="AC91" s="737">
        <f t="shared" si="19"/>
        <v>0</v>
      </c>
    </row>
    <row r="92" spans="1:29" x14ac:dyDescent="0.25">
      <c r="A92" s="27">
        <v>7</v>
      </c>
      <c r="B92" s="200" t="s">
        <v>596</v>
      </c>
      <c r="C92" s="738">
        <v>1031.29</v>
      </c>
      <c r="D92" s="738">
        <v>1024.68</v>
      </c>
      <c r="E92" s="737">
        <f t="shared" si="15"/>
        <v>-6.6099999999999</v>
      </c>
      <c r="G92" s="27">
        <v>7</v>
      </c>
      <c r="H92" s="200" t="s">
        <v>596</v>
      </c>
      <c r="I92" s="738">
        <v>0</v>
      </c>
      <c r="J92" s="738">
        <v>0</v>
      </c>
      <c r="K92" s="737">
        <f t="shared" si="16"/>
        <v>0</v>
      </c>
      <c r="M92" s="27">
        <v>7</v>
      </c>
      <c r="N92" s="200" t="s">
        <v>596</v>
      </c>
      <c r="O92" s="738">
        <v>2.86</v>
      </c>
      <c r="P92" s="738">
        <v>2.78</v>
      </c>
      <c r="Q92" s="737">
        <f t="shared" si="17"/>
        <v>-8.0000000000000071E-2</v>
      </c>
      <c r="S92" s="27">
        <v>7</v>
      </c>
      <c r="T92" s="200" t="s">
        <v>596</v>
      </c>
      <c r="U92" s="738">
        <v>0.38</v>
      </c>
      <c r="V92" s="738">
        <v>0.38</v>
      </c>
      <c r="W92" s="737">
        <f t="shared" si="18"/>
        <v>0</v>
      </c>
      <c r="Y92" s="27">
        <v>7</v>
      </c>
      <c r="Z92" s="200" t="s">
        <v>596</v>
      </c>
      <c r="AA92" s="738">
        <v>0.16</v>
      </c>
      <c r="AB92" s="738">
        <v>0.16</v>
      </c>
      <c r="AC92" s="737">
        <f t="shared" si="19"/>
        <v>0</v>
      </c>
    </row>
    <row r="93" spans="1:29" x14ac:dyDescent="0.25">
      <c r="A93" s="193">
        <v>8</v>
      </c>
      <c r="B93" s="200" t="s">
        <v>597</v>
      </c>
      <c r="C93" s="738">
        <v>209.78</v>
      </c>
      <c r="D93" s="738">
        <v>184.79999999999998</v>
      </c>
      <c r="E93" s="737">
        <f t="shared" si="15"/>
        <v>-24.980000000000018</v>
      </c>
      <c r="G93" s="193">
        <v>8</v>
      </c>
      <c r="H93" s="200" t="s">
        <v>597</v>
      </c>
      <c r="I93" s="738">
        <v>0</v>
      </c>
      <c r="J93" s="738">
        <v>0</v>
      </c>
      <c r="K93" s="737">
        <f t="shared" si="16"/>
        <v>0</v>
      </c>
      <c r="M93" s="193">
        <v>8</v>
      </c>
      <c r="N93" s="200" t="s">
        <v>597</v>
      </c>
      <c r="O93" s="738">
        <v>1.04</v>
      </c>
      <c r="P93" s="738">
        <v>1.04</v>
      </c>
      <c r="Q93" s="737">
        <f t="shared" si="17"/>
        <v>0</v>
      </c>
      <c r="S93" s="193">
        <v>8</v>
      </c>
      <c r="T93" s="200" t="s">
        <v>597</v>
      </c>
      <c r="U93" s="738">
        <v>0</v>
      </c>
      <c r="V93" s="738">
        <v>0</v>
      </c>
      <c r="W93" s="737">
        <f t="shared" si="18"/>
        <v>0</v>
      </c>
      <c r="Y93" s="193">
        <v>8</v>
      </c>
      <c r="Z93" s="200" t="s">
        <v>597</v>
      </c>
      <c r="AA93" s="738">
        <v>0.02</v>
      </c>
      <c r="AB93" s="738">
        <v>0.02</v>
      </c>
      <c r="AC93" s="737">
        <f t="shared" si="19"/>
        <v>0</v>
      </c>
    </row>
    <row r="94" spans="1:29" x14ac:dyDescent="0.25">
      <c r="A94" s="27">
        <v>9</v>
      </c>
      <c r="B94" s="200" t="s">
        <v>598</v>
      </c>
      <c r="C94" s="738">
        <v>396.91</v>
      </c>
      <c r="D94" s="738">
        <v>370.18</v>
      </c>
      <c r="E94" s="737">
        <f t="shared" si="15"/>
        <v>-26.730000000000018</v>
      </c>
      <c r="G94" s="27">
        <v>9</v>
      </c>
      <c r="H94" s="200" t="s">
        <v>598</v>
      </c>
      <c r="I94" s="738">
        <v>2.0900000000000003</v>
      </c>
      <c r="J94" s="738">
        <v>2.84</v>
      </c>
      <c r="K94" s="737">
        <f t="shared" si="16"/>
        <v>0.74999999999999956</v>
      </c>
      <c r="M94" s="27">
        <v>9</v>
      </c>
      <c r="N94" s="200" t="s">
        <v>598</v>
      </c>
      <c r="O94" s="738">
        <v>1.93</v>
      </c>
      <c r="P94" s="738">
        <v>1.93</v>
      </c>
      <c r="Q94" s="737">
        <f t="shared" si="17"/>
        <v>0</v>
      </c>
      <c r="S94" s="27">
        <v>9</v>
      </c>
      <c r="T94" s="200" t="s">
        <v>598</v>
      </c>
      <c r="U94" s="738">
        <v>0.09</v>
      </c>
      <c r="V94" s="738">
        <v>0.33999999999999997</v>
      </c>
      <c r="W94" s="737">
        <f t="shared" si="18"/>
        <v>0.24999999999999997</v>
      </c>
      <c r="Y94" s="27">
        <v>9</v>
      </c>
      <c r="Z94" s="200" t="s">
        <v>598</v>
      </c>
      <c r="AA94" s="738">
        <v>20.83</v>
      </c>
      <c r="AB94" s="738">
        <v>20.83</v>
      </c>
      <c r="AC94" s="737">
        <f t="shared" si="19"/>
        <v>0</v>
      </c>
    </row>
    <row r="95" spans="1:29" x14ac:dyDescent="0.25">
      <c r="A95" s="193">
        <v>10</v>
      </c>
      <c r="B95" s="200" t="s">
        <v>599</v>
      </c>
      <c r="C95" s="738">
        <v>438.69</v>
      </c>
      <c r="D95" s="738">
        <v>563.93000000000006</v>
      </c>
      <c r="E95" s="737">
        <f t="shared" si="15"/>
        <v>125.24000000000007</v>
      </c>
      <c r="G95" s="193">
        <v>10</v>
      </c>
      <c r="H95" s="200" t="s">
        <v>599</v>
      </c>
      <c r="I95" s="738">
        <v>10.46</v>
      </c>
      <c r="J95" s="738">
        <v>10.930000000000001</v>
      </c>
      <c r="K95" s="737">
        <f t="shared" si="16"/>
        <v>0.47000000000000064</v>
      </c>
      <c r="M95" s="193">
        <v>10</v>
      </c>
      <c r="N95" s="200" t="s">
        <v>599</v>
      </c>
      <c r="O95" s="738">
        <v>2.5499999999999998</v>
      </c>
      <c r="P95" s="738">
        <v>2.2999999999999998</v>
      </c>
      <c r="Q95" s="737">
        <f t="shared" si="17"/>
        <v>-0.25</v>
      </c>
      <c r="S95" s="193">
        <v>10</v>
      </c>
      <c r="T95" s="200" t="s">
        <v>599</v>
      </c>
      <c r="U95" s="738">
        <v>0.24</v>
      </c>
      <c r="V95" s="738">
        <v>0.35</v>
      </c>
      <c r="W95" s="737">
        <f t="shared" si="18"/>
        <v>0.10999999999999999</v>
      </c>
      <c r="Y95" s="193">
        <v>10</v>
      </c>
      <c r="Z95" s="200" t="s">
        <v>599</v>
      </c>
      <c r="AA95" s="738">
        <v>112.57</v>
      </c>
      <c r="AB95" s="738">
        <v>112.57</v>
      </c>
      <c r="AC95" s="737">
        <f t="shared" si="19"/>
        <v>0</v>
      </c>
    </row>
    <row r="96" spans="1:29" x14ac:dyDescent="0.25">
      <c r="A96" s="27">
        <v>11</v>
      </c>
      <c r="B96" s="200" t="s">
        <v>600</v>
      </c>
      <c r="C96" s="738">
        <v>591.9</v>
      </c>
      <c r="D96" s="738">
        <v>541.79999999999995</v>
      </c>
      <c r="E96" s="737">
        <f t="shared" si="15"/>
        <v>-50.100000000000023</v>
      </c>
      <c r="G96" s="27">
        <v>11</v>
      </c>
      <c r="H96" s="200" t="s">
        <v>600</v>
      </c>
      <c r="I96" s="738">
        <v>7.0000000000000007E-2</v>
      </c>
      <c r="J96" s="738">
        <v>2.0699999999999998</v>
      </c>
      <c r="K96" s="737">
        <f t="shared" si="16"/>
        <v>1.9999999999999998</v>
      </c>
      <c r="M96" s="27">
        <v>11</v>
      </c>
      <c r="N96" s="200" t="s">
        <v>600</v>
      </c>
      <c r="O96" s="738">
        <v>2.46</v>
      </c>
      <c r="P96" s="738">
        <v>2.46</v>
      </c>
      <c r="Q96" s="737">
        <f t="shared" si="17"/>
        <v>0</v>
      </c>
      <c r="S96" s="27">
        <v>11</v>
      </c>
      <c r="T96" s="200" t="s">
        <v>600</v>
      </c>
      <c r="U96" s="738">
        <v>0.12</v>
      </c>
      <c r="V96" s="738">
        <v>0</v>
      </c>
      <c r="W96" s="737">
        <f t="shared" si="18"/>
        <v>-0.12</v>
      </c>
      <c r="Y96" s="27">
        <v>11</v>
      </c>
      <c r="Z96" s="200" t="s">
        <v>600</v>
      </c>
      <c r="AA96" s="738">
        <v>9.25</v>
      </c>
      <c r="AB96" s="738">
        <v>8.75</v>
      </c>
      <c r="AC96" s="737">
        <f t="shared" si="19"/>
        <v>-0.5</v>
      </c>
    </row>
    <row r="97" spans="1:29" x14ac:dyDescent="0.25">
      <c r="A97" s="193">
        <v>12</v>
      </c>
      <c r="B97" s="200" t="s">
        <v>601</v>
      </c>
      <c r="C97" s="738">
        <v>573.46</v>
      </c>
      <c r="D97" s="738">
        <v>657.79</v>
      </c>
      <c r="E97" s="737">
        <f t="shared" si="15"/>
        <v>84.329999999999927</v>
      </c>
      <c r="G97" s="193">
        <v>12</v>
      </c>
      <c r="H97" s="200" t="s">
        <v>601</v>
      </c>
      <c r="I97" s="738">
        <v>0</v>
      </c>
      <c r="J97" s="738">
        <v>100</v>
      </c>
      <c r="K97" s="737">
        <f t="shared" si="16"/>
        <v>100</v>
      </c>
      <c r="M97" s="193">
        <v>12</v>
      </c>
      <c r="N97" s="200" t="s">
        <v>601</v>
      </c>
      <c r="O97" s="738">
        <v>5.32</v>
      </c>
      <c r="P97" s="738">
        <v>4.7700000000000005</v>
      </c>
      <c r="Q97" s="737">
        <f t="shared" si="17"/>
        <v>-0.54999999999999982</v>
      </c>
      <c r="S97" s="193">
        <v>12</v>
      </c>
      <c r="T97" s="200" t="s">
        <v>601</v>
      </c>
      <c r="U97" s="738">
        <v>7.0000000000000007E-2</v>
      </c>
      <c r="V97" s="738">
        <v>0.23</v>
      </c>
      <c r="W97" s="737">
        <f t="shared" si="18"/>
        <v>0.16</v>
      </c>
      <c r="Y97" s="193">
        <v>12</v>
      </c>
      <c r="Z97" s="200" t="s">
        <v>601</v>
      </c>
      <c r="AA97" s="738">
        <v>33.159999999999997</v>
      </c>
      <c r="AB97" s="738">
        <v>33.159999999999997</v>
      </c>
      <c r="AC97" s="737">
        <f t="shared" si="19"/>
        <v>0</v>
      </c>
    </row>
    <row r="98" spans="1:29" x14ac:dyDescent="0.25">
      <c r="A98" s="27">
        <v>13</v>
      </c>
      <c r="B98" s="200" t="s">
        <v>602</v>
      </c>
      <c r="C98" s="738">
        <v>431.96</v>
      </c>
      <c r="D98" s="738">
        <v>427.2</v>
      </c>
      <c r="E98" s="737">
        <f t="shared" si="15"/>
        <v>-4.7599999999999909</v>
      </c>
      <c r="G98" s="27">
        <v>13</v>
      </c>
      <c r="H98" s="200" t="s">
        <v>602</v>
      </c>
      <c r="I98" s="738">
        <v>0</v>
      </c>
      <c r="J98" s="738">
        <v>0.3</v>
      </c>
      <c r="K98" s="737">
        <f t="shared" si="16"/>
        <v>0.3</v>
      </c>
      <c r="M98" s="27">
        <v>13</v>
      </c>
      <c r="N98" s="200" t="s">
        <v>602</v>
      </c>
      <c r="O98" s="738">
        <v>1.46</v>
      </c>
      <c r="P98" s="738">
        <v>1.31</v>
      </c>
      <c r="Q98" s="737">
        <f t="shared" si="17"/>
        <v>-0.14999999999999991</v>
      </c>
      <c r="S98" s="27">
        <v>13</v>
      </c>
      <c r="T98" s="200" t="s">
        <v>602</v>
      </c>
      <c r="U98" s="738">
        <v>0</v>
      </c>
      <c r="V98" s="738">
        <v>0</v>
      </c>
      <c r="W98" s="737">
        <f t="shared" si="18"/>
        <v>0</v>
      </c>
      <c r="Y98" s="27">
        <v>13</v>
      </c>
      <c r="Z98" s="200" t="s">
        <v>602</v>
      </c>
      <c r="AA98" s="738">
        <v>3</v>
      </c>
      <c r="AB98" s="738">
        <v>2.4</v>
      </c>
      <c r="AC98" s="737">
        <f t="shared" si="19"/>
        <v>-0.60000000000000009</v>
      </c>
    </row>
    <row r="99" spans="1:29" x14ac:dyDescent="0.25">
      <c r="A99" s="193">
        <v>14</v>
      </c>
      <c r="B99" s="200" t="s">
        <v>603</v>
      </c>
      <c r="C99" s="738">
        <v>518.54999999999995</v>
      </c>
      <c r="D99" s="738">
        <v>526.48</v>
      </c>
      <c r="E99" s="737">
        <f t="shared" si="15"/>
        <v>7.9300000000000637</v>
      </c>
      <c r="G99" s="193">
        <v>14</v>
      </c>
      <c r="H99" s="200" t="s">
        <v>603</v>
      </c>
      <c r="I99" s="738">
        <v>1.37</v>
      </c>
      <c r="J99" s="738">
        <v>1.37</v>
      </c>
      <c r="K99" s="737">
        <f t="shared" si="16"/>
        <v>0</v>
      </c>
      <c r="M99" s="193">
        <v>14</v>
      </c>
      <c r="N99" s="200" t="s">
        <v>603</v>
      </c>
      <c r="O99" s="738">
        <v>2.04</v>
      </c>
      <c r="P99" s="738">
        <v>2.02</v>
      </c>
      <c r="Q99" s="737">
        <f t="shared" si="17"/>
        <v>-2.0000000000000018E-2</v>
      </c>
      <c r="S99" s="193">
        <v>14</v>
      </c>
      <c r="T99" s="200" t="s">
        <v>603</v>
      </c>
      <c r="U99" s="738">
        <v>0</v>
      </c>
      <c r="V99" s="738">
        <v>0</v>
      </c>
      <c r="W99" s="737">
        <f t="shared" si="18"/>
        <v>0</v>
      </c>
      <c r="Y99" s="193">
        <v>14</v>
      </c>
      <c r="Z99" s="200" t="s">
        <v>603</v>
      </c>
      <c r="AA99" s="738">
        <v>66.650000000000006</v>
      </c>
      <c r="AB99" s="738">
        <v>66.050000000000011</v>
      </c>
      <c r="AC99" s="737">
        <f t="shared" si="19"/>
        <v>-0.59999999999999432</v>
      </c>
    </row>
    <row r="100" spans="1:29" x14ac:dyDescent="0.25">
      <c r="A100" s="27">
        <v>15</v>
      </c>
      <c r="B100" s="200" t="s">
        <v>604</v>
      </c>
      <c r="C100" s="738">
        <v>329.16</v>
      </c>
      <c r="D100" s="738">
        <v>1040.56</v>
      </c>
      <c r="E100" s="737">
        <f t="shared" si="15"/>
        <v>711.39999999999986</v>
      </c>
      <c r="G100" s="27">
        <v>15</v>
      </c>
      <c r="H100" s="200" t="s">
        <v>604</v>
      </c>
      <c r="I100" s="738">
        <v>1.28</v>
      </c>
      <c r="J100" s="738">
        <v>18.950000000000003</v>
      </c>
      <c r="K100" s="737">
        <f t="shared" si="16"/>
        <v>17.670000000000002</v>
      </c>
      <c r="M100" s="27">
        <v>15</v>
      </c>
      <c r="N100" s="200" t="s">
        <v>604</v>
      </c>
      <c r="O100" s="738">
        <v>2.46</v>
      </c>
      <c r="P100" s="738">
        <v>1.8599999999999999</v>
      </c>
      <c r="Q100" s="737">
        <f t="shared" si="17"/>
        <v>-0.60000000000000009</v>
      </c>
      <c r="S100" s="27">
        <v>15</v>
      </c>
      <c r="T100" s="200" t="s">
        <v>604</v>
      </c>
      <c r="U100" s="738">
        <v>0</v>
      </c>
      <c r="V100" s="738">
        <v>0</v>
      </c>
      <c r="W100" s="737">
        <f t="shared" si="18"/>
        <v>0</v>
      </c>
      <c r="Y100" s="27">
        <v>15</v>
      </c>
      <c r="Z100" s="200" t="s">
        <v>604</v>
      </c>
      <c r="AA100" s="738">
        <v>56.54</v>
      </c>
      <c r="AB100" s="738">
        <v>38.53</v>
      </c>
      <c r="AC100" s="737">
        <f t="shared" si="19"/>
        <v>-18.009999999999998</v>
      </c>
    </row>
    <row r="101" spans="1:29" x14ac:dyDescent="0.25">
      <c r="A101" s="193">
        <v>16</v>
      </c>
      <c r="B101" s="200" t="s">
        <v>605</v>
      </c>
      <c r="C101" s="738">
        <v>308.58</v>
      </c>
      <c r="D101" s="738">
        <v>502.57999999999993</v>
      </c>
      <c r="E101" s="737">
        <f t="shared" si="15"/>
        <v>193.99999999999994</v>
      </c>
      <c r="G101" s="193">
        <v>16</v>
      </c>
      <c r="H101" s="200" t="s">
        <v>605</v>
      </c>
      <c r="I101" s="738">
        <v>0</v>
      </c>
      <c r="J101" s="738">
        <v>502.53</v>
      </c>
      <c r="K101" s="737">
        <f t="shared" si="16"/>
        <v>502.53</v>
      </c>
      <c r="M101" s="193">
        <v>16</v>
      </c>
      <c r="N101" s="200" t="s">
        <v>605</v>
      </c>
      <c r="O101" s="738">
        <v>2.13</v>
      </c>
      <c r="P101" s="738">
        <v>2.13</v>
      </c>
      <c r="Q101" s="737">
        <f t="shared" si="17"/>
        <v>0</v>
      </c>
      <c r="S101" s="193">
        <v>16</v>
      </c>
      <c r="T101" s="200" t="s">
        <v>605</v>
      </c>
      <c r="U101" s="738">
        <v>0.84</v>
      </c>
      <c r="V101" s="738">
        <v>0.84</v>
      </c>
      <c r="W101" s="737">
        <f t="shared" si="18"/>
        <v>0</v>
      </c>
      <c r="Y101" s="193">
        <v>16</v>
      </c>
      <c r="Z101" s="200" t="s">
        <v>605</v>
      </c>
      <c r="AA101" s="738">
        <v>13.41</v>
      </c>
      <c r="AB101" s="738">
        <v>13.41</v>
      </c>
      <c r="AC101" s="737">
        <f t="shared" si="19"/>
        <v>0</v>
      </c>
    </row>
    <row r="102" spans="1:29" x14ac:dyDescent="0.25">
      <c r="A102" s="27">
        <v>17</v>
      </c>
      <c r="B102" s="14" t="s">
        <v>606</v>
      </c>
      <c r="C102" s="738">
        <v>81.34</v>
      </c>
      <c r="D102" s="738">
        <v>75.110000000000014</v>
      </c>
      <c r="E102" s="737">
        <f t="shared" si="15"/>
        <v>-6.2299999999999898</v>
      </c>
      <c r="G102" s="27">
        <v>17</v>
      </c>
      <c r="H102" s="14" t="s">
        <v>606</v>
      </c>
      <c r="I102" s="738">
        <v>3.48</v>
      </c>
      <c r="J102" s="738">
        <v>7.03</v>
      </c>
      <c r="K102" s="737">
        <f t="shared" si="16"/>
        <v>3.5500000000000003</v>
      </c>
      <c r="M102" s="27">
        <v>17</v>
      </c>
      <c r="N102" s="14" t="s">
        <v>606</v>
      </c>
      <c r="O102" s="738">
        <v>1.27</v>
      </c>
      <c r="P102" s="738">
        <v>1</v>
      </c>
      <c r="Q102" s="737">
        <f t="shared" si="17"/>
        <v>-0.27</v>
      </c>
      <c r="S102" s="27">
        <v>17</v>
      </c>
      <c r="T102" s="14" t="s">
        <v>606</v>
      </c>
      <c r="U102" s="738">
        <v>0</v>
      </c>
      <c r="V102" s="738">
        <v>0</v>
      </c>
      <c r="W102" s="737">
        <f t="shared" si="18"/>
        <v>0</v>
      </c>
      <c r="Y102" s="27">
        <v>17</v>
      </c>
      <c r="Z102" s="14" t="s">
        <v>606</v>
      </c>
      <c r="AA102" s="738">
        <v>0</v>
      </c>
      <c r="AB102" s="738">
        <v>0</v>
      </c>
      <c r="AC102" s="737">
        <f t="shared" si="19"/>
        <v>0</v>
      </c>
    </row>
    <row r="103" spans="1:29" x14ac:dyDescent="0.25">
      <c r="A103" s="193">
        <v>18</v>
      </c>
      <c r="B103" s="200" t="s">
        <v>607</v>
      </c>
      <c r="C103" s="738">
        <v>693.24</v>
      </c>
      <c r="D103" s="738">
        <v>671.93000000000006</v>
      </c>
      <c r="E103" s="737">
        <f t="shared" si="15"/>
        <v>-21.309999999999945</v>
      </c>
      <c r="G103" s="193">
        <v>18</v>
      </c>
      <c r="H103" s="200" t="s">
        <v>607</v>
      </c>
      <c r="I103" s="738">
        <v>0.31</v>
      </c>
      <c r="J103" s="738">
        <v>19.869999999999997</v>
      </c>
      <c r="K103" s="737">
        <f t="shared" si="16"/>
        <v>19.559999999999999</v>
      </c>
      <c r="M103" s="193">
        <v>18</v>
      </c>
      <c r="N103" s="200" t="s">
        <v>607</v>
      </c>
      <c r="O103" s="738">
        <v>7.08</v>
      </c>
      <c r="P103" s="738">
        <v>7.13</v>
      </c>
      <c r="Q103" s="737">
        <f t="shared" si="17"/>
        <v>4.9999999999999822E-2</v>
      </c>
      <c r="S103" s="193">
        <v>18</v>
      </c>
      <c r="T103" s="200" t="s">
        <v>607</v>
      </c>
      <c r="U103" s="738">
        <v>0</v>
      </c>
      <c r="V103" s="738">
        <v>0</v>
      </c>
      <c r="W103" s="737">
        <f t="shared" si="18"/>
        <v>0</v>
      </c>
      <c r="Y103" s="193">
        <v>18</v>
      </c>
      <c r="Z103" s="200" t="s">
        <v>607</v>
      </c>
      <c r="AA103" s="738">
        <v>78.430000000000007</v>
      </c>
      <c r="AB103" s="738">
        <v>58.170000000000009</v>
      </c>
      <c r="AC103" s="737">
        <f t="shared" si="19"/>
        <v>-20.259999999999998</v>
      </c>
    </row>
    <row r="104" spans="1:29" x14ac:dyDescent="0.25">
      <c r="A104" s="27">
        <v>19</v>
      </c>
      <c r="B104" s="200" t="s">
        <v>608</v>
      </c>
      <c r="C104" s="738">
        <v>528.24</v>
      </c>
      <c r="D104" s="738">
        <v>798.59</v>
      </c>
      <c r="E104" s="737">
        <f t="shared" si="15"/>
        <v>270.35000000000002</v>
      </c>
      <c r="G104" s="27">
        <v>19</v>
      </c>
      <c r="H104" s="200" t="s">
        <v>608</v>
      </c>
      <c r="I104" s="738">
        <v>0.22</v>
      </c>
      <c r="J104" s="738">
        <v>2.6700000000000004</v>
      </c>
      <c r="K104" s="737">
        <f t="shared" si="16"/>
        <v>2.4500000000000002</v>
      </c>
      <c r="M104" s="27">
        <v>19</v>
      </c>
      <c r="N104" s="200" t="s">
        <v>608</v>
      </c>
      <c r="O104" s="738">
        <v>6.39</v>
      </c>
      <c r="P104" s="738">
        <v>5.47</v>
      </c>
      <c r="Q104" s="737">
        <f t="shared" si="17"/>
        <v>-0.91999999999999993</v>
      </c>
      <c r="S104" s="27">
        <v>19</v>
      </c>
      <c r="T104" s="200" t="s">
        <v>608</v>
      </c>
      <c r="U104" s="738">
        <v>0.18</v>
      </c>
      <c r="V104" s="738">
        <v>0.18</v>
      </c>
      <c r="W104" s="737">
        <f t="shared" si="18"/>
        <v>0</v>
      </c>
      <c r="Y104" s="27">
        <v>19</v>
      </c>
      <c r="Z104" s="200" t="s">
        <v>608</v>
      </c>
      <c r="AA104" s="738">
        <v>91.3</v>
      </c>
      <c r="AB104" s="738">
        <v>91.3</v>
      </c>
      <c r="AC104" s="737">
        <f t="shared" si="19"/>
        <v>0</v>
      </c>
    </row>
    <row r="105" spans="1:29" x14ac:dyDescent="0.25">
      <c r="A105" s="193">
        <v>20</v>
      </c>
      <c r="B105" s="200" t="s">
        <v>609</v>
      </c>
      <c r="C105" s="738">
        <v>553.26</v>
      </c>
      <c r="D105" s="738">
        <v>737.75</v>
      </c>
      <c r="E105" s="737">
        <f t="shared" si="15"/>
        <v>184.49</v>
      </c>
      <c r="G105" s="193">
        <v>20</v>
      </c>
      <c r="H105" s="200" t="s">
        <v>609</v>
      </c>
      <c r="I105" s="738">
        <v>2.17</v>
      </c>
      <c r="J105" s="738">
        <v>2.33</v>
      </c>
      <c r="K105" s="737">
        <f t="shared" si="16"/>
        <v>0.16000000000000014</v>
      </c>
      <c r="M105" s="193">
        <v>20</v>
      </c>
      <c r="N105" s="200" t="s">
        <v>609</v>
      </c>
      <c r="O105" s="738">
        <v>2.74</v>
      </c>
      <c r="P105" s="738">
        <v>1.9400000000000002</v>
      </c>
      <c r="Q105" s="737">
        <f t="shared" si="17"/>
        <v>-0.8</v>
      </c>
      <c r="S105" s="193">
        <v>20</v>
      </c>
      <c r="T105" s="200" t="s">
        <v>609</v>
      </c>
      <c r="U105" s="738">
        <v>0.26</v>
      </c>
      <c r="V105" s="738">
        <v>0.38</v>
      </c>
      <c r="W105" s="737">
        <f t="shared" si="18"/>
        <v>0.12</v>
      </c>
      <c r="Y105" s="193">
        <v>20</v>
      </c>
      <c r="Z105" s="200" t="s">
        <v>609</v>
      </c>
      <c r="AA105" s="738">
        <v>44.95</v>
      </c>
      <c r="AB105" s="738">
        <v>44.95</v>
      </c>
      <c r="AC105" s="737">
        <f t="shared" si="19"/>
        <v>0</v>
      </c>
    </row>
    <row r="106" spans="1:29" ht="16.899999999999999" customHeight="1" x14ac:dyDescent="0.25">
      <c r="A106" s="27">
        <v>21</v>
      </c>
      <c r="B106" s="200" t="s">
        <v>610</v>
      </c>
      <c r="C106" s="738">
        <v>218.7</v>
      </c>
      <c r="D106" s="738">
        <v>193.73999999999998</v>
      </c>
      <c r="E106" s="737">
        <f t="shared" si="15"/>
        <v>-24.960000000000008</v>
      </c>
      <c r="G106" s="27">
        <v>21</v>
      </c>
      <c r="H106" s="200" t="s">
        <v>610</v>
      </c>
      <c r="I106" s="738">
        <v>1.59</v>
      </c>
      <c r="J106" s="738">
        <v>8.74</v>
      </c>
      <c r="K106" s="737">
        <f t="shared" si="16"/>
        <v>7.15</v>
      </c>
      <c r="M106" s="27">
        <v>21</v>
      </c>
      <c r="N106" s="200" t="s">
        <v>610</v>
      </c>
      <c r="O106" s="738">
        <v>10.98</v>
      </c>
      <c r="P106" s="738">
        <v>10.690000000000001</v>
      </c>
      <c r="Q106" s="737">
        <f t="shared" si="17"/>
        <v>-0.28999999999999915</v>
      </c>
      <c r="S106" s="27">
        <v>21</v>
      </c>
      <c r="T106" s="200" t="s">
        <v>610</v>
      </c>
      <c r="U106" s="738">
        <v>6.87</v>
      </c>
      <c r="V106" s="738">
        <v>6.71</v>
      </c>
      <c r="W106" s="737">
        <f t="shared" si="18"/>
        <v>-0.16000000000000014</v>
      </c>
      <c r="Y106" s="27">
        <v>21</v>
      </c>
      <c r="Z106" s="200" t="s">
        <v>610</v>
      </c>
      <c r="AA106" s="738">
        <v>9.35</v>
      </c>
      <c r="AB106" s="738">
        <v>9.17</v>
      </c>
      <c r="AC106" s="737">
        <f t="shared" si="19"/>
        <v>-0.17999999999999972</v>
      </c>
    </row>
    <row r="107" spans="1:29" x14ac:dyDescent="0.25">
      <c r="A107" s="1201" t="s">
        <v>510</v>
      </c>
      <c r="B107" s="1201"/>
      <c r="C107" s="739">
        <f>SUM(C86:C106)</f>
        <v>9669.7000000000007</v>
      </c>
      <c r="D107" s="739">
        <f>SUM(D86:D106)</f>
        <v>11579.720000000001</v>
      </c>
      <c r="E107" s="739">
        <f>D107-C107</f>
        <v>1910.0200000000004</v>
      </c>
      <c r="G107" s="1201" t="s">
        <v>510</v>
      </c>
      <c r="H107" s="1201"/>
      <c r="I107" s="741">
        <f>SUM(I86:I106)</f>
        <v>25.27</v>
      </c>
      <c r="J107" s="741">
        <f>SUM(J86:J106)</f>
        <v>689.65</v>
      </c>
      <c r="K107" s="741">
        <f>J107-I107</f>
        <v>664.38</v>
      </c>
      <c r="M107" s="1201" t="s">
        <v>510</v>
      </c>
      <c r="N107" s="1201"/>
      <c r="O107" s="741">
        <f>SUM(O86:O106)</f>
        <v>74.86</v>
      </c>
      <c r="P107" s="741">
        <f>SUM(P86:P106)</f>
        <v>71.610000000000014</v>
      </c>
      <c r="Q107" s="742">
        <f>P107-O107</f>
        <v>-3.2499999999999858</v>
      </c>
      <c r="S107" s="1201" t="s">
        <v>510</v>
      </c>
      <c r="T107" s="1201"/>
      <c r="U107" s="741">
        <f>SUM(U86:U106)</f>
        <v>10.210000000000001</v>
      </c>
      <c r="V107" s="741">
        <f>SUM(V86:V106)</f>
        <v>10.65</v>
      </c>
      <c r="W107" s="741">
        <f>V107-U107</f>
        <v>0.4399999999999995</v>
      </c>
      <c r="Y107" s="1201" t="s">
        <v>510</v>
      </c>
      <c r="Z107" s="1201"/>
      <c r="AA107" s="741">
        <f>SUM(AA86:AA106)</f>
        <v>902.66</v>
      </c>
      <c r="AB107" s="741">
        <f>SUM(AB86:AB106)</f>
        <v>836.45999999999992</v>
      </c>
      <c r="AC107" s="742">
        <f>AB107-AA107</f>
        <v>-66.200000000000045</v>
      </c>
    </row>
    <row r="109" spans="1:29" x14ac:dyDescent="0.25">
      <c r="A109" s="1204" t="s">
        <v>512</v>
      </c>
      <c r="B109" s="1204"/>
      <c r="C109" s="1204"/>
      <c r="D109" s="1204"/>
      <c r="E109" s="1204"/>
      <c r="G109" s="1204" t="s">
        <v>522</v>
      </c>
      <c r="H109" s="1204"/>
      <c r="I109" s="1204"/>
      <c r="J109" s="1204"/>
      <c r="K109" s="1204"/>
      <c r="M109" s="1206" t="s">
        <v>531</v>
      </c>
      <c r="N109" s="1206"/>
      <c r="O109" s="1206"/>
      <c r="P109" s="1206"/>
      <c r="Q109" s="1206"/>
      <c r="S109" s="1206" t="s">
        <v>540</v>
      </c>
      <c r="T109" s="1206"/>
      <c r="U109" s="1206"/>
      <c r="V109" s="1206"/>
      <c r="W109" s="1206"/>
      <c r="Y109" s="1206" t="s">
        <v>549</v>
      </c>
      <c r="Z109" s="1206"/>
      <c r="AA109" s="1206"/>
      <c r="AB109" s="1206"/>
      <c r="AC109" s="1206"/>
    </row>
    <row r="110" spans="1:29" x14ac:dyDescent="0.25">
      <c r="A110" s="1205"/>
      <c r="B110" s="1205"/>
      <c r="C110" s="1205"/>
      <c r="D110" s="1205"/>
      <c r="E110" s="1205"/>
      <c r="G110" s="1205"/>
      <c r="H110" s="1205"/>
      <c r="I110" s="1205"/>
      <c r="J110" s="1205"/>
      <c r="K110" s="1205"/>
      <c r="M110" s="1207"/>
      <c r="N110" s="1207"/>
      <c r="O110" s="1207"/>
      <c r="P110" s="1207"/>
      <c r="Q110" s="1207"/>
      <c r="S110" s="1207"/>
      <c r="T110" s="1207"/>
      <c r="U110" s="1207"/>
      <c r="V110" s="1207"/>
      <c r="W110" s="1207"/>
      <c r="Y110" s="1207"/>
      <c r="Z110" s="1207"/>
      <c r="AA110" s="1207"/>
      <c r="AB110" s="1207"/>
      <c r="AC110" s="1207"/>
    </row>
    <row r="111" spans="1:29" x14ac:dyDescent="0.25">
      <c r="A111" s="1093" t="s">
        <v>20</v>
      </c>
      <c r="B111" s="1093" t="s">
        <v>499</v>
      </c>
      <c r="C111" s="1093" t="s">
        <v>3</v>
      </c>
      <c r="D111" s="1093" t="s">
        <v>500</v>
      </c>
      <c r="E111" s="1093"/>
      <c r="G111" s="1093" t="s">
        <v>20</v>
      </c>
      <c r="H111" s="1093" t="s">
        <v>499</v>
      </c>
      <c r="I111" s="1093" t="s">
        <v>3</v>
      </c>
      <c r="J111" s="1093" t="s">
        <v>500</v>
      </c>
      <c r="K111" s="1093"/>
      <c r="M111" s="1093" t="s">
        <v>20</v>
      </c>
      <c r="N111" s="1093" t="s">
        <v>499</v>
      </c>
      <c r="O111" s="1093" t="s">
        <v>3</v>
      </c>
      <c r="P111" s="1093" t="s">
        <v>500</v>
      </c>
      <c r="Q111" s="1093"/>
      <c r="S111" s="1093" t="s">
        <v>20</v>
      </c>
      <c r="T111" s="1093" t="s">
        <v>499</v>
      </c>
      <c r="U111" s="1093" t="s">
        <v>3</v>
      </c>
      <c r="V111" s="1093" t="s">
        <v>500</v>
      </c>
      <c r="W111" s="1093"/>
      <c r="Y111" s="1199" t="s">
        <v>20</v>
      </c>
      <c r="Z111" s="1199" t="s">
        <v>499</v>
      </c>
      <c r="AA111" s="1199" t="s">
        <v>3</v>
      </c>
      <c r="AB111" s="1202" t="s">
        <v>500</v>
      </c>
      <c r="AC111" s="1203"/>
    </row>
    <row r="112" spans="1:29" ht="31.5" x14ac:dyDescent="0.25">
      <c r="A112" s="1093"/>
      <c r="B112" s="1093"/>
      <c r="C112" s="1093"/>
      <c r="D112" s="181" t="s">
        <v>130</v>
      </c>
      <c r="E112" s="181" t="s">
        <v>501</v>
      </c>
      <c r="G112" s="1093"/>
      <c r="H112" s="1093"/>
      <c r="I112" s="1093"/>
      <c r="J112" s="181" t="s">
        <v>130</v>
      </c>
      <c r="K112" s="181" t="s">
        <v>501</v>
      </c>
      <c r="M112" s="1093"/>
      <c r="N112" s="1093"/>
      <c r="O112" s="1093"/>
      <c r="P112" s="181" t="s">
        <v>130</v>
      </c>
      <c r="Q112" s="181" t="s">
        <v>501</v>
      </c>
      <c r="S112" s="1093"/>
      <c r="T112" s="1093"/>
      <c r="U112" s="1093"/>
      <c r="V112" s="181" t="s">
        <v>130</v>
      </c>
      <c r="W112" s="181" t="s">
        <v>501</v>
      </c>
      <c r="Y112" s="1200"/>
      <c r="Z112" s="1200"/>
      <c r="AA112" s="1200"/>
      <c r="AB112" s="181" t="s">
        <v>130</v>
      </c>
      <c r="AC112" s="181" t="s">
        <v>501</v>
      </c>
    </row>
    <row r="113" spans="1:29" x14ac:dyDescent="0.25">
      <c r="A113" s="27">
        <v>1</v>
      </c>
      <c r="B113" s="200" t="s">
        <v>590</v>
      </c>
      <c r="C113" s="736">
        <f t="array" ref="C113:C133">TRANSPOSE('Bieu 01 CH'!F14:Z14)</f>
        <v>0</v>
      </c>
      <c r="D113" s="736">
        <f t="array" ref="D113:D133">TRANSPOSE('Bieu 03 CH'!E15:Y15)</f>
        <v>0</v>
      </c>
      <c r="E113" s="737">
        <f>D113-C113</f>
        <v>0</v>
      </c>
      <c r="G113" s="27">
        <v>1</v>
      </c>
      <c r="H113" s="200" t="s">
        <v>590</v>
      </c>
      <c r="I113" s="736">
        <f t="array" ref="I113:I133">TRANSPOSE('Bieu 01 CH'!F27:Z27)</f>
        <v>4.0599999999999996</v>
      </c>
      <c r="J113" s="736">
        <f t="array" ref="J113:J133">TRANSPOSE('Bieu 03 CH'!E28:Y28)</f>
        <v>4.0599999999999996</v>
      </c>
      <c r="K113" s="737">
        <f>J113-I113</f>
        <v>0</v>
      </c>
      <c r="M113" s="27">
        <v>1</v>
      </c>
      <c r="N113" s="200" t="s">
        <v>590</v>
      </c>
      <c r="O113" s="736">
        <f t="array" ref="O113:O133">TRANSPOSE('Bieu 01 CH'!F36:Z36)</f>
        <v>3.27</v>
      </c>
      <c r="P113" s="736">
        <f t="array" ref="P113:P133">TRANSPOSE('Bieu 03 CH'!E37:Y37)</f>
        <v>3.59</v>
      </c>
      <c r="Q113" s="737">
        <f>P113-O113</f>
        <v>0.31999999999999984</v>
      </c>
      <c r="S113" s="27">
        <v>1</v>
      </c>
      <c r="T113" s="200" t="s">
        <v>590</v>
      </c>
      <c r="U113" s="736">
        <f t="array" ref="U113:U133">TRANSPOSE('Bieu 01 CH'!F48:Z48)</f>
        <v>1.35</v>
      </c>
      <c r="V113" s="736">
        <f t="array" ref="V113:V133">TRANSPOSE('Bieu 03 CH'!E49:Y49)</f>
        <v>1.26</v>
      </c>
      <c r="W113" s="737">
        <f>V113-U113</f>
        <v>-9.000000000000008E-2</v>
      </c>
      <c r="Y113" s="27">
        <v>1</v>
      </c>
      <c r="Z113" s="200" t="s">
        <v>590</v>
      </c>
      <c r="AA113" s="736">
        <f t="array" ref="AA113:AA133">TRANSPOSE('Bieu 01 CH'!F58:Z58)</f>
        <v>0</v>
      </c>
      <c r="AB113" s="736">
        <f t="array" ref="AB113:AB133">TRANSPOSE('Bieu 03 CH'!E59:Y59)</f>
        <v>0</v>
      </c>
      <c r="AC113" s="737">
        <f>AB113-AA113</f>
        <v>0</v>
      </c>
    </row>
    <row r="114" spans="1:29" x14ac:dyDescent="0.25">
      <c r="A114" s="193">
        <v>2</v>
      </c>
      <c r="B114" s="613" t="s">
        <v>591</v>
      </c>
      <c r="C114" s="738">
        <v>0</v>
      </c>
      <c r="D114" s="738">
        <v>0</v>
      </c>
      <c r="E114" s="737">
        <f t="shared" ref="E114:E133" si="20">D114-C114</f>
        <v>0</v>
      </c>
      <c r="G114" s="193">
        <v>2</v>
      </c>
      <c r="H114" s="613" t="s">
        <v>591</v>
      </c>
      <c r="I114" s="738">
        <v>10.58</v>
      </c>
      <c r="J114" s="738">
        <v>10.58</v>
      </c>
      <c r="K114" s="737">
        <f t="shared" ref="K114:K132" si="21">J114-I114</f>
        <v>0</v>
      </c>
      <c r="M114" s="193">
        <v>2</v>
      </c>
      <c r="N114" s="613" t="s">
        <v>591</v>
      </c>
      <c r="O114" s="738">
        <v>4.12</v>
      </c>
      <c r="P114" s="738">
        <v>4.4400000000000004</v>
      </c>
      <c r="Q114" s="737">
        <f t="shared" ref="Q114:Q133" si="22">P114-O114</f>
        <v>0.32000000000000028</v>
      </c>
      <c r="S114" s="193">
        <v>2</v>
      </c>
      <c r="T114" s="613" t="s">
        <v>591</v>
      </c>
      <c r="U114" s="738">
        <v>1.75</v>
      </c>
      <c r="V114" s="738">
        <v>2.5499999999999998</v>
      </c>
      <c r="W114" s="737">
        <f t="shared" ref="W114:W133" si="23">V114-U114</f>
        <v>0.79999999999999982</v>
      </c>
      <c r="Y114" s="193">
        <v>2</v>
      </c>
      <c r="Z114" s="613" t="s">
        <v>591</v>
      </c>
      <c r="AA114" s="738">
        <v>34.28</v>
      </c>
      <c r="AB114" s="738">
        <v>34.28</v>
      </c>
      <c r="AC114" s="737">
        <f t="shared" ref="AC114:AC133" si="24">AB114-AA114</f>
        <v>0</v>
      </c>
    </row>
    <row r="115" spans="1:29" x14ac:dyDescent="0.25">
      <c r="A115" s="27">
        <v>3</v>
      </c>
      <c r="B115" s="613" t="s">
        <v>592</v>
      </c>
      <c r="C115" s="738">
        <v>0</v>
      </c>
      <c r="D115" s="738">
        <v>0</v>
      </c>
      <c r="E115" s="737">
        <f t="shared" si="20"/>
        <v>0</v>
      </c>
      <c r="G115" s="27">
        <v>3</v>
      </c>
      <c r="H115" s="613" t="s">
        <v>592</v>
      </c>
      <c r="I115" s="738">
        <v>0</v>
      </c>
      <c r="J115" s="738">
        <v>3.95</v>
      </c>
      <c r="K115" s="737">
        <f t="shared" si="21"/>
        <v>3.95</v>
      </c>
      <c r="M115" s="27">
        <v>3</v>
      </c>
      <c r="N115" s="613" t="s">
        <v>592</v>
      </c>
      <c r="O115" s="738">
        <v>3.92</v>
      </c>
      <c r="P115" s="738">
        <v>7.1099999999999994</v>
      </c>
      <c r="Q115" s="737">
        <f t="shared" si="22"/>
        <v>3.1899999999999995</v>
      </c>
      <c r="S115" s="27">
        <v>3</v>
      </c>
      <c r="T115" s="613" t="s">
        <v>592</v>
      </c>
      <c r="U115" s="738">
        <v>3.27</v>
      </c>
      <c r="V115" s="738">
        <v>4.0199999999999996</v>
      </c>
      <c r="W115" s="737">
        <f t="shared" si="23"/>
        <v>0.74999999999999956</v>
      </c>
      <c r="Y115" s="27">
        <v>3</v>
      </c>
      <c r="Z115" s="613" t="s">
        <v>592</v>
      </c>
      <c r="AA115" s="738">
        <v>0</v>
      </c>
      <c r="AB115" s="738">
        <v>0</v>
      </c>
      <c r="AC115" s="737">
        <f t="shared" si="24"/>
        <v>0</v>
      </c>
    </row>
    <row r="116" spans="1:29" x14ac:dyDescent="0.25">
      <c r="A116" s="193">
        <v>4</v>
      </c>
      <c r="B116" s="613" t="s">
        <v>593</v>
      </c>
      <c r="C116" s="738">
        <v>1185.3900000000001</v>
      </c>
      <c r="D116" s="738">
        <v>1170.7900000000002</v>
      </c>
      <c r="E116" s="737">
        <f t="shared" si="20"/>
        <v>-14.599999999999909</v>
      </c>
      <c r="G116" s="193">
        <v>4</v>
      </c>
      <c r="H116" s="613" t="s">
        <v>593</v>
      </c>
      <c r="I116" s="738">
        <v>7.47</v>
      </c>
      <c r="J116" s="738">
        <v>7.47</v>
      </c>
      <c r="K116" s="737">
        <f t="shared" si="21"/>
        <v>0</v>
      </c>
      <c r="M116" s="193">
        <v>4</v>
      </c>
      <c r="N116" s="613" t="s">
        <v>593</v>
      </c>
      <c r="O116" s="738">
        <v>2.66</v>
      </c>
      <c r="P116" s="738">
        <v>2.6300000000000003</v>
      </c>
      <c r="Q116" s="737">
        <f t="shared" si="22"/>
        <v>-2.9999999999999805E-2</v>
      </c>
      <c r="S116" s="193">
        <v>4</v>
      </c>
      <c r="T116" s="613" t="s">
        <v>593</v>
      </c>
      <c r="U116" s="738">
        <v>0.72</v>
      </c>
      <c r="V116" s="738">
        <v>0.14000000000000004</v>
      </c>
      <c r="W116" s="737">
        <f t="shared" si="23"/>
        <v>-0.57999999999999996</v>
      </c>
      <c r="Y116" s="193">
        <v>4</v>
      </c>
      <c r="Z116" s="613" t="s">
        <v>593</v>
      </c>
      <c r="AA116" s="738">
        <v>0.13</v>
      </c>
      <c r="AB116" s="738">
        <v>0.13</v>
      </c>
      <c r="AC116" s="737">
        <f t="shared" si="24"/>
        <v>0</v>
      </c>
    </row>
    <row r="117" spans="1:29" x14ac:dyDescent="0.25">
      <c r="A117" s="27">
        <v>5</v>
      </c>
      <c r="B117" s="613" t="s">
        <v>594</v>
      </c>
      <c r="C117" s="738">
        <v>0</v>
      </c>
      <c r="D117" s="738">
        <v>0</v>
      </c>
      <c r="E117" s="737">
        <f t="shared" si="20"/>
        <v>0</v>
      </c>
      <c r="G117" s="27">
        <v>5</v>
      </c>
      <c r="H117" s="613" t="s">
        <v>594</v>
      </c>
      <c r="I117" s="738">
        <v>0</v>
      </c>
      <c r="J117" s="738">
        <v>0</v>
      </c>
      <c r="K117" s="737">
        <f t="shared" si="21"/>
        <v>0</v>
      </c>
      <c r="M117" s="27">
        <v>5</v>
      </c>
      <c r="N117" s="613" t="s">
        <v>594</v>
      </c>
      <c r="O117" s="738">
        <v>1.93</v>
      </c>
      <c r="P117" s="738">
        <v>1.93</v>
      </c>
      <c r="Q117" s="737">
        <f t="shared" si="22"/>
        <v>0</v>
      </c>
      <c r="S117" s="27">
        <v>5</v>
      </c>
      <c r="T117" s="613" t="s">
        <v>594</v>
      </c>
      <c r="U117" s="738">
        <v>1.49</v>
      </c>
      <c r="V117" s="738">
        <v>0.80999999999999994</v>
      </c>
      <c r="W117" s="737">
        <f t="shared" si="23"/>
        <v>-0.68</v>
      </c>
      <c r="Y117" s="27">
        <v>5</v>
      </c>
      <c r="Z117" s="613" t="s">
        <v>594</v>
      </c>
      <c r="AA117" s="738">
        <v>0</v>
      </c>
      <c r="AB117" s="738">
        <v>0</v>
      </c>
      <c r="AC117" s="737">
        <f t="shared" si="24"/>
        <v>0</v>
      </c>
    </row>
    <row r="118" spans="1:29" x14ac:dyDescent="0.25">
      <c r="A118" s="193">
        <v>6</v>
      </c>
      <c r="B118" s="613" t="s">
        <v>595</v>
      </c>
      <c r="C118" s="738">
        <v>1071.69</v>
      </c>
      <c r="D118" s="738">
        <v>1071.69</v>
      </c>
      <c r="E118" s="737">
        <f t="shared" si="20"/>
        <v>0</v>
      </c>
      <c r="G118" s="193">
        <v>6</v>
      </c>
      <c r="H118" s="613" t="s">
        <v>595</v>
      </c>
      <c r="I118" s="738">
        <v>0</v>
      </c>
      <c r="J118" s="738">
        <v>0</v>
      </c>
      <c r="K118" s="737">
        <f t="shared" si="21"/>
        <v>0</v>
      </c>
      <c r="M118" s="193">
        <v>6</v>
      </c>
      <c r="N118" s="613" t="s">
        <v>595</v>
      </c>
      <c r="O118" s="738">
        <v>3.16</v>
      </c>
      <c r="P118" s="738">
        <v>3.3200000000000003</v>
      </c>
      <c r="Q118" s="737">
        <f t="shared" si="22"/>
        <v>0.16000000000000014</v>
      </c>
      <c r="S118" s="193">
        <v>6</v>
      </c>
      <c r="T118" s="613" t="s">
        <v>595</v>
      </c>
      <c r="U118" s="738">
        <v>1.07</v>
      </c>
      <c r="V118" s="738">
        <v>2.84</v>
      </c>
      <c r="W118" s="737">
        <f t="shared" si="23"/>
        <v>1.7699999999999998</v>
      </c>
      <c r="Y118" s="193">
        <v>6</v>
      </c>
      <c r="Z118" s="613" t="s">
        <v>595</v>
      </c>
      <c r="AA118" s="738">
        <v>0</v>
      </c>
      <c r="AB118" s="738">
        <v>0</v>
      </c>
      <c r="AC118" s="737">
        <f t="shared" si="24"/>
        <v>0</v>
      </c>
    </row>
    <row r="119" spans="1:29" x14ac:dyDescent="0.25">
      <c r="A119" s="27">
        <v>7</v>
      </c>
      <c r="B119" s="200" t="s">
        <v>596</v>
      </c>
      <c r="C119" s="738">
        <v>7835.32</v>
      </c>
      <c r="D119" s="738">
        <v>7835.32</v>
      </c>
      <c r="E119" s="737">
        <f t="shared" si="20"/>
        <v>0</v>
      </c>
      <c r="G119" s="27">
        <v>7</v>
      </c>
      <c r="H119" s="200" t="s">
        <v>596</v>
      </c>
      <c r="I119" s="738">
        <v>1.99</v>
      </c>
      <c r="J119" s="738">
        <v>1.99</v>
      </c>
      <c r="K119" s="737">
        <f t="shared" si="21"/>
        <v>0</v>
      </c>
      <c r="M119" s="27">
        <v>7</v>
      </c>
      <c r="N119" s="200" t="s">
        <v>596</v>
      </c>
      <c r="O119" s="738">
        <v>0.3</v>
      </c>
      <c r="P119" s="738">
        <v>0.3</v>
      </c>
      <c r="Q119" s="737">
        <f t="shared" si="22"/>
        <v>0</v>
      </c>
      <c r="S119" s="27">
        <v>7</v>
      </c>
      <c r="T119" s="200" t="s">
        <v>596</v>
      </c>
      <c r="U119" s="738">
        <v>1.49</v>
      </c>
      <c r="V119" s="738">
        <v>1.61</v>
      </c>
      <c r="W119" s="737">
        <f t="shared" si="23"/>
        <v>0.12000000000000011</v>
      </c>
      <c r="Y119" s="27">
        <v>7</v>
      </c>
      <c r="Z119" s="200" t="s">
        <v>596</v>
      </c>
      <c r="AA119" s="738">
        <v>0</v>
      </c>
      <c r="AB119" s="738">
        <v>0</v>
      </c>
      <c r="AC119" s="737">
        <f t="shared" si="24"/>
        <v>0</v>
      </c>
    </row>
    <row r="120" spans="1:29" x14ac:dyDescent="0.25">
      <c r="A120" s="193">
        <v>8</v>
      </c>
      <c r="B120" s="200" t="s">
        <v>597</v>
      </c>
      <c r="C120" s="738">
        <v>3046.79</v>
      </c>
      <c r="D120" s="738">
        <v>3046.79</v>
      </c>
      <c r="E120" s="737">
        <f t="shared" si="20"/>
        <v>0</v>
      </c>
      <c r="G120" s="193">
        <v>8</v>
      </c>
      <c r="H120" s="200" t="s">
        <v>597</v>
      </c>
      <c r="I120" s="738">
        <v>0</v>
      </c>
      <c r="J120" s="738">
        <v>0</v>
      </c>
      <c r="K120" s="737">
        <f t="shared" si="21"/>
        <v>0</v>
      </c>
      <c r="M120" s="193">
        <v>8</v>
      </c>
      <c r="N120" s="200" t="s">
        <v>597</v>
      </c>
      <c r="O120" s="738">
        <v>0.85</v>
      </c>
      <c r="P120" s="738">
        <v>0.85</v>
      </c>
      <c r="Q120" s="737">
        <f t="shared" si="22"/>
        <v>0</v>
      </c>
      <c r="S120" s="193">
        <v>8</v>
      </c>
      <c r="T120" s="200" t="s">
        <v>597</v>
      </c>
      <c r="U120" s="738">
        <v>1.05</v>
      </c>
      <c r="V120" s="738">
        <v>0.75</v>
      </c>
      <c r="W120" s="737">
        <f t="shared" si="23"/>
        <v>-0.30000000000000004</v>
      </c>
      <c r="Y120" s="193">
        <v>8</v>
      </c>
      <c r="Z120" s="200" t="s">
        <v>597</v>
      </c>
      <c r="AA120" s="738">
        <v>0</v>
      </c>
      <c r="AB120" s="738">
        <v>0</v>
      </c>
      <c r="AC120" s="737">
        <f t="shared" si="24"/>
        <v>0</v>
      </c>
    </row>
    <row r="121" spans="1:29" x14ac:dyDescent="0.25">
      <c r="A121" s="27">
        <v>9</v>
      </c>
      <c r="B121" s="200" t="s">
        <v>598</v>
      </c>
      <c r="C121" s="738">
        <v>0</v>
      </c>
      <c r="D121" s="738">
        <v>0</v>
      </c>
      <c r="E121" s="737">
        <f t="shared" si="20"/>
        <v>0</v>
      </c>
      <c r="G121" s="27">
        <v>9</v>
      </c>
      <c r="H121" s="200" t="s">
        <v>598</v>
      </c>
      <c r="I121" s="738">
        <v>6</v>
      </c>
      <c r="J121" s="738">
        <v>10.629999999999999</v>
      </c>
      <c r="K121" s="737">
        <f t="shared" si="21"/>
        <v>4.629999999999999</v>
      </c>
      <c r="M121" s="27">
        <v>9</v>
      </c>
      <c r="N121" s="200" t="s">
        <v>598</v>
      </c>
      <c r="O121" s="738">
        <v>1.22</v>
      </c>
      <c r="P121" s="738">
        <v>1.22</v>
      </c>
      <c r="Q121" s="737">
        <f t="shared" si="22"/>
        <v>0</v>
      </c>
      <c r="S121" s="27">
        <v>9</v>
      </c>
      <c r="T121" s="200" t="s">
        <v>598</v>
      </c>
      <c r="U121" s="738">
        <v>1.51</v>
      </c>
      <c r="V121" s="738">
        <v>1.1200000000000001</v>
      </c>
      <c r="W121" s="737">
        <f t="shared" si="23"/>
        <v>-0.3899999999999999</v>
      </c>
      <c r="Y121" s="27">
        <v>9</v>
      </c>
      <c r="Z121" s="200" t="s">
        <v>598</v>
      </c>
      <c r="AA121" s="738">
        <v>0</v>
      </c>
      <c r="AB121" s="738">
        <v>0</v>
      </c>
      <c r="AC121" s="737">
        <f t="shared" si="24"/>
        <v>0</v>
      </c>
    </row>
    <row r="122" spans="1:29" x14ac:dyDescent="0.25">
      <c r="A122" s="193">
        <v>10</v>
      </c>
      <c r="B122" s="200" t="s">
        <v>599</v>
      </c>
      <c r="C122" s="738">
        <v>0</v>
      </c>
      <c r="D122" s="738">
        <v>0</v>
      </c>
      <c r="E122" s="737">
        <f t="shared" si="20"/>
        <v>0</v>
      </c>
      <c r="G122" s="193">
        <v>10</v>
      </c>
      <c r="H122" s="200" t="s">
        <v>599</v>
      </c>
      <c r="I122" s="738">
        <v>0</v>
      </c>
      <c r="J122" s="738">
        <v>5.9700000000000006</v>
      </c>
      <c r="K122" s="737">
        <f t="shared" si="21"/>
        <v>5.9700000000000006</v>
      </c>
      <c r="M122" s="193">
        <v>10</v>
      </c>
      <c r="N122" s="200" t="s">
        <v>599</v>
      </c>
      <c r="O122" s="738">
        <v>6.67</v>
      </c>
      <c r="P122" s="738">
        <v>5.81</v>
      </c>
      <c r="Q122" s="737">
        <f t="shared" si="22"/>
        <v>-0.86000000000000032</v>
      </c>
      <c r="S122" s="193">
        <v>10</v>
      </c>
      <c r="T122" s="200" t="s">
        <v>599</v>
      </c>
      <c r="U122" s="738">
        <v>2.15</v>
      </c>
      <c r="V122" s="738">
        <v>2.84</v>
      </c>
      <c r="W122" s="737">
        <f t="shared" si="23"/>
        <v>0.69</v>
      </c>
      <c r="Y122" s="193">
        <v>10</v>
      </c>
      <c r="Z122" s="200" t="s">
        <v>599</v>
      </c>
      <c r="AA122" s="738">
        <v>0</v>
      </c>
      <c r="AB122" s="738">
        <v>0</v>
      </c>
      <c r="AC122" s="737">
        <f t="shared" si="24"/>
        <v>0</v>
      </c>
    </row>
    <row r="123" spans="1:29" x14ac:dyDescent="0.25">
      <c r="A123" s="27">
        <v>11</v>
      </c>
      <c r="B123" s="200" t="s">
        <v>600</v>
      </c>
      <c r="C123" s="738">
        <v>0</v>
      </c>
      <c r="D123" s="738">
        <v>0</v>
      </c>
      <c r="E123" s="737">
        <f t="shared" si="20"/>
        <v>0</v>
      </c>
      <c r="G123" s="27">
        <v>11</v>
      </c>
      <c r="H123" s="200" t="s">
        <v>600</v>
      </c>
      <c r="I123" s="738">
        <v>3.22</v>
      </c>
      <c r="J123" s="738">
        <v>13.17</v>
      </c>
      <c r="K123" s="737">
        <f t="shared" si="21"/>
        <v>9.9499999999999993</v>
      </c>
      <c r="M123" s="27">
        <v>11</v>
      </c>
      <c r="N123" s="200" t="s">
        <v>600</v>
      </c>
      <c r="O123" s="738">
        <v>1.59</v>
      </c>
      <c r="P123" s="738">
        <v>1.59</v>
      </c>
      <c r="Q123" s="737">
        <f t="shared" si="22"/>
        <v>0</v>
      </c>
      <c r="S123" s="27">
        <v>11</v>
      </c>
      <c r="T123" s="200" t="s">
        <v>600</v>
      </c>
      <c r="U123" s="738">
        <v>1.18</v>
      </c>
      <c r="V123" s="738">
        <v>1.33</v>
      </c>
      <c r="W123" s="737">
        <f t="shared" si="23"/>
        <v>0.15000000000000013</v>
      </c>
      <c r="Y123" s="27">
        <v>11</v>
      </c>
      <c r="Z123" s="200" t="s">
        <v>600</v>
      </c>
      <c r="AA123" s="738">
        <v>0</v>
      </c>
      <c r="AB123" s="738">
        <v>0</v>
      </c>
      <c r="AC123" s="737">
        <f t="shared" si="24"/>
        <v>0</v>
      </c>
    </row>
    <row r="124" spans="1:29" x14ac:dyDescent="0.25">
      <c r="A124" s="193">
        <v>12</v>
      </c>
      <c r="B124" s="200" t="s">
        <v>601</v>
      </c>
      <c r="C124" s="738">
        <v>2887.84</v>
      </c>
      <c r="D124" s="738">
        <v>2887.84</v>
      </c>
      <c r="E124" s="737">
        <f t="shared" si="20"/>
        <v>0</v>
      </c>
      <c r="G124" s="193">
        <v>12</v>
      </c>
      <c r="H124" s="200" t="s">
        <v>601</v>
      </c>
      <c r="I124" s="738">
        <v>3.14</v>
      </c>
      <c r="J124" s="738">
        <v>3.14</v>
      </c>
      <c r="K124" s="737">
        <f t="shared" si="21"/>
        <v>0</v>
      </c>
      <c r="M124" s="193">
        <v>12</v>
      </c>
      <c r="N124" s="200" t="s">
        <v>601</v>
      </c>
      <c r="O124" s="738">
        <v>2.12</v>
      </c>
      <c r="P124" s="738">
        <v>2.1800000000000002</v>
      </c>
      <c r="Q124" s="737">
        <f t="shared" si="22"/>
        <v>6.0000000000000053E-2</v>
      </c>
      <c r="S124" s="193">
        <v>12</v>
      </c>
      <c r="T124" s="200" t="s">
        <v>601</v>
      </c>
      <c r="U124" s="738">
        <v>2.06</v>
      </c>
      <c r="V124" s="738">
        <v>2.06</v>
      </c>
      <c r="W124" s="737">
        <f t="shared" si="23"/>
        <v>0</v>
      </c>
      <c r="Y124" s="193">
        <v>12</v>
      </c>
      <c r="Z124" s="200" t="s">
        <v>601</v>
      </c>
      <c r="AA124" s="738">
        <v>0</v>
      </c>
      <c r="AB124" s="738">
        <v>0</v>
      </c>
      <c r="AC124" s="737">
        <f t="shared" si="24"/>
        <v>0</v>
      </c>
    </row>
    <row r="125" spans="1:29" x14ac:dyDescent="0.25">
      <c r="A125" s="27">
        <v>13</v>
      </c>
      <c r="B125" s="200" t="s">
        <v>602</v>
      </c>
      <c r="C125" s="738">
        <v>1509.69</v>
      </c>
      <c r="D125" s="738">
        <v>1194.3900000000001</v>
      </c>
      <c r="E125" s="737">
        <f t="shared" si="20"/>
        <v>-315.29999999999995</v>
      </c>
      <c r="G125" s="27">
        <v>13</v>
      </c>
      <c r="H125" s="200" t="s">
        <v>602</v>
      </c>
      <c r="I125" s="738">
        <v>0</v>
      </c>
      <c r="J125" s="738">
        <v>0</v>
      </c>
      <c r="K125" s="737">
        <f t="shared" si="21"/>
        <v>0</v>
      </c>
      <c r="M125" s="27">
        <v>13</v>
      </c>
      <c r="N125" s="200" t="s">
        <v>602</v>
      </c>
      <c r="O125" s="738">
        <v>1.24</v>
      </c>
      <c r="P125" s="738">
        <v>1.55</v>
      </c>
      <c r="Q125" s="737">
        <f t="shared" si="22"/>
        <v>0.31000000000000005</v>
      </c>
      <c r="S125" s="27">
        <v>13</v>
      </c>
      <c r="T125" s="200" t="s">
        <v>602</v>
      </c>
      <c r="U125" s="738">
        <v>1.46</v>
      </c>
      <c r="V125" s="738">
        <v>1.72</v>
      </c>
      <c r="W125" s="737">
        <f t="shared" si="23"/>
        <v>0.26</v>
      </c>
      <c r="Y125" s="27">
        <v>13</v>
      </c>
      <c r="Z125" s="200" t="s">
        <v>602</v>
      </c>
      <c r="AA125" s="738">
        <v>0</v>
      </c>
      <c r="AB125" s="738">
        <v>0</v>
      </c>
      <c r="AC125" s="737">
        <f t="shared" si="24"/>
        <v>0</v>
      </c>
    </row>
    <row r="126" spans="1:29" x14ac:dyDescent="0.25">
      <c r="A126" s="193">
        <v>14</v>
      </c>
      <c r="B126" s="200" t="s">
        <v>603</v>
      </c>
      <c r="C126" s="738">
        <v>0</v>
      </c>
      <c r="D126" s="738">
        <v>0</v>
      </c>
      <c r="E126" s="737">
        <f t="shared" si="20"/>
        <v>0</v>
      </c>
      <c r="G126" s="193">
        <v>14</v>
      </c>
      <c r="H126" s="200" t="s">
        <v>603</v>
      </c>
      <c r="I126" s="738">
        <v>0</v>
      </c>
      <c r="J126" s="738">
        <v>0</v>
      </c>
      <c r="K126" s="737">
        <f t="shared" si="21"/>
        <v>0</v>
      </c>
      <c r="M126" s="193">
        <v>14</v>
      </c>
      <c r="N126" s="200" t="s">
        <v>603</v>
      </c>
      <c r="O126" s="738">
        <v>1.49</v>
      </c>
      <c r="P126" s="738">
        <v>1.49</v>
      </c>
      <c r="Q126" s="737">
        <f t="shared" si="22"/>
        <v>0</v>
      </c>
      <c r="S126" s="193">
        <v>14</v>
      </c>
      <c r="T126" s="200" t="s">
        <v>603</v>
      </c>
      <c r="U126" s="738">
        <v>1.81</v>
      </c>
      <c r="V126" s="738">
        <v>1.88</v>
      </c>
      <c r="W126" s="737">
        <f t="shared" si="23"/>
        <v>6.999999999999984E-2</v>
      </c>
      <c r="Y126" s="193">
        <v>14</v>
      </c>
      <c r="Z126" s="200" t="s">
        <v>603</v>
      </c>
      <c r="AA126" s="738">
        <v>0</v>
      </c>
      <c r="AB126" s="738">
        <v>0</v>
      </c>
      <c r="AC126" s="737">
        <f t="shared" si="24"/>
        <v>0</v>
      </c>
    </row>
    <row r="127" spans="1:29" x14ac:dyDescent="0.25">
      <c r="A127" s="27">
        <v>15</v>
      </c>
      <c r="B127" s="200" t="s">
        <v>604</v>
      </c>
      <c r="C127" s="738">
        <v>2738.88</v>
      </c>
      <c r="D127" s="738">
        <v>2715.38</v>
      </c>
      <c r="E127" s="737">
        <f t="shared" si="20"/>
        <v>-23.5</v>
      </c>
      <c r="G127" s="27">
        <v>15</v>
      </c>
      <c r="H127" s="200" t="s">
        <v>604</v>
      </c>
      <c r="I127" s="738">
        <v>0</v>
      </c>
      <c r="J127" s="738">
        <v>21.74</v>
      </c>
      <c r="K127" s="737">
        <f t="shared" si="21"/>
        <v>21.74</v>
      </c>
      <c r="M127" s="27">
        <v>15</v>
      </c>
      <c r="N127" s="200" t="s">
        <v>604</v>
      </c>
      <c r="O127" s="738">
        <v>3.83</v>
      </c>
      <c r="P127" s="738">
        <v>4.24</v>
      </c>
      <c r="Q127" s="737">
        <f t="shared" si="22"/>
        <v>0.41000000000000014</v>
      </c>
      <c r="S127" s="27">
        <v>15</v>
      </c>
      <c r="T127" s="200" t="s">
        <v>604</v>
      </c>
      <c r="U127" s="738">
        <v>0.91</v>
      </c>
      <c r="V127" s="738">
        <v>1</v>
      </c>
      <c r="W127" s="737">
        <f t="shared" si="23"/>
        <v>8.9999999999999969E-2</v>
      </c>
      <c r="Y127" s="27">
        <v>15</v>
      </c>
      <c r="Z127" s="200" t="s">
        <v>604</v>
      </c>
      <c r="AA127" s="738">
        <v>3.8</v>
      </c>
      <c r="AB127" s="738">
        <v>3.8</v>
      </c>
      <c r="AC127" s="737">
        <f t="shared" si="24"/>
        <v>0</v>
      </c>
    </row>
    <row r="128" spans="1:29" x14ac:dyDescent="0.25">
      <c r="A128" s="193">
        <v>16</v>
      </c>
      <c r="B128" s="200" t="s">
        <v>605</v>
      </c>
      <c r="C128" s="738">
        <v>9823.41</v>
      </c>
      <c r="D128" s="738">
        <v>9318.11</v>
      </c>
      <c r="E128" s="737">
        <f t="shared" si="20"/>
        <v>-505.29999999999927</v>
      </c>
      <c r="G128" s="193">
        <v>16</v>
      </c>
      <c r="H128" s="200" t="s">
        <v>605</v>
      </c>
      <c r="I128" s="738">
        <v>1.44</v>
      </c>
      <c r="J128" s="738">
        <v>4.04</v>
      </c>
      <c r="K128" s="737">
        <f t="shared" si="21"/>
        <v>2.6</v>
      </c>
      <c r="M128" s="193">
        <v>16</v>
      </c>
      <c r="N128" s="200" t="s">
        <v>605</v>
      </c>
      <c r="O128" s="738">
        <v>2.25</v>
      </c>
      <c r="P128" s="738">
        <v>3.25</v>
      </c>
      <c r="Q128" s="737">
        <f t="shared" si="22"/>
        <v>1</v>
      </c>
      <c r="S128" s="193">
        <v>16</v>
      </c>
      <c r="T128" s="200" t="s">
        <v>605</v>
      </c>
      <c r="U128" s="738">
        <v>1.3</v>
      </c>
      <c r="V128" s="738">
        <v>1.3900000000000001</v>
      </c>
      <c r="W128" s="737">
        <f t="shared" si="23"/>
        <v>9.000000000000008E-2</v>
      </c>
      <c r="Y128" s="193">
        <v>16</v>
      </c>
      <c r="Z128" s="200" t="s">
        <v>605</v>
      </c>
      <c r="AA128" s="738">
        <v>0</v>
      </c>
      <c r="AB128" s="738">
        <v>0</v>
      </c>
      <c r="AC128" s="737">
        <f t="shared" si="24"/>
        <v>0</v>
      </c>
    </row>
    <row r="129" spans="1:29" x14ac:dyDescent="0.25">
      <c r="A129" s="27">
        <v>17</v>
      </c>
      <c r="B129" s="14" t="s">
        <v>606</v>
      </c>
      <c r="C129" s="738">
        <v>0</v>
      </c>
      <c r="D129" s="738">
        <v>0</v>
      </c>
      <c r="E129" s="737">
        <f t="shared" si="20"/>
        <v>0</v>
      </c>
      <c r="G129" s="27">
        <v>17</v>
      </c>
      <c r="H129" s="14" t="s">
        <v>606</v>
      </c>
      <c r="I129" s="738">
        <v>0</v>
      </c>
      <c r="J129" s="738">
        <v>0</v>
      </c>
      <c r="K129" s="737">
        <f t="shared" si="21"/>
        <v>0</v>
      </c>
      <c r="M129" s="27">
        <v>17</v>
      </c>
      <c r="N129" s="14" t="s">
        <v>606</v>
      </c>
      <c r="O129" s="738">
        <v>1.88</v>
      </c>
      <c r="P129" s="738">
        <v>1.88</v>
      </c>
      <c r="Q129" s="737">
        <f t="shared" si="22"/>
        <v>0</v>
      </c>
      <c r="S129" s="27">
        <v>17</v>
      </c>
      <c r="T129" s="14" t="s">
        <v>606</v>
      </c>
      <c r="U129" s="738">
        <v>0.99</v>
      </c>
      <c r="V129" s="738">
        <v>1.1499999999999999</v>
      </c>
      <c r="W129" s="737">
        <f t="shared" si="23"/>
        <v>0.15999999999999992</v>
      </c>
      <c r="Y129" s="27">
        <v>17</v>
      </c>
      <c r="Z129" s="14" t="s">
        <v>606</v>
      </c>
      <c r="AA129" s="738">
        <v>0</v>
      </c>
      <c r="AB129" s="738">
        <v>0</v>
      </c>
      <c r="AC129" s="737">
        <f t="shared" si="24"/>
        <v>0</v>
      </c>
    </row>
    <row r="130" spans="1:29" x14ac:dyDescent="0.25">
      <c r="A130" s="193">
        <v>18</v>
      </c>
      <c r="B130" s="200" t="s">
        <v>607</v>
      </c>
      <c r="C130" s="738">
        <v>0</v>
      </c>
      <c r="D130" s="738">
        <v>0</v>
      </c>
      <c r="E130" s="737">
        <f t="shared" si="20"/>
        <v>0</v>
      </c>
      <c r="G130" s="193">
        <v>18</v>
      </c>
      <c r="H130" s="200" t="s">
        <v>607</v>
      </c>
      <c r="I130" s="738">
        <v>0.99</v>
      </c>
      <c r="J130" s="738">
        <v>0.99</v>
      </c>
      <c r="K130" s="737">
        <f t="shared" si="21"/>
        <v>0</v>
      </c>
      <c r="M130" s="193">
        <v>18</v>
      </c>
      <c r="N130" s="200" t="s">
        <v>607</v>
      </c>
      <c r="O130" s="738">
        <v>2.4300000000000002</v>
      </c>
      <c r="P130" s="738">
        <v>2.83</v>
      </c>
      <c r="Q130" s="737">
        <f t="shared" si="22"/>
        <v>0.39999999999999991</v>
      </c>
      <c r="S130" s="193">
        <v>18</v>
      </c>
      <c r="T130" s="200" t="s">
        <v>607</v>
      </c>
      <c r="U130" s="738">
        <v>1.1100000000000001</v>
      </c>
      <c r="V130" s="738">
        <v>0.98000000000000009</v>
      </c>
      <c r="W130" s="737">
        <f t="shared" si="23"/>
        <v>-0.13</v>
      </c>
      <c r="Y130" s="193">
        <v>18</v>
      </c>
      <c r="Z130" s="200" t="s">
        <v>607</v>
      </c>
      <c r="AA130" s="738">
        <v>0</v>
      </c>
      <c r="AB130" s="738">
        <v>0</v>
      </c>
      <c r="AC130" s="737">
        <f t="shared" si="24"/>
        <v>0</v>
      </c>
    </row>
    <row r="131" spans="1:29" x14ac:dyDescent="0.25">
      <c r="A131" s="27">
        <v>19</v>
      </c>
      <c r="B131" s="200" t="s">
        <v>608</v>
      </c>
      <c r="C131" s="738">
        <v>872.18</v>
      </c>
      <c r="D131" s="738">
        <v>872.18</v>
      </c>
      <c r="E131" s="737">
        <f t="shared" si="20"/>
        <v>0</v>
      </c>
      <c r="G131" s="27">
        <v>19</v>
      </c>
      <c r="H131" s="200" t="s">
        <v>608</v>
      </c>
      <c r="I131" s="738">
        <v>11.63</v>
      </c>
      <c r="J131" s="738">
        <v>15.25</v>
      </c>
      <c r="K131" s="737">
        <f t="shared" si="21"/>
        <v>3.6199999999999992</v>
      </c>
      <c r="M131" s="27">
        <v>19</v>
      </c>
      <c r="N131" s="200" t="s">
        <v>608</v>
      </c>
      <c r="O131" s="738">
        <v>7.17</v>
      </c>
      <c r="P131" s="738">
        <v>7.17</v>
      </c>
      <c r="Q131" s="737">
        <f t="shared" si="22"/>
        <v>0</v>
      </c>
      <c r="S131" s="27">
        <v>19</v>
      </c>
      <c r="T131" s="200" t="s">
        <v>608</v>
      </c>
      <c r="U131" s="738">
        <v>1.39</v>
      </c>
      <c r="V131" s="738">
        <v>1.63</v>
      </c>
      <c r="W131" s="737">
        <f t="shared" si="23"/>
        <v>0.24</v>
      </c>
      <c r="Y131" s="27">
        <v>19</v>
      </c>
      <c r="Z131" s="200" t="s">
        <v>608</v>
      </c>
      <c r="AA131" s="738">
        <v>0</v>
      </c>
      <c r="AB131" s="738">
        <v>0</v>
      </c>
      <c r="AC131" s="737">
        <f t="shared" si="24"/>
        <v>0</v>
      </c>
    </row>
    <row r="132" spans="1:29" x14ac:dyDescent="0.25">
      <c r="A132" s="193">
        <v>20</v>
      </c>
      <c r="B132" s="200" t="s">
        <v>609</v>
      </c>
      <c r="C132" s="738">
        <v>0</v>
      </c>
      <c r="D132" s="738">
        <v>0</v>
      </c>
      <c r="E132" s="737">
        <f t="shared" si="20"/>
        <v>0</v>
      </c>
      <c r="G132" s="193">
        <v>20</v>
      </c>
      <c r="H132" s="200" t="s">
        <v>609</v>
      </c>
      <c r="I132" s="738">
        <v>0</v>
      </c>
      <c r="J132" s="738">
        <v>3.9</v>
      </c>
      <c r="K132" s="737">
        <f t="shared" si="21"/>
        <v>3.9</v>
      </c>
      <c r="M132" s="193">
        <v>20</v>
      </c>
      <c r="N132" s="200" t="s">
        <v>609</v>
      </c>
      <c r="O132" s="738">
        <v>3.89</v>
      </c>
      <c r="P132" s="738">
        <v>4.12</v>
      </c>
      <c r="Q132" s="737">
        <f t="shared" si="22"/>
        <v>0.22999999999999998</v>
      </c>
      <c r="S132" s="193">
        <v>20</v>
      </c>
      <c r="T132" s="200" t="s">
        <v>609</v>
      </c>
      <c r="U132" s="738">
        <v>1.61</v>
      </c>
      <c r="V132" s="738">
        <v>2.93</v>
      </c>
      <c r="W132" s="737">
        <f t="shared" si="23"/>
        <v>1.32</v>
      </c>
      <c r="Y132" s="193">
        <v>20</v>
      </c>
      <c r="Z132" s="200" t="s">
        <v>609</v>
      </c>
      <c r="AA132" s="738">
        <v>0.23</v>
      </c>
      <c r="AB132" s="738">
        <v>0.23</v>
      </c>
      <c r="AC132" s="737">
        <f t="shared" si="24"/>
        <v>0</v>
      </c>
    </row>
    <row r="133" spans="1:29" ht="31.5" x14ac:dyDescent="0.25">
      <c r="A133" s="27">
        <v>21</v>
      </c>
      <c r="B133" s="200" t="s">
        <v>610</v>
      </c>
      <c r="C133" s="738">
        <v>0</v>
      </c>
      <c r="D133" s="738">
        <v>0</v>
      </c>
      <c r="E133" s="737">
        <f t="shared" si="20"/>
        <v>0</v>
      </c>
      <c r="G133" s="27">
        <v>21</v>
      </c>
      <c r="H133" s="200" t="s">
        <v>610</v>
      </c>
      <c r="I133" s="738">
        <v>3.61</v>
      </c>
      <c r="J133" s="738">
        <v>3.6</v>
      </c>
      <c r="K133" s="737">
        <f>J133-I133</f>
        <v>-9.9999999999997868E-3</v>
      </c>
      <c r="M133" s="27">
        <v>21</v>
      </c>
      <c r="N133" s="200" t="s">
        <v>610</v>
      </c>
      <c r="O133" s="738">
        <v>1.68</v>
      </c>
      <c r="P133" s="738">
        <v>1.63</v>
      </c>
      <c r="Q133" s="737">
        <f t="shared" si="22"/>
        <v>-5.0000000000000044E-2</v>
      </c>
      <c r="S133" s="27">
        <v>21</v>
      </c>
      <c r="T133" s="200" t="s">
        <v>610</v>
      </c>
      <c r="U133" s="738">
        <v>1.0900000000000001</v>
      </c>
      <c r="V133" s="738">
        <v>1.08</v>
      </c>
      <c r="W133" s="737">
        <f t="shared" si="23"/>
        <v>-1.0000000000000009E-2</v>
      </c>
      <c r="Y133" s="27">
        <v>21</v>
      </c>
      <c r="Z133" s="200" t="s">
        <v>610</v>
      </c>
      <c r="AA133" s="738">
        <v>0.05</v>
      </c>
      <c r="AB133" s="738">
        <v>0.05</v>
      </c>
      <c r="AC133" s="737">
        <f t="shared" si="24"/>
        <v>0</v>
      </c>
    </row>
    <row r="134" spans="1:29" x14ac:dyDescent="0.25">
      <c r="A134" s="1201" t="s">
        <v>510</v>
      </c>
      <c r="B134" s="1201"/>
      <c r="C134" s="739">
        <f>SUM(C113:C133)</f>
        <v>30971.19</v>
      </c>
      <c r="D134" s="739">
        <f>SUM(D113:D133)</f>
        <v>30112.49</v>
      </c>
      <c r="E134" s="740">
        <f>D134-C134</f>
        <v>-858.69999999999709</v>
      </c>
      <c r="G134" s="1201" t="s">
        <v>510</v>
      </c>
      <c r="H134" s="1201"/>
      <c r="I134" s="741">
        <f>SUM(I113:I133)</f>
        <v>54.13</v>
      </c>
      <c r="J134" s="741">
        <f>SUM(J113:J133)</f>
        <v>110.47999999999999</v>
      </c>
      <c r="K134" s="741">
        <f>J134-I134</f>
        <v>56.349999999999987</v>
      </c>
      <c r="M134" s="1201" t="s">
        <v>510</v>
      </c>
      <c r="N134" s="1201"/>
      <c r="O134" s="741">
        <f>SUM(O113:O133)</f>
        <v>57.670000000000009</v>
      </c>
      <c r="P134" s="741">
        <f>SUM(P113:P133)</f>
        <v>63.13</v>
      </c>
      <c r="Q134" s="741">
        <f>P134-O134</f>
        <v>5.4599999999999937</v>
      </c>
      <c r="S134" s="1201" t="s">
        <v>510</v>
      </c>
      <c r="T134" s="1201"/>
      <c r="U134" s="741">
        <f>SUM(U113:U133)</f>
        <v>30.759999999999998</v>
      </c>
      <c r="V134" s="741">
        <f>SUM(V113:V133)</f>
        <v>35.089999999999989</v>
      </c>
      <c r="W134" s="741">
        <f>V134-U134</f>
        <v>4.3299999999999912</v>
      </c>
      <c r="Y134" s="1201" t="s">
        <v>510</v>
      </c>
      <c r="Z134" s="1201"/>
      <c r="AA134" s="741">
        <f>SUM(AA113:AA133)</f>
        <v>38.489999999999995</v>
      </c>
      <c r="AB134" s="741">
        <f>SUM(AB113:AB133)</f>
        <v>38.489999999999995</v>
      </c>
      <c r="AC134" s="741">
        <f>AB134-AA134</f>
        <v>0</v>
      </c>
    </row>
    <row r="136" spans="1:29" x14ac:dyDescent="0.25">
      <c r="A136" s="1204" t="s">
        <v>513</v>
      </c>
      <c r="B136" s="1204"/>
      <c r="C136" s="1204"/>
      <c r="D136" s="1204"/>
      <c r="E136" s="1204"/>
      <c r="G136" s="1204" t="s">
        <v>523</v>
      </c>
      <c r="H136" s="1204"/>
      <c r="I136" s="1204"/>
      <c r="J136" s="1204"/>
      <c r="K136" s="1204"/>
      <c r="M136" s="1206" t="s">
        <v>532</v>
      </c>
      <c r="N136" s="1206"/>
      <c r="O136" s="1206"/>
      <c r="P136" s="1206"/>
      <c r="Q136" s="1206"/>
      <c r="S136" s="1206" t="s">
        <v>541</v>
      </c>
      <c r="T136" s="1206"/>
      <c r="U136" s="1206"/>
      <c r="V136" s="1206"/>
      <c r="W136" s="1206"/>
      <c r="Y136" s="1206" t="s">
        <v>550</v>
      </c>
      <c r="Z136" s="1206"/>
      <c r="AA136" s="1206"/>
      <c r="AB136" s="1206"/>
      <c r="AC136" s="1206"/>
    </row>
    <row r="137" spans="1:29" x14ac:dyDescent="0.25">
      <c r="A137" s="1205"/>
      <c r="B137" s="1205"/>
      <c r="C137" s="1205"/>
      <c r="D137" s="1205"/>
      <c r="E137" s="1205"/>
      <c r="G137" s="1205"/>
      <c r="H137" s="1205"/>
      <c r="I137" s="1205"/>
      <c r="J137" s="1205"/>
      <c r="K137" s="1205"/>
      <c r="M137" s="1207"/>
      <c r="N137" s="1207"/>
      <c r="O137" s="1207"/>
      <c r="P137" s="1207"/>
      <c r="Q137" s="1207"/>
      <c r="S137" s="1207"/>
      <c r="T137" s="1207"/>
      <c r="U137" s="1207"/>
      <c r="V137" s="1207"/>
      <c r="W137" s="1207"/>
      <c r="Y137" s="1207"/>
      <c r="Z137" s="1207"/>
      <c r="AA137" s="1207"/>
      <c r="AB137" s="1207"/>
      <c r="AC137" s="1207"/>
    </row>
    <row r="138" spans="1:29" x14ac:dyDescent="0.25">
      <c r="A138" s="1093" t="s">
        <v>20</v>
      </c>
      <c r="B138" s="1093" t="s">
        <v>499</v>
      </c>
      <c r="C138" s="1093" t="s">
        <v>3</v>
      </c>
      <c r="D138" s="1093" t="s">
        <v>500</v>
      </c>
      <c r="E138" s="1093"/>
      <c r="G138" s="1093" t="s">
        <v>20</v>
      </c>
      <c r="H138" s="1093" t="s">
        <v>499</v>
      </c>
      <c r="I138" s="1093" t="s">
        <v>3</v>
      </c>
      <c r="J138" s="1093" t="s">
        <v>500</v>
      </c>
      <c r="K138" s="1093"/>
      <c r="M138" s="1093" t="s">
        <v>20</v>
      </c>
      <c r="N138" s="1093" t="s">
        <v>499</v>
      </c>
      <c r="O138" s="1093" t="s">
        <v>3</v>
      </c>
      <c r="P138" s="1093" t="s">
        <v>500</v>
      </c>
      <c r="Q138" s="1093"/>
      <c r="S138" s="1093" t="s">
        <v>20</v>
      </c>
      <c r="T138" s="1093" t="s">
        <v>499</v>
      </c>
      <c r="U138" s="1093" t="s">
        <v>3</v>
      </c>
      <c r="V138" s="1093" t="s">
        <v>500</v>
      </c>
      <c r="W138" s="1093"/>
      <c r="Y138" s="1199" t="s">
        <v>20</v>
      </c>
      <c r="Z138" s="1199" t="s">
        <v>499</v>
      </c>
      <c r="AA138" s="1199" t="s">
        <v>3</v>
      </c>
      <c r="AB138" s="1202" t="s">
        <v>500</v>
      </c>
      <c r="AC138" s="1203"/>
    </row>
    <row r="139" spans="1:29" ht="31.5" x14ac:dyDescent="0.25">
      <c r="A139" s="1093"/>
      <c r="B139" s="1093"/>
      <c r="C139" s="1093"/>
      <c r="D139" s="181" t="s">
        <v>130</v>
      </c>
      <c r="E139" s="181" t="s">
        <v>501</v>
      </c>
      <c r="G139" s="1093"/>
      <c r="H139" s="1093"/>
      <c r="I139" s="1093"/>
      <c r="J139" s="181" t="s">
        <v>130</v>
      </c>
      <c r="K139" s="181" t="s">
        <v>501</v>
      </c>
      <c r="M139" s="1093"/>
      <c r="N139" s="1093"/>
      <c r="O139" s="1093"/>
      <c r="P139" s="181" t="s">
        <v>130</v>
      </c>
      <c r="Q139" s="181" t="s">
        <v>501</v>
      </c>
      <c r="S139" s="1093"/>
      <c r="T139" s="1093"/>
      <c r="U139" s="1093"/>
      <c r="V139" s="181" t="s">
        <v>130</v>
      </c>
      <c r="W139" s="181" t="s">
        <v>501</v>
      </c>
      <c r="Y139" s="1200"/>
      <c r="Z139" s="1200"/>
      <c r="AA139" s="1200"/>
      <c r="AB139" s="181" t="s">
        <v>130</v>
      </c>
      <c r="AC139" s="181" t="s">
        <v>501</v>
      </c>
    </row>
    <row r="140" spans="1:29" x14ac:dyDescent="0.25">
      <c r="A140" s="27">
        <v>1</v>
      </c>
      <c r="B140" s="200" t="s">
        <v>590</v>
      </c>
      <c r="C140" s="736">
        <f t="array" ref="C140:C160">TRANSPOSE('Bieu 01 CH'!F16:Z16)</f>
        <v>226.75</v>
      </c>
      <c r="D140" s="736">
        <f t="array" ref="D140:D160">TRANSPOSE('Bieu 03 CH'!E17:Y17)</f>
        <v>204.95</v>
      </c>
      <c r="E140" s="737">
        <f>D140-C140</f>
        <v>-21.800000000000011</v>
      </c>
      <c r="G140" s="27">
        <v>1</v>
      </c>
      <c r="H140" s="200" t="s">
        <v>590</v>
      </c>
      <c r="I140" s="736">
        <f t="array" ref="I140:I160">TRANSPOSE('Bieu 01 CH'!F28:Z28)</f>
        <v>0</v>
      </c>
      <c r="J140" s="736">
        <f t="array" ref="J140:J160">TRANSPOSE('Bieu 03 CH'!E29:Y29)</f>
        <v>0</v>
      </c>
      <c r="K140" s="737">
        <f>J140-I140</f>
        <v>0</v>
      </c>
      <c r="M140" s="27">
        <v>1</v>
      </c>
      <c r="N140" s="200" t="s">
        <v>590</v>
      </c>
      <c r="O140" s="736">
        <f t="array" ref="O140:O160">TRANSPOSE('Bieu 01 CH'!F37:Z37)</f>
        <v>1.44</v>
      </c>
      <c r="P140" s="736">
        <f t="array" ref="P140:P160">TRANSPOSE('Bieu 03 CH'!E38:Y38)</f>
        <v>3.26</v>
      </c>
      <c r="Q140" s="737">
        <f>P140-O140</f>
        <v>1.8199999999999998</v>
      </c>
      <c r="S140" s="27">
        <v>1</v>
      </c>
      <c r="T140" s="200" t="s">
        <v>590</v>
      </c>
      <c r="U140" s="736">
        <f t="array" ref="U140:U160">TRANSPOSE('Bieu 01 CH'!F49:Z49)</f>
        <v>0</v>
      </c>
      <c r="V140" s="736">
        <f t="array" ref="V140:V160">TRANSPOSE('Bieu 03 CH'!E50:Y50)</f>
        <v>0.05</v>
      </c>
      <c r="W140" s="737">
        <f>V140-U140</f>
        <v>0.05</v>
      </c>
      <c r="Y140" s="27">
        <v>1</v>
      </c>
      <c r="Z140" s="200" t="s">
        <v>590</v>
      </c>
      <c r="AA140" s="736">
        <f t="array" ref="AA140:AA160">TRANSPOSE('Bieu 01 CH'!F59:Z59)</f>
        <v>17.190000000000001</v>
      </c>
      <c r="AB140" s="736">
        <f t="array" ref="AB140:AB160">TRANSPOSE('Bieu 03 CH'!E60:Y60)</f>
        <v>16.93</v>
      </c>
      <c r="AC140" s="737">
        <f>AB140-AA140</f>
        <v>-0.26000000000000156</v>
      </c>
    </row>
    <row r="141" spans="1:29" x14ac:dyDescent="0.25">
      <c r="A141" s="193">
        <v>2</v>
      </c>
      <c r="B141" s="613" t="s">
        <v>591</v>
      </c>
      <c r="C141" s="738">
        <v>5317.81</v>
      </c>
      <c r="D141" s="738">
        <v>4260.4600000000009</v>
      </c>
      <c r="E141" s="737">
        <f t="shared" ref="E141:E160" si="25">D141-C141</f>
        <v>-1057.3499999999995</v>
      </c>
      <c r="G141" s="193">
        <v>2</v>
      </c>
      <c r="H141" s="613" t="s">
        <v>591</v>
      </c>
      <c r="I141" s="738">
        <v>0</v>
      </c>
      <c r="J141" s="738">
        <v>0</v>
      </c>
      <c r="K141" s="737">
        <f t="shared" ref="K141:K160" si="26">J141-I141</f>
        <v>0</v>
      </c>
      <c r="M141" s="193">
        <v>2</v>
      </c>
      <c r="N141" s="613" t="s">
        <v>591</v>
      </c>
      <c r="O141" s="738">
        <v>0.27</v>
      </c>
      <c r="P141" s="738">
        <v>0.27</v>
      </c>
      <c r="Q141" s="737">
        <f t="shared" ref="Q141:Q160" si="27">P141-O141</f>
        <v>0</v>
      </c>
      <c r="S141" s="193">
        <v>2</v>
      </c>
      <c r="T141" s="613" t="s">
        <v>591</v>
      </c>
      <c r="U141" s="738">
        <v>0.71</v>
      </c>
      <c r="V141" s="738">
        <v>0.76</v>
      </c>
      <c r="W141" s="737">
        <f t="shared" ref="W141:W160" si="28">V141-U141</f>
        <v>5.0000000000000044E-2</v>
      </c>
      <c r="Y141" s="193">
        <v>2</v>
      </c>
      <c r="Z141" s="613" t="s">
        <v>591</v>
      </c>
      <c r="AA141" s="738">
        <v>116.55</v>
      </c>
      <c r="AB141" s="738">
        <v>116.39999999999999</v>
      </c>
      <c r="AC141" s="737">
        <f t="shared" ref="AC141:AC160" si="29">AB141-AA141</f>
        <v>-0.15000000000000568</v>
      </c>
    </row>
    <row r="142" spans="1:29" x14ac:dyDescent="0.25">
      <c r="A142" s="27">
        <v>3</v>
      </c>
      <c r="B142" s="613" t="s">
        <v>592</v>
      </c>
      <c r="C142" s="738">
        <v>2821.72</v>
      </c>
      <c r="D142" s="738">
        <v>2324.4299999999998</v>
      </c>
      <c r="E142" s="737">
        <f t="shared" si="25"/>
        <v>-497.28999999999996</v>
      </c>
      <c r="G142" s="27">
        <v>3</v>
      </c>
      <c r="H142" s="613" t="s">
        <v>592</v>
      </c>
      <c r="I142" s="738">
        <v>0</v>
      </c>
      <c r="J142" s="738">
        <v>0</v>
      </c>
      <c r="K142" s="737">
        <f t="shared" si="26"/>
        <v>0</v>
      </c>
      <c r="M142" s="27">
        <v>3</v>
      </c>
      <c r="N142" s="613" t="s">
        <v>592</v>
      </c>
      <c r="O142" s="738">
        <v>0</v>
      </c>
      <c r="P142" s="738">
        <v>2.1</v>
      </c>
      <c r="Q142" s="737">
        <f t="shared" si="27"/>
        <v>2.1</v>
      </c>
      <c r="S142" s="27">
        <v>3</v>
      </c>
      <c r="T142" s="613" t="s">
        <v>592</v>
      </c>
      <c r="U142" s="738">
        <v>0</v>
      </c>
      <c r="V142" s="738">
        <v>0.08</v>
      </c>
      <c r="W142" s="737">
        <f t="shared" si="28"/>
        <v>0.08</v>
      </c>
      <c r="Y142" s="27">
        <v>3</v>
      </c>
      <c r="Z142" s="613" t="s">
        <v>592</v>
      </c>
      <c r="AA142" s="738">
        <v>19.45</v>
      </c>
      <c r="AB142" s="738">
        <v>10.989999999999998</v>
      </c>
      <c r="AC142" s="737">
        <f t="shared" si="29"/>
        <v>-8.4600000000000009</v>
      </c>
    </row>
    <row r="143" spans="1:29" x14ac:dyDescent="0.25">
      <c r="A143" s="193">
        <v>4</v>
      </c>
      <c r="B143" s="613" t="s">
        <v>593</v>
      </c>
      <c r="C143" s="738">
        <v>1075.77</v>
      </c>
      <c r="D143" s="738">
        <v>1075.77</v>
      </c>
      <c r="E143" s="737">
        <f t="shared" si="25"/>
        <v>0</v>
      </c>
      <c r="G143" s="193">
        <v>4</v>
      </c>
      <c r="H143" s="613" t="s">
        <v>593</v>
      </c>
      <c r="I143" s="738">
        <v>0</v>
      </c>
      <c r="J143" s="738">
        <v>0</v>
      </c>
      <c r="K143" s="737">
        <f t="shared" si="26"/>
        <v>0</v>
      </c>
      <c r="M143" s="193">
        <v>4</v>
      </c>
      <c r="N143" s="613" t="s">
        <v>593</v>
      </c>
      <c r="O143" s="738">
        <v>0.02</v>
      </c>
      <c r="P143" s="738">
        <v>0.02</v>
      </c>
      <c r="Q143" s="737">
        <f t="shared" si="27"/>
        <v>0</v>
      </c>
      <c r="S143" s="193">
        <v>4</v>
      </c>
      <c r="T143" s="613" t="s">
        <v>593</v>
      </c>
      <c r="U143" s="738">
        <v>0.2</v>
      </c>
      <c r="V143" s="738">
        <v>0.49</v>
      </c>
      <c r="W143" s="737">
        <f t="shared" si="28"/>
        <v>0.28999999999999998</v>
      </c>
      <c r="Y143" s="193">
        <v>4</v>
      </c>
      <c r="Z143" s="613" t="s">
        <v>593</v>
      </c>
      <c r="AA143" s="738">
        <v>38.36</v>
      </c>
      <c r="AB143" s="738">
        <v>37.659999999999997</v>
      </c>
      <c r="AC143" s="737">
        <f t="shared" si="29"/>
        <v>-0.70000000000000284</v>
      </c>
    </row>
    <row r="144" spans="1:29" x14ac:dyDescent="0.25">
      <c r="A144" s="27">
        <v>5</v>
      </c>
      <c r="B144" s="613" t="s">
        <v>594</v>
      </c>
      <c r="C144" s="738">
        <v>814.35</v>
      </c>
      <c r="D144" s="738">
        <v>340.94</v>
      </c>
      <c r="E144" s="737">
        <f t="shared" si="25"/>
        <v>-473.41</v>
      </c>
      <c r="G144" s="27">
        <v>5</v>
      </c>
      <c r="H144" s="613" t="s">
        <v>594</v>
      </c>
      <c r="I144" s="738">
        <v>0</v>
      </c>
      <c r="J144" s="738">
        <v>0</v>
      </c>
      <c r="K144" s="737">
        <f t="shared" si="26"/>
        <v>0</v>
      </c>
      <c r="M144" s="27">
        <v>5</v>
      </c>
      <c r="N144" s="613" t="s">
        <v>594</v>
      </c>
      <c r="O144" s="738">
        <v>0</v>
      </c>
      <c r="P144" s="738">
        <v>0</v>
      </c>
      <c r="Q144" s="737">
        <f t="shared" si="27"/>
        <v>0</v>
      </c>
      <c r="S144" s="27">
        <v>5</v>
      </c>
      <c r="T144" s="613" t="s">
        <v>594</v>
      </c>
      <c r="U144" s="738">
        <v>0</v>
      </c>
      <c r="V144" s="738">
        <v>0</v>
      </c>
      <c r="W144" s="737">
        <f t="shared" si="28"/>
        <v>0</v>
      </c>
      <c r="Y144" s="27">
        <v>5</v>
      </c>
      <c r="Z144" s="613" t="s">
        <v>594</v>
      </c>
      <c r="AA144" s="738">
        <v>74.91</v>
      </c>
      <c r="AB144" s="738">
        <v>73.86999999999999</v>
      </c>
      <c r="AC144" s="737">
        <f t="shared" si="29"/>
        <v>-1.0400000000000063</v>
      </c>
    </row>
    <row r="145" spans="1:29" x14ac:dyDescent="0.25">
      <c r="A145" s="193">
        <v>6</v>
      </c>
      <c r="B145" s="613" t="s">
        <v>595</v>
      </c>
      <c r="C145" s="738">
        <v>4287.79</v>
      </c>
      <c r="D145" s="738">
        <v>4183.1400000000003</v>
      </c>
      <c r="E145" s="737">
        <f t="shared" si="25"/>
        <v>-104.64999999999964</v>
      </c>
      <c r="G145" s="193">
        <v>6</v>
      </c>
      <c r="H145" s="613" t="s">
        <v>595</v>
      </c>
      <c r="I145" s="738">
        <v>0</v>
      </c>
      <c r="J145" s="738">
        <v>0</v>
      </c>
      <c r="K145" s="737">
        <f t="shared" si="26"/>
        <v>0</v>
      </c>
      <c r="M145" s="193">
        <v>6</v>
      </c>
      <c r="N145" s="613" t="s">
        <v>595</v>
      </c>
      <c r="O145" s="738">
        <v>0.08</v>
      </c>
      <c r="P145" s="738">
        <v>0.08</v>
      </c>
      <c r="Q145" s="737">
        <f t="shared" si="27"/>
        <v>0</v>
      </c>
      <c r="S145" s="193">
        <v>6</v>
      </c>
      <c r="T145" s="613" t="s">
        <v>595</v>
      </c>
      <c r="U145" s="738">
        <v>0</v>
      </c>
      <c r="V145" s="738">
        <v>0</v>
      </c>
      <c r="W145" s="737">
        <f t="shared" si="28"/>
        <v>0</v>
      </c>
      <c r="Y145" s="193">
        <v>6</v>
      </c>
      <c r="Z145" s="613" t="s">
        <v>595</v>
      </c>
      <c r="AA145" s="738">
        <v>9.7100000000000009</v>
      </c>
      <c r="AB145" s="738">
        <v>9.7100000000000009</v>
      </c>
      <c r="AC145" s="737">
        <f t="shared" si="29"/>
        <v>0</v>
      </c>
    </row>
    <row r="146" spans="1:29" x14ac:dyDescent="0.25">
      <c r="A146" s="27">
        <v>7</v>
      </c>
      <c r="B146" s="200" t="s">
        <v>596</v>
      </c>
      <c r="C146" s="738">
        <v>7799.06</v>
      </c>
      <c r="D146" s="738">
        <v>6996.1900000000005</v>
      </c>
      <c r="E146" s="737">
        <f t="shared" si="25"/>
        <v>-802.86999999999989</v>
      </c>
      <c r="G146" s="27">
        <v>7</v>
      </c>
      <c r="H146" s="200" t="s">
        <v>596</v>
      </c>
      <c r="I146" s="738">
        <v>0</v>
      </c>
      <c r="J146" s="738">
        <v>0</v>
      </c>
      <c r="K146" s="737">
        <f t="shared" si="26"/>
        <v>0</v>
      </c>
      <c r="M146" s="27">
        <v>7</v>
      </c>
      <c r="N146" s="200" t="s">
        <v>596</v>
      </c>
      <c r="O146" s="738">
        <v>0.15</v>
      </c>
      <c r="P146" s="738">
        <v>0.15</v>
      </c>
      <c r="Q146" s="737">
        <f t="shared" si="27"/>
        <v>0</v>
      </c>
      <c r="S146" s="27">
        <v>7</v>
      </c>
      <c r="T146" s="200" t="s">
        <v>596</v>
      </c>
      <c r="U146" s="738">
        <v>0</v>
      </c>
      <c r="V146" s="738">
        <v>0</v>
      </c>
      <c r="W146" s="737">
        <f t="shared" si="28"/>
        <v>0</v>
      </c>
      <c r="Y146" s="27">
        <v>7</v>
      </c>
      <c r="Z146" s="200" t="s">
        <v>596</v>
      </c>
      <c r="AA146" s="738">
        <v>85.16</v>
      </c>
      <c r="AB146" s="738">
        <v>84.46</v>
      </c>
      <c r="AC146" s="737">
        <f t="shared" si="29"/>
        <v>-0.70000000000000284</v>
      </c>
    </row>
    <row r="147" spans="1:29" x14ac:dyDescent="0.25">
      <c r="A147" s="193">
        <v>8</v>
      </c>
      <c r="B147" s="200" t="s">
        <v>597</v>
      </c>
      <c r="C147" s="738">
        <v>1435.48</v>
      </c>
      <c r="D147" s="738">
        <v>1400.69</v>
      </c>
      <c r="E147" s="737">
        <f t="shared" si="25"/>
        <v>-34.789999999999964</v>
      </c>
      <c r="G147" s="193">
        <v>8</v>
      </c>
      <c r="H147" s="200" t="s">
        <v>597</v>
      </c>
      <c r="I147" s="738">
        <v>0</v>
      </c>
      <c r="J147" s="738">
        <v>0</v>
      </c>
      <c r="K147" s="737">
        <f t="shared" si="26"/>
        <v>0</v>
      </c>
      <c r="M147" s="193">
        <v>8</v>
      </c>
      <c r="N147" s="200" t="s">
        <v>597</v>
      </c>
      <c r="O147" s="738">
        <v>0</v>
      </c>
      <c r="P147" s="738">
        <v>0</v>
      </c>
      <c r="Q147" s="737">
        <f t="shared" si="27"/>
        <v>0</v>
      </c>
      <c r="S147" s="193">
        <v>8</v>
      </c>
      <c r="T147" s="200" t="s">
        <v>597</v>
      </c>
      <c r="U147" s="738">
        <v>0</v>
      </c>
      <c r="V147" s="738">
        <v>0</v>
      </c>
      <c r="W147" s="737">
        <f t="shared" si="28"/>
        <v>0</v>
      </c>
      <c r="Y147" s="193">
        <v>8</v>
      </c>
      <c r="Z147" s="200" t="s">
        <v>597</v>
      </c>
      <c r="AA147" s="738">
        <v>35.24</v>
      </c>
      <c r="AB147" s="738">
        <v>34.940000000000005</v>
      </c>
      <c r="AC147" s="737">
        <f t="shared" si="29"/>
        <v>-0.29999999999999716</v>
      </c>
    </row>
    <row r="148" spans="1:29" x14ac:dyDescent="0.25">
      <c r="A148" s="27">
        <v>9</v>
      </c>
      <c r="B148" s="200" t="s">
        <v>598</v>
      </c>
      <c r="C148" s="738">
        <v>464.95</v>
      </c>
      <c r="D148" s="738">
        <v>449.95</v>
      </c>
      <c r="E148" s="737">
        <f t="shared" si="25"/>
        <v>-15</v>
      </c>
      <c r="G148" s="27">
        <v>9</v>
      </c>
      <c r="H148" s="200" t="s">
        <v>598</v>
      </c>
      <c r="I148" s="738">
        <v>0</v>
      </c>
      <c r="J148" s="738">
        <v>0</v>
      </c>
      <c r="K148" s="737">
        <f t="shared" si="26"/>
        <v>0</v>
      </c>
      <c r="M148" s="27">
        <v>9</v>
      </c>
      <c r="N148" s="200" t="s">
        <v>598</v>
      </c>
      <c r="O148" s="738">
        <v>7.0000000000000007E-2</v>
      </c>
      <c r="P148" s="738">
        <v>7.0000000000000007E-2</v>
      </c>
      <c r="Q148" s="737">
        <f t="shared" si="27"/>
        <v>0</v>
      </c>
      <c r="S148" s="27">
        <v>9</v>
      </c>
      <c r="T148" s="200" t="s">
        <v>598</v>
      </c>
      <c r="U148" s="738">
        <v>0</v>
      </c>
      <c r="V148" s="738">
        <v>0</v>
      </c>
      <c r="W148" s="737">
        <f t="shared" si="28"/>
        <v>0</v>
      </c>
      <c r="Y148" s="27">
        <v>9</v>
      </c>
      <c r="Z148" s="200" t="s">
        <v>598</v>
      </c>
      <c r="AA148" s="738">
        <v>15.99</v>
      </c>
      <c r="AB148" s="738">
        <v>15.43</v>
      </c>
      <c r="AC148" s="737">
        <f t="shared" si="29"/>
        <v>-0.5600000000000005</v>
      </c>
    </row>
    <row r="149" spans="1:29" x14ac:dyDescent="0.25">
      <c r="A149" s="193">
        <v>10</v>
      </c>
      <c r="B149" s="200" t="s">
        <v>599</v>
      </c>
      <c r="C149" s="738">
        <v>3867.6</v>
      </c>
      <c r="D149" s="738">
        <v>3643.0099999999998</v>
      </c>
      <c r="E149" s="737">
        <f t="shared" si="25"/>
        <v>-224.59000000000015</v>
      </c>
      <c r="G149" s="193">
        <v>10</v>
      </c>
      <c r="H149" s="200" t="s">
        <v>599</v>
      </c>
      <c r="I149" s="738">
        <v>0</v>
      </c>
      <c r="J149" s="738">
        <v>0</v>
      </c>
      <c r="K149" s="737">
        <f t="shared" si="26"/>
        <v>0</v>
      </c>
      <c r="M149" s="193">
        <v>10</v>
      </c>
      <c r="N149" s="200" t="s">
        <v>599</v>
      </c>
      <c r="O149" s="738">
        <v>0.17</v>
      </c>
      <c r="P149" s="738">
        <v>0.17</v>
      </c>
      <c r="Q149" s="737">
        <f t="shared" si="27"/>
        <v>0</v>
      </c>
      <c r="S149" s="193">
        <v>10</v>
      </c>
      <c r="T149" s="200" t="s">
        <v>599</v>
      </c>
      <c r="U149" s="738">
        <v>0</v>
      </c>
      <c r="V149" s="738">
        <v>0.86</v>
      </c>
      <c r="W149" s="737">
        <f t="shared" si="28"/>
        <v>0.86</v>
      </c>
      <c r="Y149" s="193">
        <v>10</v>
      </c>
      <c r="Z149" s="200" t="s">
        <v>599</v>
      </c>
      <c r="AA149" s="738">
        <v>57.53</v>
      </c>
      <c r="AB149" s="738">
        <v>47.74</v>
      </c>
      <c r="AC149" s="737">
        <f t="shared" si="29"/>
        <v>-9.7899999999999991</v>
      </c>
    </row>
    <row r="150" spans="1:29" x14ac:dyDescent="0.25">
      <c r="A150" s="27">
        <v>11</v>
      </c>
      <c r="B150" s="200" t="s">
        <v>600</v>
      </c>
      <c r="C150" s="738">
        <v>732.22</v>
      </c>
      <c r="D150" s="738">
        <v>576.32000000000005</v>
      </c>
      <c r="E150" s="737">
        <f t="shared" si="25"/>
        <v>-155.89999999999998</v>
      </c>
      <c r="G150" s="27">
        <v>11</v>
      </c>
      <c r="H150" s="200" t="s">
        <v>600</v>
      </c>
      <c r="I150" s="738">
        <v>0</v>
      </c>
      <c r="J150" s="738">
        <v>0</v>
      </c>
      <c r="K150" s="737">
        <f t="shared" si="26"/>
        <v>0</v>
      </c>
      <c r="M150" s="27">
        <v>11</v>
      </c>
      <c r="N150" s="200" t="s">
        <v>600</v>
      </c>
      <c r="O150" s="738">
        <v>0.01</v>
      </c>
      <c r="P150" s="738">
        <v>0.01</v>
      </c>
      <c r="Q150" s="737">
        <f t="shared" si="27"/>
        <v>0</v>
      </c>
      <c r="S150" s="27">
        <v>11</v>
      </c>
      <c r="T150" s="200" t="s">
        <v>600</v>
      </c>
      <c r="U150" s="738">
        <v>0</v>
      </c>
      <c r="V150" s="738">
        <v>0</v>
      </c>
      <c r="W150" s="737">
        <f t="shared" si="28"/>
        <v>0</v>
      </c>
      <c r="Y150" s="27">
        <v>11</v>
      </c>
      <c r="Z150" s="200" t="s">
        <v>600</v>
      </c>
      <c r="AA150" s="738">
        <v>9.0129999999999999</v>
      </c>
      <c r="AB150" s="738">
        <v>8.0229999999999997</v>
      </c>
      <c r="AC150" s="737">
        <f t="shared" si="29"/>
        <v>-0.99000000000000021</v>
      </c>
    </row>
    <row r="151" spans="1:29" x14ac:dyDescent="0.25">
      <c r="A151" s="193">
        <v>12</v>
      </c>
      <c r="B151" s="200" t="s">
        <v>601</v>
      </c>
      <c r="C151" s="738">
        <v>1085.06</v>
      </c>
      <c r="D151" s="738">
        <v>985.02</v>
      </c>
      <c r="E151" s="737">
        <f t="shared" si="25"/>
        <v>-100.03999999999996</v>
      </c>
      <c r="G151" s="193">
        <v>12</v>
      </c>
      <c r="H151" s="200" t="s">
        <v>601</v>
      </c>
      <c r="I151" s="738">
        <v>0</v>
      </c>
      <c r="J151" s="738">
        <v>0</v>
      </c>
      <c r="K151" s="737">
        <f t="shared" si="26"/>
        <v>0</v>
      </c>
      <c r="M151" s="193">
        <v>12</v>
      </c>
      <c r="N151" s="200" t="s">
        <v>601</v>
      </c>
      <c r="O151" s="738">
        <v>0.02</v>
      </c>
      <c r="P151" s="738">
        <v>5.52</v>
      </c>
      <c r="Q151" s="737">
        <f t="shared" si="27"/>
        <v>5.5</v>
      </c>
      <c r="S151" s="193">
        <v>12</v>
      </c>
      <c r="T151" s="200" t="s">
        <v>601</v>
      </c>
      <c r="U151" s="738">
        <v>0</v>
      </c>
      <c r="V151" s="738">
        <v>0</v>
      </c>
      <c r="W151" s="737">
        <f t="shared" si="28"/>
        <v>0</v>
      </c>
      <c r="Y151" s="193">
        <v>12</v>
      </c>
      <c r="Z151" s="200" t="s">
        <v>601</v>
      </c>
      <c r="AA151" s="738">
        <v>63.421999999999997</v>
      </c>
      <c r="AB151" s="738">
        <v>50.531999999999996</v>
      </c>
      <c r="AC151" s="737">
        <f t="shared" si="29"/>
        <v>-12.89</v>
      </c>
    </row>
    <row r="152" spans="1:29" x14ac:dyDescent="0.25">
      <c r="A152" s="27">
        <v>13</v>
      </c>
      <c r="B152" s="200" t="s">
        <v>602</v>
      </c>
      <c r="C152" s="738">
        <v>3795.48</v>
      </c>
      <c r="D152" s="738">
        <v>3267.98</v>
      </c>
      <c r="E152" s="737">
        <f t="shared" si="25"/>
        <v>-527.5</v>
      </c>
      <c r="G152" s="27">
        <v>13</v>
      </c>
      <c r="H152" s="200" t="s">
        <v>602</v>
      </c>
      <c r="I152" s="738">
        <v>0</v>
      </c>
      <c r="J152" s="738">
        <v>0</v>
      </c>
      <c r="K152" s="737">
        <f t="shared" si="26"/>
        <v>0</v>
      </c>
      <c r="M152" s="27">
        <v>13</v>
      </c>
      <c r="N152" s="200" t="s">
        <v>602</v>
      </c>
      <c r="O152" s="738">
        <v>0</v>
      </c>
      <c r="P152" s="738">
        <v>0</v>
      </c>
      <c r="Q152" s="737">
        <f t="shared" si="27"/>
        <v>0</v>
      </c>
      <c r="S152" s="27">
        <v>13</v>
      </c>
      <c r="T152" s="200" t="s">
        <v>602</v>
      </c>
      <c r="U152" s="738">
        <v>0</v>
      </c>
      <c r="V152" s="738">
        <v>0</v>
      </c>
      <c r="W152" s="737">
        <f t="shared" si="28"/>
        <v>0</v>
      </c>
      <c r="Y152" s="27">
        <v>13</v>
      </c>
      <c r="Z152" s="200" t="s">
        <v>602</v>
      </c>
      <c r="AA152" s="738">
        <v>16.36</v>
      </c>
      <c r="AB152" s="738">
        <v>16.009999999999998</v>
      </c>
      <c r="AC152" s="737">
        <f t="shared" si="29"/>
        <v>-0.35000000000000142</v>
      </c>
    </row>
    <row r="153" spans="1:29" x14ac:dyDescent="0.25">
      <c r="A153" s="193">
        <v>14</v>
      </c>
      <c r="B153" s="200" t="s">
        <v>603</v>
      </c>
      <c r="C153" s="738">
        <v>1427.77</v>
      </c>
      <c r="D153" s="738">
        <v>1262.23</v>
      </c>
      <c r="E153" s="737">
        <f t="shared" si="25"/>
        <v>-165.53999999999996</v>
      </c>
      <c r="G153" s="193">
        <v>14</v>
      </c>
      <c r="H153" s="200" t="s">
        <v>603</v>
      </c>
      <c r="I153" s="738">
        <v>0</v>
      </c>
      <c r="J153" s="738">
        <v>0</v>
      </c>
      <c r="K153" s="737">
        <f t="shared" si="26"/>
        <v>0</v>
      </c>
      <c r="M153" s="193">
        <v>14</v>
      </c>
      <c r="N153" s="200" t="s">
        <v>603</v>
      </c>
      <c r="O153" s="738">
        <v>0.03</v>
      </c>
      <c r="P153" s="738">
        <v>0.03</v>
      </c>
      <c r="Q153" s="737">
        <f t="shared" si="27"/>
        <v>0</v>
      </c>
      <c r="S153" s="193">
        <v>14</v>
      </c>
      <c r="T153" s="200" t="s">
        <v>603</v>
      </c>
      <c r="U153" s="738">
        <v>0</v>
      </c>
      <c r="V153" s="738">
        <v>0</v>
      </c>
      <c r="W153" s="737">
        <f t="shared" si="28"/>
        <v>0</v>
      </c>
      <c r="Y153" s="193">
        <v>14</v>
      </c>
      <c r="Z153" s="200" t="s">
        <v>603</v>
      </c>
      <c r="AA153" s="738">
        <v>46.78</v>
      </c>
      <c r="AB153" s="738">
        <v>46.78</v>
      </c>
      <c r="AC153" s="737">
        <f t="shared" si="29"/>
        <v>0</v>
      </c>
    </row>
    <row r="154" spans="1:29" x14ac:dyDescent="0.25">
      <c r="A154" s="27">
        <v>15</v>
      </c>
      <c r="B154" s="200" t="s">
        <v>604</v>
      </c>
      <c r="C154" s="738">
        <v>6432.01</v>
      </c>
      <c r="D154" s="738">
        <v>5264.37</v>
      </c>
      <c r="E154" s="737">
        <f t="shared" si="25"/>
        <v>-1167.6400000000003</v>
      </c>
      <c r="G154" s="27">
        <v>15</v>
      </c>
      <c r="H154" s="200" t="s">
        <v>604</v>
      </c>
      <c r="I154" s="738">
        <v>0</v>
      </c>
      <c r="J154" s="738">
        <v>0</v>
      </c>
      <c r="K154" s="737">
        <f t="shared" si="26"/>
        <v>0</v>
      </c>
      <c r="M154" s="27">
        <v>15</v>
      </c>
      <c r="N154" s="200" t="s">
        <v>604</v>
      </c>
      <c r="O154" s="738">
        <v>0.01</v>
      </c>
      <c r="P154" s="738">
        <v>10.01</v>
      </c>
      <c r="Q154" s="737">
        <f t="shared" si="27"/>
        <v>10</v>
      </c>
      <c r="S154" s="27">
        <v>15</v>
      </c>
      <c r="T154" s="200" t="s">
        <v>604</v>
      </c>
      <c r="U154" s="738">
        <v>0</v>
      </c>
      <c r="V154" s="738">
        <v>2.34</v>
      </c>
      <c r="W154" s="737">
        <f t="shared" si="28"/>
        <v>2.34</v>
      </c>
      <c r="Y154" s="27">
        <v>15</v>
      </c>
      <c r="Z154" s="200" t="s">
        <v>604</v>
      </c>
      <c r="AA154" s="738">
        <v>45.41</v>
      </c>
      <c r="AB154" s="738">
        <v>22.629999999999995</v>
      </c>
      <c r="AC154" s="737">
        <f t="shared" si="29"/>
        <v>-22.78</v>
      </c>
    </row>
    <row r="155" spans="1:29" x14ac:dyDescent="0.25">
      <c r="A155" s="193">
        <v>16</v>
      </c>
      <c r="B155" s="200" t="s">
        <v>605</v>
      </c>
      <c r="C155" s="738">
        <v>3162.91</v>
      </c>
      <c r="D155" s="738">
        <v>2680.2</v>
      </c>
      <c r="E155" s="737">
        <f t="shared" si="25"/>
        <v>-482.71000000000004</v>
      </c>
      <c r="G155" s="193">
        <v>16</v>
      </c>
      <c r="H155" s="200" t="s">
        <v>605</v>
      </c>
      <c r="I155" s="738">
        <v>0</v>
      </c>
      <c r="J155" s="738">
        <v>0</v>
      </c>
      <c r="K155" s="737">
        <f t="shared" si="26"/>
        <v>0</v>
      </c>
      <c r="M155" s="193">
        <v>16</v>
      </c>
      <c r="N155" s="200" t="s">
        <v>605</v>
      </c>
      <c r="O155" s="738">
        <v>0.1</v>
      </c>
      <c r="P155" s="738">
        <v>0.11</v>
      </c>
      <c r="Q155" s="737">
        <f t="shared" si="27"/>
        <v>9.999999999999995E-3</v>
      </c>
      <c r="S155" s="193">
        <v>16</v>
      </c>
      <c r="T155" s="200" t="s">
        <v>605</v>
      </c>
      <c r="U155" s="738">
        <v>0</v>
      </c>
      <c r="V155" s="738">
        <v>0</v>
      </c>
      <c r="W155" s="737">
        <f t="shared" si="28"/>
        <v>0</v>
      </c>
      <c r="Y155" s="193">
        <v>16</v>
      </c>
      <c r="Z155" s="200" t="s">
        <v>605</v>
      </c>
      <c r="AA155" s="738">
        <v>124.86</v>
      </c>
      <c r="AB155" s="738">
        <v>122.49</v>
      </c>
      <c r="AC155" s="737">
        <f t="shared" si="29"/>
        <v>-2.3700000000000045</v>
      </c>
    </row>
    <row r="156" spans="1:29" x14ac:dyDescent="0.25">
      <c r="A156" s="27">
        <v>17</v>
      </c>
      <c r="B156" s="14" t="s">
        <v>606</v>
      </c>
      <c r="C156" s="738">
        <v>0</v>
      </c>
      <c r="D156" s="738">
        <v>0</v>
      </c>
      <c r="E156" s="737">
        <f t="shared" si="25"/>
        <v>0</v>
      </c>
      <c r="G156" s="27">
        <v>17</v>
      </c>
      <c r="H156" s="14" t="s">
        <v>606</v>
      </c>
      <c r="I156" s="738">
        <v>0</v>
      </c>
      <c r="J156" s="738">
        <v>0</v>
      </c>
      <c r="K156" s="737">
        <f t="shared" si="26"/>
        <v>0</v>
      </c>
      <c r="M156" s="27">
        <v>17</v>
      </c>
      <c r="N156" s="14" t="s">
        <v>606</v>
      </c>
      <c r="O156" s="738">
        <v>0.06</v>
      </c>
      <c r="P156" s="738">
        <v>0.06</v>
      </c>
      <c r="Q156" s="737">
        <f t="shared" si="27"/>
        <v>0</v>
      </c>
      <c r="S156" s="27">
        <v>17</v>
      </c>
      <c r="T156" s="14" t="s">
        <v>606</v>
      </c>
      <c r="U156" s="738">
        <v>0</v>
      </c>
      <c r="V156" s="738">
        <v>0</v>
      </c>
      <c r="W156" s="737">
        <f t="shared" si="28"/>
        <v>0</v>
      </c>
      <c r="Y156" s="27">
        <v>17</v>
      </c>
      <c r="Z156" s="14" t="s">
        <v>606</v>
      </c>
      <c r="AA156" s="738">
        <v>13.41</v>
      </c>
      <c r="AB156" s="738">
        <v>12.7</v>
      </c>
      <c r="AC156" s="737">
        <f t="shared" si="29"/>
        <v>-0.71000000000000085</v>
      </c>
    </row>
    <row r="157" spans="1:29" x14ac:dyDescent="0.25">
      <c r="A157" s="193">
        <v>18</v>
      </c>
      <c r="B157" s="200" t="s">
        <v>607</v>
      </c>
      <c r="C157" s="738">
        <v>408.78</v>
      </c>
      <c r="D157" s="738">
        <v>371.30999999999995</v>
      </c>
      <c r="E157" s="737">
        <f t="shared" si="25"/>
        <v>-37.470000000000027</v>
      </c>
      <c r="G157" s="193">
        <v>18</v>
      </c>
      <c r="H157" s="200" t="s">
        <v>607</v>
      </c>
      <c r="I157" s="738">
        <v>5.63</v>
      </c>
      <c r="J157" s="738">
        <v>5.63</v>
      </c>
      <c r="K157" s="737">
        <f t="shared" si="26"/>
        <v>0</v>
      </c>
      <c r="M157" s="193">
        <v>18</v>
      </c>
      <c r="N157" s="200" t="s">
        <v>607</v>
      </c>
      <c r="O157" s="738">
        <v>0.01</v>
      </c>
      <c r="P157" s="738">
        <v>0.03</v>
      </c>
      <c r="Q157" s="737">
        <f t="shared" si="27"/>
        <v>1.9999999999999997E-2</v>
      </c>
      <c r="S157" s="193">
        <v>18</v>
      </c>
      <c r="T157" s="200" t="s">
        <v>607</v>
      </c>
      <c r="U157" s="738">
        <v>0</v>
      </c>
      <c r="V157" s="738">
        <v>0.15</v>
      </c>
      <c r="W157" s="737">
        <f t="shared" si="28"/>
        <v>0.15</v>
      </c>
      <c r="Y157" s="193">
        <v>18</v>
      </c>
      <c r="Z157" s="200" t="s">
        <v>607</v>
      </c>
      <c r="AA157" s="738">
        <v>47.65</v>
      </c>
      <c r="AB157" s="738">
        <v>35.409999999999997</v>
      </c>
      <c r="AC157" s="737">
        <f t="shared" si="29"/>
        <v>-12.240000000000002</v>
      </c>
    </row>
    <row r="158" spans="1:29" x14ac:dyDescent="0.25">
      <c r="A158" s="27">
        <v>19</v>
      </c>
      <c r="B158" s="200" t="s">
        <v>608</v>
      </c>
      <c r="C158" s="738">
        <v>1508.27</v>
      </c>
      <c r="D158" s="738">
        <v>1179.77</v>
      </c>
      <c r="E158" s="737">
        <f t="shared" si="25"/>
        <v>-328.5</v>
      </c>
      <c r="G158" s="27">
        <v>19</v>
      </c>
      <c r="H158" s="200" t="s">
        <v>608</v>
      </c>
      <c r="I158" s="738">
        <v>0</v>
      </c>
      <c r="J158" s="738">
        <v>0</v>
      </c>
      <c r="K158" s="737">
        <f t="shared" si="26"/>
        <v>0</v>
      </c>
      <c r="M158" s="27">
        <v>19</v>
      </c>
      <c r="N158" s="200" t="s">
        <v>608</v>
      </c>
      <c r="O158" s="738">
        <v>0</v>
      </c>
      <c r="P158" s="738">
        <v>0</v>
      </c>
      <c r="Q158" s="737">
        <f t="shared" si="27"/>
        <v>0</v>
      </c>
      <c r="S158" s="27">
        <v>19</v>
      </c>
      <c r="T158" s="200" t="s">
        <v>608</v>
      </c>
      <c r="U158" s="738">
        <v>0</v>
      </c>
      <c r="V158" s="738">
        <v>0.48</v>
      </c>
      <c r="W158" s="737">
        <f t="shared" si="28"/>
        <v>0.48</v>
      </c>
      <c r="Y158" s="27">
        <v>19</v>
      </c>
      <c r="Z158" s="200" t="s">
        <v>608</v>
      </c>
      <c r="AA158" s="738">
        <v>55.6</v>
      </c>
      <c r="AB158" s="738">
        <v>55.6</v>
      </c>
      <c r="AC158" s="737">
        <f t="shared" si="29"/>
        <v>0</v>
      </c>
    </row>
    <row r="159" spans="1:29" x14ac:dyDescent="0.25">
      <c r="A159" s="193">
        <v>20</v>
      </c>
      <c r="B159" s="200" t="s">
        <v>609</v>
      </c>
      <c r="C159" s="738">
        <v>4182.2</v>
      </c>
      <c r="D159" s="738">
        <v>3890.8999999999996</v>
      </c>
      <c r="E159" s="737">
        <f t="shared" si="25"/>
        <v>-291.30000000000018</v>
      </c>
      <c r="G159" s="193">
        <v>20</v>
      </c>
      <c r="H159" s="200" t="s">
        <v>609</v>
      </c>
      <c r="I159" s="738">
        <v>0</v>
      </c>
      <c r="J159" s="738">
        <v>0</v>
      </c>
      <c r="K159" s="737">
        <f t="shared" si="26"/>
        <v>0</v>
      </c>
      <c r="M159" s="193">
        <v>20</v>
      </c>
      <c r="N159" s="200" t="s">
        <v>609</v>
      </c>
      <c r="O159" s="738">
        <v>0</v>
      </c>
      <c r="P159" s="738">
        <v>0</v>
      </c>
      <c r="Q159" s="737">
        <f t="shared" si="27"/>
        <v>0</v>
      </c>
      <c r="S159" s="193">
        <v>20</v>
      </c>
      <c r="T159" s="200" t="s">
        <v>609</v>
      </c>
      <c r="U159" s="738">
        <v>0</v>
      </c>
      <c r="V159" s="738">
        <v>0.19</v>
      </c>
      <c r="W159" s="737">
        <f t="shared" si="28"/>
        <v>0.19</v>
      </c>
      <c r="Y159" s="193">
        <v>20</v>
      </c>
      <c r="Z159" s="200" t="s">
        <v>609</v>
      </c>
      <c r="AA159" s="738">
        <v>249.88</v>
      </c>
      <c r="AB159" s="738">
        <v>249.4</v>
      </c>
      <c r="AC159" s="737">
        <f t="shared" si="29"/>
        <v>-0.47999999999998977</v>
      </c>
    </row>
    <row r="160" spans="1:29" ht="31.5" x14ac:dyDescent="0.25">
      <c r="A160" s="27">
        <v>21</v>
      </c>
      <c r="B160" s="200" t="s">
        <v>610</v>
      </c>
      <c r="C160" s="738">
        <v>15.5</v>
      </c>
      <c r="D160" s="738">
        <v>14.6</v>
      </c>
      <c r="E160" s="737">
        <f t="shared" si="25"/>
        <v>-0.90000000000000036</v>
      </c>
      <c r="G160" s="27">
        <v>21</v>
      </c>
      <c r="H160" s="200" t="s">
        <v>610</v>
      </c>
      <c r="I160" s="738">
        <v>0</v>
      </c>
      <c r="J160" s="738">
        <v>0</v>
      </c>
      <c r="K160" s="737">
        <f t="shared" si="26"/>
        <v>0</v>
      </c>
      <c r="M160" s="27">
        <v>21</v>
      </c>
      <c r="N160" s="200" t="s">
        <v>610</v>
      </c>
      <c r="O160" s="738">
        <v>0.13</v>
      </c>
      <c r="P160" s="738">
        <v>0.14000000000000001</v>
      </c>
      <c r="Q160" s="737">
        <f t="shared" si="27"/>
        <v>1.0000000000000009E-2</v>
      </c>
      <c r="S160" s="27">
        <v>21</v>
      </c>
      <c r="T160" s="200" t="s">
        <v>610</v>
      </c>
      <c r="U160" s="738">
        <v>0.1</v>
      </c>
      <c r="V160" s="738">
        <v>14.67</v>
      </c>
      <c r="W160" s="737">
        <f t="shared" si="28"/>
        <v>14.57</v>
      </c>
      <c r="Y160" s="27">
        <v>21</v>
      </c>
      <c r="Z160" s="200" t="s">
        <v>610</v>
      </c>
      <c r="AA160" s="738">
        <v>5.74</v>
      </c>
      <c r="AB160" s="738">
        <v>4.75</v>
      </c>
      <c r="AC160" s="737">
        <f t="shared" si="29"/>
        <v>-0.99000000000000021</v>
      </c>
    </row>
    <row r="161" spans="1:29" x14ac:dyDescent="0.25">
      <c r="A161" s="1201" t="s">
        <v>510</v>
      </c>
      <c r="B161" s="1201"/>
      <c r="C161" s="739">
        <f>SUM(C140:C160)</f>
        <v>50861.48</v>
      </c>
      <c r="D161" s="739">
        <f>SUM(D140:D160)</f>
        <v>44372.229999999996</v>
      </c>
      <c r="E161" s="740">
        <f>D161-C161</f>
        <v>-6489.2500000000073</v>
      </c>
      <c r="G161" s="1201" t="s">
        <v>510</v>
      </c>
      <c r="H161" s="1201"/>
      <c r="I161" s="741">
        <f>SUM(I140:I160)</f>
        <v>5.63</v>
      </c>
      <c r="J161" s="741">
        <f>SUM(J140:J160)</f>
        <v>5.63</v>
      </c>
      <c r="K161" s="741">
        <f>J161-I161</f>
        <v>0</v>
      </c>
      <c r="M161" s="1201" t="s">
        <v>510</v>
      </c>
      <c r="N161" s="1201"/>
      <c r="O161" s="741">
        <f>SUM(O140:O160)</f>
        <v>2.569999999999999</v>
      </c>
      <c r="P161" s="741">
        <f>SUM(P140:P160)</f>
        <v>22.029999999999998</v>
      </c>
      <c r="Q161" s="741">
        <f>P161-O161</f>
        <v>19.459999999999997</v>
      </c>
      <c r="S161" s="1201" t="s">
        <v>510</v>
      </c>
      <c r="T161" s="1201"/>
      <c r="U161" s="741">
        <f>SUM(U140:U160)</f>
        <v>1.01</v>
      </c>
      <c r="V161" s="741">
        <f>SUM(V140:V160)</f>
        <v>20.07</v>
      </c>
      <c r="W161" s="741">
        <f>V161-U161</f>
        <v>19.059999999999999</v>
      </c>
      <c r="Y161" s="1201" t="s">
        <v>510</v>
      </c>
      <c r="Z161" s="1201"/>
      <c r="AA161" s="741">
        <f>SUM(AA140:AA160)</f>
        <v>1148.2149999999999</v>
      </c>
      <c r="AB161" s="741">
        <f>SUM(AB140:AB160)</f>
        <v>1072.4549999999999</v>
      </c>
      <c r="AC161" s="742">
        <f>AB161-AA161</f>
        <v>-75.759999999999991</v>
      </c>
    </row>
    <row r="163" spans="1:29" ht="15" customHeight="1" x14ac:dyDescent="0.25">
      <c r="A163" s="1204" t="s">
        <v>515</v>
      </c>
      <c r="B163" s="1204"/>
      <c r="C163" s="1204"/>
      <c r="D163" s="1204"/>
      <c r="E163" s="1204"/>
      <c r="G163" s="1204" t="s">
        <v>524</v>
      </c>
      <c r="H163" s="1204"/>
      <c r="I163" s="1204"/>
      <c r="J163" s="1204"/>
      <c r="K163" s="1204"/>
      <c r="M163" s="1206" t="s">
        <v>533</v>
      </c>
      <c r="N163" s="1206"/>
      <c r="O163" s="1206"/>
      <c r="P163" s="1206"/>
      <c r="Q163" s="1206"/>
      <c r="S163" s="1206" t="s">
        <v>542</v>
      </c>
      <c r="T163" s="1206"/>
      <c r="U163" s="1206"/>
      <c r="V163" s="1206"/>
      <c r="W163" s="1206"/>
    </row>
    <row r="164" spans="1:29" ht="15" customHeight="1" x14ac:dyDescent="0.25">
      <c r="A164" s="1205"/>
      <c r="B164" s="1205"/>
      <c r="C164" s="1205"/>
      <c r="D164" s="1205"/>
      <c r="E164" s="1205"/>
      <c r="G164" s="1205"/>
      <c r="H164" s="1205"/>
      <c r="I164" s="1205"/>
      <c r="J164" s="1205"/>
      <c r="K164" s="1205"/>
      <c r="M164" s="1207"/>
      <c r="N164" s="1207"/>
      <c r="O164" s="1207"/>
      <c r="P164" s="1207"/>
      <c r="Q164" s="1207"/>
      <c r="S164" s="1207"/>
      <c r="T164" s="1207"/>
      <c r="U164" s="1207"/>
      <c r="V164" s="1207"/>
      <c r="W164" s="1207"/>
    </row>
    <row r="165" spans="1:29" ht="15.75" customHeight="1" x14ac:dyDescent="0.25">
      <c r="A165" s="1093" t="s">
        <v>20</v>
      </c>
      <c r="B165" s="1093" t="s">
        <v>499</v>
      </c>
      <c r="C165" s="1093" t="s">
        <v>3</v>
      </c>
      <c r="D165" s="1093" t="s">
        <v>500</v>
      </c>
      <c r="E165" s="1093"/>
      <c r="G165" s="1093" t="s">
        <v>20</v>
      </c>
      <c r="H165" s="1093" t="s">
        <v>499</v>
      </c>
      <c r="I165" s="1093" t="s">
        <v>3</v>
      </c>
      <c r="J165" s="1093" t="s">
        <v>500</v>
      </c>
      <c r="K165" s="1093"/>
      <c r="M165" s="1093" t="s">
        <v>20</v>
      </c>
      <c r="N165" s="1093" t="s">
        <v>499</v>
      </c>
      <c r="O165" s="1093" t="s">
        <v>3</v>
      </c>
      <c r="P165" s="1093" t="s">
        <v>500</v>
      </c>
      <c r="Q165" s="1093"/>
      <c r="S165" s="1093" t="s">
        <v>20</v>
      </c>
      <c r="T165" s="1093" t="s">
        <v>499</v>
      </c>
      <c r="U165" s="1093" t="s">
        <v>3</v>
      </c>
      <c r="V165" s="1093" t="s">
        <v>500</v>
      </c>
      <c r="W165" s="1093"/>
    </row>
    <row r="166" spans="1:29" ht="31.5" x14ac:dyDescent="0.25">
      <c r="A166" s="1093"/>
      <c r="B166" s="1093"/>
      <c r="C166" s="1093"/>
      <c r="D166" s="181" t="s">
        <v>130</v>
      </c>
      <c r="E166" s="181" t="s">
        <v>501</v>
      </c>
      <c r="G166" s="1093"/>
      <c r="H166" s="1093"/>
      <c r="I166" s="1093"/>
      <c r="J166" s="181" t="s">
        <v>130</v>
      </c>
      <c r="K166" s="181" t="s">
        <v>501</v>
      </c>
      <c r="M166" s="1093"/>
      <c r="N166" s="1093"/>
      <c r="O166" s="1093"/>
      <c r="P166" s="181" t="s">
        <v>130</v>
      </c>
      <c r="Q166" s="181" t="s">
        <v>501</v>
      </c>
      <c r="S166" s="1093"/>
      <c r="T166" s="1093"/>
      <c r="U166" s="1093"/>
      <c r="V166" s="181" t="s">
        <v>130</v>
      </c>
      <c r="W166" s="181" t="s">
        <v>501</v>
      </c>
    </row>
    <row r="167" spans="1:29" x14ac:dyDescent="0.25">
      <c r="A167" s="27">
        <v>1</v>
      </c>
      <c r="B167" s="200" t="s">
        <v>590</v>
      </c>
      <c r="C167" s="736">
        <f t="array" ref="C167:C187">TRANSPOSE('Bieu 01 CH'!F18:Z18)</f>
        <v>9.91</v>
      </c>
      <c r="D167" s="736">
        <f t="array" ref="D167:D187">TRANSPOSE('Bieu 03 CH'!E19:Y19)</f>
        <v>9.85</v>
      </c>
      <c r="E167" s="737">
        <f>D167-C167</f>
        <v>-6.0000000000000497E-2</v>
      </c>
      <c r="G167" s="27">
        <v>1</v>
      </c>
      <c r="H167" s="200" t="s">
        <v>590</v>
      </c>
      <c r="I167" s="736">
        <f t="array" ref="I167:I187">TRANSPOSE('Bieu 01 CH'!F29:Z29)</f>
        <v>0</v>
      </c>
      <c r="J167" s="736">
        <f t="array" ref="J167:J187">TRANSPOSE('Bieu 03 CH'!E30:Y30)</f>
        <v>5.5</v>
      </c>
      <c r="K167" s="737">
        <f>J167-I167</f>
        <v>5.5</v>
      </c>
      <c r="M167" s="27">
        <v>1</v>
      </c>
      <c r="N167" s="200" t="s">
        <v>590</v>
      </c>
      <c r="O167" s="736">
        <f t="array" ref="O167:O187">TRANSPOSE('Bieu 01 CH'!F38:Z38)</f>
        <v>0.11</v>
      </c>
      <c r="P167" s="736">
        <f t="array" ref="P167:P187">TRANSPOSE('Bieu 03 CH'!E39:Y39)</f>
        <v>0.38</v>
      </c>
      <c r="Q167" s="737">
        <f>P167-O167</f>
        <v>0.27</v>
      </c>
      <c r="S167" s="27">
        <v>1</v>
      </c>
      <c r="T167" s="200" t="s">
        <v>590</v>
      </c>
      <c r="U167" s="736">
        <f t="array" ref="U167:U187">TRANSPOSE('Bieu 01 CH'!F50:Z50)</f>
        <v>45.72</v>
      </c>
      <c r="V167" s="736">
        <f t="array" ref="V167:V187">TRANSPOSE('Bieu 03 CH'!E51:Y51)</f>
        <v>58.65</v>
      </c>
      <c r="W167" s="737">
        <f>V167-U167</f>
        <v>12.93</v>
      </c>
    </row>
    <row r="168" spans="1:29" x14ac:dyDescent="0.25">
      <c r="A168" s="193">
        <v>2</v>
      </c>
      <c r="B168" s="613" t="s">
        <v>591</v>
      </c>
      <c r="C168" s="738">
        <v>5.03</v>
      </c>
      <c r="D168" s="738">
        <v>5.03</v>
      </c>
      <c r="E168" s="737">
        <f t="shared" ref="E168:E187" si="30">D168-C168</f>
        <v>0</v>
      </c>
      <c r="G168" s="193">
        <v>2</v>
      </c>
      <c r="H168" s="613" t="s">
        <v>591</v>
      </c>
      <c r="I168" s="738">
        <v>7.28</v>
      </c>
      <c r="J168" s="738">
        <v>87.15</v>
      </c>
      <c r="K168" s="737">
        <f t="shared" ref="K168:K187" si="31">J168-I168</f>
        <v>79.87</v>
      </c>
      <c r="M168" s="193">
        <v>2</v>
      </c>
      <c r="N168" s="613" t="s">
        <v>591</v>
      </c>
      <c r="O168" s="738">
        <v>7.0000000000000007E-2</v>
      </c>
      <c r="P168" s="738">
        <v>0.48000000000000004</v>
      </c>
      <c r="Q168" s="737">
        <f t="shared" ref="Q168:Q187" si="32">P168-O168</f>
        <v>0.41000000000000003</v>
      </c>
      <c r="S168" s="193">
        <v>2</v>
      </c>
      <c r="T168" s="613" t="s">
        <v>591</v>
      </c>
      <c r="U168" s="738">
        <v>72</v>
      </c>
      <c r="V168" s="738">
        <v>78.14</v>
      </c>
      <c r="W168" s="737">
        <f t="shared" ref="W168:W187" si="33">V168-U168</f>
        <v>6.1400000000000006</v>
      </c>
    </row>
    <row r="169" spans="1:29" x14ac:dyDescent="0.25">
      <c r="A169" s="27">
        <v>3</v>
      </c>
      <c r="B169" s="613" t="s">
        <v>592</v>
      </c>
      <c r="C169" s="738">
        <v>7.38</v>
      </c>
      <c r="D169" s="738">
        <v>7.38</v>
      </c>
      <c r="E169" s="737">
        <f t="shared" si="30"/>
        <v>0</v>
      </c>
      <c r="G169" s="27">
        <v>3</v>
      </c>
      <c r="H169" s="613" t="s">
        <v>592</v>
      </c>
      <c r="I169" s="738">
        <v>0</v>
      </c>
      <c r="J169" s="738">
        <v>14.95</v>
      </c>
      <c r="K169" s="737">
        <f t="shared" si="31"/>
        <v>14.95</v>
      </c>
      <c r="M169" s="27">
        <v>3</v>
      </c>
      <c r="N169" s="613" t="s">
        <v>592</v>
      </c>
      <c r="O169" s="738">
        <v>0.02</v>
      </c>
      <c r="P169" s="738">
        <v>0.13999999999999999</v>
      </c>
      <c r="Q169" s="737">
        <f t="shared" si="32"/>
        <v>0.11999999999999998</v>
      </c>
      <c r="S169" s="27">
        <v>3</v>
      </c>
      <c r="T169" s="613" t="s">
        <v>592</v>
      </c>
      <c r="U169" s="738">
        <v>46.83</v>
      </c>
      <c r="V169" s="738">
        <v>57.339999999999996</v>
      </c>
      <c r="W169" s="737">
        <f t="shared" si="33"/>
        <v>10.509999999999998</v>
      </c>
    </row>
    <row r="170" spans="1:29" x14ac:dyDescent="0.25">
      <c r="A170" s="193">
        <v>4</v>
      </c>
      <c r="B170" s="613" t="s">
        <v>593</v>
      </c>
      <c r="C170" s="738">
        <v>6.79</v>
      </c>
      <c r="D170" s="738">
        <v>6.79</v>
      </c>
      <c r="E170" s="737">
        <f t="shared" si="30"/>
        <v>0</v>
      </c>
      <c r="G170" s="193">
        <v>4</v>
      </c>
      <c r="H170" s="613" t="s">
        <v>593</v>
      </c>
      <c r="I170" s="738">
        <v>8.16</v>
      </c>
      <c r="J170" s="738">
        <v>15.76</v>
      </c>
      <c r="K170" s="737">
        <f t="shared" si="31"/>
        <v>7.6</v>
      </c>
      <c r="M170" s="193">
        <v>4</v>
      </c>
      <c r="N170" s="613" t="s">
        <v>593</v>
      </c>
      <c r="O170" s="738">
        <v>0.02</v>
      </c>
      <c r="P170" s="738">
        <v>0.16</v>
      </c>
      <c r="Q170" s="737">
        <f t="shared" si="32"/>
        <v>0.14000000000000001</v>
      </c>
      <c r="S170" s="193">
        <v>4</v>
      </c>
      <c r="T170" s="613" t="s">
        <v>593</v>
      </c>
      <c r="U170" s="738">
        <v>49.5</v>
      </c>
      <c r="V170" s="738">
        <v>59.97</v>
      </c>
      <c r="W170" s="737">
        <f t="shared" si="33"/>
        <v>10.469999999999999</v>
      </c>
    </row>
    <row r="171" spans="1:29" x14ac:dyDescent="0.25">
      <c r="A171" s="27">
        <v>5</v>
      </c>
      <c r="B171" s="613" t="s">
        <v>594</v>
      </c>
      <c r="C171" s="738">
        <v>0.13</v>
      </c>
      <c r="D171" s="738">
        <v>12.25</v>
      </c>
      <c r="E171" s="737">
        <f t="shared" si="30"/>
        <v>12.12</v>
      </c>
      <c r="G171" s="27">
        <v>5</v>
      </c>
      <c r="H171" s="613" t="s">
        <v>594</v>
      </c>
      <c r="I171" s="738">
        <v>0</v>
      </c>
      <c r="J171" s="738">
        <v>0</v>
      </c>
      <c r="K171" s="737">
        <f t="shared" si="31"/>
        <v>0</v>
      </c>
      <c r="M171" s="27">
        <v>5</v>
      </c>
      <c r="N171" s="613" t="s">
        <v>594</v>
      </c>
      <c r="O171" s="738">
        <v>0.04</v>
      </c>
      <c r="P171" s="738">
        <v>0.23</v>
      </c>
      <c r="Q171" s="737">
        <f t="shared" si="32"/>
        <v>0.19</v>
      </c>
      <c r="S171" s="27">
        <v>5</v>
      </c>
      <c r="T171" s="613" t="s">
        <v>594</v>
      </c>
      <c r="U171" s="738">
        <v>44.16</v>
      </c>
      <c r="V171" s="738">
        <v>88.039999999999992</v>
      </c>
      <c r="W171" s="737">
        <f t="shared" si="33"/>
        <v>43.879999999999995</v>
      </c>
    </row>
    <row r="172" spans="1:29" x14ac:dyDescent="0.25">
      <c r="A172" s="193">
        <v>6</v>
      </c>
      <c r="B172" s="613" t="s">
        <v>595</v>
      </c>
      <c r="C172" s="738">
        <v>4.3899999999999997</v>
      </c>
      <c r="D172" s="738">
        <v>4.3899999999999997</v>
      </c>
      <c r="E172" s="737">
        <f t="shared" si="30"/>
        <v>0</v>
      </c>
      <c r="G172" s="193">
        <v>6</v>
      </c>
      <c r="H172" s="613" t="s">
        <v>595</v>
      </c>
      <c r="I172" s="738">
        <v>0</v>
      </c>
      <c r="J172" s="738">
        <v>0</v>
      </c>
      <c r="K172" s="737">
        <f t="shared" si="31"/>
        <v>0</v>
      </c>
      <c r="M172" s="193">
        <v>6</v>
      </c>
      <c r="N172" s="613" t="s">
        <v>595</v>
      </c>
      <c r="O172" s="738">
        <v>0.02</v>
      </c>
      <c r="P172" s="738">
        <v>0.28999999999999998</v>
      </c>
      <c r="Q172" s="737">
        <f t="shared" si="32"/>
        <v>0.26999999999999996</v>
      </c>
      <c r="S172" s="193">
        <v>6</v>
      </c>
      <c r="T172" s="613" t="s">
        <v>595</v>
      </c>
      <c r="U172" s="738">
        <v>40.380000000000003</v>
      </c>
      <c r="V172" s="738">
        <v>50.61</v>
      </c>
      <c r="W172" s="737">
        <f t="shared" si="33"/>
        <v>10.229999999999997</v>
      </c>
    </row>
    <row r="173" spans="1:29" x14ac:dyDescent="0.25">
      <c r="A173" s="27">
        <v>7</v>
      </c>
      <c r="B173" s="200" t="s">
        <v>596</v>
      </c>
      <c r="C173" s="738">
        <v>6.89</v>
      </c>
      <c r="D173" s="738">
        <v>6.89</v>
      </c>
      <c r="E173" s="737">
        <f t="shared" si="30"/>
        <v>0</v>
      </c>
      <c r="G173" s="27">
        <v>7</v>
      </c>
      <c r="H173" s="200" t="s">
        <v>596</v>
      </c>
      <c r="I173" s="738">
        <v>0</v>
      </c>
      <c r="J173" s="738">
        <v>0</v>
      </c>
      <c r="K173" s="737">
        <f t="shared" si="31"/>
        <v>0</v>
      </c>
      <c r="M173" s="27">
        <v>7</v>
      </c>
      <c r="N173" s="200" t="s">
        <v>596</v>
      </c>
      <c r="O173" s="738">
        <v>0.27</v>
      </c>
      <c r="P173" s="738">
        <v>0.55000000000000004</v>
      </c>
      <c r="Q173" s="737">
        <f t="shared" si="32"/>
        <v>0.28000000000000003</v>
      </c>
      <c r="S173" s="27">
        <v>7</v>
      </c>
      <c r="T173" s="200" t="s">
        <v>596</v>
      </c>
      <c r="U173" s="738">
        <v>42.61</v>
      </c>
      <c r="V173" s="738">
        <v>47.61</v>
      </c>
      <c r="W173" s="737">
        <f t="shared" si="33"/>
        <v>5</v>
      </c>
    </row>
    <row r="174" spans="1:29" x14ac:dyDescent="0.25">
      <c r="A174" s="193">
        <v>8</v>
      </c>
      <c r="B174" s="200" t="s">
        <v>597</v>
      </c>
      <c r="C174" s="738">
        <v>1.41</v>
      </c>
      <c r="D174" s="738">
        <v>1.41</v>
      </c>
      <c r="E174" s="737">
        <f t="shared" si="30"/>
        <v>0</v>
      </c>
      <c r="G174" s="193">
        <v>8</v>
      </c>
      <c r="H174" s="200" t="s">
        <v>597</v>
      </c>
      <c r="I174" s="738">
        <v>0</v>
      </c>
      <c r="J174" s="738">
        <v>0</v>
      </c>
      <c r="K174" s="737">
        <f t="shared" si="31"/>
        <v>0</v>
      </c>
      <c r="M174" s="193">
        <v>8</v>
      </c>
      <c r="N174" s="200" t="s">
        <v>597</v>
      </c>
      <c r="O174" s="738">
        <v>0.01</v>
      </c>
      <c r="P174" s="738">
        <v>6.0000000000000005E-2</v>
      </c>
      <c r="Q174" s="737">
        <f t="shared" si="32"/>
        <v>0.05</v>
      </c>
      <c r="S174" s="193">
        <v>8</v>
      </c>
      <c r="T174" s="200" t="s">
        <v>597</v>
      </c>
      <c r="U174" s="738">
        <v>17.489999999999998</v>
      </c>
      <c r="V174" s="738">
        <v>53.19</v>
      </c>
      <c r="W174" s="737">
        <f t="shared" si="33"/>
        <v>35.700000000000003</v>
      </c>
    </row>
    <row r="175" spans="1:29" x14ac:dyDescent="0.25">
      <c r="A175" s="27">
        <v>9</v>
      </c>
      <c r="B175" s="200" t="s">
        <v>598</v>
      </c>
      <c r="C175" s="738">
        <v>12.7</v>
      </c>
      <c r="D175" s="738">
        <v>12.7</v>
      </c>
      <c r="E175" s="737">
        <f t="shared" si="30"/>
        <v>0</v>
      </c>
      <c r="G175" s="27">
        <v>9</v>
      </c>
      <c r="H175" s="200" t="s">
        <v>598</v>
      </c>
      <c r="I175" s="738">
        <v>0</v>
      </c>
      <c r="J175" s="738">
        <v>0</v>
      </c>
      <c r="K175" s="737">
        <f t="shared" si="31"/>
        <v>0</v>
      </c>
      <c r="M175" s="27">
        <v>9</v>
      </c>
      <c r="N175" s="200" t="s">
        <v>598</v>
      </c>
      <c r="O175" s="738">
        <v>0.02</v>
      </c>
      <c r="P175" s="738">
        <v>0.16999999999999998</v>
      </c>
      <c r="Q175" s="737">
        <f t="shared" si="32"/>
        <v>0.15</v>
      </c>
      <c r="S175" s="27">
        <v>9</v>
      </c>
      <c r="T175" s="200" t="s">
        <v>598</v>
      </c>
      <c r="U175" s="738">
        <v>52.87</v>
      </c>
      <c r="V175" s="738">
        <v>65.36</v>
      </c>
      <c r="W175" s="737">
        <f t="shared" si="33"/>
        <v>12.490000000000002</v>
      </c>
    </row>
    <row r="176" spans="1:29" x14ac:dyDescent="0.25">
      <c r="A176" s="193">
        <v>10</v>
      </c>
      <c r="B176" s="200" t="s">
        <v>599</v>
      </c>
      <c r="C176" s="738">
        <v>2.82</v>
      </c>
      <c r="D176" s="738">
        <v>2.82</v>
      </c>
      <c r="E176" s="737">
        <f t="shared" si="30"/>
        <v>0</v>
      </c>
      <c r="G176" s="193">
        <v>10</v>
      </c>
      <c r="H176" s="200" t="s">
        <v>599</v>
      </c>
      <c r="I176" s="738">
        <v>0</v>
      </c>
      <c r="J176" s="738">
        <v>3.19</v>
      </c>
      <c r="K176" s="737">
        <f t="shared" si="31"/>
        <v>3.19</v>
      </c>
      <c r="M176" s="193">
        <v>10</v>
      </c>
      <c r="N176" s="200" t="s">
        <v>599</v>
      </c>
      <c r="O176" s="738">
        <v>0.04</v>
      </c>
      <c r="P176" s="738">
        <v>0.16</v>
      </c>
      <c r="Q176" s="737">
        <f t="shared" si="32"/>
        <v>0.12</v>
      </c>
      <c r="S176" s="193">
        <v>10</v>
      </c>
      <c r="T176" s="200" t="s">
        <v>599</v>
      </c>
      <c r="U176" s="738">
        <v>37.020000000000003</v>
      </c>
      <c r="V176" s="738">
        <v>55.96</v>
      </c>
      <c r="W176" s="737">
        <f t="shared" si="33"/>
        <v>18.939999999999998</v>
      </c>
    </row>
    <row r="177" spans="1:23" x14ac:dyDescent="0.25">
      <c r="A177" s="27">
        <v>11</v>
      </c>
      <c r="B177" s="200" t="s">
        <v>600</v>
      </c>
      <c r="C177" s="738">
        <v>33.75</v>
      </c>
      <c r="D177" s="738">
        <v>32.49</v>
      </c>
      <c r="E177" s="737">
        <f t="shared" si="30"/>
        <v>-1.259999999999998</v>
      </c>
      <c r="G177" s="27">
        <v>11</v>
      </c>
      <c r="H177" s="200" t="s">
        <v>600</v>
      </c>
      <c r="I177" s="738">
        <v>0</v>
      </c>
      <c r="J177" s="738">
        <v>0</v>
      </c>
      <c r="K177" s="737">
        <f t="shared" si="31"/>
        <v>0</v>
      </c>
      <c r="M177" s="27">
        <v>11</v>
      </c>
      <c r="N177" s="200" t="s">
        <v>600</v>
      </c>
      <c r="O177" s="738">
        <v>0.02</v>
      </c>
      <c r="P177" s="738">
        <v>0.05</v>
      </c>
      <c r="Q177" s="737">
        <f t="shared" si="32"/>
        <v>3.0000000000000002E-2</v>
      </c>
      <c r="S177" s="27">
        <v>11</v>
      </c>
      <c r="T177" s="200" t="s">
        <v>600</v>
      </c>
      <c r="U177" s="738">
        <v>20.84</v>
      </c>
      <c r="V177" s="738">
        <v>41.14</v>
      </c>
      <c r="W177" s="737">
        <f t="shared" si="33"/>
        <v>20.3</v>
      </c>
    </row>
    <row r="178" spans="1:23" x14ac:dyDescent="0.25">
      <c r="A178" s="193">
        <v>12</v>
      </c>
      <c r="B178" s="200" t="s">
        <v>601</v>
      </c>
      <c r="C178" s="738">
        <v>6.22</v>
      </c>
      <c r="D178" s="738">
        <v>6.22</v>
      </c>
      <c r="E178" s="737">
        <f t="shared" si="30"/>
        <v>0</v>
      </c>
      <c r="G178" s="193">
        <v>12</v>
      </c>
      <c r="H178" s="200" t="s">
        <v>601</v>
      </c>
      <c r="I178" s="738">
        <v>16.14</v>
      </c>
      <c r="J178" s="738">
        <v>31.14</v>
      </c>
      <c r="K178" s="737">
        <f t="shared" si="31"/>
        <v>15</v>
      </c>
      <c r="M178" s="193">
        <v>12</v>
      </c>
      <c r="N178" s="200" t="s">
        <v>601</v>
      </c>
      <c r="O178" s="738">
        <v>0.03</v>
      </c>
      <c r="P178" s="738">
        <v>0.17</v>
      </c>
      <c r="Q178" s="737">
        <f t="shared" si="32"/>
        <v>0.14000000000000001</v>
      </c>
      <c r="S178" s="193">
        <v>12</v>
      </c>
      <c r="T178" s="200" t="s">
        <v>601</v>
      </c>
      <c r="U178" s="738">
        <v>63.25</v>
      </c>
      <c r="V178" s="738">
        <v>69.58</v>
      </c>
      <c r="W178" s="737">
        <f t="shared" si="33"/>
        <v>6.3299999999999983</v>
      </c>
    </row>
    <row r="179" spans="1:23" x14ac:dyDescent="0.25">
      <c r="A179" s="27">
        <v>13</v>
      </c>
      <c r="B179" s="200" t="s">
        <v>602</v>
      </c>
      <c r="C179" s="738">
        <v>2.81</v>
      </c>
      <c r="D179" s="738">
        <v>2.48</v>
      </c>
      <c r="E179" s="737">
        <f t="shared" si="30"/>
        <v>-0.33000000000000007</v>
      </c>
      <c r="G179" s="27">
        <v>13</v>
      </c>
      <c r="H179" s="200" t="s">
        <v>602</v>
      </c>
      <c r="I179" s="738">
        <v>0</v>
      </c>
      <c r="J179" s="738">
        <v>0</v>
      </c>
      <c r="K179" s="737">
        <f t="shared" si="31"/>
        <v>0</v>
      </c>
      <c r="M179" s="27">
        <v>13</v>
      </c>
      <c r="N179" s="200" t="s">
        <v>602</v>
      </c>
      <c r="O179" s="738">
        <v>0.05</v>
      </c>
      <c r="P179" s="738">
        <v>0.15000000000000002</v>
      </c>
      <c r="Q179" s="737">
        <f t="shared" si="32"/>
        <v>0.10000000000000002</v>
      </c>
      <c r="S179" s="27">
        <v>13</v>
      </c>
      <c r="T179" s="200" t="s">
        <v>602</v>
      </c>
      <c r="U179" s="738">
        <v>41.27</v>
      </c>
      <c r="V179" s="738">
        <v>60.58</v>
      </c>
      <c r="W179" s="737">
        <f t="shared" si="33"/>
        <v>19.309999999999995</v>
      </c>
    </row>
    <row r="180" spans="1:23" x14ac:dyDescent="0.25">
      <c r="A180" s="193">
        <v>14</v>
      </c>
      <c r="B180" s="200" t="s">
        <v>603</v>
      </c>
      <c r="C180" s="738">
        <v>3.92</v>
      </c>
      <c r="D180" s="738">
        <v>3.92</v>
      </c>
      <c r="E180" s="737">
        <f t="shared" si="30"/>
        <v>0</v>
      </c>
      <c r="G180" s="193">
        <v>14</v>
      </c>
      <c r="H180" s="200" t="s">
        <v>603</v>
      </c>
      <c r="I180" s="738">
        <v>0</v>
      </c>
      <c r="J180" s="738">
        <v>13.24</v>
      </c>
      <c r="K180" s="737">
        <f t="shared" si="31"/>
        <v>13.24</v>
      </c>
      <c r="M180" s="193">
        <v>14</v>
      </c>
      <c r="N180" s="200" t="s">
        <v>603</v>
      </c>
      <c r="O180" s="738">
        <v>0.02</v>
      </c>
      <c r="P180" s="738">
        <v>0.23</v>
      </c>
      <c r="Q180" s="737">
        <f t="shared" si="32"/>
        <v>0.21000000000000002</v>
      </c>
      <c r="S180" s="193">
        <v>14</v>
      </c>
      <c r="T180" s="200" t="s">
        <v>603</v>
      </c>
      <c r="U180" s="738">
        <v>40.729999999999997</v>
      </c>
      <c r="V180" s="738">
        <v>58.319999999999993</v>
      </c>
      <c r="W180" s="737">
        <f t="shared" si="33"/>
        <v>17.589999999999996</v>
      </c>
    </row>
    <row r="181" spans="1:23" x14ac:dyDescent="0.25">
      <c r="A181" s="27">
        <v>15</v>
      </c>
      <c r="B181" s="200" t="s">
        <v>604</v>
      </c>
      <c r="C181" s="738">
        <v>11.34</v>
      </c>
      <c r="D181" s="738">
        <v>11.31</v>
      </c>
      <c r="E181" s="737">
        <f t="shared" si="30"/>
        <v>-2.9999999999999361E-2</v>
      </c>
      <c r="G181" s="27">
        <v>15</v>
      </c>
      <c r="H181" s="200" t="s">
        <v>604</v>
      </c>
      <c r="I181" s="738">
        <v>0</v>
      </c>
      <c r="J181" s="738">
        <v>10.3</v>
      </c>
      <c r="K181" s="737">
        <f t="shared" si="31"/>
        <v>10.3</v>
      </c>
      <c r="M181" s="27">
        <v>15</v>
      </c>
      <c r="N181" s="200" t="s">
        <v>604</v>
      </c>
      <c r="O181" s="738">
        <v>0.04</v>
      </c>
      <c r="P181" s="738">
        <v>0.13</v>
      </c>
      <c r="Q181" s="737">
        <f t="shared" si="32"/>
        <v>0.09</v>
      </c>
      <c r="S181" s="27">
        <v>15</v>
      </c>
      <c r="T181" s="200" t="s">
        <v>604</v>
      </c>
      <c r="U181" s="738">
        <v>49.23</v>
      </c>
      <c r="V181" s="738">
        <v>73.36999999999999</v>
      </c>
      <c r="W181" s="737">
        <f t="shared" si="33"/>
        <v>24.139999999999993</v>
      </c>
    </row>
    <row r="182" spans="1:23" x14ac:dyDescent="0.25">
      <c r="A182" s="193">
        <v>16</v>
      </c>
      <c r="B182" s="200" t="s">
        <v>605</v>
      </c>
      <c r="C182" s="738">
        <v>4.93</v>
      </c>
      <c r="D182" s="738">
        <v>4.93</v>
      </c>
      <c r="E182" s="737">
        <f t="shared" si="30"/>
        <v>0</v>
      </c>
      <c r="G182" s="193">
        <v>16</v>
      </c>
      <c r="H182" s="200" t="s">
        <v>605</v>
      </c>
      <c r="I182" s="738">
        <v>0</v>
      </c>
      <c r="J182" s="738">
        <v>10.4</v>
      </c>
      <c r="K182" s="737">
        <f t="shared" si="31"/>
        <v>10.4</v>
      </c>
      <c r="M182" s="193">
        <v>16</v>
      </c>
      <c r="N182" s="200" t="s">
        <v>605</v>
      </c>
      <c r="O182" s="738">
        <v>0.08</v>
      </c>
      <c r="P182" s="738">
        <v>0.26</v>
      </c>
      <c r="Q182" s="737">
        <f t="shared" si="32"/>
        <v>0.18</v>
      </c>
      <c r="S182" s="193">
        <v>16</v>
      </c>
      <c r="T182" s="200" t="s">
        <v>605</v>
      </c>
      <c r="U182" s="738">
        <v>49.33</v>
      </c>
      <c r="V182" s="738">
        <v>66.13</v>
      </c>
      <c r="W182" s="737">
        <f t="shared" si="33"/>
        <v>16.799999999999997</v>
      </c>
    </row>
    <row r="183" spans="1:23" x14ac:dyDescent="0.25">
      <c r="A183" s="27">
        <v>17</v>
      </c>
      <c r="B183" s="14" t="s">
        <v>606</v>
      </c>
      <c r="C183" s="738">
        <v>1.65</v>
      </c>
      <c r="D183" s="738">
        <v>1.63</v>
      </c>
      <c r="E183" s="737">
        <f t="shared" si="30"/>
        <v>-2.0000000000000018E-2</v>
      </c>
      <c r="G183" s="27">
        <v>17</v>
      </c>
      <c r="H183" s="14" t="s">
        <v>606</v>
      </c>
      <c r="I183" s="738">
        <v>0</v>
      </c>
      <c r="J183" s="738">
        <v>0</v>
      </c>
      <c r="K183" s="737">
        <f t="shared" si="31"/>
        <v>0</v>
      </c>
      <c r="M183" s="27">
        <v>17</v>
      </c>
      <c r="N183" s="14" t="s">
        <v>606</v>
      </c>
      <c r="O183" s="738">
        <v>0.02</v>
      </c>
      <c r="P183" s="738">
        <v>0.1</v>
      </c>
      <c r="Q183" s="737">
        <f t="shared" si="32"/>
        <v>0.08</v>
      </c>
      <c r="S183" s="27">
        <v>17</v>
      </c>
      <c r="T183" s="14" t="s">
        <v>606</v>
      </c>
      <c r="U183" s="738">
        <v>45.53</v>
      </c>
      <c r="V183" s="738">
        <v>90.28</v>
      </c>
      <c r="W183" s="737">
        <f t="shared" si="33"/>
        <v>44.75</v>
      </c>
    </row>
    <row r="184" spans="1:23" x14ac:dyDescent="0.25">
      <c r="A184" s="193">
        <v>18</v>
      </c>
      <c r="B184" s="200" t="s">
        <v>607</v>
      </c>
      <c r="C184" s="738">
        <v>1.04</v>
      </c>
      <c r="D184" s="738">
        <v>1.04</v>
      </c>
      <c r="E184" s="737">
        <f t="shared" si="30"/>
        <v>0</v>
      </c>
      <c r="G184" s="193">
        <v>18</v>
      </c>
      <c r="H184" s="200" t="s">
        <v>607</v>
      </c>
      <c r="I184" s="738">
        <v>21.52</v>
      </c>
      <c r="J184" s="738">
        <v>61.319999999999993</v>
      </c>
      <c r="K184" s="737">
        <f t="shared" si="31"/>
        <v>39.799999999999997</v>
      </c>
      <c r="M184" s="193">
        <v>18</v>
      </c>
      <c r="N184" s="200" t="s">
        <v>607</v>
      </c>
      <c r="O184" s="738">
        <v>0.03</v>
      </c>
      <c r="P184" s="738">
        <v>0.21000000000000002</v>
      </c>
      <c r="Q184" s="737">
        <f t="shared" si="32"/>
        <v>0.18000000000000002</v>
      </c>
      <c r="S184" s="193">
        <v>18</v>
      </c>
      <c r="T184" s="200" t="s">
        <v>607</v>
      </c>
      <c r="U184" s="738">
        <v>43.85</v>
      </c>
      <c r="V184" s="738">
        <v>72.400000000000006</v>
      </c>
      <c r="W184" s="737">
        <f t="shared" si="33"/>
        <v>28.550000000000004</v>
      </c>
    </row>
    <row r="185" spans="1:23" x14ac:dyDescent="0.25">
      <c r="A185" s="27">
        <v>19</v>
      </c>
      <c r="B185" s="200" t="s">
        <v>608</v>
      </c>
      <c r="C185" s="738">
        <v>2.2000000000000002</v>
      </c>
      <c r="D185" s="738">
        <v>2.2000000000000002</v>
      </c>
      <c r="E185" s="737">
        <f t="shared" si="30"/>
        <v>0</v>
      </c>
      <c r="G185" s="27">
        <v>19</v>
      </c>
      <c r="H185" s="200" t="s">
        <v>608</v>
      </c>
      <c r="I185" s="738">
        <v>4.18</v>
      </c>
      <c r="J185" s="738">
        <v>55.44</v>
      </c>
      <c r="K185" s="737">
        <f t="shared" si="31"/>
        <v>51.26</v>
      </c>
      <c r="M185" s="27">
        <v>19</v>
      </c>
      <c r="N185" s="200" t="s">
        <v>608</v>
      </c>
      <c r="O185" s="738">
        <v>0.02</v>
      </c>
      <c r="P185" s="738">
        <v>0.1</v>
      </c>
      <c r="Q185" s="737">
        <f t="shared" si="32"/>
        <v>0.08</v>
      </c>
      <c r="S185" s="27">
        <v>19</v>
      </c>
      <c r="T185" s="200" t="s">
        <v>608</v>
      </c>
      <c r="U185" s="738">
        <v>63.02</v>
      </c>
      <c r="V185" s="738">
        <v>102.36000000000001</v>
      </c>
      <c r="W185" s="737">
        <f t="shared" si="33"/>
        <v>39.340000000000011</v>
      </c>
    </row>
    <row r="186" spans="1:23" x14ac:dyDescent="0.25">
      <c r="A186" s="193">
        <v>20</v>
      </c>
      <c r="B186" s="200" t="s">
        <v>609</v>
      </c>
      <c r="C186" s="738">
        <v>5.12</v>
      </c>
      <c r="D186" s="738">
        <v>5.12</v>
      </c>
      <c r="E186" s="737">
        <f t="shared" si="30"/>
        <v>0</v>
      </c>
      <c r="G186" s="193">
        <v>20</v>
      </c>
      <c r="H186" s="200" t="s">
        <v>609</v>
      </c>
      <c r="I186" s="738">
        <v>0</v>
      </c>
      <c r="J186" s="738">
        <v>21.439999999999998</v>
      </c>
      <c r="K186" s="737">
        <f t="shared" si="31"/>
        <v>21.439999999999998</v>
      </c>
      <c r="M186" s="193">
        <v>20</v>
      </c>
      <c r="N186" s="200" t="s">
        <v>609</v>
      </c>
      <c r="O186" s="738">
        <v>0.05</v>
      </c>
      <c r="P186" s="738">
        <v>0.21999999999999997</v>
      </c>
      <c r="Q186" s="737">
        <f t="shared" si="32"/>
        <v>0.16999999999999998</v>
      </c>
      <c r="S186" s="193">
        <v>20</v>
      </c>
      <c r="T186" s="200" t="s">
        <v>609</v>
      </c>
      <c r="U186" s="738">
        <v>38.28</v>
      </c>
      <c r="V186" s="738">
        <v>79.81</v>
      </c>
      <c r="W186" s="737">
        <f t="shared" si="33"/>
        <v>41.53</v>
      </c>
    </row>
    <row r="187" spans="1:23" ht="31.5" x14ac:dyDescent="0.25">
      <c r="A187" s="27">
        <v>21</v>
      </c>
      <c r="B187" s="200" t="s">
        <v>610</v>
      </c>
      <c r="C187" s="738">
        <v>1.02</v>
      </c>
      <c r="D187" s="738">
        <v>0.55000000000000004</v>
      </c>
      <c r="E187" s="737">
        <f t="shared" si="30"/>
        <v>-0.47</v>
      </c>
      <c r="G187" s="27">
        <v>21</v>
      </c>
      <c r="H187" s="200" t="s">
        <v>610</v>
      </c>
      <c r="I187" s="738">
        <v>0</v>
      </c>
      <c r="J187" s="738">
        <v>0</v>
      </c>
      <c r="K187" s="737">
        <f t="shared" si="31"/>
        <v>0</v>
      </c>
      <c r="M187" s="27">
        <v>21</v>
      </c>
      <c r="N187" s="200" t="s">
        <v>610</v>
      </c>
      <c r="O187" s="738">
        <v>0.32</v>
      </c>
      <c r="P187" s="738">
        <v>0.45</v>
      </c>
      <c r="Q187" s="737">
        <f t="shared" si="32"/>
        <v>0.13</v>
      </c>
      <c r="S187" s="27">
        <v>21</v>
      </c>
      <c r="T187" s="200" t="s">
        <v>610</v>
      </c>
      <c r="U187" s="738">
        <v>0</v>
      </c>
      <c r="V187" s="738">
        <v>0</v>
      </c>
      <c r="W187" s="737">
        <f t="shared" si="33"/>
        <v>0</v>
      </c>
    </row>
    <row r="188" spans="1:23" x14ac:dyDescent="0.25">
      <c r="A188" s="1201" t="s">
        <v>510</v>
      </c>
      <c r="B188" s="1201"/>
      <c r="C188" s="739">
        <f>SUM(C167:C187)</f>
        <v>131.45000000000002</v>
      </c>
      <c r="D188" s="739">
        <f>SUM(D167:D187)</f>
        <v>141.4</v>
      </c>
      <c r="E188" s="739">
        <f>D188-C188</f>
        <v>9.9499999999999886</v>
      </c>
      <c r="G188" s="1201" t="s">
        <v>510</v>
      </c>
      <c r="H188" s="1201"/>
      <c r="I188" s="741">
        <f>SUM(I167:I187)</f>
        <v>57.28</v>
      </c>
      <c r="J188" s="741">
        <f>SUM(J167:J187)</f>
        <v>329.83</v>
      </c>
      <c r="K188" s="741">
        <f>J188-I188</f>
        <v>272.54999999999995</v>
      </c>
      <c r="M188" s="1201" t="s">
        <v>510</v>
      </c>
      <c r="N188" s="1201"/>
      <c r="O188" s="741">
        <f>SUM(O167:O187)</f>
        <v>1.3000000000000003</v>
      </c>
      <c r="P188" s="741">
        <f>SUM(P167:P187)</f>
        <v>4.6899999999999995</v>
      </c>
      <c r="Q188" s="741">
        <f>P188-O188</f>
        <v>3.3899999999999992</v>
      </c>
      <c r="S188" s="1201" t="s">
        <v>510</v>
      </c>
      <c r="T188" s="1201"/>
      <c r="U188" s="741">
        <f>SUM(U167:U187)</f>
        <v>903.91000000000008</v>
      </c>
      <c r="V188" s="741">
        <f>SUM(V167:V187)</f>
        <v>1328.8400000000001</v>
      </c>
      <c r="W188" s="741">
        <f>V188-U188</f>
        <v>424.93000000000006</v>
      </c>
    </row>
    <row r="190" spans="1:23" x14ac:dyDescent="0.25">
      <c r="A190" s="1204" t="s">
        <v>516</v>
      </c>
      <c r="B190" s="1204"/>
      <c r="C190" s="1204"/>
      <c r="D190" s="1204"/>
      <c r="E190" s="1204"/>
      <c r="G190" s="1206" t="s">
        <v>525</v>
      </c>
      <c r="H190" s="1206"/>
      <c r="I190" s="1206"/>
      <c r="J190" s="1206"/>
      <c r="K190" s="1206"/>
      <c r="M190" s="1206" t="s">
        <v>534</v>
      </c>
      <c r="N190" s="1206"/>
      <c r="O190" s="1206"/>
      <c r="P190" s="1206"/>
      <c r="Q190" s="1206"/>
      <c r="S190" s="1206" t="s">
        <v>543</v>
      </c>
      <c r="T190" s="1206"/>
      <c r="U190" s="1206"/>
      <c r="V190" s="1206"/>
      <c r="W190" s="1206"/>
    </row>
    <row r="191" spans="1:23" ht="23.25" customHeight="1" x14ac:dyDescent="0.25">
      <c r="A191" s="1205"/>
      <c r="B191" s="1205"/>
      <c r="C191" s="1205"/>
      <c r="D191" s="1205"/>
      <c r="E191" s="1205"/>
      <c r="G191" s="1207"/>
      <c r="H191" s="1207"/>
      <c r="I191" s="1207"/>
      <c r="J191" s="1207"/>
      <c r="K191" s="1207"/>
      <c r="M191" s="1207"/>
      <c r="N191" s="1207"/>
      <c r="O191" s="1207"/>
      <c r="P191" s="1207"/>
      <c r="Q191" s="1207"/>
      <c r="S191" s="1207"/>
      <c r="T191" s="1207"/>
      <c r="U191" s="1207"/>
      <c r="V191" s="1207"/>
      <c r="W191" s="1207"/>
    </row>
    <row r="192" spans="1:23" x14ac:dyDescent="0.25">
      <c r="A192" s="1093" t="s">
        <v>20</v>
      </c>
      <c r="B192" s="1093" t="s">
        <v>499</v>
      </c>
      <c r="C192" s="1093" t="s">
        <v>3</v>
      </c>
      <c r="D192" s="1093" t="s">
        <v>500</v>
      </c>
      <c r="E192" s="1093"/>
      <c r="G192" s="1093" t="s">
        <v>20</v>
      </c>
      <c r="H192" s="1093" t="s">
        <v>499</v>
      </c>
      <c r="I192" s="1093" t="s">
        <v>3</v>
      </c>
      <c r="J192" s="1093" t="s">
        <v>500</v>
      </c>
      <c r="K192" s="1093"/>
      <c r="M192" s="1093" t="s">
        <v>20</v>
      </c>
      <c r="N192" s="1093" t="s">
        <v>499</v>
      </c>
      <c r="O192" s="1093" t="s">
        <v>3</v>
      </c>
      <c r="P192" s="1093" t="s">
        <v>500</v>
      </c>
      <c r="Q192" s="1093"/>
      <c r="S192" s="1199" t="s">
        <v>20</v>
      </c>
      <c r="T192" s="1199" t="s">
        <v>499</v>
      </c>
      <c r="U192" s="1199" t="s">
        <v>3</v>
      </c>
      <c r="V192" s="1202" t="s">
        <v>500</v>
      </c>
      <c r="W192" s="1203"/>
    </row>
    <row r="193" spans="1:23" ht="31.5" customHeight="1" x14ac:dyDescent="0.25">
      <c r="A193" s="1093"/>
      <c r="B193" s="1093"/>
      <c r="C193" s="1093"/>
      <c r="D193" s="181" t="s">
        <v>130</v>
      </c>
      <c r="E193" s="181" t="s">
        <v>501</v>
      </c>
      <c r="G193" s="1093"/>
      <c r="H193" s="1093"/>
      <c r="I193" s="1093"/>
      <c r="J193" s="181" t="s">
        <v>130</v>
      </c>
      <c r="K193" s="181" t="s">
        <v>501</v>
      </c>
      <c r="M193" s="1093"/>
      <c r="N193" s="1093"/>
      <c r="O193" s="1093"/>
      <c r="P193" s="181" t="s">
        <v>130</v>
      </c>
      <c r="Q193" s="181" t="s">
        <v>501</v>
      </c>
      <c r="S193" s="1200"/>
      <c r="T193" s="1200"/>
      <c r="U193" s="1200"/>
      <c r="V193" s="181" t="s">
        <v>130</v>
      </c>
      <c r="W193" s="181" t="s">
        <v>501</v>
      </c>
    </row>
    <row r="194" spans="1:23" x14ac:dyDescent="0.25">
      <c r="A194" s="27">
        <v>1</v>
      </c>
      <c r="B194" s="200" t="s">
        <v>590</v>
      </c>
      <c r="C194" s="736">
        <f t="array" ref="C194:C214">TRANSPOSE('Bieu 01 CH'!F20:Z20)</f>
        <v>0</v>
      </c>
      <c r="D194" s="736">
        <f t="array" ref="D194:D214">TRANSPOSE('Bieu 03 CH'!E21:Y21)</f>
        <v>4</v>
      </c>
      <c r="E194" s="737">
        <f>D194-C194</f>
        <v>4</v>
      </c>
      <c r="G194" s="27">
        <v>1</v>
      </c>
      <c r="H194" s="200" t="s">
        <v>590</v>
      </c>
      <c r="I194" s="736">
        <f t="array" ref="I194:I214">TRANSPOSE('Bieu 01 CH'!F30:Z30)</f>
        <v>161.94999999999999</v>
      </c>
      <c r="J194" s="736">
        <f t="array" ref="J194:J214">TRANSPOSE('Bieu 03 CH'!E31:Y31)</f>
        <v>189.54</v>
      </c>
      <c r="K194" s="737">
        <f>J194-I194</f>
        <v>27.590000000000003</v>
      </c>
      <c r="M194" s="27">
        <v>1</v>
      </c>
      <c r="N194" s="200" t="s">
        <v>590</v>
      </c>
      <c r="O194" s="736">
        <f t="array" ref="O194:O214">TRANSPOSE('Bieu 01 CH'!F40:Z40)</f>
        <v>0</v>
      </c>
      <c r="P194" s="736">
        <f t="array" ref="P194:P214">TRANSPOSE('Bieu 03 CH'!E41:Y41)</f>
        <v>0</v>
      </c>
      <c r="Q194" s="737">
        <f>P194-O194</f>
        <v>0</v>
      </c>
      <c r="S194" s="27">
        <v>1</v>
      </c>
      <c r="T194" s="200" t="s">
        <v>590</v>
      </c>
      <c r="U194" s="736">
        <f t="array" ref="U194:U214">TRANSPOSE('Bieu 01 CH'!F51:Z51)</f>
        <v>0</v>
      </c>
      <c r="V194" s="736">
        <f t="array" ref="V194:V214">TRANSPOSE('Bieu 03 CH'!E52:Y52)</f>
        <v>0</v>
      </c>
      <c r="W194" s="737">
        <f>V194-U194</f>
        <v>0</v>
      </c>
    </row>
    <row r="195" spans="1:23" x14ac:dyDescent="0.25">
      <c r="A195" s="193">
        <v>2</v>
      </c>
      <c r="B195" s="613" t="s">
        <v>591</v>
      </c>
      <c r="C195" s="738">
        <v>5.36</v>
      </c>
      <c r="D195" s="738">
        <v>230.04000000000002</v>
      </c>
      <c r="E195" s="737">
        <f t="shared" ref="E195:E214" si="34">D195-C195</f>
        <v>224.68</v>
      </c>
      <c r="G195" s="193">
        <v>2</v>
      </c>
      <c r="H195" s="613" t="s">
        <v>591</v>
      </c>
      <c r="I195" s="738">
        <v>245.89000000000004</v>
      </c>
      <c r="J195" s="738">
        <v>274.04000000000002</v>
      </c>
      <c r="K195" s="737">
        <f t="shared" ref="K195:K214" si="35">J195-I195</f>
        <v>28.149999999999977</v>
      </c>
      <c r="M195" s="193">
        <v>2</v>
      </c>
      <c r="N195" s="613" t="s">
        <v>591</v>
      </c>
      <c r="O195" s="738">
        <v>0</v>
      </c>
      <c r="P195" s="738">
        <v>0</v>
      </c>
      <c r="Q195" s="737">
        <f t="shared" ref="Q195:Q214" si="36">P195-O195</f>
        <v>0</v>
      </c>
      <c r="S195" s="193">
        <v>2</v>
      </c>
      <c r="T195" s="613" t="s">
        <v>591</v>
      </c>
      <c r="U195" s="738">
        <v>0</v>
      </c>
      <c r="V195" s="738">
        <v>0</v>
      </c>
      <c r="W195" s="737">
        <f t="shared" ref="W195:W214" si="37">V195-U195</f>
        <v>0</v>
      </c>
    </row>
    <row r="196" spans="1:23" x14ac:dyDescent="0.25">
      <c r="A196" s="27">
        <v>3</v>
      </c>
      <c r="B196" s="613" t="s">
        <v>592</v>
      </c>
      <c r="C196" s="738">
        <v>0</v>
      </c>
      <c r="D196" s="738">
        <v>0</v>
      </c>
      <c r="E196" s="737">
        <f t="shared" si="34"/>
        <v>0</v>
      </c>
      <c r="G196" s="27">
        <v>3</v>
      </c>
      <c r="H196" s="613" t="s">
        <v>592</v>
      </c>
      <c r="I196" s="738">
        <v>361.7</v>
      </c>
      <c r="J196" s="738">
        <v>393.4</v>
      </c>
      <c r="K196" s="737">
        <f t="shared" si="35"/>
        <v>31.699999999999989</v>
      </c>
      <c r="M196" s="27">
        <v>3</v>
      </c>
      <c r="N196" s="613" t="s">
        <v>592</v>
      </c>
      <c r="O196" s="738">
        <v>0</v>
      </c>
      <c r="P196" s="738">
        <v>0</v>
      </c>
      <c r="Q196" s="737">
        <f t="shared" si="36"/>
        <v>0</v>
      </c>
      <c r="S196" s="27">
        <v>3</v>
      </c>
      <c r="T196" s="613" t="s">
        <v>592</v>
      </c>
      <c r="U196" s="738">
        <v>0</v>
      </c>
      <c r="V196" s="738">
        <v>0</v>
      </c>
      <c r="W196" s="737">
        <f t="shared" si="37"/>
        <v>0</v>
      </c>
    </row>
    <row r="197" spans="1:23" x14ac:dyDescent="0.25">
      <c r="A197" s="193">
        <v>4</v>
      </c>
      <c r="B197" s="613" t="s">
        <v>593</v>
      </c>
      <c r="C197" s="738">
        <v>9.02</v>
      </c>
      <c r="D197" s="738">
        <v>6.3599999999999994</v>
      </c>
      <c r="E197" s="737">
        <f t="shared" si="34"/>
        <v>-2.66</v>
      </c>
      <c r="G197" s="193">
        <v>4</v>
      </c>
      <c r="H197" s="613" t="s">
        <v>593</v>
      </c>
      <c r="I197" s="738">
        <v>142.57</v>
      </c>
      <c r="J197" s="738">
        <v>157.72</v>
      </c>
      <c r="K197" s="737">
        <f t="shared" si="35"/>
        <v>15.150000000000006</v>
      </c>
      <c r="M197" s="193">
        <v>4</v>
      </c>
      <c r="N197" s="613" t="s">
        <v>593</v>
      </c>
      <c r="O197" s="738">
        <v>0</v>
      </c>
      <c r="P197" s="738">
        <v>0</v>
      </c>
      <c r="Q197" s="737">
        <f t="shared" si="36"/>
        <v>0</v>
      </c>
      <c r="S197" s="193">
        <v>4</v>
      </c>
      <c r="T197" s="613" t="s">
        <v>593</v>
      </c>
      <c r="U197" s="738">
        <v>0</v>
      </c>
      <c r="V197" s="738">
        <v>0</v>
      </c>
      <c r="W197" s="737">
        <f t="shared" si="37"/>
        <v>0</v>
      </c>
    </row>
    <row r="198" spans="1:23" x14ac:dyDescent="0.25">
      <c r="A198" s="27">
        <v>5</v>
      </c>
      <c r="B198" s="613" t="s">
        <v>594</v>
      </c>
      <c r="C198" s="738">
        <v>162.31</v>
      </c>
      <c r="D198" s="738">
        <v>82.31</v>
      </c>
      <c r="E198" s="737">
        <f t="shared" si="34"/>
        <v>-80</v>
      </c>
      <c r="G198" s="27">
        <v>5</v>
      </c>
      <c r="H198" s="613" t="s">
        <v>594</v>
      </c>
      <c r="I198" s="738">
        <v>112.88000000000002</v>
      </c>
      <c r="J198" s="738">
        <v>134.10000000000002</v>
      </c>
      <c r="K198" s="737">
        <f t="shared" si="35"/>
        <v>21.22</v>
      </c>
      <c r="M198" s="27">
        <v>5</v>
      </c>
      <c r="N198" s="613" t="s">
        <v>594</v>
      </c>
      <c r="O198" s="738">
        <v>0.18</v>
      </c>
      <c r="P198" s="738">
        <v>0.18</v>
      </c>
      <c r="Q198" s="737">
        <f t="shared" si="36"/>
        <v>0</v>
      </c>
      <c r="S198" s="27">
        <v>5</v>
      </c>
      <c r="T198" s="613" t="s">
        <v>594</v>
      </c>
      <c r="U198" s="738">
        <v>0</v>
      </c>
      <c r="V198" s="738">
        <v>0</v>
      </c>
      <c r="W198" s="737">
        <f t="shared" si="37"/>
        <v>0</v>
      </c>
    </row>
    <row r="199" spans="1:23" x14ac:dyDescent="0.25">
      <c r="A199" s="193">
        <v>6</v>
      </c>
      <c r="B199" s="613" t="s">
        <v>595</v>
      </c>
      <c r="C199" s="738">
        <v>0</v>
      </c>
      <c r="D199" s="738">
        <v>97.1</v>
      </c>
      <c r="E199" s="737">
        <f t="shared" si="34"/>
        <v>97.1</v>
      </c>
      <c r="G199" s="193">
        <v>6</v>
      </c>
      <c r="H199" s="613" t="s">
        <v>595</v>
      </c>
      <c r="I199" s="738">
        <v>155.93</v>
      </c>
      <c r="J199" s="738">
        <v>162.63</v>
      </c>
      <c r="K199" s="737">
        <f t="shared" si="35"/>
        <v>6.6999999999999886</v>
      </c>
      <c r="M199" s="193">
        <v>6</v>
      </c>
      <c r="N199" s="613" t="s">
        <v>595</v>
      </c>
      <c r="O199" s="738">
        <v>0</v>
      </c>
      <c r="P199" s="738">
        <v>0.3</v>
      </c>
      <c r="Q199" s="737">
        <f t="shared" si="36"/>
        <v>0.3</v>
      </c>
      <c r="S199" s="193">
        <v>6</v>
      </c>
      <c r="T199" s="613" t="s">
        <v>595</v>
      </c>
      <c r="U199" s="738">
        <v>0</v>
      </c>
      <c r="V199" s="738">
        <v>0</v>
      </c>
      <c r="W199" s="737">
        <f t="shared" si="37"/>
        <v>0</v>
      </c>
    </row>
    <row r="200" spans="1:23" x14ac:dyDescent="0.25">
      <c r="A200" s="27">
        <v>7</v>
      </c>
      <c r="B200" s="200" t="s">
        <v>596</v>
      </c>
      <c r="C200" s="738">
        <v>0</v>
      </c>
      <c r="D200" s="738">
        <v>0</v>
      </c>
      <c r="E200" s="737">
        <f t="shared" si="34"/>
        <v>0</v>
      </c>
      <c r="G200" s="27">
        <v>7</v>
      </c>
      <c r="H200" s="200" t="s">
        <v>596</v>
      </c>
      <c r="I200" s="738">
        <v>75.34</v>
      </c>
      <c r="J200" s="738">
        <v>93.72</v>
      </c>
      <c r="K200" s="737">
        <f t="shared" si="35"/>
        <v>18.379999999999995</v>
      </c>
      <c r="M200" s="27">
        <v>7</v>
      </c>
      <c r="N200" s="200" t="s">
        <v>596</v>
      </c>
      <c r="O200" s="738">
        <v>0</v>
      </c>
      <c r="P200" s="738">
        <v>0</v>
      </c>
      <c r="Q200" s="737">
        <f t="shared" si="36"/>
        <v>0</v>
      </c>
      <c r="S200" s="27">
        <v>7</v>
      </c>
      <c r="T200" s="200" t="s">
        <v>596</v>
      </c>
      <c r="U200" s="738">
        <v>0</v>
      </c>
      <c r="V200" s="738">
        <v>0</v>
      </c>
      <c r="W200" s="737">
        <f t="shared" si="37"/>
        <v>0</v>
      </c>
    </row>
    <row r="201" spans="1:23" x14ac:dyDescent="0.25">
      <c r="A201" s="193">
        <v>8</v>
      </c>
      <c r="B201" s="200" t="s">
        <v>597</v>
      </c>
      <c r="C201" s="738">
        <v>0</v>
      </c>
      <c r="D201" s="738">
        <v>14</v>
      </c>
      <c r="E201" s="737">
        <f t="shared" si="34"/>
        <v>14</v>
      </c>
      <c r="G201" s="193">
        <v>8</v>
      </c>
      <c r="H201" s="200" t="s">
        <v>597</v>
      </c>
      <c r="I201" s="738">
        <v>54.06</v>
      </c>
      <c r="J201" s="738">
        <v>83.160000000000011</v>
      </c>
      <c r="K201" s="737">
        <f t="shared" si="35"/>
        <v>29.100000000000009</v>
      </c>
      <c r="M201" s="193">
        <v>8</v>
      </c>
      <c r="N201" s="200" t="s">
        <v>597</v>
      </c>
      <c r="O201" s="738">
        <v>0</v>
      </c>
      <c r="P201" s="738">
        <v>0</v>
      </c>
      <c r="Q201" s="737">
        <f t="shared" si="36"/>
        <v>0</v>
      </c>
      <c r="S201" s="193">
        <v>8</v>
      </c>
      <c r="T201" s="200" t="s">
        <v>597</v>
      </c>
      <c r="U201" s="738">
        <v>0</v>
      </c>
      <c r="V201" s="738">
        <v>0</v>
      </c>
      <c r="W201" s="737">
        <f t="shared" si="37"/>
        <v>0</v>
      </c>
    </row>
    <row r="202" spans="1:23" x14ac:dyDescent="0.25">
      <c r="A202" s="27">
        <v>9</v>
      </c>
      <c r="B202" s="200" t="s">
        <v>598</v>
      </c>
      <c r="C202" s="738">
        <v>1.52</v>
      </c>
      <c r="D202" s="738">
        <v>3.17</v>
      </c>
      <c r="E202" s="737">
        <f t="shared" si="34"/>
        <v>1.65</v>
      </c>
      <c r="G202" s="27">
        <v>9</v>
      </c>
      <c r="H202" s="200" t="s">
        <v>598</v>
      </c>
      <c r="I202" s="738">
        <v>135.62</v>
      </c>
      <c r="J202" s="738">
        <v>153.55000000000001</v>
      </c>
      <c r="K202" s="737">
        <f t="shared" si="35"/>
        <v>17.930000000000007</v>
      </c>
      <c r="M202" s="27">
        <v>9</v>
      </c>
      <c r="N202" s="200" t="s">
        <v>598</v>
      </c>
      <c r="O202" s="738">
        <v>0</v>
      </c>
      <c r="P202" s="738">
        <v>0.43</v>
      </c>
      <c r="Q202" s="737">
        <f t="shared" si="36"/>
        <v>0.43</v>
      </c>
      <c r="S202" s="27">
        <v>9</v>
      </c>
      <c r="T202" s="200" t="s">
        <v>598</v>
      </c>
      <c r="U202" s="738">
        <v>0</v>
      </c>
      <c r="V202" s="738">
        <v>0</v>
      </c>
      <c r="W202" s="737">
        <f t="shared" si="37"/>
        <v>0</v>
      </c>
    </row>
    <row r="203" spans="1:23" x14ac:dyDescent="0.25">
      <c r="A203" s="193">
        <v>10</v>
      </c>
      <c r="B203" s="200" t="s">
        <v>599</v>
      </c>
      <c r="C203" s="738">
        <v>0</v>
      </c>
      <c r="D203" s="738">
        <v>67.72</v>
      </c>
      <c r="E203" s="737">
        <f t="shared" si="34"/>
        <v>67.72</v>
      </c>
      <c r="G203" s="193">
        <v>10</v>
      </c>
      <c r="H203" s="200" t="s">
        <v>599</v>
      </c>
      <c r="I203" s="738">
        <v>223.70899999999997</v>
      </c>
      <c r="J203" s="738">
        <v>296.50900000000001</v>
      </c>
      <c r="K203" s="737">
        <f t="shared" si="35"/>
        <v>72.80000000000004</v>
      </c>
      <c r="M203" s="193">
        <v>10</v>
      </c>
      <c r="N203" s="200" t="s">
        <v>599</v>
      </c>
      <c r="O203" s="738">
        <v>0</v>
      </c>
      <c r="P203" s="738">
        <v>8.52</v>
      </c>
      <c r="Q203" s="737">
        <f t="shared" si="36"/>
        <v>8.52</v>
      </c>
      <c r="S203" s="193">
        <v>10</v>
      </c>
      <c r="T203" s="200" t="s">
        <v>599</v>
      </c>
      <c r="U203" s="738">
        <v>0</v>
      </c>
      <c r="V203" s="738">
        <v>0</v>
      </c>
      <c r="W203" s="737">
        <f t="shared" si="37"/>
        <v>0</v>
      </c>
    </row>
    <row r="204" spans="1:23" x14ac:dyDescent="0.25">
      <c r="A204" s="27">
        <v>11</v>
      </c>
      <c r="B204" s="200" t="s">
        <v>600</v>
      </c>
      <c r="C204" s="738">
        <v>3.46</v>
      </c>
      <c r="D204" s="738">
        <v>48.46</v>
      </c>
      <c r="E204" s="737">
        <f t="shared" si="34"/>
        <v>45</v>
      </c>
      <c r="G204" s="27">
        <v>11</v>
      </c>
      <c r="H204" s="200" t="s">
        <v>600</v>
      </c>
      <c r="I204" s="738">
        <v>71.608000000000018</v>
      </c>
      <c r="J204" s="738">
        <v>75.078000000000017</v>
      </c>
      <c r="K204" s="737">
        <f t="shared" si="35"/>
        <v>3.4699999999999989</v>
      </c>
      <c r="M204" s="27">
        <v>11</v>
      </c>
      <c r="N204" s="200" t="s">
        <v>600</v>
      </c>
      <c r="O204" s="738">
        <v>0</v>
      </c>
      <c r="P204" s="738">
        <v>0</v>
      </c>
      <c r="Q204" s="737">
        <f t="shared" si="36"/>
        <v>0</v>
      </c>
      <c r="S204" s="27">
        <v>11</v>
      </c>
      <c r="T204" s="200" t="s">
        <v>600</v>
      </c>
      <c r="U204" s="738">
        <v>0</v>
      </c>
      <c r="V204" s="738">
        <v>0</v>
      </c>
      <c r="W204" s="737">
        <f t="shared" si="37"/>
        <v>0</v>
      </c>
    </row>
    <row r="205" spans="1:23" x14ac:dyDescent="0.25">
      <c r="A205" s="193">
        <v>12</v>
      </c>
      <c r="B205" s="200" t="s">
        <v>601</v>
      </c>
      <c r="C205" s="738">
        <v>0</v>
      </c>
      <c r="D205" s="738">
        <v>0</v>
      </c>
      <c r="E205" s="737">
        <f t="shared" si="34"/>
        <v>0</v>
      </c>
      <c r="G205" s="193">
        <v>12</v>
      </c>
      <c r="H205" s="200" t="s">
        <v>601</v>
      </c>
      <c r="I205" s="738">
        <v>162.22000000000003</v>
      </c>
      <c r="J205" s="738">
        <v>181.08</v>
      </c>
      <c r="K205" s="737">
        <f t="shared" si="35"/>
        <v>18.859999999999985</v>
      </c>
      <c r="M205" s="193">
        <v>12</v>
      </c>
      <c r="N205" s="200" t="s">
        <v>601</v>
      </c>
      <c r="O205" s="738">
        <v>0</v>
      </c>
      <c r="P205" s="738">
        <v>7.55</v>
      </c>
      <c r="Q205" s="737">
        <f t="shared" si="36"/>
        <v>7.55</v>
      </c>
      <c r="S205" s="193">
        <v>12</v>
      </c>
      <c r="T205" s="200" t="s">
        <v>601</v>
      </c>
      <c r="U205" s="738">
        <v>0</v>
      </c>
      <c r="V205" s="738">
        <v>0</v>
      </c>
      <c r="W205" s="737">
        <f t="shared" si="37"/>
        <v>0</v>
      </c>
    </row>
    <row r="206" spans="1:23" x14ac:dyDescent="0.25">
      <c r="A206" s="27">
        <v>13</v>
      </c>
      <c r="B206" s="200" t="s">
        <v>602</v>
      </c>
      <c r="C206" s="738">
        <v>4.97</v>
      </c>
      <c r="D206" s="738">
        <v>383.86000000000007</v>
      </c>
      <c r="E206" s="737">
        <f t="shared" si="34"/>
        <v>378.89000000000004</v>
      </c>
      <c r="G206" s="27">
        <v>13</v>
      </c>
      <c r="H206" s="200" t="s">
        <v>602</v>
      </c>
      <c r="I206" s="738">
        <v>122.39999999999998</v>
      </c>
      <c r="J206" s="738">
        <v>257.84999999999997</v>
      </c>
      <c r="K206" s="737">
        <f t="shared" si="35"/>
        <v>135.44999999999999</v>
      </c>
      <c r="M206" s="27">
        <v>13</v>
      </c>
      <c r="N206" s="200" t="s">
        <v>602</v>
      </c>
      <c r="O206" s="738">
        <v>1.31</v>
      </c>
      <c r="P206" s="738">
        <v>1.31</v>
      </c>
      <c r="Q206" s="737">
        <f t="shared" si="36"/>
        <v>0</v>
      </c>
      <c r="S206" s="27">
        <v>13</v>
      </c>
      <c r="T206" s="200" t="s">
        <v>602</v>
      </c>
      <c r="U206" s="738">
        <v>0</v>
      </c>
      <c r="V206" s="738">
        <v>0</v>
      </c>
      <c r="W206" s="737">
        <f t="shared" si="37"/>
        <v>0</v>
      </c>
    </row>
    <row r="207" spans="1:23" x14ac:dyDescent="0.25">
      <c r="A207" s="193">
        <v>14</v>
      </c>
      <c r="B207" s="200" t="s">
        <v>603</v>
      </c>
      <c r="C207" s="738">
        <v>11.56</v>
      </c>
      <c r="D207" s="738">
        <v>26.46</v>
      </c>
      <c r="E207" s="737">
        <f t="shared" si="34"/>
        <v>14.9</v>
      </c>
      <c r="G207" s="193">
        <v>14</v>
      </c>
      <c r="H207" s="200" t="s">
        <v>603</v>
      </c>
      <c r="I207" s="738">
        <v>169.53000000000003</v>
      </c>
      <c r="J207" s="738">
        <v>196.37000000000003</v>
      </c>
      <c r="K207" s="737">
        <f t="shared" si="35"/>
        <v>26.840000000000003</v>
      </c>
      <c r="M207" s="193">
        <v>14</v>
      </c>
      <c r="N207" s="200" t="s">
        <v>603</v>
      </c>
      <c r="O207" s="738">
        <v>0</v>
      </c>
      <c r="P207" s="738">
        <v>0</v>
      </c>
      <c r="Q207" s="737">
        <f t="shared" si="36"/>
        <v>0</v>
      </c>
      <c r="S207" s="193">
        <v>14</v>
      </c>
      <c r="T207" s="200" t="s">
        <v>603</v>
      </c>
      <c r="U207" s="738">
        <v>0</v>
      </c>
      <c r="V207" s="738">
        <v>0</v>
      </c>
      <c r="W207" s="737">
        <f t="shared" si="37"/>
        <v>0</v>
      </c>
    </row>
    <row r="208" spans="1:23" x14ac:dyDescent="0.25">
      <c r="A208" s="27">
        <v>15</v>
      </c>
      <c r="B208" s="200" t="s">
        <v>604</v>
      </c>
      <c r="C208" s="738">
        <v>0</v>
      </c>
      <c r="D208" s="738">
        <v>103.63</v>
      </c>
      <c r="E208" s="737">
        <f t="shared" si="34"/>
        <v>103.63</v>
      </c>
      <c r="G208" s="27">
        <v>15</v>
      </c>
      <c r="H208" s="200" t="s">
        <v>604</v>
      </c>
      <c r="I208" s="738">
        <v>168.37</v>
      </c>
      <c r="J208" s="738">
        <v>331.49</v>
      </c>
      <c r="K208" s="737">
        <f t="shared" si="35"/>
        <v>163.12</v>
      </c>
      <c r="M208" s="27">
        <v>15</v>
      </c>
      <c r="N208" s="200" t="s">
        <v>604</v>
      </c>
      <c r="O208" s="738">
        <v>0</v>
      </c>
      <c r="P208" s="738">
        <v>0</v>
      </c>
      <c r="Q208" s="737">
        <f t="shared" si="36"/>
        <v>0</v>
      </c>
      <c r="S208" s="27">
        <v>15</v>
      </c>
      <c r="T208" s="200" t="s">
        <v>604</v>
      </c>
      <c r="U208" s="738">
        <v>0</v>
      </c>
      <c r="V208" s="738">
        <v>0</v>
      </c>
      <c r="W208" s="737">
        <f t="shared" si="37"/>
        <v>0</v>
      </c>
    </row>
    <row r="209" spans="1:23" x14ac:dyDescent="0.25">
      <c r="A209" s="193">
        <v>16</v>
      </c>
      <c r="B209" s="200" t="s">
        <v>605</v>
      </c>
      <c r="C209" s="738">
        <v>10.84</v>
      </c>
      <c r="D209" s="738">
        <v>37.099999999999994</v>
      </c>
      <c r="E209" s="737">
        <f t="shared" si="34"/>
        <v>26.259999999999994</v>
      </c>
      <c r="G209" s="193">
        <v>16</v>
      </c>
      <c r="H209" s="200" t="s">
        <v>605</v>
      </c>
      <c r="I209" s="738">
        <v>146.22999999999996</v>
      </c>
      <c r="J209" s="738">
        <v>375.48999999999995</v>
      </c>
      <c r="K209" s="737">
        <f t="shared" si="35"/>
        <v>229.26</v>
      </c>
      <c r="M209" s="193">
        <v>16</v>
      </c>
      <c r="N209" s="200" t="s">
        <v>605</v>
      </c>
      <c r="O209" s="738">
        <v>8.1300000000000008</v>
      </c>
      <c r="P209" s="738">
        <v>8.1300000000000008</v>
      </c>
      <c r="Q209" s="737">
        <f t="shared" si="36"/>
        <v>0</v>
      </c>
      <c r="S209" s="193">
        <v>16</v>
      </c>
      <c r="T209" s="200" t="s">
        <v>605</v>
      </c>
      <c r="U209" s="738">
        <v>0</v>
      </c>
      <c r="V209" s="738">
        <v>0</v>
      </c>
      <c r="W209" s="737">
        <f t="shared" si="37"/>
        <v>0</v>
      </c>
    </row>
    <row r="210" spans="1:23" x14ac:dyDescent="0.25">
      <c r="A210" s="27">
        <v>17</v>
      </c>
      <c r="B210" s="14" t="s">
        <v>606</v>
      </c>
      <c r="C210" s="738">
        <v>0</v>
      </c>
      <c r="D210" s="738">
        <v>0</v>
      </c>
      <c r="E210" s="737">
        <f t="shared" si="34"/>
        <v>0</v>
      </c>
      <c r="G210" s="27">
        <v>17</v>
      </c>
      <c r="H210" s="14" t="s">
        <v>606</v>
      </c>
      <c r="I210" s="738">
        <v>57.540000000000006</v>
      </c>
      <c r="J210" s="738">
        <v>63.370000000000005</v>
      </c>
      <c r="K210" s="737">
        <f t="shared" si="35"/>
        <v>5.8299999999999983</v>
      </c>
      <c r="M210" s="27">
        <v>17</v>
      </c>
      <c r="N210" s="14" t="s">
        <v>606</v>
      </c>
      <c r="O210" s="738">
        <v>0.69</v>
      </c>
      <c r="P210" s="738">
        <v>0.69</v>
      </c>
      <c r="Q210" s="737">
        <f t="shared" si="36"/>
        <v>0</v>
      </c>
      <c r="S210" s="27">
        <v>17</v>
      </c>
      <c r="T210" s="14" t="s">
        <v>606</v>
      </c>
      <c r="U210" s="738">
        <v>0</v>
      </c>
      <c r="V210" s="738">
        <v>0</v>
      </c>
      <c r="W210" s="737">
        <f t="shared" si="37"/>
        <v>0</v>
      </c>
    </row>
    <row r="211" spans="1:23" x14ac:dyDescent="0.25">
      <c r="A211" s="193">
        <v>18</v>
      </c>
      <c r="B211" s="200" t="s">
        <v>607</v>
      </c>
      <c r="C211" s="738">
        <v>6.02</v>
      </c>
      <c r="D211" s="738">
        <v>12.02</v>
      </c>
      <c r="E211" s="737">
        <f t="shared" si="34"/>
        <v>6</v>
      </c>
      <c r="G211" s="193">
        <v>18</v>
      </c>
      <c r="H211" s="200" t="s">
        <v>607</v>
      </c>
      <c r="I211" s="738">
        <v>226.55000000000004</v>
      </c>
      <c r="J211" s="738">
        <v>252.65000000000003</v>
      </c>
      <c r="K211" s="737">
        <f t="shared" si="35"/>
        <v>26.099999999999994</v>
      </c>
      <c r="M211" s="193">
        <v>18</v>
      </c>
      <c r="N211" s="200" t="s">
        <v>607</v>
      </c>
      <c r="O211" s="738">
        <v>0</v>
      </c>
      <c r="P211" s="738">
        <v>8.9700000000000006</v>
      </c>
      <c r="Q211" s="737">
        <f t="shared" si="36"/>
        <v>8.9700000000000006</v>
      </c>
      <c r="S211" s="193">
        <v>18</v>
      </c>
      <c r="T211" s="200" t="s">
        <v>607</v>
      </c>
      <c r="U211" s="738">
        <v>0</v>
      </c>
      <c r="V211" s="738">
        <v>0</v>
      </c>
      <c r="W211" s="737">
        <f t="shared" si="37"/>
        <v>0</v>
      </c>
    </row>
    <row r="212" spans="1:23" x14ac:dyDescent="0.25">
      <c r="A212" s="27">
        <v>19</v>
      </c>
      <c r="B212" s="200" t="s">
        <v>608</v>
      </c>
      <c r="C212" s="738">
        <v>1.51</v>
      </c>
      <c r="D212" s="738">
        <v>11.68</v>
      </c>
      <c r="E212" s="737">
        <f t="shared" si="34"/>
        <v>10.17</v>
      </c>
      <c r="G212" s="27">
        <v>19</v>
      </c>
      <c r="H212" s="200" t="s">
        <v>608</v>
      </c>
      <c r="I212" s="738">
        <v>162.54999999999998</v>
      </c>
      <c r="J212" s="738">
        <v>192.01999999999998</v>
      </c>
      <c r="K212" s="737">
        <f t="shared" si="35"/>
        <v>29.47</v>
      </c>
      <c r="M212" s="27">
        <v>19</v>
      </c>
      <c r="N212" s="200" t="s">
        <v>608</v>
      </c>
      <c r="O212" s="738">
        <v>0</v>
      </c>
      <c r="P212" s="738">
        <v>0</v>
      </c>
      <c r="Q212" s="737">
        <f t="shared" si="36"/>
        <v>0</v>
      </c>
      <c r="S212" s="27">
        <v>19</v>
      </c>
      <c r="T212" s="200" t="s">
        <v>608</v>
      </c>
      <c r="U212" s="738">
        <v>0</v>
      </c>
      <c r="V212" s="738">
        <v>0</v>
      </c>
      <c r="W212" s="737">
        <f t="shared" si="37"/>
        <v>0</v>
      </c>
    </row>
    <row r="213" spans="1:23" x14ac:dyDescent="0.25">
      <c r="A213" s="193">
        <v>20</v>
      </c>
      <c r="B213" s="200" t="s">
        <v>609</v>
      </c>
      <c r="C213" s="738">
        <v>0</v>
      </c>
      <c r="D213" s="738">
        <v>57.8</v>
      </c>
      <c r="E213" s="737">
        <f t="shared" si="34"/>
        <v>57.8</v>
      </c>
      <c r="G213" s="193">
        <v>20</v>
      </c>
      <c r="H213" s="200" t="s">
        <v>609</v>
      </c>
      <c r="I213" s="738">
        <v>299.73</v>
      </c>
      <c r="J213" s="738">
        <v>350.18000000000006</v>
      </c>
      <c r="K213" s="737">
        <f t="shared" si="35"/>
        <v>50.450000000000045</v>
      </c>
      <c r="M213" s="193">
        <v>20</v>
      </c>
      <c r="N213" s="200" t="s">
        <v>609</v>
      </c>
      <c r="O213" s="738">
        <v>0</v>
      </c>
      <c r="P213" s="738">
        <v>0</v>
      </c>
      <c r="Q213" s="737">
        <f t="shared" si="36"/>
        <v>0</v>
      </c>
      <c r="S213" s="193">
        <v>20</v>
      </c>
      <c r="T213" s="200" t="s">
        <v>609</v>
      </c>
      <c r="U213" s="738">
        <v>0</v>
      </c>
      <c r="V213" s="738">
        <v>0</v>
      </c>
      <c r="W213" s="737">
        <f t="shared" si="37"/>
        <v>0</v>
      </c>
    </row>
    <row r="214" spans="1:23" ht="31.5" x14ac:dyDescent="0.25">
      <c r="A214" s="27">
        <v>21</v>
      </c>
      <c r="B214" s="200" t="s">
        <v>610</v>
      </c>
      <c r="C214" s="738">
        <v>0</v>
      </c>
      <c r="D214" s="738">
        <v>0</v>
      </c>
      <c r="E214" s="737">
        <f t="shared" si="34"/>
        <v>0</v>
      </c>
      <c r="G214" s="27">
        <v>21</v>
      </c>
      <c r="H214" s="200" t="s">
        <v>610</v>
      </c>
      <c r="I214" s="738">
        <v>120.37</v>
      </c>
      <c r="J214" s="738">
        <v>125.74000000000001</v>
      </c>
      <c r="K214" s="737">
        <f t="shared" si="35"/>
        <v>5.3700000000000045</v>
      </c>
      <c r="M214" s="27">
        <v>21</v>
      </c>
      <c r="N214" s="200" t="s">
        <v>610</v>
      </c>
      <c r="O214" s="738">
        <v>0</v>
      </c>
      <c r="P214" s="738">
        <v>0</v>
      </c>
      <c r="Q214" s="737">
        <f t="shared" si="36"/>
        <v>0</v>
      </c>
      <c r="S214" s="27">
        <v>21</v>
      </c>
      <c r="T214" s="200" t="s">
        <v>610</v>
      </c>
      <c r="U214" s="738">
        <v>98.26</v>
      </c>
      <c r="V214" s="738">
        <v>125.52000000000001</v>
      </c>
      <c r="W214" s="737">
        <f t="shared" si="37"/>
        <v>27.260000000000005</v>
      </c>
    </row>
    <row r="215" spans="1:23" x14ac:dyDescent="0.25">
      <c r="A215" s="1201" t="s">
        <v>510</v>
      </c>
      <c r="B215" s="1201"/>
      <c r="C215" s="739">
        <f>SUM(C194:C214)</f>
        <v>216.57000000000002</v>
      </c>
      <c r="D215" s="739">
        <f>SUM(D194:D214)</f>
        <v>1185.71</v>
      </c>
      <c r="E215" s="739">
        <f>D215-C215</f>
        <v>969.14</v>
      </c>
      <c r="G215" s="1201" t="s">
        <v>510</v>
      </c>
      <c r="H215" s="1201"/>
      <c r="I215" s="741">
        <f>SUM(I194:I214)</f>
        <v>3376.7470000000003</v>
      </c>
      <c r="J215" s="741">
        <f>SUM(J194:J214)</f>
        <v>4339.6869999999999</v>
      </c>
      <c r="K215" s="741">
        <f>J215-I215</f>
        <v>962.9399999999996</v>
      </c>
      <c r="M215" s="1201" t="s">
        <v>510</v>
      </c>
      <c r="N215" s="1201"/>
      <c r="O215" s="741">
        <f>SUM(O194:O214)</f>
        <v>10.31</v>
      </c>
      <c r="P215" s="741">
        <f>SUM(P194:P214)</f>
        <v>36.080000000000005</v>
      </c>
      <c r="Q215" s="741">
        <f>P215-O215</f>
        <v>25.770000000000003</v>
      </c>
      <c r="S215" s="1201" t="s">
        <v>510</v>
      </c>
      <c r="T215" s="1201"/>
      <c r="U215" s="741">
        <f>SUM(U194:U214)</f>
        <v>98.26</v>
      </c>
      <c r="V215" s="741">
        <f>SUM(V194:V214)</f>
        <v>125.52000000000001</v>
      </c>
      <c r="W215" s="741">
        <f>V215-U215</f>
        <v>27.260000000000005</v>
      </c>
    </row>
    <row r="217" spans="1:23" x14ac:dyDescent="0.25">
      <c r="A217" s="1204" t="s">
        <v>517</v>
      </c>
      <c r="B217" s="1204"/>
      <c r="C217" s="1204"/>
      <c r="D217" s="1204"/>
      <c r="E217" s="1204"/>
      <c r="G217" s="1206" t="s">
        <v>526</v>
      </c>
      <c r="H217" s="1206"/>
      <c r="I217" s="1206"/>
      <c r="J217" s="1206"/>
      <c r="K217" s="1206"/>
      <c r="M217" s="1206" t="s">
        <v>535</v>
      </c>
      <c r="N217" s="1206"/>
      <c r="O217" s="1206"/>
      <c r="P217" s="1206"/>
      <c r="Q217" s="1206"/>
      <c r="S217" s="1206" t="s">
        <v>544</v>
      </c>
      <c r="T217" s="1206"/>
      <c r="U217" s="1206"/>
      <c r="V217" s="1206"/>
      <c r="W217" s="1206"/>
    </row>
    <row r="218" spans="1:23" x14ac:dyDescent="0.25">
      <c r="A218" s="1205"/>
      <c r="B218" s="1205"/>
      <c r="C218" s="1205"/>
      <c r="D218" s="1205"/>
      <c r="E218" s="1205"/>
      <c r="G218" s="1207"/>
      <c r="H218" s="1207"/>
      <c r="I218" s="1207"/>
      <c r="J218" s="1207"/>
      <c r="K218" s="1207"/>
      <c r="M218" s="1207"/>
      <c r="N218" s="1207"/>
      <c r="O218" s="1207"/>
      <c r="P218" s="1207"/>
      <c r="Q218" s="1207"/>
      <c r="S218" s="1207"/>
      <c r="T218" s="1207"/>
      <c r="U218" s="1207"/>
      <c r="V218" s="1207"/>
      <c r="W218" s="1207"/>
    </row>
    <row r="219" spans="1:23" x14ac:dyDescent="0.25">
      <c r="A219" s="1093" t="s">
        <v>20</v>
      </c>
      <c r="B219" s="1093" t="s">
        <v>499</v>
      </c>
      <c r="C219" s="1093" t="s">
        <v>3</v>
      </c>
      <c r="D219" s="1093" t="s">
        <v>500</v>
      </c>
      <c r="E219" s="1093"/>
      <c r="G219" s="1093" t="s">
        <v>20</v>
      </c>
      <c r="H219" s="1093" t="s">
        <v>499</v>
      </c>
      <c r="I219" s="1093" t="s">
        <v>3</v>
      </c>
      <c r="J219" s="1093" t="s">
        <v>500</v>
      </c>
      <c r="K219" s="1093"/>
      <c r="M219" s="1093" t="s">
        <v>20</v>
      </c>
      <c r="N219" s="1093" t="s">
        <v>499</v>
      </c>
      <c r="O219" s="1093" t="s">
        <v>3</v>
      </c>
      <c r="P219" s="1093" t="s">
        <v>500</v>
      </c>
      <c r="Q219" s="1093"/>
      <c r="S219" s="1199" t="s">
        <v>20</v>
      </c>
      <c r="T219" s="1199" t="s">
        <v>499</v>
      </c>
      <c r="U219" s="1199" t="s">
        <v>3</v>
      </c>
      <c r="V219" s="1202" t="s">
        <v>500</v>
      </c>
      <c r="W219" s="1203"/>
    </row>
    <row r="220" spans="1:23" ht="31.5" x14ac:dyDescent="0.25">
      <c r="A220" s="1093"/>
      <c r="B220" s="1093"/>
      <c r="C220" s="1093"/>
      <c r="D220" s="181" t="s">
        <v>130</v>
      </c>
      <c r="E220" s="181" t="s">
        <v>501</v>
      </c>
      <c r="G220" s="1093"/>
      <c r="H220" s="1093"/>
      <c r="I220" s="1093"/>
      <c r="J220" s="181" t="s">
        <v>130</v>
      </c>
      <c r="K220" s="181" t="s">
        <v>501</v>
      </c>
      <c r="M220" s="1093"/>
      <c r="N220" s="1093"/>
      <c r="O220" s="1093"/>
      <c r="P220" s="181" t="s">
        <v>130</v>
      </c>
      <c r="Q220" s="181" t="s">
        <v>501</v>
      </c>
      <c r="S220" s="1200"/>
      <c r="T220" s="1200"/>
      <c r="U220" s="1200"/>
      <c r="V220" s="181" t="s">
        <v>130</v>
      </c>
      <c r="W220" s="181" t="s">
        <v>501</v>
      </c>
    </row>
    <row r="221" spans="1:23" x14ac:dyDescent="0.25">
      <c r="A221" s="27">
        <v>1</v>
      </c>
      <c r="B221" s="200" t="s">
        <v>590</v>
      </c>
      <c r="C221" s="736">
        <f t="array" ref="C221:C241">TRANSPOSE('Bieu 01 CH'!F21:Z21)</f>
        <v>282.20999999999998</v>
      </c>
      <c r="D221" s="736">
        <f t="array" ref="D221:D241">TRANSPOSE('Bieu 03 CH'!E22:Y22)</f>
        <v>326.32</v>
      </c>
      <c r="E221" s="737">
        <f>D221-C221</f>
        <v>44.110000000000014</v>
      </c>
      <c r="G221" s="27">
        <v>1</v>
      </c>
      <c r="H221" s="200" t="s">
        <v>590</v>
      </c>
      <c r="I221" s="736">
        <f t="array" ref="I221:I241">TRANSPOSE('Bieu 01 CH'!F31:Z31)</f>
        <v>89.63</v>
      </c>
      <c r="J221" s="736">
        <f t="array" ref="J221:J241">TRANSPOSE('Bieu 03 CH'!E32:Y32)</f>
        <v>90.16</v>
      </c>
      <c r="K221" s="737">
        <f>J221-I221</f>
        <v>0.53000000000000114</v>
      </c>
      <c r="M221" s="27">
        <v>1</v>
      </c>
      <c r="N221" s="200" t="s">
        <v>590</v>
      </c>
      <c r="O221" s="736">
        <f t="array" ref="O221:O241">TRANSPOSE('Bieu 01 CH'!F41:Z41)</f>
        <v>4.1100000000000003</v>
      </c>
      <c r="P221" s="736">
        <f t="array" ref="P221:P241">TRANSPOSE('Bieu 03 CH'!E42:Y42)</f>
        <v>9.74</v>
      </c>
      <c r="Q221" s="737">
        <f>P221-O221</f>
        <v>5.63</v>
      </c>
      <c r="S221" s="27">
        <v>1</v>
      </c>
      <c r="T221" s="200" t="s">
        <v>590</v>
      </c>
      <c r="U221" s="736">
        <f t="array" ref="U221:U241">TRANSPOSE('Bieu 01 CH'!F52:Z52)</f>
        <v>0.2</v>
      </c>
      <c r="V221" s="736">
        <f t="array" ref="V221:V241">TRANSPOSE('Bieu 03 CH'!E53:Y53)</f>
        <v>0.2</v>
      </c>
      <c r="W221" s="737">
        <f>V221-U221</f>
        <v>0</v>
      </c>
    </row>
    <row r="222" spans="1:23" x14ac:dyDescent="0.25">
      <c r="A222" s="193">
        <v>2</v>
      </c>
      <c r="B222" s="613" t="s">
        <v>591</v>
      </c>
      <c r="C222" s="738">
        <v>914.77</v>
      </c>
      <c r="D222" s="738">
        <v>1778.71</v>
      </c>
      <c r="E222" s="737">
        <f t="shared" ref="E222:E241" si="38">D222-C222</f>
        <v>863.94</v>
      </c>
      <c r="G222" s="193">
        <v>2</v>
      </c>
      <c r="H222" s="613" t="s">
        <v>591</v>
      </c>
      <c r="I222" s="738">
        <v>173.53</v>
      </c>
      <c r="J222" s="738">
        <v>184.47</v>
      </c>
      <c r="K222" s="737">
        <f t="shared" ref="K222:K241" si="39">J222-I222</f>
        <v>10.939999999999998</v>
      </c>
      <c r="M222" s="193">
        <v>2</v>
      </c>
      <c r="N222" s="613" t="s">
        <v>591</v>
      </c>
      <c r="O222" s="738">
        <v>0</v>
      </c>
      <c r="P222" s="738">
        <v>0.7</v>
      </c>
      <c r="Q222" s="737">
        <f t="shared" ref="Q222:Q241" si="40">P222-O222</f>
        <v>0.7</v>
      </c>
      <c r="S222" s="193">
        <v>2</v>
      </c>
      <c r="T222" s="613" t="s">
        <v>591</v>
      </c>
      <c r="U222" s="738">
        <v>2.9</v>
      </c>
      <c r="V222" s="738">
        <v>2.7399999999999998</v>
      </c>
      <c r="W222" s="737">
        <f t="shared" ref="W222:W241" si="41">V222-U222</f>
        <v>-0.16000000000000014</v>
      </c>
    </row>
    <row r="223" spans="1:23" x14ac:dyDescent="0.25">
      <c r="A223" s="27">
        <v>3</v>
      </c>
      <c r="B223" s="613" t="s">
        <v>592</v>
      </c>
      <c r="C223" s="738">
        <v>611.56999999999994</v>
      </c>
      <c r="D223" s="738">
        <v>1631.1100000000001</v>
      </c>
      <c r="E223" s="737">
        <f t="shared" si="38"/>
        <v>1019.5400000000002</v>
      </c>
      <c r="G223" s="27">
        <v>3</v>
      </c>
      <c r="H223" s="613" t="s">
        <v>592</v>
      </c>
      <c r="I223" s="738">
        <v>119.36</v>
      </c>
      <c r="J223" s="738">
        <v>132.29999999999998</v>
      </c>
      <c r="K223" s="737">
        <f t="shared" si="39"/>
        <v>12.939999999999984</v>
      </c>
      <c r="M223" s="27">
        <v>3</v>
      </c>
      <c r="N223" s="613" t="s">
        <v>592</v>
      </c>
      <c r="O223" s="738">
        <v>0</v>
      </c>
      <c r="P223" s="738">
        <v>2</v>
      </c>
      <c r="Q223" s="737">
        <f t="shared" si="40"/>
        <v>2</v>
      </c>
      <c r="S223" s="27">
        <v>3</v>
      </c>
      <c r="T223" s="613" t="s">
        <v>592</v>
      </c>
      <c r="U223" s="738">
        <v>0.52</v>
      </c>
      <c r="V223" s="738">
        <v>0.52</v>
      </c>
      <c r="W223" s="737">
        <f t="shared" si="41"/>
        <v>0</v>
      </c>
    </row>
    <row r="224" spans="1:23" x14ac:dyDescent="0.25">
      <c r="A224" s="193">
        <v>4</v>
      </c>
      <c r="B224" s="613" t="s">
        <v>593</v>
      </c>
      <c r="C224" s="738">
        <v>322.27</v>
      </c>
      <c r="D224" s="738">
        <v>375.2</v>
      </c>
      <c r="E224" s="737">
        <f t="shared" si="38"/>
        <v>52.930000000000007</v>
      </c>
      <c r="G224" s="193">
        <v>4</v>
      </c>
      <c r="H224" s="613" t="s">
        <v>593</v>
      </c>
      <c r="I224" s="738">
        <v>92.66</v>
      </c>
      <c r="J224" s="738">
        <v>99.429999999999993</v>
      </c>
      <c r="K224" s="737">
        <f t="shared" si="39"/>
        <v>6.769999999999996</v>
      </c>
      <c r="M224" s="193">
        <v>4</v>
      </c>
      <c r="N224" s="613" t="s">
        <v>593</v>
      </c>
      <c r="O224" s="738">
        <v>0</v>
      </c>
      <c r="P224" s="738">
        <v>0.17</v>
      </c>
      <c r="Q224" s="737">
        <f t="shared" si="40"/>
        <v>0.17</v>
      </c>
      <c r="S224" s="193">
        <v>4</v>
      </c>
      <c r="T224" s="613" t="s">
        <v>593</v>
      </c>
      <c r="U224" s="738">
        <v>0.54</v>
      </c>
      <c r="V224" s="738">
        <v>0.54</v>
      </c>
      <c r="W224" s="737">
        <f t="shared" si="41"/>
        <v>0</v>
      </c>
    </row>
    <row r="225" spans="1:23" x14ac:dyDescent="0.25">
      <c r="A225" s="27">
        <v>5</v>
      </c>
      <c r="B225" s="613" t="s">
        <v>594</v>
      </c>
      <c r="C225" s="738">
        <v>260.59000000000003</v>
      </c>
      <c r="D225" s="738">
        <v>313.25000000000006</v>
      </c>
      <c r="E225" s="737">
        <f t="shared" si="38"/>
        <v>52.660000000000025</v>
      </c>
      <c r="G225" s="27">
        <v>5</v>
      </c>
      <c r="H225" s="613" t="s">
        <v>594</v>
      </c>
      <c r="I225" s="738">
        <v>65.23</v>
      </c>
      <c r="J225" s="738">
        <v>74.34</v>
      </c>
      <c r="K225" s="737">
        <f t="shared" si="39"/>
        <v>9.11</v>
      </c>
      <c r="M225" s="27">
        <v>5</v>
      </c>
      <c r="N225" s="613" t="s">
        <v>594</v>
      </c>
      <c r="O225" s="738">
        <v>0</v>
      </c>
      <c r="P225" s="738">
        <v>0</v>
      </c>
      <c r="Q225" s="737">
        <f t="shared" si="40"/>
        <v>0</v>
      </c>
      <c r="S225" s="27">
        <v>5</v>
      </c>
      <c r="T225" s="613" t="s">
        <v>594</v>
      </c>
      <c r="U225" s="738">
        <v>2.0699999999999998</v>
      </c>
      <c r="V225" s="738">
        <v>2.0699999999999998</v>
      </c>
      <c r="W225" s="737">
        <f t="shared" si="41"/>
        <v>0</v>
      </c>
    </row>
    <row r="226" spans="1:23" x14ac:dyDescent="0.25">
      <c r="A226" s="193">
        <v>6</v>
      </c>
      <c r="B226" s="613" t="s">
        <v>595</v>
      </c>
      <c r="C226" s="738">
        <v>380.79999999999995</v>
      </c>
      <c r="D226" s="738">
        <v>412.25</v>
      </c>
      <c r="E226" s="737">
        <f t="shared" si="38"/>
        <v>31.450000000000045</v>
      </c>
      <c r="G226" s="193">
        <v>6</v>
      </c>
      <c r="H226" s="613" t="s">
        <v>595</v>
      </c>
      <c r="I226" s="738">
        <v>97.56</v>
      </c>
      <c r="J226" s="738">
        <v>102.82000000000001</v>
      </c>
      <c r="K226" s="737">
        <f t="shared" si="39"/>
        <v>5.2600000000000051</v>
      </c>
      <c r="M226" s="193">
        <v>6</v>
      </c>
      <c r="N226" s="613" t="s">
        <v>595</v>
      </c>
      <c r="O226" s="738">
        <v>0</v>
      </c>
      <c r="P226" s="738">
        <v>0</v>
      </c>
      <c r="Q226" s="737">
        <f t="shared" si="40"/>
        <v>0</v>
      </c>
      <c r="S226" s="193">
        <v>6</v>
      </c>
      <c r="T226" s="613" t="s">
        <v>595</v>
      </c>
      <c r="U226" s="738">
        <v>0.17</v>
      </c>
      <c r="V226" s="738">
        <v>0.42000000000000004</v>
      </c>
      <c r="W226" s="737">
        <f t="shared" si="41"/>
        <v>0.25</v>
      </c>
    </row>
    <row r="227" spans="1:23" x14ac:dyDescent="0.25">
      <c r="A227" s="27">
        <v>7</v>
      </c>
      <c r="B227" s="200" t="s">
        <v>596</v>
      </c>
      <c r="C227" s="738">
        <v>227.15</v>
      </c>
      <c r="D227" s="738">
        <v>1039.2799999999997</v>
      </c>
      <c r="E227" s="737">
        <f t="shared" si="38"/>
        <v>812.12999999999977</v>
      </c>
      <c r="G227" s="27">
        <v>7</v>
      </c>
      <c r="H227" s="200" t="s">
        <v>596</v>
      </c>
      <c r="I227" s="738">
        <v>52.29</v>
      </c>
      <c r="J227" s="738">
        <v>68.209999999999994</v>
      </c>
      <c r="K227" s="737">
        <f t="shared" si="39"/>
        <v>15.919999999999995</v>
      </c>
      <c r="M227" s="27">
        <v>7</v>
      </c>
      <c r="N227" s="200" t="s">
        <v>596</v>
      </c>
      <c r="O227" s="738">
        <v>0</v>
      </c>
      <c r="P227" s="738">
        <v>0.5</v>
      </c>
      <c r="Q227" s="737">
        <f t="shared" si="40"/>
        <v>0.5</v>
      </c>
      <c r="S227" s="27">
        <v>7</v>
      </c>
      <c r="T227" s="200" t="s">
        <v>596</v>
      </c>
      <c r="U227" s="738">
        <v>0.41</v>
      </c>
      <c r="V227" s="738">
        <v>0.63</v>
      </c>
      <c r="W227" s="737">
        <f t="shared" si="41"/>
        <v>0.22000000000000003</v>
      </c>
    </row>
    <row r="228" spans="1:23" x14ac:dyDescent="0.25">
      <c r="A228" s="193">
        <v>8</v>
      </c>
      <c r="B228" s="200" t="s">
        <v>597</v>
      </c>
      <c r="C228" s="738">
        <v>233.04</v>
      </c>
      <c r="D228" s="738">
        <v>299.84000000000003</v>
      </c>
      <c r="E228" s="737">
        <f t="shared" si="38"/>
        <v>66.80000000000004</v>
      </c>
      <c r="G228" s="193">
        <v>8</v>
      </c>
      <c r="H228" s="200" t="s">
        <v>597</v>
      </c>
      <c r="I228" s="738">
        <v>37.380000000000003</v>
      </c>
      <c r="J228" s="738">
        <v>49.88</v>
      </c>
      <c r="K228" s="737">
        <f t="shared" si="39"/>
        <v>12.5</v>
      </c>
      <c r="M228" s="193">
        <v>8</v>
      </c>
      <c r="N228" s="200" t="s">
        <v>597</v>
      </c>
      <c r="O228" s="738">
        <v>0</v>
      </c>
      <c r="P228" s="738">
        <v>0</v>
      </c>
      <c r="Q228" s="737">
        <f t="shared" si="40"/>
        <v>0</v>
      </c>
      <c r="S228" s="193">
        <v>8</v>
      </c>
      <c r="T228" s="200" t="s">
        <v>597</v>
      </c>
      <c r="U228" s="738">
        <v>0.18</v>
      </c>
      <c r="V228" s="738">
        <v>0.28000000000000003</v>
      </c>
      <c r="W228" s="737">
        <f t="shared" si="41"/>
        <v>0.10000000000000003</v>
      </c>
    </row>
    <row r="229" spans="1:23" x14ac:dyDescent="0.25">
      <c r="A229" s="27">
        <v>9</v>
      </c>
      <c r="B229" s="200" t="s">
        <v>598</v>
      </c>
      <c r="C229" s="738">
        <v>223.68</v>
      </c>
      <c r="D229" s="738">
        <v>284.61</v>
      </c>
      <c r="E229" s="737">
        <f t="shared" si="38"/>
        <v>60.930000000000007</v>
      </c>
      <c r="G229" s="27">
        <v>9</v>
      </c>
      <c r="H229" s="200" t="s">
        <v>598</v>
      </c>
      <c r="I229" s="738">
        <v>70.86</v>
      </c>
      <c r="J229" s="738">
        <v>86.28</v>
      </c>
      <c r="K229" s="737">
        <f t="shared" si="39"/>
        <v>15.420000000000002</v>
      </c>
      <c r="M229" s="27">
        <v>9</v>
      </c>
      <c r="N229" s="200" t="s">
        <v>598</v>
      </c>
      <c r="O229" s="738">
        <v>0</v>
      </c>
      <c r="P229" s="738">
        <v>0</v>
      </c>
      <c r="Q229" s="737">
        <f t="shared" si="40"/>
        <v>0</v>
      </c>
      <c r="S229" s="27">
        <v>9</v>
      </c>
      <c r="T229" s="200" t="s">
        <v>598</v>
      </c>
      <c r="U229" s="738">
        <v>0.48</v>
      </c>
      <c r="V229" s="738">
        <v>0.48</v>
      </c>
      <c r="W229" s="737">
        <f t="shared" si="41"/>
        <v>0</v>
      </c>
    </row>
    <row r="230" spans="1:23" x14ac:dyDescent="0.25">
      <c r="A230" s="193">
        <v>10</v>
      </c>
      <c r="B230" s="200" t="s">
        <v>599</v>
      </c>
      <c r="C230" s="738">
        <v>621.24900000000002</v>
      </c>
      <c r="D230" s="738">
        <v>724.99900000000002</v>
      </c>
      <c r="E230" s="737">
        <f t="shared" si="38"/>
        <v>103.75</v>
      </c>
      <c r="G230" s="193">
        <v>10</v>
      </c>
      <c r="H230" s="200" t="s">
        <v>599</v>
      </c>
      <c r="I230" s="738">
        <v>158.869</v>
      </c>
      <c r="J230" s="738">
        <v>167.179</v>
      </c>
      <c r="K230" s="737">
        <f t="shared" si="39"/>
        <v>8.3100000000000023</v>
      </c>
      <c r="M230" s="193">
        <v>10</v>
      </c>
      <c r="N230" s="200" t="s">
        <v>599</v>
      </c>
      <c r="O230" s="738">
        <v>0</v>
      </c>
      <c r="P230" s="738">
        <v>1.03</v>
      </c>
      <c r="Q230" s="737">
        <f t="shared" si="40"/>
        <v>1.03</v>
      </c>
      <c r="S230" s="193">
        <v>10</v>
      </c>
      <c r="T230" s="200" t="s">
        <v>599</v>
      </c>
      <c r="U230" s="738">
        <v>0.63</v>
      </c>
      <c r="V230" s="738">
        <v>7.999999999999996E-2</v>
      </c>
      <c r="W230" s="737">
        <f t="shared" si="41"/>
        <v>-0.55000000000000004</v>
      </c>
    </row>
    <row r="231" spans="1:23" x14ac:dyDescent="0.25">
      <c r="A231" s="27">
        <v>11</v>
      </c>
      <c r="B231" s="200" t="s">
        <v>600</v>
      </c>
      <c r="C231" s="738">
        <v>119.14800000000004</v>
      </c>
      <c r="D231" s="738">
        <v>283.14800000000002</v>
      </c>
      <c r="E231" s="737">
        <f t="shared" si="38"/>
        <v>164</v>
      </c>
      <c r="G231" s="27">
        <v>11</v>
      </c>
      <c r="H231" s="200" t="s">
        <v>600</v>
      </c>
      <c r="I231" s="738">
        <v>54.948</v>
      </c>
      <c r="J231" s="738">
        <v>58.508000000000003</v>
      </c>
      <c r="K231" s="737">
        <f t="shared" si="39"/>
        <v>3.5600000000000023</v>
      </c>
      <c r="M231" s="27">
        <v>11</v>
      </c>
      <c r="N231" s="200" t="s">
        <v>600</v>
      </c>
      <c r="O231" s="738">
        <v>0</v>
      </c>
      <c r="P231" s="738">
        <v>0</v>
      </c>
      <c r="Q231" s="737">
        <f t="shared" si="40"/>
        <v>0</v>
      </c>
      <c r="S231" s="27">
        <v>11</v>
      </c>
      <c r="T231" s="200" t="s">
        <v>600</v>
      </c>
      <c r="U231" s="738">
        <v>0.17</v>
      </c>
      <c r="V231" s="738">
        <v>0.17</v>
      </c>
      <c r="W231" s="737">
        <f t="shared" si="41"/>
        <v>0</v>
      </c>
    </row>
    <row r="232" spans="1:23" x14ac:dyDescent="0.25">
      <c r="A232" s="193">
        <v>12</v>
      </c>
      <c r="B232" s="200" t="s">
        <v>601</v>
      </c>
      <c r="C232" s="738">
        <v>404.85</v>
      </c>
      <c r="D232" s="738">
        <v>560.17000000000007</v>
      </c>
      <c r="E232" s="737">
        <f t="shared" si="38"/>
        <v>155.32000000000005</v>
      </c>
      <c r="G232" s="193">
        <v>12</v>
      </c>
      <c r="H232" s="200" t="s">
        <v>601</v>
      </c>
      <c r="I232" s="738">
        <v>123.74</v>
      </c>
      <c r="J232" s="738">
        <v>125.74</v>
      </c>
      <c r="K232" s="737">
        <f t="shared" si="39"/>
        <v>2</v>
      </c>
      <c r="M232" s="193">
        <v>12</v>
      </c>
      <c r="N232" s="200" t="s">
        <v>601</v>
      </c>
      <c r="O232" s="738">
        <v>0</v>
      </c>
      <c r="P232" s="738">
        <v>0</v>
      </c>
      <c r="Q232" s="737">
        <f t="shared" si="40"/>
        <v>0</v>
      </c>
      <c r="S232" s="193">
        <v>12</v>
      </c>
      <c r="T232" s="200" t="s">
        <v>601</v>
      </c>
      <c r="U232" s="738">
        <v>0.38</v>
      </c>
      <c r="V232" s="738">
        <v>0.28000000000000003</v>
      </c>
      <c r="W232" s="737">
        <f t="shared" si="41"/>
        <v>-9.9999999999999978E-2</v>
      </c>
    </row>
    <row r="233" spans="1:23" x14ac:dyDescent="0.25">
      <c r="A233" s="27">
        <v>13</v>
      </c>
      <c r="B233" s="200" t="s">
        <v>602</v>
      </c>
      <c r="C233" s="738">
        <v>288.33</v>
      </c>
      <c r="D233" s="738">
        <v>848.62999999999988</v>
      </c>
      <c r="E233" s="737">
        <f t="shared" si="38"/>
        <v>560.29999999999995</v>
      </c>
      <c r="G233" s="27">
        <v>13</v>
      </c>
      <c r="H233" s="200" t="s">
        <v>602</v>
      </c>
      <c r="I233" s="738">
        <v>87.21</v>
      </c>
      <c r="J233" s="738">
        <v>101</v>
      </c>
      <c r="K233" s="737">
        <f t="shared" si="39"/>
        <v>13.790000000000006</v>
      </c>
      <c r="M233" s="27">
        <v>13</v>
      </c>
      <c r="N233" s="200" t="s">
        <v>602</v>
      </c>
      <c r="O233" s="738">
        <v>0</v>
      </c>
      <c r="P233" s="738">
        <v>0</v>
      </c>
      <c r="Q233" s="737">
        <f t="shared" si="40"/>
        <v>0</v>
      </c>
      <c r="S233" s="27">
        <v>13</v>
      </c>
      <c r="T233" s="200" t="s">
        <v>602</v>
      </c>
      <c r="U233" s="738">
        <v>0.71</v>
      </c>
      <c r="V233" s="738">
        <v>0.66999999999999993</v>
      </c>
      <c r="W233" s="737">
        <f t="shared" si="41"/>
        <v>-4.0000000000000036E-2</v>
      </c>
    </row>
    <row r="234" spans="1:23" x14ac:dyDescent="0.25">
      <c r="A234" s="193">
        <v>14</v>
      </c>
      <c r="B234" s="200" t="s">
        <v>603</v>
      </c>
      <c r="C234" s="738">
        <v>326.70000000000005</v>
      </c>
      <c r="D234" s="738">
        <v>530.36</v>
      </c>
      <c r="E234" s="737">
        <f t="shared" si="38"/>
        <v>203.65999999999997</v>
      </c>
      <c r="G234" s="193">
        <v>14</v>
      </c>
      <c r="H234" s="200" t="s">
        <v>603</v>
      </c>
      <c r="I234" s="738">
        <v>122.59</v>
      </c>
      <c r="J234" s="738">
        <v>135.99</v>
      </c>
      <c r="K234" s="737">
        <f t="shared" si="39"/>
        <v>13.400000000000006</v>
      </c>
      <c r="M234" s="193">
        <v>14</v>
      </c>
      <c r="N234" s="200" t="s">
        <v>603</v>
      </c>
      <c r="O234" s="738">
        <v>0</v>
      </c>
      <c r="P234" s="738">
        <v>0</v>
      </c>
      <c r="Q234" s="737">
        <f t="shared" si="40"/>
        <v>0</v>
      </c>
      <c r="S234" s="193">
        <v>14</v>
      </c>
      <c r="T234" s="200" t="s">
        <v>603</v>
      </c>
      <c r="U234" s="738">
        <v>0.55000000000000004</v>
      </c>
      <c r="V234" s="738">
        <v>0.55000000000000004</v>
      </c>
      <c r="W234" s="737">
        <f t="shared" si="41"/>
        <v>0</v>
      </c>
    </row>
    <row r="235" spans="1:23" x14ac:dyDescent="0.25">
      <c r="A235" s="27">
        <v>15</v>
      </c>
      <c r="B235" s="200" t="s">
        <v>604</v>
      </c>
      <c r="C235" s="738">
        <v>455.53000000000003</v>
      </c>
      <c r="D235" s="738">
        <v>959.75000000000011</v>
      </c>
      <c r="E235" s="737">
        <f t="shared" si="38"/>
        <v>504.22000000000008</v>
      </c>
      <c r="G235" s="27">
        <v>15</v>
      </c>
      <c r="H235" s="200" t="s">
        <v>604</v>
      </c>
      <c r="I235" s="738">
        <v>112.72</v>
      </c>
      <c r="J235" s="738">
        <v>155.53</v>
      </c>
      <c r="K235" s="737">
        <f t="shared" si="39"/>
        <v>42.81</v>
      </c>
      <c r="M235" s="27">
        <v>15</v>
      </c>
      <c r="N235" s="200" t="s">
        <v>604</v>
      </c>
      <c r="O235" s="738">
        <v>0</v>
      </c>
      <c r="P235" s="738">
        <v>0.5</v>
      </c>
      <c r="Q235" s="737">
        <f t="shared" si="40"/>
        <v>0.5</v>
      </c>
      <c r="S235" s="27">
        <v>15</v>
      </c>
      <c r="T235" s="200" t="s">
        <v>604</v>
      </c>
      <c r="U235" s="738">
        <v>0.73</v>
      </c>
      <c r="V235" s="738">
        <v>0.73</v>
      </c>
      <c r="W235" s="737">
        <f t="shared" si="41"/>
        <v>0</v>
      </c>
    </row>
    <row r="236" spans="1:23" x14ac:dyDescent="0.25">
      <c r="A236" s="193">
        <v>16</v>
      </c>
      <c r="B236" s="200" t="s">
        <v>605</v>
      </c>
      <c r="C236" s="738">
        <v>344.68</v>
      </c>
      <c r="D236" s="738">
        <v>1151.9599999999998</v>
      </c>
      <c r="E236" s="737">
        <f t="shared" si="38"/>
        <v>807.27999999999975</v>
      </c>
      <c r="G236" s="193">
        <v>16</v>
      </c>
      <c r="H236" s="200" t="s">
        <v>605</v>
      </c>
      <c r="I236" s="738">
        <v>88.18</v>
      </c>
      <c r="J236" s="738">
        <v>109.47</v>
      </c>
      <c r="K236" s="737">
        <f t="shared" si="39"/>
        <v>21.289999999999992</v>
      </c>
      <c r="M236" s="193">
        <v>16</v>
      </c>
      <c r="N236" s="200" t="s">
        <v>605</v>
      </c>
      <c r="O236" s="738">
        <v>0.16</v>
      </c>
      <c r="P236" s="738">
        <v>0.16</v>
      </c>
      <c r="Q236" s="737">
        <f t="shared" si="40"/>
        <v>0</v>
      </c>
      <c r="S236" s="193">
        <v>16</v>
      </c>
      <c r="T236" s="200" t="s">
        <v>605</v>
      </c>
      <c r="U236" s="738">
        <v>0.55000000000000004</v>
      </c>
      <c r="V236" s="738">
        <v>0.55000000000000004</v>
      </c>
      <c r="W236" s="737">
        <f t="shared" si="41"/>
        <v>0</v>
      </c>
    </row>
    <row r="237" spans="1:23" x14ac:dyDescent="0.25">
      <c r="A237" s="27">
        <v>17</v>
      </c>
      <c r="B237" s="14" t="s">
        <v>606</v>
      </c>
      <c r="C237" s="738">
        <v>129.55000000000001</v>
      </c>
      <c r="D237" s="738">
        <v>183.96</v>
      </c>
      <c r="E237" s="737">
        <f t="shared" si="38"/>
        <v>54.41</v>
      </c>
      <c r="G237" s="27">
        <v>17</v>
      </c>
      <c r="H237" s="14" t="s">
        <v>606</v>
      </c>
      <c r="I237" s="738">
        <v>43.39</v>
      </c>
      <c r="J237" s="738">
        <v>43.660000000000004</v>
      </c>
      <c r="K237" s="737">
        <f t="shared" si="39"/>
        <v>0.27000000000000313</v>
      </c>
      <c r="M237" s="27">
        <v>17</v>
      </c>
      <c r="N237" s="14" t="s">
        <v>606</v>
      </c>
      <c r="O237" s="738">
        <v>0</v>
      </c>
      <c r="P237" s="738">
        <v>0</v>
      </c>
      <c r="Q237" s="737">
        <f t="shared" si="40"/>
        <v>0</v>
      </c>
      <c r="S237" s="27">
        <v>17</v>
      </c>
      <c r="T237" s="14" t="s">
        <v>606</v>
      </c>
      <c r="U237" s="738">
        <v>0.62</v>
      </c>
      <c r="V237" s="738">
        <v>0.62</v>
      </c>
      <c r="W237" s="737">
        <f t="shared" si="41"/>
        <v>0</v>
      </c>
    </row>
    <row r="238" spans="1:23" x14ac:dyDescent="0.25">
      <c r="A238" s="193">
        <v>18</v>
      </c>
      <c r="B238" s="200" t="s">
        <v>607</v>
      </c>
      <c r="C238" s="738">
        <v>436.57000000000005</v>
      </c>
      <c r="D238" s="738">
        <v>596.87000000000012</v>
      </c>
      <c r="E238" s="737">
        <f t="shared" si="38"/>
        <v>160.30000000000007</v>
      </c>
      <c r="G238" s="193">
        <v>18</v>
      </c>
      <c r="H238" s="200" t="s">
        <v>607</v>
      </c>
      <c r="I238" s="738">
        <v>156.38</v>
      </c>
      <c r="J238" s="738">
        <v>162.18</v>
      </c>
      <c r="K238" s="737">
        <f t="shared" si="39"/>
        <v>5.8000000000000114</v>
      </c>
      <c r="M238" s="193">
        <v>18</v>
      </c>
      <c r="N238" s="200" t="s">
        <v>607</v>
      </c>
      <c r="O238" s="738">
        <v>0</v>
      </c>
      <c r="P238" s="738">
        <v>1.2</v>
      </c>
      <c r="Q238" s="737">
        <f t="shared" si="40"/>
        <v>1.2</v>
      </c>
      <c r="S238" s="193">
        <v>18</v>
      </c>
      <c r="T238" s="200" t="s">
        <v>607</v>
      </c>
      <c r="U238" s="738">
        <v>0.34</v>
      </c>
      <c r="V238" s="738">
        <v>0.62000000000000011</v>
      </c>
      <c r="W238" s="737">
        <f t="shared" si="41"/>
        <v>0.28000000000000008</v>
      </c>
    </row>
    <row r="239" spans="1:23" x14ac:dyDescent="0.25">
      <c r="A239" s="27">
        <v>19</v>
      </c>
      <c r="B239" s="200" t="s">
        <v>608</v>
      </c>
      <c r="C239" s="738">
        <v>378.65</v>
      </c>
      <c r="D239" s="738">
        <v>530.67999999999995</v>
      </c>
      <c r="E239" s="737">
        <f t="shared" si="38"/>
        <v>152.02999999999997</v>
      </c>
      <c r="G239" s="27">
        <v>19</v>
      </c>
      <c r="H239" s="200" t="s">
        <v>608</v>
      </c>
      <c r="I239" s="738">
        <v>104.12</v>
      </c>
      <c r="J239" s="738">
        <v>109.64</v>
      </c>
      <c r="K239" s="737">
        <f t="shared" si="39"/>
        <v>5.519999999999996</v>
      </c>
      <c r="M239" s="27">
        <v>19</v>
      </c>
      <c r="N239" s="200" t="s">
        <v>608</v>
      </c>
      <c r="O239" s="738">
        <v>0</v>
      </c>
      <c r="P239" s="738">
        <v>0.12</v>
      </c>
      <c r="Q239" s="737">
        <f t="shared" si="40"/>
        <v>0.12</v>
      </c>
      <c r="S239" s="27">
        <v>19</v>
      </c>
      <c r="T239" s="200" t="s">
        <v>608</v>
      </c>
      <c r="U239" s="738">
        <v>2.0099999999999998</v>
      </c>
      <c r="V239" s="738">
        <v>1.8299999999999998</v>
      </c>
      <c r="W239" s="737">
        <f t="shared" si="41"/>
        <v>-0.17999999999999994</v>
      </c>
    </row>
    <row r="240" spans="1:23" x14ac:dyDescent="0.25">
      <c r="A240" s="193">
        <v>20</v>
      </c>
      <c r="B240" s="200" t="s">
        <v>609</v>
      </c>
      <c r="C240" s="738">
        <v>563.82000000000016</v>
      </c>
      <c r="D240" s="738">
        <v>680.56000000000017</v>
      </c>
      <c r="E240" s="737">
        <f t="shared" si="38"/>
        <v>116.74000000000001</v>
      </c>
      <c r="G240" s="193">
        <v>20</v>
      </c>
      <c r="H240" s="200" t="s">
        <v>609</v>
      </c>
      <c r="I240" s="738">
        <v>196.39</v>
      </c>
      <c r="J240" s="738">
        <v>211.39</v>
      </c>
      <c r="K240" s="737">
        <f t="shared" si="39"/>
        <v>15</v>
      </c>
      <c r="M240" s="193">
        <v>20</v>
      </c>
      <c r="N240" s="200" t="s">
        <v>609</v>
      </c>
      <c r="O240" s="738">
        <v>0</v>
      </c>
      <c r="P240" s="738">
        <v>0.23</v>
      </c>
      <c r="Q240" s="737">
        <f t="shared" si="40"/>
        <v>0.23</v>
      </c>
      <c r="S240" s="193">
        <v>20</v>
      </c>
      <c r="T240" s="200" t="s">
        <v>609</v>
      </c>
      <c r="U240" s="738">
        <v>1.73</v>
      </c>
      <c r="V240" s="738">
        <v>2.17</v>
      </c>
      <c r="W240" s="737">
        <f t="shared" si="41"/>
        <v>0.43999999999999995</v>
      </c>
    </row>
    <row r="241" spans="1:23" ht="31.5" x14ac:dyDescent="0.25">
      <c r="A241" s="27">
        <v>21</v>
      </c>
      <c r="B241" s="200" t="s">
        <v>610</v>
      </c>
      <c r="C241" s="738">
        <v>250.65</v>
      </c>
      <c r="D241" s="738">
        <v>304.64999999999998</v>
      </c>
      <c r="E241" s="737">
        <f t="shared" si="38"/>
        <v>53.999999999999972</v>
      </c>
      <c r="G241" s="27">
        <v>21</v>
      </c>
      <c r="H241" s="200" t="s">
        <v>610</v>
      </c>
      <c r="I241" s="738">
        <v>81.98</v>
      </c>
      <c r="J241" s="738">
        <v>90.570000000000007</v>
      </c>
      <c r="K241" s="737">
        <f t="shared" si="39"/>
        <v>8.5900000000000034</v>
      </c>
      <c r="M241" s="27">
        <v>21</v>
      </c>
      <c r="N241" s="200" t="s">
        <v>610</v>
      </c>
      <c r="O241" s="738">
        <v>0</v>
      </c>
      <c r="P241" s="738">
        <v>0</v>
      </c>
      <c r="Q241" s="737">
        <f t="shared" si="40"/>
        <v>0</v>
      </c>
      <c r="S241" s="27">
        <v>21</v>
      </c>
      <c r="T241" s="200" t="s">
        <v>610</v>
      </c>
      <c r="U241" s="738">
        <v>4.33</v>
      </c>
      <c r="V241" s="738">
        <v>4.45</v>
      </c>
      <c r="W241" s="737">
        <f t="shared" si="41"/>
        <v>0.12000000000000011</v>
      </c>
    </row>
    <row r="242" spans="1:23" x14ac:dyDescent="0.25">
      <c r="A242" s="1201" t="s">
        <v>510</v>
      </c>
      <c r="B242" s="1201"/>
      <c r="C242" s="739">
        <f>SUM(C221:C241)</f>
        <v>7775.8069999999989</v>
      </c>
      <c r="D242" s="739">
        <f>SUM(D221:D241)</f>
        <v>13816.306999999999</v>
      </c>
      <c r="E242" s="739">
        <f>D242-C242</f>
        <v>6040.5</v>
      </c>
      <c r="G242" s="1201" t="s">
        <v>510</v>
      </c>
      <c r="H242" s="1201"/>
      <c r="I242" s="741">
        <f>SUM(I221:I241)</f>
        <v>2129.0169999999998</v>
      </c>
      <c r="J242" s="741">
        <f>SUM(J221:J241)</f>
        <v>2358.7470000000003</v>
      </c>
      <c r="K242" s="741">
        <f>J242-I242</f>
        <v>229.73000000000047</v>
      </c>
      <c r="M242" s="1201" t="s">
        <v>510</v>
      </c>
      <c r="N242" s="1201"/>
      <c r="O242" s="741">
        <f>SUM(O221:O241)</f>
        <v>4.2700000000000005</v>
      </c>
      <c r="P242" s="741">
        <f>SUM(P221:P241)</f>
        <v>16.349999999999998</v>
      </c>
      <c r="Q242" s="741">
        <f>P242-O242</f>
        <v>12.079999999999998</v>
      </c>
      <c r="S242" s="1201" t="s">
        <v>510</v>
      </c>
      <c r="T242" s="1201"/>
      <c r="U242" s="741">
        <f>SUM(U221:U241)</f>
        <v>20.220000000000006</v>
      </c>
      <c r="V242" s="741">
        <f>SUM(V221:V241)</f>
        <v>20.6</v>
      </c>
      <c r="W242" s="741">
        <f>V242-U242</f>
        <v>0.37999999999999545</v>
      </c>
    </row>
    <row r="251" spans="1:23" x14ac:dyDescent="0.25">
      <c r="A251" s="1199"/>
      <c r="B251" s="1199"/>
      <c r="C251" s="1199"/>
      <c r="D251" s="1202"/>
      <c r="E251" s="1203"/>
    </row>
    <row r="252" spans="1:23" x14ac:dyDescent="0.25">
      <c r="A252" s="1200"/>
      <c r="B252" s="1200"/>
      <c r="C252" s="1200"/>
      <c r="D252" s="181"/>
      <c r="E252" s="181"/>
    </row>
    <row r="253" spans="1:23" x14ac:dyDescent="0.25">
      <c r="A253" s="27"/>
      <c r="B253" s="200"/>
      <c r="C253" s="736"/>
      <c r="D253" s="736"/>
      <c r="E253" s="737"/>
    </row>
    <row r="254" spans="1:23" x14ac:dyDescent="0.25">
      <c r="A254" s="193"/>
      <c r="B254" s="613"/>
      <c r="C254" s="738"/>
      <c r="D254" s="738"/>
      <c r="E254" s="737"/>
    </row>
    <row r="255" spans="1:23" x14ac:dyDescent="0.25">
      <c r="A255" s="27"/>
      <c r="B255" s="613"/>
      <c r="C255" s="738"/>
      <c r="D255" s="738"/>
      <c r="E255" s="737"/>
    </row>
    <row r="256" spans="1:23" x14ac:dyDescent="0.25">
      <c r="A256" s="193"/>
      <c r="B256" s="613"/>
      <c r="C256" s="738"/>
      <c r="D256" s="738"/>
      <c r="E256" s="737"/>
    </row>
    <row r="257" spans="1:5" x14ac:dyDescent="0.25">
      <c r="A257" s="27"/>
      <c r="B257" s="613"/>
      <c r="C257" s="738"/>
      <c r="D257" s="738"/>
      <c r="E257" s="737"/>
    </row>
    <row r="258" spans="1:5" x14ac:dyDescent="0.25">
      <c r="A258" s="193"/>
      <c r="B258" s="613"/>
      <c r="C258" s="738"/>
      <c r="D258" s="738"/>
      <c r="E258" s="737"/>
    </row>
    <row r="259" spans="1:5" x14ac:dyDescent="0.25">
      <c r="A259" s="27"/>
      <c r="B259" s="200"/>
      <c r="C259" s="738"/>
      <c r="D259" s="738"/>
      <c r="E259" s="737"/>
    </row>
    <row r="260" spans="1:5" x14ac:dyDescent="0.25">
      <c r="A260" s="193"/>
      <c r="B260" s="200"/>
      <c r="C260" s="738"/>
      <c r="D260" s="738"/>
      <c r="E260" s="737"/>
    </row>
    <row r="261" spans="1:5" x14ac:dyDescent="0.25">
      <c r="A261" s="27"/>
      <c r="B261" s="200"/>
      <c r="C261" s="738"/>
      <c r="D261" s="738"/>
      <c r="E261" s="737"/>
    </row>
    <row r="262" spans="1:5" x14ac:dyDescent="0.25">
      <c r="A262" s="193"/>
      <c r="B262" s="200"/>
      <c r="C262" s="738"/>
      <c r="D262" s="738"/>
      <c r="E262" s="737"/>
    </row>
    <row r="263" spans="1:5" x14ac:dyDescent="0.25">
      <c r="A263" s="27"/>
      <c r="B263" s="200"/>
      <c r="C263" s="738"/>
      <c r="D263" s="738"/>
      <c r="E263" s="737"/>
    </row>
    <row r="264" spans="1:5" x14ac:dyDescent="0.25">
      <c r="A264" s="193"/>
      <c r="B264" s="200"/>
      <c r="C264" s="738"/>
      <c r="D264" s="738"/>
      <c r="E264" s="737"/>
    </row>
    <row r="265" spans="1:5" x14ac:dyDescent="0.25">
      <c r="A265" s="27"/>
      <c r="B265" s="200"/>
      <c r="C265" s="738"/>
      <c r="D265" s="738"/>
      <c r="E265" s="737"/>
    </row>
    <row r="266" spans="1:5" x14ac:dyDescent="0.25">
      <c r="A266" s="193"/>
      <c r="B266" s="200"/>
      <c r="C266" s="738"/>
      <c r="D266" s="738"/>
      <c r="E266" s="737"/>
    </row>
    <row r="267" spans="1:5" x14ac:dyDescent="0.25">
      <c r="A267" s="27"/>
      <c r="B267" s="200"/>
      <c r="C267" s="738"/>
      <c r="D267" s="738"/>
      <c r="E267" s="737"/>
    </row>
    <row r="268" spans="1:5" x14ac:dyDescent="0.25">
      <c r="A268" s="193"/>
      <c r="B268" s="200"/>
      <c r="C268" s="738"/>
      <c r="D268" s="738"/>
      <c r="E268" s="737"/>
    </row>
    <row r="269" spans="1:5" x14ac:dyDescent="0.25">
      <c r="A269" s="27"/>
      <c r="C269" s="738"/>
      <c r="D269" s="738"/>
      <c r="E269" s="737"/>
    </row>
    <row r="270" spans="1:5" x14ac:dyDescent="0.25">
      <c r="A270" s="193"/>
      <c r="B270" s="200"/>
      <c r="C270" s="738"/>
      <c r="D270" s="738"/>
      <c r="E270" s="737"/>
    </row>
    <row r="271" spans="1:5" x14ac:dyDescent="0.25">
      <c r="A271" s="27"/>
      <c r="B271" s="200"/>
      <c r="C271" s="738"/>
      <c r="D271" s="738"/>
      <c r="E271" s="737"/>
    </row>
    <row r="272" spans="1:5" x14ac:dyDescent="0.25">
      <c r="A272" s="193"/>
      <c r="B272" s="200"/>
      <c r="C272" s="738"/>
      <c r="D272" s="738"/>
      <c r="E272" s="737"/>
    </row>
    <row r="273" spans="1:5" x14ac:dyDescent="0.25">
      <c r="A273" s="27"/>
      <c r="B273" s="200"/>
      <c r="C273" s="738"/>
      <c r="D273" s="738"/>
      <c r="E273" s="737"/>
    </row>
    <row r="274" spans="1:5" x14ac:dyDescent="0.25">
      <c r="A274" s="1197"/>
      <c r="B274" s="1198"/>
      <c r="C274" s="739"/>
      <c r="D274" s="739"/>
      <c r="E274" s="744"/>
    </row>
  </sheetData>
  <mergeCells count="257">
    <mergeCell ref="A1:E2"/>
    <mergeCell ref="G1:K2"/>
    <mergeCell ref="M1:Q2"/>
    <mergeCell ref="S1:W2"/>
    <mergeCell ref="Y1:AC2"/>
    <mergeCell ref="A3:A4"/>
    <mergeCell ref="B3:B4"/>
    <mergeCell ref="C3:C4"/>
    <mergeCell ref="D3:E3"/>
    <mergeCell ref="G3:G4"/>
    <mergeCell ref="Z3:Z4"/>
    <mergeCell ref="AA3:AA4"/>
    <mergeCell ref="AB3:AC3"/>
    <mergeCell ref="A26:B26"/>
    <mergeCell ref="G26:H26"/>
    <mergeCell ref="M26:N26"/>
    <mergeCell ref="S26:T26"/>
    <mergeCell ref="Y26:Z26"/>
    <mergeCell ref="P3:Q3"/>
    <mergeCell ref="S3:S4"/>
    <mergeCell ref="T3:T4"/>
    <mergeCell ref="U3:U4"/>
    <mergeCell ref="V3:W3"/>
    <mergeCell ref="Y3:Y4"/>
    <mergeCell ref="H3:H4"/>
    <mergeCell ref="I3:I4"/>
    <mergeCell ref="J3:K3"/>
    <mergeCell ref="M3:M4"/>
    <mergeCell ref="N3:N4"/>
    <mergeCell ref="O3:O4"/>
    <mergeCell ref="A28:E29"/>
    <mergeCell ref="G28:K29"/>
    <mergeCell ref="M28:Q29"/>
    <mergeCell ref="S28:W29"/>
    <mergeCell ref="Y28:AC29"/>
    <mergeCell ref="A30:A31"/>
    <mergeCell ref="B30:B31"/>
    <mergeCell ref="C30:C31"/>
    <mergeCell ref="D30:E30"/>
    <mergeCell ref="G30:G31"/>
    <mergeCell ref="Z30:Z31"/>
    <mergeCell ref="AA30:AA31"/>
    <mergeCell ref="AB30:AC30"/>
    <mergeCell ref="A53:B53"/>
    <mergeCell ref="G53:H53"/>
    <mergeCell ref="M53:N53"/>
    <mergeCell ref="S53:T53"/>
    <mergeCell ref="Y53:Z53"/>
    <mergeCell ref="P30:Q30"/>
    <mergeCell ref="S30:S31"/>
    <mergeCell ref="T30:T31"/>
    <mergeCell ref="U30:U31"/>
    <mergeCell ref="V30:W30"/>
    <mergeCell ref="Y30:Y31"/>
    <mergeCell ref="H30:H31"/>
    <mergeCell ref="I30:I31"/>
    <mergeCell ref="J30:K30"/>
    <mergeCell ref="M30:M31"/>
    <mergeCell ref="N30:N31"/>
    <mergeCell ref="O30:O31"/>
    <mergeCell ref="A55:E56"/>
    <mergeCell ref="G55:K56"/>
    <mergeCell ref="M55:Q56"/>
    <mergeCell ref="S55:W56"/>
    <mergeCell ref="Y55:AC56"/>
    <mergeCell ref="A57:A58"/>
    <mergeCell ref="B57:B58"/>
    <mergeCell ref="C57:C58"/>
    <mergeCell ref="D57:E57"/>
    <mergeCell ref="G57:G58"/>
    <mergeCell ref="Z57:Z58"/>
    <mergeCell ref="AA57:AA58"/>
    <mergeCell ref="AB57:AC57"/>
    <mergeCell ref="A80:B80"/>
    <mergeCell ref="G80:H80"/>
    <mergeCell ref="M80:N80"/>
    <mergeCell ref="S80:T80"/>
    <mergeCell ref="Y80:Z80"/>
    <mergeCell ref="P57:Q57"/>
    <mergeCell ref="S57:S58"/>
    <mergeCell ref="T57:T58"/>
    <mergeCell ref="U57:U58"/>
    <mergeCell ref="V57:W57"/>
    <mergeCell ref="Y57:Y58"/>
    <mergeCell ref="H57:H58"/>
    <mergeCell ref="I57:I58"/>
    <mergeCell ref="J57:K57"/>
    <mergeCell ref="M57:M58"/>
    <mergeCell ref="N57:N58"/>
    <mergeCell ref="O57:O58"/>
    <mergeCell ref="A82:E83"/>
    <mergeCell ref="G82:K83"/>
    <mergeCell ref="M82:Q83"/>
    <mergeCell ref="S82:W83"/>
    <mergeCell ref="Y82:AC83"/>
    <mergeCell ref="A84:A85"/>
    <mergeCell ref="B84:B85"/>
    <mergeCell ref="C84:C85"/>
    <mergeCell ref="D84:E84"/>
    <mergeCell ref="G84:G85"/>
    <mergeCell ref="Z84:Z85"/>
    <mergeCell ref="AA84:AA85"/>
    <mergeCell ref="AB84:AC84"/>
    <mergeCell ref="A107:B107"/>
    <mergeCell ref="G107:H107"/>
    <mergeCell ref="M107:N107"/>
    <mergeCell ref="S107:T107"/>
    <mergeCell ref="Y107:Z107"/>
    <mergeCell ref="P84:Q84"/>
    <mergeCell ref="S84:S85"/>
    <mergeCell ref="T84:T85"/>
    <mergeCell ref="U84:U85"/>
    <mergeCell ref="V84:W84"/>
    <mergeCell ref="Y84:Y85"/>
    <mergeCell ref="H84:H85"/>
    <mergeCell ref="I84:I85"/>
    <mergeCell ref="J84:K84"/>
    <mergeCell ref="M84:M85"/>
    <mergeCell ref="N84:N85"/>
    <mergeCell ref="O84:O85"/>
    <mergeCell ref="A109:E110"/>
    <mergeCell ref="G109:K110"/>
    <mergeCell ref="M109:Q110"/>
    <mergeCell ref="S109:W110"/>
    <mergeCell ref="Y109:AC110"/>
    <mergeCell ref="A111:A112"/>
    <mergeCell ref="B111:B112"/>
    <mergeCell ref="C111:C112"/>
    <mergeCell ref="D111:E111"/>
    <mergeCell ref="G111:G112"/>
    <mergeCell ref="Z111:Z112"/>
    <mergeCell ref="AA111:AA112"/>
    <mergeCell ref="AB111:AC111"/>
    <mergeCell ref="A134:B134"/>
    <mergeCell ref="G134:H134"/>
    <mergeCell ref="M134:N134"/>
    <mergeCell ref="S134:T134"/>
    <mergeCell ref="Y134:Z134"/>
    <mergeCell ref="P111:Q111"/>
    <mergeCell ref="S111:S112"/>
    <mergeCell ref="T111:T112"/>
    <mergeCell ref="U111:U112"/>
    <mergeCell ref="V111:W111"/>
    <mergeCell ref="Y111:Y112"/>
    <mergeCell ref="H111:H112"/>
    <mergeCell ref="I111:I112"/>
    <mergeCell ref="J111:K111"/>
    <mergeCell ref="M111:M112"/>
    <mergeCell ref="N111:N112"/>
    <mergeCell ref="O111:O112"/>
    <mergeCell ref="A136:E137"/>
    <mergeCell ref="G136:K137"/>
    <mergeCell ref="M136:Q137"/>
    <mergeCell ref="S136:W137"/>
    <mergeCell ref="Y136:AC137"/>
    <mergeCell ref="A138:A139"/>
    <mergeCell ref="B138:B139"/>
    <mergeCell ref="C138:C139"/>
    <mergeCell ref="D138:E138"/>
    <mergeCell ref="G138:G139"/>
    <mergeCell ref="Z138:Z139"/>
    <mergeCell ref="AA138:AA139"/>
    <mergeCell ref="AB138:AC138"/>
    <mergeCell ref="A161:B161"/>
    <mergeCell ref="G161:H161"/>
    <mergeCell ref="M161:N161"/>
    <mergeCell ref="S161:T161"/>
    <mergeCell ref="Y161:Z161"/>
    <mergeCell ref="P138:Q138"/>
    <mergeCell ref="S138:S139"/>
    <mergeCell ref="T138:T139"/>
    <mergeCell ref="U138:U139"/>
    <mergeCell ref="V138:W138"/>
    <mergeCell ref="Y138:Y139"/>
    <mergeCell ref="H138:H139"/>
    <mergeCell ref="I138:I139"/>
    <mergeCell ref="J138:K138"/>
    <mergeCell ref="M138:M139"/>
    <mergeCell ref="N138:N139"/>
    <mergeCell ref="O138:O139"/>
    <mergeCell ref="A163:E164"/>
    <mergeCell ref="G163:K164"/>
    <mergeCell ref="M163:Q164"/>
    <mergeCell ref="S165:S166"/>
    <mergeCell ref="T165:T166"/>
    <mergeCell ref="S163:W164"/>
    <mergeCell ref="A165:A166"/>
    <mergeCell ref="B165:B166"/>
    <mergeCell ref="C165:C166"/>
    <mergeCell ref="D165:E165"/>
    <mergeCell ref="U165:U166"/>
    <mergeCell ref="V165:W165"/>
    <mergeCell ref="N165:N166"/>
    <mergeCell ref="O165:O166"/>
    <mergeCell ref="U192:U193"/>
    <mergeCell ref="V192:W192"/>
    <mergeCell ref="A188:B188"/>
    <mergeCell ref="G188:H188"/>
    <mergeCell ref="M188:N188"/>
    <mergeCell ref="S188:T188"/>
    <mergeCell ref="I165:I166"/>
    <mergeCell ref="J165:K165"/>
    <mergeCell ref="P165:Q165"/>
    <mergeCell ref="G165:G166"/>
    <mergeCell ref="H165:H166"/>
    <mergeCell ref="M165:M166"/>
    <mergeCell ref="A190:E191"/>
    <mergeCell ref="G190:K191"/>
    <mergeCell ref="M190:Q191"/>
    <mergeCell ref="S192:S193"/>
    <mergeCell ref="T192:T193"/>
    <mergeCell ref="S190:W191"/>
    <mergeCell ref="A192:A193"/>
    <mergeCell ref="B192:B193"/>
    <mergeCell ref="C192:C193"/>
    <mergeCell ref="D192:E192"/>
    <mergeCell ref="N192:N193"/>
    <mergeCell ref="O192:O193"/>
    <mergeCell ref="A215:B215"/>
    <mergeCell ref="G215:H215"/>
    <mergeCell ref="M215:N215"/>
    <mergeCell ref="S215:T215"/>
    <mergeCell ref="I192:I193"/>
    <mergeCell ref="J192:K192"/>
    <mergeCell ref="P192:Q192"/>
    <mergeCell ref="G192:G193"/>
    <mergeCell ref="H192:H193"/>
    <mergeCell ref="M192:M193"/>
    <mergeCell ref="A217:E218"/>
    <mergeCell ref="G217:K218"/>
    <mergeCell ref="M217:Q218"/>
    <mergeCell ref="S217:W218"/>
    <mergeCell ref="A219:A220"/>
    <mergeCell ref="B219:B220"/>
    <mergeCell ref="C219:C220"/>
    <mergeCell ref="D219:E219"/>
    <mergeCell ref="G219:G220"/>
    <mergeCell ref="H219:H220"/>
    <mergeCell ref="T219:T220"/>
    <mergeCell ref="U219:U220"/>
    <mergeCell ref="V219:W219"/>
    <mergeCell ref="A274:B274"/>
    <mergeCell ref="S219:S220"/>
    <mergeCell ref="N219:N220"/>
    <mergeCell ref="O219:O220"/>
    <mergeCell ref="P219:Q219"/>
    <mergeCell ref="A242:B242"/>
    <mergeCell ref="G242:H242"/>
    <mergeCell ref="M242:N242"/>
    <mergeCell ref="S242:T242"/>
    <mergeCell ref="I219:I220"/>
    <mergeCell ref="J219:K219"/>
    <mergeCell ref="M219:M220"/>
    <mergeCell ref="A251:A252"/>
    <mergeCell ref="B251:B252"/>
    <mergeCell ref="C251:C252"/>
    <mergeCell ref="D251:E25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74"/>
  <sheetViews>
    <sheetView showFormulas="1" zoomScale="55" zoomScaleNormal="55" workbookViewId="0">
      <selection activeCell="H27" sqref="H27"/>
    </sheetView>
  </sheetViews>
  <sheetFormatPr defaultColWidth="9.140625" defaultRowHeight="15.75" x14ac:dyDescent="0.25"/>
  <cols>
    <col min="1" max="1" width="5.28515625" style="495" bestFit="1" customWidth="1"/>
    <col min="2" max="2" width="19.7109375" style="455" customWidth="1"/>
    <col min="3" max="3" width="17" style="455" customWidth="1"/>
    <col min="4" max="4" width="14.140625" style="455" customWidth="1"/>
    <col min="5" max="5" width="13.140625" style="455" customWidth="1"/>
    <col min="6" max="6" width="9.140625" style="452"/>
    <col min="7" max="7" width="6.140625" style="494" bestFit="1" customWidth="1"/>
    <col min="8" max="8" width="23.140625" style="452" customWidth="1"/>
    <col min="9" max="9" width="13.28515625" style="452" customWidth="1"/>
    <col min="10" max="10" width="12.5703125" style="452" customWidth="1"/>
    <col min="11" max="11" width="17.28515625" style="452" bestFit="1" customWidth="1"/>
    <col min="12" max="12" width="9.140625" style="452"/>
    <col min="13" max="13" width="6.140625" style="452" bestFit="1" customWidth="1"/>
    <col min="14" max="14" width="18.42578125" style="452" customWidth="1"/>
    <col min="15" max="15" width="12.85546875" style="452" customWidth="1"/>
    <col min="16" max="17" width="13" style="452" customWidth="1"/>
    <col min="18" max="18" width="9.140625" style="452"/>
    <col min="19" max="19" width="6.140625" style="452" bestFit="1" customWidth="1"/>
    <col min="20" max="20" width="18.7109375" style="452" customWidth="1"/>
    <col min="21" max="21" width="12.5703125" style="452" customWidth="1"/>
    <col min="22" max="22" width="12.42578125" style="452" customWidth="1"/>
    <col min="23" max="23" width="11.7109375" style="452" customWidth="1"/>
    <col min="24" max="24" width="9.140625" style="452"/>
    <col min="25" max="25" width="9.140625" style="452" customWidth="1"/>
    <col min="26" max="26" width="17.140625" style="452" customWidth="1"/>
    <col min="27" max="27" width="15" style="452" customWidth="1"/>
    <col min="28" max="28" width="13.5703125" style="452" customWidth="1"/>
    <col min="29" max="29" width="13" style="452" customWidth="1"/>
    <col min="30" max="16384" width="9.140625" style="452"/>
  </cols>
  <sheetData>
    <row r="1" spans="1:29" ht="15" customHeight="1" x14ac:dyDescent="0.2">
      <c r="A1" s="1215" t="s">
        <v>507</v>
      </c>
      <c r="B1" s="1215"/>
      <c r="C1" s="1215"/>
      <c r="D1" s="1215"/>
      <c r="E1" s="1215"/>
      <c r="G1" s="1215" t="s">
        <v>518</v>
      </c>
      <c r="H1" s="1215"/>
      <c r="I1" s="1215"/>
      <c r="J1" s="1215"/>
      <c r="K1" s="1215"/>
      <c r="M1" s="1218" t="s">
        <v>527</v>
      </c>
      <c r="N1" s="1218"/>
      <c r="O1" s="1218"/>
      <c r="P1" s="1218"/>
      <c r="Q1" s="1218"/>
      <c r="S1" s="1218" t="s">
        <v>536</v>
      </c>
      <c r="T1" s="1218"/>
      <c r="U1" s="1218"/>
      <c r="V1" s="1218"/>
      <c r="W1" s="1218"/>
      <c r="Y1" s="1218" t="s">
        <v>545</v>
      </c>
      <c r="Z1" s="1218"/>
      <c r="AA1" s="1218"/>
      <c r="AB1" s="1218"/>
      <c r="AC1" s="1218"/>
    </row>
    <row r="2" spans="1:29" ht="15" customHeight="1" x14ac:dyDescent="0.2">
      <c r="A2" s="1216"/>
      <c r="B2" s="1216"/>
      <c r="C2" s="1216"/>
      <c r="D2" s="1216"/>
      <c r="E2" s="1216"/>
      <c r="G2" s="1216"/>
      <c r="H2" s="1216"/>
      <c r="I2" s="1216"/>
      <c r="J2" s="1216"/>
      <c r="K2" s="1216"/>
      <c r="M2" s="1219"/>
      <c r="N2" s="1219"/>
      <c r="O2" s="1219"/>
      <c r="P2" s="1219"/>
      <c r="Q2" s="1219"/>
      <c r="S2" s="1219"/>
      <c r="T2" s="1219"/>
      <c r="U2" s="1219"/>
      <c r="V2" s="1219"/>
      <c r="W2" s="1219"/>
      <c r="Y2" s="1219"/>
      <c r="Z2" s="1219"/>
      <c r="AA2" s="1219"/>
      <c r="AB2" s="1219"/>
      <c r="AC2" s="1219"/>
    </row>
    <row r="3" spans="1:29" ht="31.5" customHeight="1" x14ac:dyDescent="0.2">
      <c r="A3" s="1217" t="s">
        <v>20</v>
      </c>
      <c r="B3" s="1217" t="s">
        <v>499</v>
      </c>
      <c r="C3" s="1217" t="s">
        <v>3</v>
      </c>
      <c r="D3" s="1217" t="s">
        <v>500</v>
      </c>
      <c r="E3" s="1217"/>
      <c r="G3" s="1217" t="s">
        <v>20</v>
      </c>
      <c r="H3" s="1217" t="s">
        <v>499</v>
      </c>
      <c r="I3" s="1217" t="s">
        <v>3</v>
      </c>
      <c r="J3" s="1217" t="s">
        <v>500</v>
      </c>
      <c r="K3" s="1217"/>
      <c r="M3" s="1217" t="s">
        <v>20</v>
      </c>
      <c r="N3" s="1217" t="s">
        <v>499</v>
      </c>
      <c r="O3" s="1217" t="s">
        <v>3</v>
      </c>
      <c r="P3" s="1217" t="s">
        <v>500</v>
      </c>
      <c r="Q3" s="1217"/>
      <c r="S3" s="1217" t="s">
        <v>20</v>
      </c>
      <c r="T3" s="1217" t="s">
        <v>499</v>
      </c>
      <c r="U3" s="1217" t="s">
        <v>3</v>
      </c>
      <c r="V3" s="1217" t="s">
        <v>500</v>
      </c>
      <c r="W3" s="1217"/>
      <c r="Y3" s="1208" t="s">
        <v>20</v>
      </c>
      <c r="Z3" s="1208" t="s">
        <v>499</v>
      </c>
      <c r="AA3" s="1208" t="s">
        <v>3</v>
      </c>
      <c r="AB3" s="1210" t="s">
        <v>500</v>
      </c>
      <c r="AC3" s="1211"/>
    </row>
    <row r="4" spans="1:29" ht="31.5" customHeight="1" x14ac:dyDescent="0.2">
      <c r="A4" s="1217"/>
      <c r="B4" s="1217"/>
      <c r="C4" s="1217"/>
      <c r="D4" s="453" t="s">
        <v>130</v>
      </c>
      <c r="E4" s="453" t="s">
        <v>501</v>
      </c>
      <c r="G4" s="1217"/>
      <c r="H4" s="1217"/>
      <c r="I4" s="1217"/>
      <c r="J4" s="453" t="s">
        <v>130</v>
      </c>
      <c r="K4" s="453" t="s">
        <v>501</v>
      </c>
      <c r="M4" s="1217"/>
      <c r="N4" s="1217"/>
      <c r="O4" s="1217"/>
      <c r="P4" s="453" t="s">
        <v>130</v>
      </c>
      <c r="Q4" s="453" t="s">
        <v>501</v>
      </c>
      <c r="S4" s="1217"/>
      <c r="T4" s="1217"/>
      <c r="U4" s="1217"/>
      <c r="V4" s="453" t="s">
        <v>130</v>
      </c>
      <c r="W4" s="453" t="s">
        <v>501</v>
      </c>
      <c r="Y4" s="1209"/>
      <c r="Z4" s="1209"/>
      <c r="AA4" s="1209"/>
      <c r="AB4" s="453" t="s">
        <v>130</v>
      </c>
      <c r="AC4" s="453" t="s">
        <v>501</v>
      </c>
    </row>
    <row r="5" spans="1:29" x14ac:dyDescent="0.2">
      <c r="A5" s="445">
        <v>1</v>
      </c>
      <c r="B5" s="610" t="s">
        <v>590</v>
      </c>
      <c r="C5" s="611">
        <f>'Bieu 01 CH'!F8</f>
        <v>855.54</v>
      </c>
      <c r="D5" s="611">
        <f>'Bieu 03 CH'!E9</f>
        <v>811.68999999999994</v>
      </c>
      <c r="E5" s="612">
        <f>D5-C5</f>
        <v>-43.850000000000023</v>
      </c>
      <c r="G5" s="445">
        <v>1</v>
      </c>
      <c r="H5" s="450" t="s">
        <v>590</v>
      </c>
      <c r="I5" s="454">
        <f>'Bieu 01 CH'!F22</f>
        <v>0</v>
      </c>
      <c r="J5" s="454">
        <f>'Bieu 03 CH'!E23</f>
        <v>0</v>
      </c>
      <c r="K5" s="447">
        <f>J5-I5</f>
        <v>0</v>
      </c>
      <c r="M5" s="445">
        <v>1</v>
      </c>
      <c r="N5" s="450" t="s">
        <v>590</v>
      </c>
      <c r="O5" s="454">
        <f>'Bieu 01 CH'!F32</f>
        <v>24.25</v>
      </c>
      <c r="P5" s="454">
        <f>'Bieu 03 CH'!E33</f>
        <v>30.63</v>
      </c>
      <c r="Q5" s="447">
        <f>P5-O5</f>
        <v>6.379999999999999</v>
      </c>
      <c r="S5" s="445">
        <v>1</v>
      </c>
      <c r="T5" s="450" t="s">
        <v>590</v>
      </c>
      <c r="U5" s="454">
        <f>'Bieu 01 CH'!F42</f>
        <v>9.09</v>
      </c>
      <c r="V5" s="454">
        <f>'Bieu 03 CH'!E43</f>
        <v>21.09</v>
      </c>
      <c r="W5" s="447">
        <f>V5-U5</f>
        <v>12</v>
      </c>
      <c r="Y5" s="445">
        <v>1</v>
      </c>
      <c r="Z5" s="450" t="s">
        <v>590</v>
      </c>
      <c r="AA5" s="454">
        <f>'Bieu 01 CH'!F53</f>
        <v>0</v>
      </c>
      <c r="AB5" s="454">
        <f>'Bieu 03 CH'!E54</f>
        <v>0</v>
      </c>
      <c r="AC5" s="447">
        <f>AB5-AA5</f>
        <v>0</v>
      </c>
    </row>
    <row r="6" spans="1:29" x14ac:dyDescent="0.25">
      <c r="A6" s="493">
        <v>2</v>
      </c>
      <c r="B6" s="613" t="s">
        <v>591</v>
      </c>
      <c r="C6" s="614">
        <f>'Bieu 01 CH'!G8</f>
        <v>6631.86</v>
      </c>
      <c r="D6" s="614">
        <f>'Bieu 03 CH'!F9</f>
        <v>5768.07</v>
      </c>
      <c r="E6" s="612">
        <f t="shared" ref="E6:E26" si="0">D6-C6</f>
        <v>-863.79</v>
      </c>
      <c r="G6" s="493">
        <v>2</v>
      </c>
      <c r="H6" s="451" t="s">
        <v>591</v>
      </c>
      <c r="I6" s="444">
        <f>'Bieu 01 CH'!G22</f>
        <v>237.94</v>
      </c>
      <c r="J6" s="444">
        <f>'Bieu 03 CH'!F23</f>
        <v>986.94</v>
      </c>
      <c r="K6" s="447">
        <f t="shared" ref="K6:K20" si="1">J6-I6</f>
        <v>749</v>
      </c>
      <c r="M6" s="493">
        <v>2</v>
      </c>
      <c r="N6" s="451" t="s">
        <v>591</v>
      </c>
      <c r="O6" s="444">
        <f>'Bieu 01 CH'!G32</f>
        <v>13.68</v>
      </c>
      <c r="P6" s="444">
        <f>'Bieu 03 CH'!F33</f>
        <v>26.33</v>
      </c>
      <c r="Q6" s="447">
        <f t="shared" ref="Q6:Q20" si="2">P6-O6</f>
        <v>12.649999999999999</v>
      </c>
      <c r="S6" s="493">
        <v>2</v>
      </c>
      <c r="T6" s="451" t="s">
        <v>591</v>
      </c>
      <c r="U6" s="444">
        <f>'Bieu 01 CH'!G42</f>
        <v>0.93</v>
      </c>
      <c r="V6" s="444">
        <f>'Bieu 03 CH'!F43</f>
        <v>0.99</v>
      </c>
      <c r="W6" s="447">
        <f t="shared" ref="W6:W20" si="3">V6-U6</f>
        <v>5.9999999999999942E-2</v>
      </c>
      <c r="Y6" s="493">
        <v>2</v>
      </c>
      <c r="Z6" s="451" t="s">
        <v>591</v>
      </c>
      <c r="AA6" s="444">
        <f>'Bieu 01 CH'!G53</f>
        <v>0</v>
      </c>
      <c r="AB6" s="444">
        <f>'Bieu 03 CH'!F54</f>
        <v>0</v>
      </c>
      <c r="AC6" s="447">
        <f t="shared" ref="AC6:AC20" si="4">AB6-AA6</f>
        <v>0</v>
      </c>
    </row>
    <row r="7" spans="1:29" x14ac:dyDescent="0.25">
      <c r="A7" s="445">
        <v>3</v>
      </c>
      <c r="B7" s="613" t="s">
        <v>592</v>
      </c>
      <c r="C7" s="614">
        <f>'Bieu 01 CH'!H8</f>
        <v>15227.689999999999</v>
      </c>
      <c r="D7" s="614">
        <f>'Bieu 03 CH'!G9</f>
        <v>14216.609999999999</v>
      </c>
      <c r="E7" s="612">
        <f t="shared" si="0"/>
        <v>-1011.0799999999999</v>
      </c>
      <c r="G7" s="445">
        <v>3</v>
      </c>
      <c r="H7" s="451" t="s">
        <v>592</v>
      </c>
      <c r="I7" s="444">
        <f>'Bieu 01 CH'!H22</f>
        <v>30.58</v>
      </c>
      <c r="J7" s="444">
        <f>'Bieu 03 CH'!G23</f>
        <v>993.25000000000011</v>
      </c>
      <c r="K7" s="447">
        <f t="shared" si="1"/>
        <v>962.67000000000007</v>
      </c>
      <c r="M7" s="445">
        <v>3</v>
      </c>
      <c r="N7" s="451" t="s">
        <v>592</v>
      </c>
      <c r="O7" s="444">
        <f>'Bieu 01 CH'!H32</f>
        <v>213.94</v>
      </c>
      <c r="P7" s="444">
        <f>'Bieu 03 CH'!G33</f>
        <v>225.40999999999997</v>
      </c>
      <c r="Q7" s="447">
        <f t="shared" si="2"/>
        <v>11.46999999999997</v>
      </c>
      <c r="S7" s="445">
        <v>3</v>
      </c>
      <c r="T7" s="451" t="s">
        <v>592</v>
      </c>
      <c r="U7" s="444">
        <f>'Bieu 01 CH'!H42</f>
        <v>0.64</v>
      </c>
      <c r="V7" s="444">
        <f>'Bieu 03 CH'!G43</f>
        <v>0.64</v>
      </c>
      <c r="W7" s="447">
        <f t="shared" si="3"/>
        <v>0</v>
      </c>
      <c r="Y7" s="445">
        <v>3</v>
      </c>
      <c r="Z7" s="451" t="s">
        <v>592</v>
      </c>
      <c r="AA7" s="444">
        <f>'Bieu 01 CH'!H53</f>
        <v>0</v>
      </c>
      <c r="AB7" s="444">
        <f>'Bieu 03 CH'!G54</f>
        <v>0</v>
      </c>
      <c r="AC7" s="447">
        <f t="shared" si="4"/>
        <v>0</v>
      </c>
    </row>
    <row r="8" spans="1:29" x14ac:dyDescent="0.25">
      <c r="A8" s="493">
        <v>4</v>
      </c>
      <c r="B8" s="613" t="s">
        <v>593</v>
      </c>
      <c r="C8" s="614">
        <f>'Bieu 01 CH'!I8</f>
        <v>3192.55</v>
      </c>
      <c r="D8" s="614">
        <f>'Bieu 03 CH'!H9</f>
        <v>3140.32</v>
      </c>
      <c r="E8" s="612">
        <f t="shared" si="0"/>
        <v>-52.230000000000018</v>
      </c>
      <c r="G8" s="493">
        <v>4</v>
      </c>
      <c r="H8" s="451" t="s">
        <v>593</v>
      </c>
      <c r="I8" s="444">
        <f>'Bieu 01 CH'!I22</f>
        <v>0</v>
      </c>
      <c r="J8" s="444">
        <f>'Bieu 03 CH'!H23</f>
        <v>14.93</v>
      </c>
      <c r="K8" s="447">
        <f t="shared" si="1"/>
        <v>14.93</v>
      </c>
      <c r="M8" s="493">
        <v>4</v>
      </c>
      <c r="N8" s="451" t="s">
        <v>593</v>
      </c>
      <c r="O8" s="444">
        <f>'Bieu 01 CH'!I32</f>
        <v>16.72</v>
      </c>
      <c r="P8" s="444">
        <f>'Bieu 03 CH'!H33</f>
        <v>24.82</v>
      </c>
      <c r="Q8" s="447">
        <f t="shared" si="2"/>
        <v>8.1000000000000014</v>
      </c>
      <c r="S8" s="493">
        <v>4</v>
      </c>
      <c r="T8" s="451" t="s">
        <v>593</v>
      </c>
      <c r="U8" s="444">
        <f>'Bieu 01 CH'!I42</f>
        <v>0</v>
      </c>
      <c r="V8" s="444">
        <f>'Bieu 03 CH'!H43</f>
        <v>0</v>
      </c>
      <c r="W8" s="447">
        <f t="shared" si="3"/>
        <v>0</v>
      </c>
      <c r="Y8" s="493">
        <v>4</v>
      </c>
      <c r="Z8" s="451" t="s">
        <v>593</v>
      </c>
      <c r="AA8" s="444">
        <f>'Bieu 01 CH'!I53</f>
        <v>0</v>
      </c>
      <c r="AB8" s="444">
        <f>'Bieu 03 CH'!H54</f>
        <v>0</v>
      </c>
      <c r="AC8" s="447">
        <f t="shared" si="4"/>
        <v>0</v>
      </c>
    </row>
    <row r="9" spans="1:29" x14ac:dyDescent="0.25">
      <c r="A9" s="445">
        <v>5</v>
      </c>
      <c r="B9" s="613" t="s">
        <v>594</v>
      </c>
      <c r="C9" s="614">
        <f>'Bieu 01 CH'!J8</f>
        <v>1774.7400000000002</v>
      </c>
      <c r="D9" s="614">
        <f>'Bieu 03 CH'!I9</f>
        <v>1723.1200000000003</v>
      </c>
      <c r="E9" s="612">
        <f t="shared" si="0"/>
        <v>-51.619999999999891</v>
      </c>
      <c r="G9" s="445">
        <v>5</v>
      </c>
      <c r="H9" s="451" t="s">
        <v>594</v>
      </c>
      <c r="I9" s="444">
        <f>'Bieu 01 CH'!J22</f>
        <v>0</v>
      </c>
      <c r="J9" s="444">
        <f>'Bieu 03 CH'!I23</f>
        <v>0.2</v>
      </c>
      <c r="K9" s="447">
        <f t="shared" si="1"/>
        <v>0.2</v>
      </c>
      <c r="M9" s="445">
        <v>5</v>
      </c>
      <c r="N9" s="451" t="s">
        <v>594</v>
      </c>
      <c r="O9" s="444">
        <f>'Bieu 01 CH'!J32</f>
        <v>13.44</v>
      </c>
      <c r="P9" s="444">
        <f>'Bieu 03 CH'!I33</f>
        <v>25.939999999999998</v>
      </c>
      <c r="Q9" s="447">
        <f t="shared" si="2"/>
        <v>12.499999999999998</v>
      </c>
      <c r="S9" s="445">
        <v>5</v>
      </c>
      <c r="T9" s="451" t="s">
        <v>594</v>
      </c>
      <c r="U9" s="444">
        <f>'Bieu 01 CH'!J42</f>
        <v>0.68</v>
      </c>
      <c r="V9" s="444">
        <f>'Bieu 03 CH'!I43</f>
        <v>0.68</v>
      </c>
      <c r="W9" s="447">
        <f t="shared" si="3"/>
        <v>0</v>
      </c>
      <c r="Y9" s="445">
        <v>5</v>
      </c>
      <c r="Z9" s="451" t="s">
        <v>594</v>
      </c>
      <c r="AA9" s="444">
        <f>'Bieu 01 CH'!J53</f>
        <v>0</v>
      </c>
      <c r="AB9" s="444">
        <f>'Bieu 03 CH'!I54</f>
        <v>0</v>
      </c>
      <c r="AC9" s="447">
        <f t="shared" si="4"/>
        <v>0</v>
      </c>
    </row>
    <row r="10" spans="1:29" ht="31.5" x14ac:dyDescent="0.25">
      <c r="A10" s="493">
        <v>6</v>
      </c>
      <c r="B10" s="613" t="s">
        <v>595</v>
      </c>
      <c r="C10" s="614">
        <f>'Bieu 01 CH'!K8</f>
        <v>6459.75</v>
      </c>
      <c r="D10" s="614">
        <f>'Bieu 03 CH'!J9</f>
        <v>6428.3</v>
      </c>
      <c r="E10" s="612">
        <f t="shared" si="0"/>
        <v>-31.449999999999818</v>
      </c>
      <c r="G10" s="493">
        <v>6</v>
      </c>
      <c r="H10" s="451" t="s">
        <v>595</v>
      </c>
      <c r="I10" s="444">
        <f>'Bieu 01 CH'!K22</f>
        <v>0</v>
      </c>
      <c r="J10" s="444">
        <f>'Bieu 03 CH'!J23</f>
        <v>9.5</v>
      </c>
      <c r="K10" s="447">
        <f t="shared" si="1"/>
        <v>9.5</v>
      </c>
      <c r="M10" s="493">
        <v>6</v>
      </c>
      <c r="N10" s="451" t="s">
        <v>595</v>
      </c>
      <c r="O10" s="444">
        <f>'Bieu 01 CH'!K32</f>
        <v>19.61</v>
      </c>
      <c r="P10" s="444">
        <f>'Bieu 03 CH'!J33</f>
        <v>19.61</v>
      </c>
      <c r="Q10" s="447">
        <f t="shared" si="2"/>
        <v>0</v>
      </c>
      <c r="S10" s="493">
        <v>6</v>
      </c>
      <c r="T10" s="451" t="s">
        <v>595</v>
      </c>
      <c r="U10" s="444">
        <f>'Bieu 01 CH'!K42</f>
        <v>5.78</v>
      </c>
      <c r="V10" s="444">
        <f>'Bieu 03 CH'!J43</f>
        <v>5.78</v>
      </c>
      <c r="W10" s="447">
        <f t="shared" si="3"/>
        <v>0</v>
      </c>
      <c r="Y10" s="493">
        <v>6</v>
      </c>
      <c r="Z10" s="451" t="s">
        <v>595</v>
      </c>
      <c r="AA10" s="444">
        <f>'Bieu 01 CH'!K53</f>
        <v>0</v>
      </c>
      <c r="AB10" s="444">
        <f>'Bieu 03 CH'!J54</f>
        <v>0</v>
      </c>
      <c r="AC10" s="447">
        <f t="shared" si="4"/>
        <v>0</v>
      </c>
    </row>
    <row r="11" spans="1:29" x14ac:dyDescent="0.25">
      <c r="A11" s="445">
        <v>7</v>
      </c>
      <c r="B11" s="200" t="s">
        <v>596</v>
      </c>
      <c r="C11" s="614">
        <f>'Bieu 01 CH'!L8</f>
        <v>16824.12</v>
      </c>
      <c r="D11" s="614">
        <f>'Bieu 03 CH'!K9</f>
        <v>16012.689999999999</v>
      </c>
      <c r="E11" s="612">
        <f t="shared" si="0"/>
        <v>-811.43000000000029</v>
      </c>
      <c r="G11" s="445">
        <v>7</v>
      </c>
      <c r="H11" s="446" t="s">
        <v>596</v>
      </c>
      <c r="I11" s="444">
        <f>'Bieu 01 CH'!L22</f>
        <v>7.61</v>
      </c>
      <c r="J11" s="444">
        <f>'Bieu 03 CH'!K23</f>
        <v>795.9</v>
      </c>
      <c r="K11" s="447">
        <f t="shared" si="1"/>
        <v>788.29</v>
      </c>
      <c r="M11" s="445">
        <v>7</v>
      </c>
      <c r="N11" s="446" t="s">
        <v>596</v>
      </c>
      <c r="O11" s="444">
        <f>'Bieu 01 CH'!L32</f>
        <v>9.11</v>
      </c>
      <c r="P11" s="444">
        <f>'Bieu 03 CH'!K33</f>
        <v>10.309999999999999</v>
      </c>
      <c r="Q11" s="447">
        <f t="shared" si="2"/>
        <v>1.1999999999999993</v>
      </c>
      <c r="S11" s="445">
        <v>7</v>
      </c>
      <c r="T11" s="446" t="s">
        <v>596</v>
      </c>
      <c r="U11" s="444">
        <f>'Bieu 01 CH'!L42</f>
        <v>2.14</v>
      </c>
      <c r="V11" s="444">
        <f>'Bieu 03 CH'!K43</f>
        <v>2.7</v>
      </c>
      <c r="W11" s="447">
        <f t="shared" si="3"/>
        <v>0.56000000000000005</v>
      </c>
      <c r="Y11" s="445">
        <v>7</v>
      </c>
      <c r="Z11" s="446" t="s">
        <v>596</v>
      </c>
      <c r="AA11" s="444">
        <f>'Bieu 01 CH'!L53</f>
        <v>0</v>
      </c>
      <c r="AB11" s="444">
        <f>'Bieu 03 CH'!K54</f>
        <v>0</v>
      </c>
      <c r="AC11" s="447">
        <f t="shared" si="4"/>
        <v>0</v>
      </c>
    </row>
    <row r="12" spans="1:29" x14ac:dyDescent="0.25">
      <c r="A12" s="493">
        <v>8</v>
      </c>
      <c r="B12" s="200" t="s">
        <v>597</v>
      </c>
      <c r="C12" s="614">
        <f>'Bieu 01 CH'!M8</f>
        <v>4831.08</v>
      </c>
      <c r="D12" s="614">
        <f>'Bieu 03 CH'!L9</f>
        <v>4764.58</v>
      </c>
      <c r="E12" s="612">
        <f t="shared" si="0"/>
        <v>-66.5</v>
      </c>
      <c r="G12" s="493">
        <v>8</v>
      </c>
      <c r="H12" s="446" t="s">
        <v>597</v>
      </c>
      <c r="I12" s="444">
        <f>'Bieu 01 CH'!M22</f>
        <v>0.33</v>
      </c>
      <c r="J12" s="444">
        <f>'Bieu 03 CH'!L23</f>
        <v>2.33</v>
      </c>
      <c r="K12" s="447">
        <f t="shared" si="1"/>
        <v>2</v>
      </c>
      <c r="M12" s="493">
        <v>8</v>
      </c>
      <c r="N12" s="446" t="s">
        <v>597</v>
      </c>
      <c r="O12" s="444">
        <f>'Bieu 01 CH'!M32</f>
        <v>5.45</v>
      </c>
      <c r="P12" s="444">
        <f>'Bieu 03 CH'!L33</f>
        <v>21.75</v>
      </c>
      <c r="Q12" s="447">
        <f t="shared" si="2"/>
        <v>16.3</v>
      </c>
      <c r="S12" s="493">
        <v>8</v>
      </c>
      <c r="T12" s="446" t="s">
        <v>597</v>
      </c>
      <c r="U12" s="444">
        <f>'Bieu 01 CH'!M42</f>
        <v>0.31</v>
      </c>
      <c r="V12" s="444">
        <f>'Bieu 03 CH'!L43</f>
        <v>0.61</v>
      </c>
      <c r="W12" s="447">
        <f t="shared" si="3"/>
        <v>0.3</v>
      </c>
      <c r="Y12" s="493">
        <v>8</v>
      </c>
      <c r="Z12" s="446" t="s">
        <v>597</v>
      </c>
      <c r="AA12" s="444">
        <f>'Bieu 01 CH'!M53</f>
        <v>0</v>
      </c>
      <c r="AB12" s="444">
        <f>'Bieu 03 CH'!L54</f>
        <v>0</v>
      </c>
      <c r="AC12" s="447">
        <f t="shared" si="4"/>
        <v>0</v>
      </c>
    </row>
    <row r="13" spans="1:29" x14ac:dyDescent="0.25">
      <c r="A13" s="445">
        <v>9</v>
      </c>
      <c r="B13" s="200" t="s">
        <v>598</v>
      </c>
      <c r="C13" s="614">
        <f>'Bieu 01 CH'!N8</f>
        <v>1232.3000000000002</v>
      </c>
      <c r="D13" s="614">
        <f>'Bieu 03 CH'!M9</f>
        <v>1171.9300000000003</v>
      </c>
      <c r="E13" s="612">
        <f t="shared" si="0"/>
        <v>-60.369999999999891</v>
      </c>
      <c r="G13" s="445">
        <v>9</v>
      </c>
      <c r="H13" s="446" t="s">
        <v>598</v>
      </c>
      <c r="I13" s="444">
        <f>'Bieu 01 CH'!N22</f>
        <v>3.25</v>
      </c>
      <c r="J13" s="444">
        <f>'Bieu 03 CH'!M23</f>
        <v>3.59</v>
      </c>
      <c r="K13" s="447">
        <f t="shared" si="1"/>
        <v>0.33999999999999986</v>
      </c>
      <c r="M13" s="445">
        <v>9</v>
      </c>
      <c r="N13" s="446" t="s">
        <v>598</v>
      </c>
      <c r="O13" s="444">
        <f>'Bieu 01 CH'!N32</f>
        <v>29.26</v>
      </c>
      <c r="P13" s="444">
        <f>'Bieu 03 CH'!M33</f>
        <v>30.94</v>
      </c>
      <c r="Q13" s="447">
        <f t="shared" si="2"/>
        <v>1.6799999999999997</v>
      </c>
      <c r="S13" s="445">
        <v>9</v>
      </c>
      <c r="T13" s="446" t="s">
        <v>598</v>
      </c>
      <c r="U13" s="444">
        <f>'Bieu 01 CH'!N42</f>
        <v>1.56</v>
      </c>
      <c r="V13" s="444">
        <f>'Bieu 03 CH'!M43</f>
        <v>1.56</v>
      </c>
      <c r="W13" s="447">
        <f t="shared" si="3"/>
        <v>0</v>
      </c>
      <c r="Y13" s="445">
        <v>9</v>
      </c>
      <c r="Z13" s="446" t="s">
        <v>598</v>
      </c>
      <c r="AA13" s="444">
        <f>'Bieu 01 CH'!N53</f>
        <v>0</v>
      </c>
      <c r="AB13" s="444">
        <f>'Bieu 03 CH'!M54</f>
        <v>0</v>
      </c>
      <c r="AC13" s="447">
        <f t="shared" si="4"/>
        <v>0</v>
      </c>
    </row>
    <row r="14" spans="1:29" x14ac:dyDescent="0.25">
      <c r="A14" s="493">
        <v>10</v>
      </c>
      <c r="B14" s="200" t="s">
        <v>599</v>
      </c>
      <c r="C14" s="614">
        <f>'Bieu 01 CH'!O8</f>
        <v>4883.87</v>
      </c>
      <c r="D14" s="614">
        <f>'Bieu 03 CH'!N9</f>
        <v>4789.91</v>
      </c>
      <c r="E14" s="612">
        <f t="shared" si="0"/>
        <v>-93.960000000000036</v>
      </c>
      <c r="G14" s="493">
        <v>10</v>
      </c>
      <c r="H14" s="446" t="s">
        <v>599</v>
      </c>
      <c r="I14" s="444">
        <f>'Bieu 01 CH'!O22</f>
        <v>0</v>
      </c>
      <c r="J14" s="444">
        <f>'Bieu 03 CH'!N23</f>
        <v>0.2</v>
      </c>
      <c r="K14" s="447">
        <f t="shared" si="1"/>
        <v>0.2</v>
      </c>
      <c r="M14" s="493">
        <v>10</v>
      </c>
      <c r="N14" s="446" t="s">
        <v>599</v>
      </c>
      <c r="O14" s="444">
        <f>'Bieu 01 CH'!O32</f>
        <v>16.28</v>
      </c>
      <c r="P14" s="444">
        <f>'Bieu 03 CH'!N33</f>
        <v>36.75</v>
      </c>
      <c r="Q14" s="447">
        <f t="shared" si="2"/>
        <v>20.47</v>
      </c>
      <c r="S14" s="493">
        <v>10</v>
      </c>
      <c r="T14" s="446" t="s">
        <v>599</v>
      </c>
      <c r="U14" s="444">
        <f>'Bieu 01 CH'!O42</f>
        <v>1.24</v>
      </c>
      <c r="V14" s="444">
        <f>'Bieu 03 CH'!N43</f>
        <v>1.5899999999999999</v>
      </c>
      <c r="W14" s="447">
        <f t="shared" si="3"/>
        <v>0.34999999999999987</v>
      </c>
      <c r="Y14" s="493">
        <v>10</v>
      </c>
      <c r="Z14" s="446" t="s">
        <v>599</v>
      </c>
      <c r="AA14" s="444">
        <f>'Bieu 01 CH'!O53</f>
        <v>0</v>
      </c>
      <c r="AB14" s="444">
        <f>'Bieu 03 CH'!N54</f>
        <v>0</v>
      </c>
      <c r="AC14" s="447">
        <f t="shared" si="4"/>
        <v>0</v>
      </c>
    </row>
    <row r="15" spans="1:29" x14ac:dyDescent="0.25">
      <c r="A15" s="445">
        <v>11</v>
      </c>
      <c r="B15" s="200" t="s">
        <v>600</v>
      </c>
      <c r="C15" s="614">
        <f>'Bieu 01 CH'!P8</f>
        <v>1374.3600000000001</v>
      </c>
      <c r="D15" s="614">
        <f>'Bieu 03 CH'!O9</f>
        <v>1211.3500000000001</v>
      </c>
      <c r="E15" s="612">
        <f t="shared" si="0"/>
        <v>-163.01</v>
      </c>
      <c r="G15" s="445">
        <v>11</v>
      </c>
      <c r="H15" s="446" t="s">
        <v>600</v>
      </c>
      <c r="I15" s="444">
        <f>'Bieu 01 CH'!P22</f>
        <v>0</v>
      </c>
      <c r="J15" s="444">
        <f>'Bieu 03 CH'!O23</f>
        <v>128.5</v>
      </c>
      <c r="K15" s="447">
        <f t="shared" si="1"/>
        <v>128.5</v>
      </c>
      <c r="M15" s="445">
        <v>11</v>
      </c>
      <c r="N15" s="446" t="s">
        <v>600</v>
      </c>
      <c r="O15" s="444">
        <f>'Bieu 01 CH'!P32</f>
        <v>9.9600000000000009</v>
      </c>
      <c r="P15" s="444">
        <f>'Bieu 03 CH'!O33</f>
        <v>9.9600000000000009</v>
      </c>
      <c r="Q15" s="447">
        <f t="shared" si="2"/>
        <v>0</v>
      </c>
      <c r="S15" s="445">
        <v>11</v>
      </c>
      <c r="T15" s="446" t="s">
        <v>600</v>
      </c>
      <c r="U15" s="444">
        <f>'Bieu 01 CH'!P42</f>
        <v>0</v>
      </c>
      <c r="V15" s="444">
        <f>'Bieu 03 CH'!O43</f>
        <v>0</v>
      </c>
      <c r="W15" s="447">
        <f t="shared" si="3"/>
        <v>0</v>
      </c>
      <c r="Y15" s="445">
        <v>11</v>
      </c>
      <c r="Z15" s="446" t="s">
        <v>600</v>
      </c>
      <c r="AA15" s="444">
        <f>'Bieu 01 CH'!P53</f>
        <v>0</v>
      </c>
      <c r="AB15" s="444">
        <f>'Bieu 03 CH'!O54</f>
        <v>0</v>
      </c>
      <c r="AC15" s="447">
        <f t="shared" si="4"/>
        <v>0</v>
      </c>
    </row>
    <row r="16" spans="1:29" ht="31.5" x14ac:dyDescent="0.25">
      <c r="A16" s="493">
        <v>12</v>
      </c>
      <c r="B16" s="200" t="s">
        <v>601</v>
      </c>
      <c r="C16" s="614">
        <f>'Bieu 01 CH'!Q8</f>
        <v>10761.8</v>
      </c>
      <c r="D16" s="614">
        <f>'Bieu 03 CH'!P9</f>
        <v>10619.369999999999</v>
      </c>
      <c r="E16" s="612">
        <f t="shared" si="0"/>
        <v>-142.43000000000029</v>
      </c>
      <c r="G16" s="493">
        <v>12</v>
      </c>
      <c r="H16" s="446" t="s">
        <v>601</v>
      </c>
      <c r="I16" s="444">
        <f>'Bieu 01 CH'!Q22</f>
        <v>0</v>
      </c>
      <c r="J16" s="444">
        <f>'Bieu 03 CH'!P23</f>
        <v>0.1</v>
      </c>
      <c r="K16" s="447">
        <f t="shared" si="1"/>
        <v>0.1</v>
      </c>
      <c r="M16" s="493">
        <v>12</v>
      </c>
      <c r="N16" s="446" t="s">
        <v>601</v>
      </c>
      <c r="O16" s="444">
        <f>'Bieu 01 CH'!Q32</f>
        <v>14.16</v>
      </c>
      <c r="P16" s="444">
        <f>'Bieu 03 CH'!P33</f>
        <v>18.16</v>
      </c>
      <c r="Q16" s="447">
        <f t="shared" si="2"/>
        <v>4</v>
      </c>
      <c r="S16" s="493">
        <v>12</v>
      </c>
      <c r="T16" s="446" t="s">
        <v>601</v>
      </c>
      <c r="U16" s="444">
        <f>'Bieu 01 CH'!Q42</f>
        <v>4.62</v>
      </c>
      <c r="V16" s="444">
        <f>'Bieu 03 CH'!P43</f>
        <v>4.62</v>
      </c>
      <c r="W16" s="447">
        <f t="shared" si="3"/>
        <v>0</v>
      </c>
      <c r="Y16" s="493">
        <v>12</v>
      </c>
      <c r="Z16" s="446" t="s">
        <v>601</v>
      </c>
      <c r="AA16" s="444">
        <f>'Bieu 01 CH'!Q53</f>
        <v>0.05</v>
      </c>
      <c r="AB16" s="444">
        <f>'Bieu 03 CH'!P54</f>
        <v>0.05</v>
      </c>
      <c r="AC16" s="447">
        <f t="shared" si="4"/>
        <v>0</v>
      </c>
    </row>
    <row r="17" spans="1:29" x14ac:dyDescent="0.25">
      <c r="A17" s="445">
        <v>13</v>
      </c>
      <c r="B17" s="200" t="s">
        <v>602</v>
      </c>
      <c r="C17" s="614">
        <f>'Bieu 01 CH'!R8</f>
        <v>6121.76</v>
      </c>
      <c r="D17" s="614">
        <f>'Bieu 03 CH'!Q9</f>
        <v>5561.81</v>
      </c>
      <c r="E17" s="612">
        <f t="shared" si="0"/>
        <v>-559.94999999999982</v>
      </c>
      <c r="G17" s="445">
        <v>13</v>
      </c>
      <c r="H17" s="446" t="s">
        <v>602</v>
      </c>
      <c r="I17" s="444">
        <f>'Bieu 01 CH'!R22</f>
        <v>80.87</v>
      </c>
      <c r="J17" s="444">
        <f>'Bieu 03 CH'!Q23</f>
        <v>486.34000000000003</v>
      </c>
      <c r="K17" s="447">
        <f t="shared" si="1"/>
        <v>405.47</v>
      </c>
      <c r="M17" s="445">
        <v>13</v>
      </c>
      <c r="N17" s="446" t="s">
        <v>602</v>
      </c>
      <c r="O17" s="444">
        <f>'Bieu 01 CH'!R32</f>
        <v>12.86</v>
      </c>
      <c r="P17" s="444">
        <f>'Bieu 03 CH'!Q33</f>
        <v>133.39999999999998</v>
      </c>
      <c r="Q17" s="447">
        <f t="shared" si="2"/>
        <v>120.53999999999998</v>
      </c>
      <c r="S17" s="445">
        <v>13</v>
      </c>
      <c r="T17" s="446" t="s">
        <v>602</v>
      </c>
      <c r="U17" s="444">
        <f>'Bieu 01 CH'!R42</f>
        <v>0.62</v>
      </c>
      <c r="V17" s="444">
        <f>'Bieu 03 CH'!Q43</f>
        <v>1.48</v>
      </c>
      <c r="W17" s="447">
        <f t="shared" si="3"/>
        <v>0.86</v>
      </c>
      <c r="Y17" s="445">
        <v>13</v>
      </c>
      <c r="Z17" s="446" t="s">
        <v>602</v>
      </c>
      <c r="AA17" s="444">
        <f>'Bieu 01 CH'!R53</f>
        <v>0</v>
      </c>
      <c r="AB17" s="444">
        <f>'Bieu 03 CH'!Q54</f>
        <v>0</v>
      </c>
      <c r="AC17" s="447">
        <f t="shared" si="4"/>
        <v>0</v>
      </c>
    </row>
    <row r="18" spans="1:29" x14ac:dyDescent="0.25">
      <c r="A18" s="493">
        <v>14</v>
      </c>
      <c r="B18" s="200" t="s">
        <v>603</v>
      </c>
      <c r="C18" s="614">
        <f>'Bieu 01 CH'!S8</f>
        <v>2457.13</v>
      </c>
      <c r="D18" s="614">
        <f>'Bieu 03 CH'!R9</f>
        <v>2253.4699999999998</v>
      </c>
      <c r="E18" s="612">
        <f t="shared" si="0"/>
        <v>-203.66000000000031</v>
      </c>
      <c r="G18" s="493">
        <v>14</v>
      </c>
      <c r="H18" s="446" t="s">
        <v>603</v>
      </c>
      <c r="I18" s="444">
        <f>'Bieu 01 CH'!S22</f>
        <v>0</v>
      </c>
      <c r="J18" s="444">
        <f>'Bieu 03 CH'!R23</f>
        <v>146.4</v>
      </c>
      <c r="K18" s="447">
        <f t="shared" si="1"/>
        <v>146.4</v>
      </c>
      <c r="M18" s="493">
        <v>14</v>
      </c>
      <c r="N18" s="446" t="s">
        <v>603</v>
      </c>
      <c r="O18" s="444">
        <f>'Bieu 01 CH'!S32</f>
        <v>22.87</v>
      </c>
      <c r="P18" s="444">
        <f>'Bieu 03 CH'!R33</f>
        <v>36.120000000000005</v>
      </c>
      <c r="Q18" s="447">
        <f t="shared" si="2"/>
        <v>13.250000000000004</v>
      </c>
      <c r="S18" s="493">
        <v>14</v>
      </c>
      <c r="T18" s="446" t="s">
        <v>603</v>
      </c>
      <c r="U18" s="444">
        <f>'Bieu 01 CH'!S42</f>
        <v>0.31</v>
      </c>
      <c r="V18" s="444">
        <f>'Bieu 03 CH'!R43</f>
        <v>0.31</v>
      </c>
      <c r="W18" s="447">
        <f t="shared" si="3"/>
        <v>0</v>
      </c>
      <c r="Y18" s="493">
        <v>14</v>
      </c>
      <c r="Z18" s="446" t="s">
        <v>603</v>
      </c>
      <c r="AA18" s="444">
        <f>'Bieu 01 CH'!S53</f>
        <v>0</v>
      </c>
      <c r="AB18" s="444">
        <f>'Bieu 03 CH'!R54</f>
        <v>0</v>
      </c>
      <c r="AC18" s="447">
        <f t="shared" si="4"/>
        <v>0</v>
      </c>
    </row>
    <row r="19" spans="1:29" x14ac:dyDescent="0.25">
      <c r="A19" s="445">
        <v>15</v>
      </c>
      <c r="B19" s="615" t="s">
        <v>604</v>
      </c>
      <c r="C19" s="614">
        <f>'Bieu 01 CH'!T8</f>
        <v>9968.84</v>
      </c>
      <c r="D19" s="614">
        <f>'Bieu 03 CH'!X9</f>
        <v>5450.0999999999995</v>
      </c>
      <c r="E19" s="612">
        <f t="shared" si="0"/>
        <v>-4518.7400000000007</v>
      </c>
      <c r="G19" s="445">
        <v>15</v>
      </c>
      <c r="H19" s="446" t="s">
        <v>604</v>
      </c>
      <c r="I19" s="444">
        <f>'Bieu 01 CH'!T22</f>
        <v>0</v>
      </c>
      <c r="J19" s="444">
        <f>'Bieu 03 CH'!X23</f>
        <v>0.44</v>
      </c>
      <c r="K19" s="447">
        <f t="shared" si="1"/>
        <v>0.44</v>
      </c>
      <c r="M19" s="445">
        <v>15</v>
      </c>
      <c r="N19" s="446" t="s">
        <v>604</v>
      </c>
      <c r="O19" s="444">
        <f>'Bieu 01 CH'!T32</f>
        <v>15.53</v>
      </c>
      <c r="P19" s="444">
        <f>'Bieu 03 CH'!X33</f>
        <v>86.08</v>
      </c>
      <c r="Q19" s="447">
        <f t="shared" si="2"/>
        <v>70.55</v>
      </c>
      <c r="S19" s="445">
        <v>15</v>
      </c>
      <c r="T19" s="446" t="s">
        <v>604</v>
      </c>
      <c r="U19" s="444">
        <f>'Bieu 01 CH'!T42</f>
        <v>3.57</v>
      </c>
      <c r="V19" s="444">
        <f>'Bieu 03 CH'!X43</f>
        <v>5.99</v>
      </c>
      <c r="W19" s="447">
        <f t="shared" si="3"/>
        <v>2.4200000000000004</v>
      </c>
      <c r="Y19" s="445">
        <v>15</v>
      </c>
      <c r="Z19" s="446" t="s">
        <v>604</v>
      </c>
      <c r="AA19" s="444">
        <f>'Bieu 01 CH'!T53</f>
        <v>0.06</v>
      </c>
      <c r="AB19" s="444">
        <f>'Bieu 03 CH'!X54</f>
        <v>0</v>
      </c>
      <c r="AC19" s="447">
        <f t="shared" si="4"/>
        <v>-0.06</v>
      </c>
    </row>
    <row r="20" spans="1:29" x14ac:dyDescent="0.25">
      <c r="A20" s="493">
        <v>16</v>
      </c>
      <c r="B20" s="615" t="s">
        <v>605</v>
      </c>
      <c r="C20" s="614">
        <f>'Bieu 01 CH'!U8</f>
        <v>13644.19</v>
      </c>
      <c r="D20" s="614">
        <f>'Bieu 03 CH'!Y9</f>
        <v>224.87</v>
      </c>
      <c r="E20" s="612">
        <f t="shared" si="0"/>
        <v>-13419.32</v>
      </c>
      <c r="G20" s="493">
        <v>16</v>
      </c>
      <c r="H20" s="446" t="s">
        <v>605</v>
      </c>
      <c r="I20" s="444">
        <f>'Bieu 01 CH'!U22</f>
        <v>6.54</v>
      </c>
      <c r="J20" s="444">
        <f>'Bieu 03 CH'!Y23</f>
        <v>0.93</v>
      </c>
      <c r="K20" s="447">
        <f t="shared" si="1"/>
        <v>-5.61</v>
      </c>
      <c r="M20" s="493">
        <v>16</v>
      </c>
      <c r="N20" s="446" t="s">
        <v>605</v>
      </c>
      <c r="O20" s="444">
        <f>'Bieu 01 CH'!U32</f>
        <v>28.29</v>
      </c>
      <c r="P20" s="444">
        <f>'Bieu 03 CH'!Y33</f>
        <v>3.36</v>
      </c>
      <c r="Q20" s="447">
        <f t="shared" si="2"/>
        <v>-24.93</v>
      </c>
      <c r="S20" s="493">
        <v>16</v>
      </c>
      <c r="T20" s="446" t="s">
        <v>605</v>
      </c>
      <c r="U20" s="444">
        <f>'Bieu 01 CH'!U42</f>
        <v>0.19</v>
      </c>
      <c r="V20" s="444">
        <f>'Bieu 03 CH'!Y43</f>
        <v>2.83</v>
      </c>
      <c r="W20" s="447">
        <f t="shared" si="3"/>
        <v>2.64</v>
      </c>
      <c r="Y20" s="493">
        <v>16</v>
      </c>
      <c r="Z20" s="446" t="s">
        <v>605</v>
      </c>
      <c r="AA20" s="444">
        <f>'Bieu 01 CH'!U53</f>
        <v>3.41</v>
      </c>
      <c r="AB20" s="444">
        <f>'Bieu 03 CH'!Y54</f>
        <v>2.25</v>
      </c>
      <c r="AC20" s="447">
        <f t="shared" si="4"/>
        <v>-1.1600000000000001</v>
      </c>
    </row>
    <row r="21" spans="1:29" s="571" customFormat="1" x14ac:dyDescent="0.25">
      <c r="A21" s="445">
        <v>17</v>
      </c>
      <c r="B21" s="616" t="s">
        <v>606</v>
      </c>
      <c r="C21" s="617">
        <f>'Bieu 01 CH'!V8</f>
        <v>245.64000000000001</v>
      </c>
      <c r="D21" s="617">
        <f>'Bieu 03 CH'!U9</f>
        <v>191.94000000000003</v>
      </c>
      <c r="E21" s="612">
        <f t="shared" si="0"/>
        <v>-53.699999999999989</v>
      </c>
      <c r="G21" s="445">
        <v>17</v>
      </c>
      <c r="H21" s="570" t="s">
        <v>606</v>
      </c>
      <c r="M21" s="445">
        <v>17</v>
      </c>
      <c r="N21" s="570" t="s">
        <v>606</v>
      </c>
      <c r="S21" s="445">
        <v>17</v>
      </c>
      <c r="T21" s="570" t="s">
        <v>606</v>
      </c>
      <c r="Y21" s="445">
        <v>17</v>
      </c>
      <c r="Z21" s="570" t="s">
        <v>606</v>
      </c>
    </row>
    <row r="22" spans="1:29" s="571" customFormat="1" x14ac:dyDescent="0.25">
      <c r="A22" s="493">
        <v>18</v>
      </c>
      <c r="B22" s="618" t="s">
        <v>607</v>
      </c>
      <c r="C22" s="617">
        <f>'Bieu 01 CH'!W8</f>
        <v>1660.32</v>
      </c>
      <c r="D22" s="617">
        <f>'Bieu 03 CH'!V9</f>
        <v>1512.26</v>
      </c>
      <c r="E22" s="612">
        <f t="shared" si="0"/>
        <v>-148.05999999999995</v>
      </c>
      <c r="G22" s="493">
        <v>18</v>
      </c>
      <c r="H22" s="572" t="s">
        <v>607</v>
      </c>
      <c r="I22" s="573"/>
      <c r="J22" s="573"/>
      <c r="K22" s="574"/>
      <c r="M22" s="493">
        <v>18</v>
      </c>
      <c r="N22" s="572" t="s">
        <v>607</v>
      </c>
      <c r="O22" s="573"/>
      <c r="P22" s="573"/>
      <c r="Q22" s="574"/>
      <c r="S22" s="493">
        <v>18</v>
      </c>
      <c r="T22" s="572" t="s">
        <v>607</v>
      </c>
      <c r="U22" s="573"/>
      <c r="V22" s="573"/>
      <c r="W22" s="574"/>
      <c r="Y22" s="493">
        <v>18</v>
      </c>
      <c r="Z22" s="572" t="s">
        <v>607</v>
      </c>
      <c r="AA22" s="573"/>
      <c r="AB22" s="573"/>
      <c r="AC22" s="574"/>
    </row>
    <row r="23" spans="1:29" s="571" customFormat="1" x14ac:dyDescent="0.25">
      <c r="A23" s="445">
        <v>19</v>
      </c>
      <c r="B23" s="618" t="s">
        <v>608</v>
      </c>
      <c r="C23" s="617">
        <f>'Bieu 01 CH'!X8</f>
        <v>3378.09</v>
      </c>
      <c r="D23" s="617">
        <f>'Bieu 03 CH'!W9</f>
        <v>3226.0600000000004</v>
      </c>
      <c r="E23" s="612">
        <f t="shared" si="0"/>
        <v>-152.02999999999975</v>
      </c>
      <c r="G23" s="445">
        <v>19</v>
      </c>
      <c r="H23" s="572" t="s">
        <v>608</v>
      </c>
      <c r="I23" s="573"/>
      <c r="J23" s="573"/>
      <c r="K23" s="574"/>
      <c r="M23" s="445">
        <v>19</v>
      </c>
      <c r="N23" s="572" t="s">
        <v>608</v>
      </c>
      <c r="O23" s="573"/>
      <c r="P23" s="573"/>
      <c r="Q23" s="574"/>
      <c r="S23" s="445">
        <v>19</v>
      </c>
      <c r="T23" s="572" t="s">
        <v>608</v>
      </c>
      <c r="U23" s="573"/>
      <c r="V23" s="573"/>
      <c r="W23" s="574"/>
      <c r="Y23" s="445">
        <v>19</v>
      </c>
      <c r="Z23" s="572" t="s">
        <v>608</v>
      </c>
      <c r="AA23" s="573"/>
      <c r="AB23" s="573"/>
      <c r="AC23" s="574"/>
    </row>
    <row r="24" spans="1:29" s="571" customFormat="1" x14ac:dyDescent="0.25">
      <c r="A24" s="493">
        <v>20</v>
      </c>
      <c r="B24" s="618" t="s">
        <v>609</v>
      </c>
      <c r="C24" s="617">
        <f>'Bieu 01 CH'!Y8</f>
        <v>5566.36</v>
      </c>
      <c r="D24" s="617">
        <f>'Bieu 03 CH'!X9</f>
        <v>5450.0999999999995</v>
      </c>
      <c r="E24" s="612">
        <f t="shared" si="0"/>
        <v>-116.26000000000022</v>
      </c>
      <c r="G24" s="493">
        <v>20</v>
      </c>
      <c r="H24" s="572" t="s">
        <v>609</v>
      </c>
      <c r="I24" s="573"/>
      <c r="J24" s="573"/>
      <c r="K24" s="574"/>
      <c r="M24" s="493">
        <v>20</v>
      </c>
      <c r="N24" s="572" t="s">
        <v>609</v>
      </c>
      <c r="O24" s="573"/>
      <c r="P24" s="573"/>
      <c r="Q24" s="574"/>
      <c r="S24" s="493">
        <v>20</v>
      </c>
      <c r="T24" s="572" t="s">
        <v>609</v>
      </c>
      <c r="U24" s="573"/>
      <c r="V24" s="573"/>
      <c r="W24" s="574"/>
      <c r="Y24" s="493">
        <v>20</v>
      </c>
      <c r="Z24" s="572" t="s">
        <v>609</v>
      </c>
      <c r="AA24" s="573"/>
      <c r="AB24" s="573"/>
      <c r="AC24" s="574"/>
    </row>
    <row r="25" spans="1:29" s="571" customFormat="1" ht="31.5" x14ac:dyDescent="0.25">
      <c r="A25" s="445">
        <v>21</v>
      </c>
      <c r="B25" s="618" t="s">
        <v>610</v>
      </c>
      <c r="C25" s="617">
        <f>'Bieu 01 CH'!Z8</f>
        <v>277.88</v>
      </c>
      <c r="D25" s="617">
        <f>'Bieu 03 CH'!Y9</f>
        <v>224.87</v>
      </c>
      <c r="E25" s="612">
        <f t="shared" si="0"/>
        <v>-53.009999999999991</v>
      </c>
      <c r="G25" s="445">
        <v>21</v>
      </c>
      <c r="H25" s="572" t="s">
        <v>610</v>
      </c>
      <c r="I25" s="573"/>
      <c r="J25" s="573"/>
      <c r="K25" s="574"/>
      <c r="M25" s="445">
        <v>21</v>
      </c>
      <c r="N25" s="572" t="s">
        <v>610</v>
      </c>
      <c r="O25" s="573"/>
      <c r="P25" s="573"/>
      <c r="Q25" s="574"/>
      <c r="S25" s="445">
        <v>21</v>
      </c>
      <c r="T25" s="572" t="s">
        <v>610</v>
      </c>
      <c r="U25" s="573"/>
      <c r="V25" s="573"/>
      <c r="W25" s="574"/>
      <c r="Y25" s="445">
        <v>21</v>
      </c>
      <c r="Z25" s="572" t="s">
        <v>610</v>
      </c>
      <c r="AA25" s="573"/>
      <c r="AB25" s="573"/>
      <c r="AC25" s="574"/>
    </row>
    <row r="26" spans="1:29" x14ac:dyDescent="0.25">
      <c r="A26" s="1214" t="s">
        <v>510</v>
      </c>
      <c r="B26" s="1214"/>
      <c r="C26" s="448">
        <f>SUM(C5:C20)</f>
        <v>106241.58</v>
      </c>
      <c r="D26" s="448">
        <f>SUM(D5:D20)</f>
        <v>84148.19</v>
      </c>
      <c r="E26" s="449">
        <f t="shared" si="0"/>
        <v>-22093.39</v>
      </c>
      <c r="G26" s="1214" t="s">
        <v>510</v>
      </c>
      <c r="H26" s="1214"/>
      <c r="I26" s="492">
        <f>SUM(I5:I20)</f>
        <v>367.12</v>
      </c>
      <c r="J26" s="492">
        <f>SUM(J5:J20)</f>
        <v>3569.55</v>
      </c>
      <c r="K26" s="492">
        <f>SUM(K5:K20)</f>
        <v>3202.43</v>
      </c>
      <c r="M26" s="1214" t="s">
        <v>510</v>
      </c>
      <c r="N26" s="1214"/>
      <c r="O26" s="492">
        <f>SUM(O5:O20)</f>
        <v>465.41</v>
      </c>
      <c r="P26" s="492">
        <f>SUM(P5:P20)</f>
        <v>739.57</v>
      </c>
      <c r="Q26" s="496">
        <f>SUM(Q5:Q20)</f>
        <v>274.15999999999997</v>
      </c>
      <c r="S26" s="1214" t="s">
        <v>510</v>
      </c>
      <c r="T26" s="1214"/>
      <c r="U26" s="492">
        <f>SUM(U5:U20)</f>
        <v>31.68</v>
      </c>
      <c r="V26" s="492">
        <f>SUM(V5:V20)</f>
        <v>50.87</v>
      </c>
      <c r="W26" s="496">
        <f>SUM(W5:W20)</f>
        <v>19.190000000000001</v>
      </c>
      <c r="Y26" s="1214" t="s">
        <v>510</v>
      </c>
      <c r="Z26" s="1214"/>
      <c r="AA26" s="492">
        <f>SUM(AA5:AA20)</f>
        <v>3.52</v>
      </c>
      <c r="AB26" s="492">
        <f>SUM(AB5:AB20)</f>
        <v>2.2999999999999998</v>
      </c>
      <c r="AC26" s="496">
        <f>SUM(AC5:AC20)</f>
        <v>-1.2200000000000002</v>
      </c>
    </row>
    <row r="28" spans="1:29" ht="15" x14ac:dyDescent="0.2">
      <c r="A28" s="1215" t="s">
        <v>508</v>
      </c>
      <c r="B28" s="1215"/>
      <c r="C28" s="1215"/>
      <c r="D28" s="1215"/>
      <c r="E28" s="1215"/>
      <c r="G28" s="1215" t="s">
        <v>519</v>
      </c>
      <c r="H28" s="1215"/>
      <c r="I28" s="1215"/>
      <c r="J28" s="1215"/>
      <c r="K28" s="1215"/>
      <c r="M28" s="1218" t="s">
        <v>528</v>
      </c>
      <c r="N28" s="1218"/>
      <c r="O28" s="1218"/>
      <c r="P28" s="1218"/>
      <c r="Q28" s="1218"/>
      <c r="S28" s="1218" t="s">
        <v>537</v>
      </c>
      <c r="T28" s="1218"/>
      <c r="U28" s="1218"/>
      <c r="V28" s="1218"/>
      <c r="W28" s="1218"/>
      <c r="Y28" s="1218" t="s">
        <v>546</v>
      </c>
      <c r="Z28" s="1218"/>
      <c r="AA28" s="1218"/>
      <c r="AB28" s="1218"/>
      <c r="AC28" s="1218"/>
    </row>
    <row r="29" spans="1:29" ht="15" x14ac:dyDescent="0.2">
      <c r="A29" s="1216"/>
      <c r="B29" s="1216"/>
      <c r="C29" s="1216"/>
      <c r="D29" s="1216"/>
      <c r="E29" s="1216"/>
      <c r="G29" s="1216"/>
      <c r="H29" s="1216"/>
      <c r="I29" s="1216"/>
      <c r="J29" s="1216"/>
      <c r="K29" s="1216"/>
      <c r="M29" s="1219"/>
      <c r="N29" s="1219"/>
      <c r="O29" s="1219"/>
      <c r="P29" s="1219"/>
      <c r="Q29" s="1219"/>
      <c r="S29" s="1219"/>
      <c r="T29" s="1219"/>
      <c r="U29" s="1219"/>
      <c r="V29" s="1219"/>
      <c r="W29" s="1219"/>
      <c r="Y29" s="1219"/>
      <c r="Z29" s="1219"/>
      <c r="AA29" s="1219"/>
      <c r="AB29" s="1219"/>
      <c r="AC29" s="1219"/>
    </row>
    <row r="30" spans="1:29" x14ac:dyDescent="0.2">
      <c r="A30" s="1217" t="s">
        <v>20</v>
      </c>
      <c r="B30" s="1217" t="s">
        <v>499</v>
      </c>
      <c r="C30" s="1217" t="s">
        <v>3</v>
      </c>
      <c r="D30" s="1217" t="s">
        <v>500</v>
      </c>
      <c r="E30" s="1217"/>
      <c r="G30" s="1217" t="s">
        <v>20</v>
      </c>
      <c r="H30" s="1217" t="s">
        <v>499</v>
      </c>
      <c r="I30" s="1217" t="s">
        <v>3</v>
      </c>
      <c r="J30" s="1217" t="s">
        <v>500</v>
      </c>
      <c r="K30" s="1217"/>
      <c r="M30" s="1217" t="s">
        <v>20</v>
      </c>
      <c r="N30" s="1217" t="s">
        <v>499</v>
      </c>
      <c r="O30" s="1217" t="s">
        <v>3</v>
      </c>
      <c r="P30" s="1217" t="s">
        <v>500</v>
      </c>
      <c r="Q30" s="1217"/>
      <c r="S30" s="1217" t="s">
        <v>20</v>
      </c>
      <c r="T30" s="1217" t="s">
        <v>499</v>
      </c>
      <c r="U30" s="1217" t="s">
        <v>3</v>
      </c>
      <c r="V30" s="1217" t="s">
        <v>500</v>
      </c>
      <c r="W30" s="1217"/>
      <c r="Y30" s="1208" t="s">
        <v>20</v>
      </c>
      <c r="Z30" s="1208" t="s">
        <v>499</v>
      </c>
      <c r="AA30" s="1208" t="s">
        <v>3</v>
      </c>
      <c r="AB30" s="1210" t="s">
        <v>500</v>
      </c>
      <c r="AC30" s="1211"/>
    </row>
    <row r="31" spans="1:29" ht="47.25" x14ac:dyDescent="0.2">
      <c r="A31" s="1217"/>
      <c r="B31" s="1217"/>
      <c r="C31" s="1217"/>
      <c r="D31" s="453" t="s">
        <v>130</v>
      </c>
      <c r="E31" s="453" t="s">
        <v>501</v>
      </c>
      <c r="G31" s="1217"/>
      <c r="H31" s="1217"/>
      <c r="I31" s="1217"/>
      <c r="J31" s="453" t="s">
        <v>130</v>
      </c>
      <c r="K31" s="453" t="s">
        <v>501</v>
      </c>
      <c r="M31" s="1217"/>
      <c r="N31" s="1217"/>
      <c r="O31" s="1217"/>
      <c r="P31" s="453" t="s">
        <v>130</v>
      </c>
      <c r="Q31" s="453" t="s">
        <v>501</v>
      </c>
      <c r="S31" s="1217"/>
      <c r="T31" s="1217"/>
      <c r="U31" s="1217"/>
      <c r="V31" s="453" t="s">
        <v>130</v>
      </c>
      <c r="W31" s="453" t="s">
        <v>501</v>
      </c>
      <c r="Y31" s="1209"/>
      <c r="Z31" s="1209"/>
      <c r="AA31" s="1209"/>
      <c r="AB31" s="453" t="s">
        <v>130</v>
      </c>
      <c r="AC31" s="453" t="s">
        <v>501</v>
      </c>
    </row>
    <row r="32" spans="1:29" x14ac:dyDescent="0.2">
      <c r="A32" s="445">
        <v>1</v>
      </c>
      <c r="B32" s="450" t="s">
        <v>590</v>
      </c>
      <c r="C32" s="454">
        <f>'Bieu 01 CH'!F9</f>
        <v>159.86000000000001</v>
      </c>
      <c r="D32" s="454">
        <f>'Bieu 03 CH'!E10</f>
        <v>146.80000000000001</v>
      </c>
      <c r="E32" s="447">
        <f>D32-C32</f>
        <v>-13.060000000000002</v>
      </c>
      <c r="G32" s="445">
        <v>1</v>
      </c>
      <c r="H32" s="450" t="s">
        <v>590</v>
      </c>
      <c r="I32" s="454">
        <f>'Bieu 01 CH'!F23</f>
        <v>0</v>
      </c>
      <c r="J32" s="454">
        <f>'Bieu 03 CH'!E24</f>
        <v>0.14000000000000001</v>
      </c>
      <c r="K32" s="447">
        <f>J32-I32</f>
        <v>0.14000000000000001</v>
      </c>
      <c r="M32" s="445">
        <v>1</v>
      </c>
      <c r="N32" s="450" t="s">
        <v>590</v>
      </c>
      <c r="O32" s="454">
        <f>'Bieu 01 CH'!F33</f>
        <v>0</v>
      </c>
      <c r="P32" s="454">
        <f>'Bieu 03 CH'!E34</f>
        <v>0</v>
      </c>
      <c r="Q32" s="447">
        <f>P32-O32</f>
        <v>0</v>
      </c>
      <c r="S32" s="445">
        <v>1</v>
      </c>
      <c r="T32" s="450" t="s">
        <v>590</v>
      </c>
      <c r="U32" s="454">
        <f>'Bieu 01 CH'!F43</f>
        <v>27.06</v>
      </c>
      <c r="V32" s="454">
        <f>'Bieu 03 CH'!E44</f>
        <v>27</v>
      </c>
      <c r="W32" s="447">
        <f>V32-U32</f>
        <v>-5.9999999999998721E-2</v>
      </c>
      <c r="Y32" s="445">
        <v>1</v>
      </c>
      <c r="Z32" s="450" t="s">
        <v>590</v>
      </c>
      <c r="AA32" s="454">
        <f>'Bieu 01 CH'!F55</f>
        <v>1.58</v>
      </c>
      <c r="AB32" s="454">
        <f>'Bieu 03 CH'!E56</f>
        <v>1.58</v>
      </c>
      <c r="AC32" s="447">
        <f>AB32-AA32</f>
        <v>0</v>
      </c>
    </row>
    <row r="33" spans="1:29" x14ac:dyDescent="0.25">
      <c r="A33" s="493">
        <v>2</v>
      </c>
      <c r="B33" s="451" t="s">
        <v>591</v>
      </c>
      <c r="C33" s="444">
        <f>'Bieu 01 CH'!G9</f>
        <v>244.1</v>
      </c>
      <c r="D33" s="444">
        <f>'Bieu 03 CH'!F10</f>
        <v>242.89</v>
      </c>
      <c r="E33" s="447">
        <f t="shared" ref="E33:E53" si="5">D33-C33</f>
        <v>-1.210000000000008</v>
      </c>
      <c r="G33" s="493">
        <v>2</v>
      </c>
      <c r="H33" s="451" t="s">
        <v>591</v>
      </c>
      <c r="I33" s="444">
        <f>'Bieu 01 CH'!G23</f>
        <v>0</v>
      </c>
      <c r="J33" s="444">
        <f>'Bieu 03 CH'!F24</f>
        <v>0.19</v>
      </c>
      <c r="K33" s="447">
        <f t="shared" ref="K33:K47" si="6">J33-I33</f>
        <v>0.19</v>
      </c>
      <c r="M33" s="493">
        <v>2</v>
      </c>
      <c r="N33" s="451" t="s">
        <v>591</v>
      </c>
      <c r="O33" s="444">
        <f>'Bieu 01 CH'!G33</f>
        <v>0.02</v>
      </c>
      <c r="P33" s="444">
        <f>'Bieu 03 CH'!F34</f>
        <v>0</v>
      </c>
      <c r="Q33" s="447">
        <f t="shared" ref="Q33:Q47" si="7">P33-O33</f>
        <v>-0.02</v>
      </c>
      <c r="S33" s="493">
        <v>2</v>
      </c>
      <c r="T33" s="451" t="s">
        <v>591</v>
      </c>
      <c r="U33" s="444">
        <f>'Bieu 01 CH'!G43</f>
        <v>45.92</v>
      </c>
      <c r="V33" s="444">
        <f>'Bieu 03 CH'!F44</f>
        <v>48.92</v>
      </c>
      <c r="W33" s="447">
        <f t="shared" ref="W33:W47" si="8">V33-U33</f>
        <v>3</v>
      </c>
      <c r="Y33" s="493">
        <v>2</v>
      </c>
      <c r="Z33" s="451" t="s">
        <v>591</v>
      </c>
      <c r="AA33" s="444">
        <f>'Bieu 01 CH'!G55</f>
        <v>5.25</v>
      </c>
      <c r="AB33" s="444">
        <f>'Bieu 03 CH'!F56</f>
        <v>5.39</v>
      </c>
      <c r="AC33" s="447">
        <f t="shared" ref="AC33:AC47" si="9">AB33-AA33</f>
        <v>0.13999999999999968</v>
      </c>
    </row>
    <row r="34" spans="1:29" x14ac:dyDescent="0.25">
      <c r="A34" s="445">
        <v>3</v>
      </c>
      <c r="B34" s="451" t="s">
        <v>592</v>
      </c>
      <c r="C34" s="444">
        <f>'Bieu 01 CH'!H9</f>
        <v>454.48</v>
      </c>
      <c r="D34" s="444">
        <f>'Bieu 03 CH'!G10</f>
        <v>443.47</v>
      </c>
      <c r="E34" s="447">
        <f t="shared" si="5"/>
        <v>-11.009999999999991</v>
      </c>
      <c r="G34" s="445">
        <v>3</v>
      </c>
      <c r="H34" s="451" t="s">
        <v>592</v>
      </c>
      <c r="I34" s="444">
        <f>'Bieu 01 CH'!H23</f>
        <v>0</v>
      </c>
      <c r="J34" s="444">
        <f>'Bieu 03 CH'!G24</f>
        <v>0.15</v>
      </c>
      <c r="K34" s="447">
        <f t="shared" si="6"/>
        <v>0.15</v>
      </c>
      <c r="M34" s="445">
        <v>3</v>
      </c>
      <c r="N34" s="451" t="s">
        <v>592</v>
      </c>
      <c r="O34" s="444">
        <f>'Bieu 01 CH'!H33</f>
        <v>0.37</v>
      </c>
      <c r="P34" s="444">
        <f>'Bieu 03 CH'!G34</f>
        <v>0.37</v>
      </c>
      <c r="Q34" s="447">
        <f t="shared" si="7"/>
        <v>0</v>
      </c>
      <c r="S34" s="445">
        <v>3</v>
      </c>
      <c r="T34" s="451" t="s">
        <v>592</v>
      </c>
      <c r="U34" s="444">
        <f>'Bieu 01 CH'!H43</f>
        <v>18.7</v>
      </c>
      <c r="V34" s="444">
        <f>'Bieu 03 CH'!G44</f>
        <v>18.7</v>
      </c>
      <c r="W34" s="447">
        <f t="shared" si="8"/>
        <v>0</v>
      </c>
      <c r="Y34" s="445">
        <v>3</v>
      </c>
      <c r="Z34" s="451" t="s">
        <v>592</v>
      </c>
      <c r="AA34" s="444">
        <f>'Bieu 01 CH'!H55</f>
        <v>1.19</v>
      </c>
      <c r="AB34" s="444">
        <f>'Bieu 03 CH'!G56</f>
        <v>1.19</v>
      </c>
      <c r="AC34" s="447">
        <f t="shared" si="9"/>
        <v>0</v>
      </c>
    </row>
    <row r="35" spans="1:29" x14ac:dyDescent="0.25">
      <c r="A35" s="493">
        <v>4</v>
      </c>
      <c r="B35" s="451" t="s">
        <v>593</v>
      </c>
      <c r="C35" s="444">
        <f>'Bieu 01 CH'!I9</f>
        <v>310.10999999999996</v>
      </c>
      <c r="D35" s="444">
        <f>'Bieu 03 CH'!H10</f>
        <v>303.99999999999994</v>
      </c>
      <c r="E35" s="447">
        <f t="shared" si="5"/>
        <v>-6.1100000000000136</v>
      </c>
      <c r="G35" s="493">
        <v>4</v>
      </c>
      <c r="H35" s="451" t="s">
        <v>593</v>
      </c>
      <c r="I35" s="444">
        <f>'Bieu 01 CH'!I23</f>
        <v>0</v>
      </c>
      <c r="J35" s="444">
        <f>'Bieu 03 CH'!H24</f>
        <v>0.14000000000000001</v>
      </c>
      <c r="K35" s="447">
        <f t="shared" si="6"/>
        <v>0.14000000000000001</v>
      </c>
      <c r="M35" s="493">
        <v>4</v>
      </c>
      <c r="N35" s="451" t="s">
        <v>593</v>
      </c>
      <c r="O35" s="444">
        <f>'Bieu 01 CH'!I33</f>
        <v>0.09</v>
      </c>
      <c r="P35" s="444">
        <f>'Bieu 03 CH'!H34</f>
        <v>0.09</v>
      </c>
      <c r="Q35" s="447">
        <f t="shared" si="7"/>
        <v>0</v>
      </c>
      <c r="S35" s="493">
        <v>4</v>
      </c>
      <c r="T35" s="451" t="s">
        <v>593</v>
      </c>
      <c r="U35" s="444">
        <f>'Bieu 01 CH'!I43</f>
        <v>23.58</v>
      </c>
      <c r="V35" s="444">
        <f>'Bieu 03 CH'!H44</f>
        <v>23.58</v>
      </c>
      <c r="W35" s="447">
        <f t="shared" si="8"/>
        <v>0</v>
      </c>
      <c r="Y35" s="493">
        <v>4</v>
      </c>
      <c r="Z35" s="451" t="s">
        <v>593</v>
      </c>
      <c r="AA35" s="444">
        <f>'Bieu 01 CH'!I55</f>
        <v>1.37</v>
      </c>
      <c r="AB35" s="444">
        <f>'Bieu 03 CH'!H56</f>
        <v>1.37</v>
      </c>
      <c r="AC35" s="447">
        <f t="shared" si="9"/>
        <v>0</v>
      </c>
    </row>
    <row r="36" spans="1:29" x14ac:dyDescent="0.25">
      <c r="A36" s="445">
        <v>5</v>
      </c>
      <c r="B36" s="451" t="s">
        <v>594</v>
      </c>
      <c r="C36" s="444">
        <f>'Bieu 01 CH'!J9</f>
        <v>98.53</v>
      </c>
      <c r="D36" s="444">
        <f>'Bieu 03 CH'!I10</f>
        <v>98.53</v>
      </c>
      <c r="E36" s="447">
        <f t="shared" si="5"/>
        <v>0</v>
      </c>
      <c r="G36" s="445">
        <v>5</v>
      </c>
      <c r="H36" s="451" t="s">
        <v>594</v>
      </c>
      <c r="I36" s="444">
        <f>'Bieu 01 CH'!J23</f>
        <v>0</v>
      </c>
      <c r="J36" s="444">
        <f>'Bieu 03 CH'!I24</f>
        <v>0.2</v>
      </c>
      <c r="K36" s="447">
        <f t="shared" si="6"/>
        <v>0.2</v>
      </c>
      <c r="M36" s="445">
        <v>5</v>
      </c>
      <c r="N36" s="451" t="s">
        <v>594</v>
      </c>
      <c r="O36" s="444">
        <f>'Bieu 01 CH'!J33</f>
        <v>0.06</v>
      </c>
      <c r="P36" s="444">
        <f>'Bieu 03 CH'!I34</f>
        <v>0.06</v>
      </c>
      <c r="Q36" s="447">
        <f t="shared" si="7"/>
        <v>0</v>
      </c>
      <c r="S36" s="445">
        <v>5</v>
      </c>
      <c r="T36" s="451" t="s">
        <v>594</v>
      </c>
      <c r="U36" s="444">
        <f>'Bieu 01 CH'!J43</f>
        <v>29.49</v>
      </c>
      <c r="V36" s="444">
        <f>'Bieu 03 CH'!I44</f>
        <v>29.49</v>
      </c>
      <c r="W36" s="447">
        <f t="shared" si="8"/>
        <v>0</v>
      </c>
      <c r="Y36" s="445">
        <v>5</v>
      </c>
      <c r="Z36" s="451" t="s">
        <v>594</v>
      </c>
      <c r="AA36" s="444">
        <f>'Bieu 01 CH'!J55</f>
        <v>0.05</v>
      </c>
      <c r="AB36" s="444">
        <f>'Bieu 03 CH'!I56</f>
        <v>0.05</v>
      </c>
      <c r="AC36" s="447">
        <f t="shared" si="9"/>
        <v>0</v>
      </c>
    </row>
    <row r="37" spans="1:29" ht="31.5" x14ac:dyDescent="0.25">
      <c r="A37" s="493">
        <v>6</v>
      </c>
      <c r="B37" s="451" t="s">
        <v>595</v>
      </c>
      <c r="C37" s="444">
        <f>'Bieu 01 CH'!K9</f>
        <v>305.45999999999998</v>
      </c>
      <c r="D37" s="444">
        <f>'Bieu 03 CH'!J10</f>
        <v>302.39999999999998</v>
      </c>
      <c r="E37" s="447">
        <f t="shared" si="5"/>
        <v>-3.0600000000000023</v>
      </c>
      <c r="G37" s="493">
        <v>6</v>
      </c>
      <c r="H37" s="451" t="s">
        <v>595</v>
      </c>
      <c r="I37" s="444">
        <f>'Bieu 01 CH'!K23</f>
        <v>0</v>
      </c>
      <c r="J37" s="444">
        <f>'Bieu 03 CH'!J24</f>
        <v>0.17</v>
      </c>
      <c r="K37" s="447">
        <f t="shared" si="6"/>
        <v>0.17</v>
      </c>
      <c r="M37" s="493">
        <v>6</v>
      </c>
      <c r="N37" s="451" t="s">
        <v>595</v>
      </c>
      <c r="O37" s="444">
        <f>'Bieu 01 CH'!K33</f>
        <v>0.06</v>
      </c>
      <c r="P37" s="444">
        <f>'Bieu 03 CH'!J34</f>
        <v>0.06</v>
      </c>
      <c r="Q37" s="447">
        <f t="shared" si="7"/>
        <v>0</v>
      </c>
      <c r="S37" s="493">
        <v>6</v>
      </c>
      <c r="T37" s="451" t="s">
        <v>595</v>
      </c>
      <c r="U37" s="444">
        <f>'Bieu 01 CH'!K43</f>
        <v>26.9</v>
      </c>
      <c r="V37" s="444">
        <f>'Bieu 03 CH'!J44</f>
        <v>26.9</v>
      </c>
      <c r="W37" s="447">
        <f t="shared" si="8"/>
        <v>0</v>
      </c>
      <c r="Y37" s="493">
        <v>6</v>
      </c>
      <c r="Z37" s="451" t="s">
        <v>595</v>
      </c>
      <c r="AA37" s="444">
        <f>'Bieu 01 CH'!K55</f>
        <v>2.1</v>
      </c>
      <c r="AB37" s="444">
        <f>'Bieu 03 CH'!J56</f>
        <v>4.4399999999999995</v>
      </c>
      <c r="AC37" s="447">
        <f t="shared" si="9"/>
        <v>2.3399999999999994</v>
      </c>
    </row>
    <row r="38" spans="1:29" x14ac:dyDescent="0.25">
      <c r="A38" s="445">
        <v>7</v>
      </c>
      <c r="B38" s="446" t="s">
        <v>596</v>
      </c>
      <c r="C38" s="444">
        <f>'Bieu 01 CH'!L9</f>
        <v>42.480000000000004</v>
      </c>
      <c r="D38" s="444">
        <f>'Bieu 03 CH'!K10</f>
        <v>42.480000000000004</v>
      </c>
      <c r="E38" s="447">
        <f t="shared" si="5"/>
        <v>0</v>
      </c>
      <c r="G38" s="445">
        <v>7</v>
      </c>
      <c r="H38" s="446" t="s">
        <v>596</v>
      </c>
      <c r="I38" s="444">
        <f>'Bieu 01 CH'!L23</f>
        <v>0</v>
      </c>
      <c r="J38" s="444">
        <f>'Bieu 03 CH'!K24</f>
        <v>0.12</v>
      </c>
      <c r="K38" s="447">
        <f t="shared" si="6"/>
        <v>0.12</v>
      </c>
      <c r="M38" s="445">
        <v>7</v>
      </c>
      <c r="N38" s="446" t="s">
        <v>596</v>
      </c>
      <c r="O38" s="444">
        <f>'Bieu 01 CH'!L33</f>
        <v>0.03</v>
      </c>
      <c r="P38" s="444">
        <f>'Bieu 03 CH'!K34</f>
        <v>0.03</v>
      </c>
      <c r="Q38" s="447">
        <f t="shared" si="7"/>
        <v>0</v>
      </c>
      <c r="S38" s="445">
        <v>7</v>
      </c>
      <c r="T38" s="446" t="s">
        <v>596</v>
      </c>
      <c r="U38" s="444">
        <f>'Bieu 01 CH'!L43</f>
        <v>7.67</v>
      </c>
      <c r="V38" s="444">
        <f>'Bieu 03 CH'!K44</f>
        <v>7.67</v>
      </c>
      <c r="W38" s="447">
        <f t="shared" si="8"/>
        <v>0</v>
      </c>
      <c r="Y38" s="445">
        <v>7</v>
      </c>
      <c r="Z38" s="446" t="s">
        <v>596</v>
      </c>
      <c r="AA38" s="444">
        <f>'Bieu 01 CH'!L55</f>
        <v>0.06</v>
      </c>
      <c r="AB38" s="444">
        <f>'Bieu 03 CH'!K56</f>
        <v>0.06</v>
      </c>
      <c r="AC38" s="447">
        <f t="shared" si="9"/>
        <v>0</v>
      </c>
    </row>
    <row r="39" spans="1:29" x14ac:dyDescent="0.25">
      <c r="A39" s="493">
        <v>8</v>
      </c>
      <c r="B39" s="446" t="s">
        <v>597</v>
      </c>
      <c r="C39" s="444">
        <f>'Bieu 01 CH'!M9</f>
        <v>47.67</v>
      </c>
      <c r="D39" s="444">
        <f>'Bieu 03 CH'!L10</f>
        <v>47.67</v>
      </c>
      <c r="E39" s="447">
        <f t="shared" si="5"/>
        <v>0</v>
      </c>
      <c r="G39" s="493">
        <v>8</v>
      </c>
      <c r="H39" s="446" t="s">
        <v>597</v>
      </c>
      <c r="I39" s="444">
        <f>'Bieu 01 CH'!M23</f>
        <v>0</v>
      </c>
      <c r="J39" s="444">
        <f>'Bieu 03 CH'!L24</f>
        <v>0.2</v>
      </c>
      <c r="K39" s="447">
        <f t="shared" si="6"/>
        <v>0.2</v>
      </c>
      <c r="M39" s="493">
        <v>8</v>
      </c>
      <c r="N39" s="446" t="s">
        <v>597</v>
      </c>
      <c r="O39" s="444">
        <f>'Bieu 01 CH'!M33</f>
        <v>0.12</v>
      </c>
      <c r="P39" s="444">
        <f>'Bieu 03 CH'!L34</f>
        <v>6.9999999999999993E-2</v>
      </c>
      <c r="Q39" s="447">
        <f t="shared" si="7"/>
        <v>-0.05</v>
      </c>
      <c r="S39" s="493">
        <v>8</v>
      </c>
      <c r="T39" s="446" t="s">
        <v>597</v>
      </c>
      <c r="U39" s="444">
        <f>'Bieu 01 CH'!M43</f>
        <v>8.4700000000000006</v>
      </c>
      <c r="V39" s="444">
        <f>'Bieu 03 CH'!L44</f>
        <v>8.4700000000000006</v>
      </c>
      <c r="W39" s="447">
        <f t="shared" si="8"/>
        <v>0</v>
      </c>
      <c r="Y39" s="493">
        <v>8</v>
      </c>
      <c r="Z39" s="446" t="s">
        <v>597</v>
      </c>
      <c r="AA39" s="444">
        <f>'Bieu 01 CH'!M55</f>
        <v>0</v>
      </c>
      <c r="AB39" s="444">
        <f>'Bieu 03 CH'!L56</f>
        <v>0</v>
      </c>
      <c r="AC39" s="447">
        <f t="shared" si="9"/>
        <v>0</v>
      </c>
    </row>
    <row r="40" spans="1:29" x14ac:dyDescent="0.25">
      <c r="A40" s="445">
        <v>9</v>
      </c>
      <c r="B40" s="446" t="s">
        <v>598</v>
      </c>
      <c r="C40" s="444">
        <f>'Bieu 01 CH'!N9</f>
        <v>296.16000000000003</v>
      </c>
      <c r="D40" s="444">
        <f>'Bieu 03 CH'!M10</f>
        <v>285.08000000000004</v>
      </c>
      <c r="E40" s="447">
        <f t="shared" si="5"/>
        <v>-11.079999999999984</v>
      </c>
      <c r="G40" s="445">
        <v>9</v>
      </c>
      <c r="H40" s="446" t="s">
        <v>598</v>
      </c>
      <c r="I40" s="444">
        <f>'Bieu 01 CH'!N23</f>
        <v>0</v>
      </c>
      <c r="J40" s="444">
        <f>'Bieu 03 CH'!M24</f>
        <v>0.18</v>
      </c>
      <c r="K40" s="447">
        <f t="shared" si="6"/>
        <v>0.18</v>
      </c>
      <c r="M40" s="445">
        <v>9</v>
      </c>
      <c r="N40" s="446" t="s">
        <v>598</v>
      </c>
      <c r="O40" s="444">
        <f>'Bieu 01 CH'!N33</f>
        <v>0.06</v>
      </c>
      <c r="P40" s="444">
        <f>'Bieu 03 CH'!M34</f>
        <v>0.06</v>
      </c>
      <c r="Q40" s="447">
        <f t="shared" si="7"/>
        <v>0</v>
      </c>
      <c r="S40" s="445">
        <v>9</v>
      </c>
      <c r="T40" s="446" t="s">
        <v>598</v>
      </c>
      <c r="U40" s="444">
        <f>'Bieu 01 CH'!N43</f>
        <v>30.44</v>
      </c>
      <c r="V40" s="444">
        <f>'Bieu 03 CH'!M44</f>
        <v>30.44</v>
      </c>
      <c r="W40" s="447">
        <f t="shared" si="8"/>
        <v>0</v>
      </c>
      <c r="Y40" s="445">
        <v>9</v>
      </c>
      <c r="Z40" s="446" t="s">
        <v>598</v>
      </c>
      <c r="AA40" s="444">
        <f>'Bieu 01 CH'!N55</f>
        <v>1.03</v>
      </c>
      <c r="AB40" s="444">
        <f>'Bieu 03 CH'!M56</f>
        <v>1.03</v>
      </c>
      <c r="AC40" s="447">
        <f t="shared" si="9"/>
        <v>0</v>
      </c>
    </row>
    <row r="41" spans="1:29" x14ac:dyDescent="0.25">
      <c r="A41" s="493">
        <v>10</v>
      </c>
      <c r="B41" s="446" t="s">
        <v>599</v>
      </c>
      <c r="C41" s="444">
        <f>'Bieu 01 CH'!O9</f>
        <v>301.37</v>
      </c>
      <c r="D41" s="444">
        <f>'Bieu 03 CH'!N10</f>
        <v>296.74</v>
      </c>
      <c r="E41" s="447">
        <f t="shared" si="5"/>
        <v>-4.6299999999999955</v>
      </c>
      <c r="G41" s="493">
        <v>10</v>
      </c>
      <c r="H41" s="446" t="s">
        <v>599</v>
      </c>
      <c r="I41" s="444">
        <f>'Bieu 01 CH'!O23</f>
        <v>0</v>
      </c>
      <c r="J41" s="444">
        <f>'Bieu 03 CH'!N24</f>
        <v>0.2</v>
      </c>
      <c r="K41" s="447">
        <f t="shared" si="6"/>
        <v>0.2</v>
      </c>
      <c r="M41" s="493">
        <v>10</v>
      </c>
      <c r="N41" s="446" t="s">
        <v>599</v>
      </c>
      <c r="O41" s="444">
        <f>'Bieu 01 CH'!O33</f>
        <v>0.01</v>
      </c>
      <c r="P41" s="444">
        <f>'Bieu 03 CH'!N34</f>
        <v>0.01</v>
      </c>
      <c r="Q41" s="447">
        <f t="shared" si="7"/>
        <v>0</v>
      </c>
      <c r="S41" s="493">
        <v>10</v>
      </c>
      <c r="T41" s="446" t="s">
        <v>599</v>
      </c>
      <c r="U41" s="444">
        <f>'Bieu 01 CH'!O43</f>
        <v>37.5</v>
      </c>
      <c r="V41" s="444">
        <f>'Bieu 03 CH'!N44</f>
        <v>72.5</v>
      </c>
      <c r="W41" s="447">
        <f t="shared" si="8"/>
        <v>35</v>
      </c>
      <c r="Y41" s="493">
        <v>10</v>
      </c>
      <c r="Z41" s="446" t="s">
        <v>599</v>
      </c>
      <c r="AA41" s="444">
        <f>'Bieu 01 CH'!O55</f>
        <v>3.28</v>
      </c>
      <c r="AB41" s="444">
        <f>'Bieu 03 CH'!N56</f>
        <v>4.26</v>
      </c>
      <c r="AC41" s="447">
        <f t="shared" si="9"/>
        <v>0.98</v>
      </c>
    </row>
    <row r="42" spans="1:29" x14ac:dyDescent="0.25">
      <c r="A42" s="445">
        <v>11</v>
      </c>
      <c r="B42" s="446" t="s">
        <v>600</v>
      </c>
      <c r="C42" s="444">
        <f>'Bieu 01 CH'!P9</f>
        <v>6.96</v>
      </c>
      <c r="D42" s="444">
        <f>'Bieu 03 CH'!O10</f>
        <v>6.83</v>
      </c>
      <c r="E42" s="447">
        <f t="shared" si="5"/>
        <v>-0.12999999999999989</v>
      </c>
      <c r="G42" s="445">
        <v>11</v>
      </c>
      <c r="H42" s="446" t="s">
        <v>600</v>
      </c>
      <c r="I42" s="444">
        <f>'Bieu 01 CH'!P23</f>
        <v>0</v>
      </c>
      <c r="J42" s="444">
        <f>'Bieu 03 CH'!O24</f>
        <v>0.13</v>
      </c>
      <c r="K42" s="447">
        <f t="shared" si="6"/>
        <v>0.13</v>
      </c>
      <c r="M42" s="445">
        <v>11</v>
      </c>
      <c r="N42" s="446" t="s">
        <v>600</v>
      </c>
      <c r="O42" s="444">
        <f>'Bieu 01 CH'!P33</f>
        <v>0.04</v>
      </c>
      <c r="P42" s="444">
        <f>'Bieu 03 CH'!O34</f>
        <v>0.04</v>
      </c>
      <c r="Q42" s="447">
        <f t="shared" si="7"/>
        <v>0</v>
      </c>
      <c r="S42" s="445">
        <v>11</v>
      </c>
      <c r="T42" s="446" t="s">
        <v>600</v>
      </c>
      <c r="U42" s="444">
        <f>'Bieu 01 CH'!P43</f>
        <v>2.2599999999999998</v>
      </c>
      <c r="V42" s="444">
        <f>'Bieu 03 CH'!O44</f>
        <v>2.2599999999999998</v>
      </c>
      <c r="W42" s="447">
        <f t="shared" si="8"/>
        <v>0</v>
      </c>
      <c r="Y42" s="445">
        <v>11</v>
      </c>
      <c r="Z42" s="446" t="s">
        <v>600</v>
      </c>
      <c r="AA42" s="444">
        <f>'Bieu 01 CH'!P55</f>
        <v>0.03</v>
      </c>
      <c r="AB42" s="444">
        <f>'Bieu 03 CH'!O56</f>
        <v>0.03</v>
      </c>
      <c r="AC42" s="447">
        <f t="shared" si="9"/>
        <v>0</v>
      </c>
    </row>
    <row r="43" spans="1:29" ht="31.5" x14ac:dyDescent="0.25">
      <c r="A43" s="493">
        <v>12</v>
      </c>
      <c r="B43" s="446" t="s">
        <v>601</v>
      </c>
      <c r="C43" s="444">
        <f>'Bieu 01 CH'!Q9</f>
        <v>175.5</v>
      </c>
      <c r="D43" s="444">
        <f>'Bieu 03 CH'!P10</f>
        <v>129.13999999999999</v>
      </c>
      <c r="E43" s="447">
        <f t="shared" si="5"/>
        <v>-46.360000000000014</v>
      </c>
      <c r="G43" s="493">
        <v>12</v>
      </c>
      <c r="H43" s="446" t="s">
        <v>601</v>
      </c>
      <c r="I43" s="444">
        <f>'Bieu 01 CH'!Q23</f>
        <v>0</v>
      </c>
      <c r="J43" s="444">
        <f>'Bieu 03 CH'!P24</f>
        <v>0.13</v>
      </c>
      <c r="K43" s="447">
        <f t="shared" si="6"/>
        <v>0.13</v>
      </c>
      <c r="M43" s="493">
        <v>12</v>
      </c>
      <c r="N43" s="446" t="s">
        <v>601</v>
      </c>
      <c r="O43" s="444">
        <f>'Bieu 01 CH'!Q33</f>
        <v>0</v>
      </c>
      <c r="P43" s="444">
        <f>'Bieu 03 CH'!P34</f>
        <v>0</v>
      </c>
      <c r="Q43" s="447">
        <f t="shared" si="7"/>
        <v>0</v>
      </c>
      <c r="S43" s="493">
        <v>12</v>
      </c>
      <c r="T43" s="446" t="s">
        <v>601</v>
      </c>
      <c r="U43" s="444">
        <f>'Bieu 01 CH'!Q43</f>
        <v>11.84</v>
      </c>
      <c r="V43" s="444">
        <f>'Bieu 03 CH'!P44</f>
        <v>11.84</v>
      </c>
      <c r="W43" s="447">
        <f t="shared" si="8"/>
        <v>0</v>
      </c>
      <c r="Y43" s="493">
        <v>12</v>
      </c>
      <c r="Z43" s="446" t="s">
        <v>601</v>
      </c>
      <c r="AA43" s="444">
        <f>'Bieu 01 CH'!Q55</f>
        <v>0.77</v>
      </c>
      <c r="AB43" s="444">
        <f>'Bieu 03 CH'!P56</f>
        <v>0.77</v>
      </c>
      <c r="AC43" s="447">
        <f t="shared" si="9"/>
        <v>0</v>
      </c>
    </row>
    <row r="44" spans="1:29" x14ac:dyDescent="0.25">
      <c r="A44" s="445">
        <v>13</v>
      </c>
      <c r="B44" s="446" t="s">
        <v>602</v>
      </c>
      <c r="C44" s="444">
        <f>'Bieu 01 CH'!R9</f>
        <v>203.22</v>
      </c>
      <c r="D44" s="444">
        <f>'Bieu 03 CH'!Q10</f>
        <v>198.86</v>
      </c>
      <c r="E44" s="447">
        <f t="shared" si="5"/>
        <v>-4.3599999999999852</v>
      </c>
      <c r="G44" s="445">
        <v>13</v>
      </c>
      <c r="H44" s="446" t="s">
        <v>602</v>
      </c>
      <c r="I44" s="444">
        <f>'Bieu 01 CH'!R23</f>
        <v>0</v>
      </c>
      <c r="J44" s="444">
        <f>'Bieu 03 CH'!Q24</f>
        <v>0.15</v>
      </c>
      <c r="K44" s="447">
        <f t="shared" si="6"/>
        <v>0.15</v>
      </c>
      <c r="M44" s="445">
        <v>13</v>
      </c>
      <c r="N44" s="446" t="s">
        <v>602</v>
      </c>
      <c r="O44" s="444">
        <f>'Bieu 01 CH'!R33</f>
        <v>0.02</v>
      </c>
      <c r="P44" s="444">
        <f>'Bieu 03 CH'!Q34</f>
        <v>0.02</v>
      </c>
      <c r="Q44" s="447">
        <f t="shared" si="7"/>
        <v>0</v>
      </c>
      <c r="S44" s="445">
        <v>13</v>
      </c>
      <c r="T44" s="446" t="s">
        <v>602</v>
      </c>
      <c r="U44" s="444">
        <f>'Bieu 01 CH'!R43</f>
        <v>17.41</v>
      </c>
      <c r="V44" s="444">
        <f>'Bieu 03 CH'!Q44</f>
        <v>17.41</v>
      </c>
      <c r="W44" s="447">
        <f t="shared" si="8"/>
        <v>0</v>
      </c>
      <c r="Y44" s="445">
        <v>13</v>
      </c>
      <c r="Z44" s="446" t="s">
        <v>602</v>
      </c>
      <c r="AA44" s="444">
        <f>'Bieu 01 CH'!R55</f>
        <v>0.92</v>
      </c>
      <c r="AB44" s="444">
        <f>'Bieu 03 CH'!Q56</f>
        <v>0.92</v>
      </c>
      <c r="AC44" s="447">
        <f t="shared" si="9"/>
        <v>0</v>
      </c>
    </row>
    <row r="45" spans="1:29" x14ac:dyDescent="0.25">
      <c r="A45" s="493">
        <v>14</v>
      </c>
      <c r="B45" s="446" t="s">
        <v>603</v>
      </c>
      <c r="C45" s="444">
        <f>'Bieu 01 CH'!S9</f>
        <v>245.43</v>
      </c>
      <c r="D45" s="444">
        <f>'Bieu 03 CH'!R10</f>
        <v>236.77</v>
      </c>
      <c r="E45" s="447">
        <f t="shared" si="5"/>
        <v>-8.6599999999999966</v>
      </c>
      <c r="G45" s="493">
        <v>14</v>
      </c>
      <c r="H45" s="446" t="s">
        <v>603</v>
      </c>
      <c r="I45" s="444">
        <f>'Bieu 01 CH'!S23</f>
        <v>0</v>
      </c>
      <c r="J45" s="444">
        <f>'Bieu 03 CH'!R24</f>
        <v>0.12</v>
      </c>
      <c r="K45" s="447">
        <f t="shared" si="6"/>
        <v>0.12</v>
      </c>
      <c r="M45" s="493">
        <v>14</v>
      </c>
      <c r="N45" s="446" t="s">
        <v>603</v>
      </c>
      <c r="O45" s="444">
        <f>'Bieu 01 CH'!S33</f>
        <v>0.13</v>
      </c>
      <c r="P45" s="444">
        <f>'Bieu 03 CH'!R34</f>
        <v>0.13</v>
      </c>
      <c r="Q45" s="447">
        <f t="shared" si="7"/>
        <v>0</v>
      </c>
      <c r="S45" s="493">
        <v>14</v>
      </c>
      <c r="T45" s="446" t="s">
        <v>603</v>
      </c>
      <c r="U45" s="444">
        <f>'Bieu 01 CH'!S43</f>
        <v>19.84</v>
      </c>
      <c r="V45" s="444">
        <f>'Bieu 03 CH'!R44</f>
        <v>19.84</v>
      </c>
      <c r="W45" s="447">
        <f t="shared" si="8"/>
        <v>0</v>
      </c>
      <c r="Y45" s="493">
        <v>14</v>
      </c>
      <c r="Z45" s="446" t="s">
        <v>603</v>
      </c>
      <c r="AA45" s="444">
        <f>'Bieu 01 CH'!S55</f>
        <v>1.51</v>
      </c>
      <c r="AB45" s="444">
        <f>'Bieu 03 CH'!R56</f>
        <v>1.51</v>
      </c>
      <c r="AC45" s="447">
        <f t="shared" si="9"/>
        <v>0</v>
      </c>
    </row>
    <row r="46" spans="1:29" x14ac:dyDescent="0.25">
      <c r="A46" s="445">
        <v>15</v>
      </c>
      <c r="B46" s="446" t="s">
        <v>604</v>
      </c>
      <c r="C46" s="444">
        <f>'Bieu 01 CH'!T9</f>
        <v>130.99</v>
      </c>
      <c r="D46" s="444">
        <f>'Bieu 03 CH'!X10</f>
        <v>411.54</v>
      </c>
      <c r="E46" s="447">
        <f t="shared" si="5"/>
        <v>280.55</v>
      </c>
      <c r="G46" s="445">
        <v>15</v>
      </c>
      <c r="H46" s="446" t="s">
        <v>604</v>
      </c>
      <c r="I46" s="444">
        <f>'Bieu 01 CH'!T23</f>
        <v>0</v>
      </c>
      <c r="J46" s="444">
        <f>'Bieu 03 CH'!X24</f>
        <v>0.2</v>
      </c>
      <c r="K46" s="447">
        <f t="shared" si="6"/>
        <v>0.2</v>
      </c>
      <c r="M46" s="445">
        <v>15</v>
      </c>
      <c r="N46" s="446" t="s">
        <v>604</v>
      </c>
      <c r="O46" s="444">
        <f>'Bieu 01 CH'!T33</f>
        <v>0.05</v>
      </c>
      <c r="P46" s="444">
        <f>'Bieu 03 CH'!X34</f>
        <v>6.0000000000000005E-2</v>
      </c>
      <c r="Q46" s="447">
        <f t="shared" si="7"/>
        <v>1.0000000000000002E-2</v>
      </c>
      <c r="S46" s="445">
        <v>15</v>
      </c>
      <c r="T46" s="446" t="s">
        <v>604</v>
      </c>
      <c r="U46" s="444">
        <f>'Bieu 01 CH'!T43</f>
        <v>29.93</v>
      </c>
      <c r="V46" s="444">
        <f>'Bieu 03 CH'!X44</f>
        <v>39.129999999999995</v>
      </c>
      <c r="W46" s="447">
        <f t="shared" si="8"/>
        <v>9.1999999999999957</v>
      </c>
      <c r="Y46" s="445">
        <v>15</v>
      </c>
      <c r="Z46" s="446" t="s">
        <v>604</v>
      </c>
      <c r="AA46" s="444">
        <f>'Bieu 01 CH'!T55</f>
        <v>0.05</v>
      </c>
      <c r="AB46" s="444">
        <f>'Bieu 03 CH'!X56</f>
        <v>1.91</v>
      </c>
      <c r="AC46" s="447">
        <f t="shared" si="9"/>
        <v>1.8599999999999999</v>
      </c>
    </row>
    <row r="47" spans="1:29" x14ac:dyDescent="0.25">
      <c r="A47" s="493">
        <v>16</v>
      </c>
      <c r="B47" s="446" t="s">
        <v>605</v>
      </c>
      <c r="C47" s="444">
        <f>'Bieu 01 CH'!U9</f>
        <v>192.88</v>
      </c>
      <c r="D47" s="444">
        <f>'Bieu 03 CH'!Y10</f>
        <v>11.45</v>
      </c>
      <c r="E47" s="447">
        <f t="shared" si="5"/>
        <v>-181.43</v>
      </c>
      <c r="G47" s="493">
        <v>16</v>
      </c>
      <c r="H47" s="446" t="s">
        <v>605</v>
      </c>
      <c r="I47" s="444">
        <f>'Bieu 01 CH'!U23</f>
        <v>0</v>
      </c>
      <c r="J47" s="444">
        <f>'Bieu 03 CH'!Y24</f>
        <v>1.1299999999999999</v>
      </c>
      <c r="K47" s="447">
        <f t="shared" si="6"/>
        <v>1.1299999999999999</v>
      </c>
      <c r="M47" s="493">
        <v>16</v>
      </c>
      <c r="N47" s="446" t="s">
        <v>605</v>
      </c>
      <c r="O47" s="444">
        <f>'Bieu 01 CH'!U33</f>
        <v>0</v>
      </c>
      <c r="P47" s="444">
        <f>'Bieu 03 CH'!Y34</f>
        <v>0.3</v>
      </c>
      <c r="Q47" s="447">
        <f t="shared" si="7"/>
        <v>0.3</v>
      </c>
      <c r="S47" s="493">
        <v>16</v>
      </c>
      <c r="T47" s="446" t="s">
        <v>605</v>
      </c>
      <c r="U47" s="444">
        <f>'Bieu 01 CH'!U43</f>
        <v>15.67</v>
      </c>
      <c r="V47" s="444">
        <f>'Bieu 03 CH'!Y44</f>
        <v>6.68</v>
      </c>
      <c r="W47" s="447">
        <f t="shared" si="8"/>
        <v>-8.99</v>
      </c>
      <c r="Y47" s="493">
        <v>16</v>
      </c>
      <c r="Z47" s="446" t="s">
        <v>605</v>
      </c>
      <c r="AA47" s="444">
        <f>'Bieu 01 CH'!U55</f>
        <v>7.35</v>
      </c>
      <c r="AB47" s="444">
        <f>'Bieu 03 CH'!Y56</f>
        <v>0.22999999999999998</v>
      </c>
      <c r="AC47" s="447">
        <f t="shared" si="9"/>
        <v>-7.1199999999999992</v>
      </c>
    </row>
    <row r="48" spans="1:29" s="571" customFormat="1" x14ac:dyDescent="0.25">
      <c r="A48" s="445">
        <v>17</v>
      </c>
      <c r="B48" s="570" t="s">
        <v>606</v>
      </c>
      <c r="C48" s="573"/>
      <c r="D48" s="573"/>
      <c r="E48" s="574"/>
      <c r="G48" s="445">
        <v>17</v>
      </c>
      <c r="H48" s="570" t="s">
        <v>606</v>
      </c>
      <c r="I48" s="573"/>
      <c r="J48" s="573"/>
      <c r="K48" s="574"/>
      <c r="M48" s="445">
        <v>17</v>
      </c>
      <c r="N48" s="570" t="s">
        <v>606</v>
      </c>
      <c r="O48" s="573"/>
      <c r="P48" s="573"/>
      <c r="Q48" s="574"/>
      <c r="S48" s="445">
        <v>17</v>
      </c>
      <c r="T48" s="570" t="s">
        <v>606</v>
      </c>
      <c r="U48" s="573"/>
      <c r="V48" s="573"/>
      <c r="W48" s="574"/>
      <c r="Y48" s="445">
        <v>17</v>
      </c>
      <c r="Z48" s="570" t="s">
        <v>606</v>
      </c>
      <c r="AA48" s="573"/>
      <c r="AB48" s="573"/>
      <c r="AC48" s="574"/>
    </row>
    <row r="49" spans="1:29" s="571" customFormat="1" x14ac:dyDescent="0.25">
      <c r="A49" s="493">
        <v>18</v>
      </c>
      <c r="B49" s="572" t="s">
        <v>607</v>
      </c>
      <c r="C49" s="573"/>
      <c r="D49" s="573"/>
      <c r="E49" s="574"/>
      <c r="G49" s="493">
        <v>18</v>
      </c>
      <c r="H49" s="572" t="s">
        <v>607</v>
      </c>
      <c r="I49" s="573"/>
      <c r="J49" s="573"/>
      <c r="K49" s="574"/>
      <c r="M49" s="493">
        <v>18</v>
      </c>
      <c r="N49" s="572" t="s">
        <v>607</v>
      </c>
      <c r="O49" s="573"/>
      <c r="P49" s="573"/>
      <c r="Q49" s="574"/>
      <c r="S49" s="493">
        <v>18</v>
      </c>
      <c r="T49" s="572" t="s">
        <v>607</v>
      </c>
      <c r="U49" s="573"/>
      <c r="V49" s="573"/>
      <c r="W49" s="574"/>
      <c r="Y49" s="493">
        <v>18</v>
      </c>
      <c r="Z49" s="572" t="s">
        <v>607</v>
      </c>
      <c r="AA49" s="573"/>
      <c r="AB49" s="573"/>
      <c r="AC49" s="574"/>
    </row>
    <row r="50" spans="1:29" s="571" customFormat="1" x14ac:dyDescent="0.25">
      <c r="A50" s="445">
        <v>19</v>
      </c>
      <c r="B50" s="572" t="s">
        <v>608</v>
      </c>
      <c r="C50" s="573"/>
      <c r="D50" s="573"/>
      <c r="E50" s="574"/>
      <c r="G50" s="445">
        <v>19</v>
      </c>
      <c r="H50" s="572" t="s">
        <v>608</v>
      </c>
      <c r="I50" s="573"/>
      <c r="J50" s="573"/>
      <c r="K50" s="574"/>
      <c r="M50" s="445">
        <v>19</v>
      </c>
      <c r="N50" s="572" t="s">
        <v>608</v>
      </c>
      <c r="O50" s="573"/>
      <c r="P50" s="573"/>
      <c r="Q50" s="574"/>
      <c r="S50" s="445">
        <v>19</v>
      </c>
      <c r="T50" s="572" t="s">
        <v>608</v>
      </c>
      <c r="U50" s="573"/>
      <c r="V50" s="573"/>
      <c r="W50" s="574"/>
      <c r="Y50" s="445">
        <v>19</v>
      </c>
      <c r="Z50" s="572" t="s">
        <v>608</v>
      </c>
      <c r="AA50" s="573"/>
      <c r="AB50" s="573"/>
      <c r="AC50" s="574"/>
    </row>
    <row r="51" spans="1:29" s="571" customFormat="1" x14ac:dyDescent="0.25">
      <c r="A51" s="493">
        <v>20</v>
      </c>
      <c r="B51" s="572" t="s">
        <v>609</v>
      </c>
      <c r="C51" s="573"/>
      <c r="D51" s="573"/>
      <c r="E51" s="574"/>
      <c r="G51" s="493">
        <v>20</v>
      </c>
      <c r="H51" s="572" t="s">
        <v>609</v>
      </c>
      <c r="I51" s="573"/>
      <c r="J51" s="573"/>
      <c r="K51" s="574"/>
      <c r="M51" s="493">
        <v>20</v>
      </c>
      <c r="N51" s="572" t="s">
        <v>609</v>
      </c>
      <c r="O51" s="573"/>
      <c r="P51" s="573"/>
      <c r="Q51" s="574"/>
      <c r="S51" s="493">
        <v>20</v>
      </c>
      <c r="T51" s="572" t="s">
        <v>609</v>
      </c>
      <c r="U51" s="573"/>
      <c r="V51" s="573"/>
      <c r="W51" s="574"/>
      <c r="Y51" s="493">
        <v>20</v>
      </c>
      <c r="Z51" s="572" t="s">
        <v>609</v>
      </c>
      <c r="AA51" s="573"/>
      <c r="AB51" s="573"/>
      <c r="AC51" s="574"/>
    </row>
    <row r="52" spans="1:29" s="571" customFormat="1" ht="31.5" x14ac:dyDescent="0.25">
      <c r="A52" s="445">
        <v>21</v>
      </c>
      <c r="B52" s="572" t="s">
        <v>610</v>
      </c>
      <c r="C52" s="573"/>
      <c r="D52" s="573"/>
      <c r="E52" s="574"/>
      <c r="G52" s="445">
        <v>21</v>
      </c>
      <c r="H52" s="572" t="s">
        <v>610</v>
      </c>
      <c r="I52" s="573"/>
      <c r="J52" s="573"/>
      <c r="K52" s="574"/>
      <c r="M52" s="445">
        <v>21</v>
      </c>
      <c r="N52" s="572" t="s">
        <v>610</v>
      </c>
      <c r="O52" s="573"/>
      <c r="P52" s="573"/>
      <c r="Q52" s="574"/>
      <c r="S52" s="445">
        <v>21</v>
      </c>
      <c r="T52" s="572" t="s">
        <v>610</v>
      </c>
      <c r="U52" s="573"/>
      <c r="V52" s="573"/>
      <c r="W52" s="574"/>
      <c r="Y52" s="445">
        <v>21</v>
      </c>
      <c r="Z52" s="572" t="s">
        <v>610</v>
      </c>
      <c r="AA52" s="573"/>
      <c r="AB52" s="573"/>
      <c r="AC52" s="574"/>
    </row>
    <row r="53" spans="1:29" x14ac:dyDescent="0.25">
      <c r="A53" s="1214" t="s">
        <v>510</v>
      </c>
      <c r="B53" s="1214"/>
      <c r="C53" s="448">
        <f>SUM(C32:C47)</f>
        <v>3215.2</v>
      </c>
      <c r="D53" s="448">
        <f>SUM(D32:D47)</f>
        <v>3204.65</v>
      </c>
      <c r="E53" s="449">
        <f t="shared" si="5"/>
        <v>-10.549999999999727</v>
      </c>
      <c r="G53" s="1214" t="s">
        <v>510</v>
      </c>
      <c r="H53" s="1214"/>
      <c r="I53" s="492">
        <f>SUM(I32:I47)</f>
        <v>0</v>
      </c>
      <c r="J53" s="492">
        <f>SUM(J32:J47)</f>
        <v>3.55</v>
      </c>
      <c r="K53" s="492">
        <f>SUM(K32:K47)</f>
        <v>3.55</v>
      </c>
      <c r="M53" s="1214" t="s">
        <v>510</v>
      </c>
      <c r="N53" s="1214"/>
      <c r="O53" s="492">
        <f>SUM(O32:O47)</f>
        <v>1.0600000000000003</v>
      </c>
      <c r="P53" s="492">
        <f>SUM(P32:P47)</f>
        <v>1.3</v>
      </c>
      <c r="Q53" s="496">
        <f>SUM(Q32:Q47)</f>
        <v>0.24</v>
      </c>
      <c r="S53" s="1214" t="s">
        <v>510</v>
      </c>
      <c r="T53" s="1214"/>
      <c r="U53" s="492">
        <f>SUM(U32:U47)</f>
        <v>352.68</v>
      </c>
      <c r="V53" s="492">
        <f>SUM(V32:V47)</f>
        <v>390.82999999999993</v>
      </c>
      <c r="W53" s="496">
        <f>SUM(W32:W47)</f>
        <v>38.149999999999991</v>
      </c>
      <c r="Y53" s="1214" t="s">
        <v>510</v>
      </c>
      <c r="Z53" s="1214"/>
      <c r="AA53" s="492">
        <f>SUM(AA32:AA47)</f>
        <v>26.540000000000006</v>
      </c>
      <c r="AB53" s="492">
        <f>SUM(AB32:AB47)</f>
        <v>24.740000000000006</v>
      </c>
      <c r="AC53" s="496">
        <f>SUM(AC32:AC47)</f>
        <v>-1.8000000000000007</v>
      </c>
    </row>
    <row r="55" spans="1:29" ht="15" customHeight="1" x14ac:dyDescent="0.2">
      <c r="A55" s="1215" t="s">
        <v>509</v>
      </c>
      <c r="B55" s="1215"/>
      <c r="C55" s="1215"/>
      <c r="D55" s="1215"/>
      <c r="E55" s="1215"/>
      <c r="G55" s="1215" t="s">
        <v>520</v>
      </c>
      <c r="H55" s="1215"/>
      <c r="I55" s="1215"/>
      <c r="J55" s="1215"/>
      <c r="K55" s="1215"/>
      <c r="M55" s="1218" t="s">
        <v>529</v>
      </c>
      <c r="N55" s="1218"/>
      <c r="O55" s="1218"/>
      <c r="P55" s="1218"/>
      <c r="Q55" s="1218"/>
      <c r="S55" s="1218" t="s">
        <v>538</v>
      </c>
      <c r="T55" s="1218"/>
      <c r="U55" s="1218"/>
      <c r="V55" s="1218"/>
      <c r="W55" s="1218"/>
      <c r="Y55" s="1218" t="s">
        <v>547</v>
      </c>
      <c r="Z55" s="1218"/>
      <c r="AA55" s="1218"/>
      <c r="AB55" s="1218"/>
      <c r="AC55" s="1218"/>
    </row>
    <row r="56" spans="1:29" ht="15" customHeight="1" x14ac:dyDescent="0.2">
      <c r="A56" s="1216"/>
      <c r="B56" s="1216"/>
      <c r="C56" s="1216"/>
      <c r="D56" s="1216"/>
      <c r="E56" s="1216"/>
      <c r="G56" s="1216"/>
      <c r="H56" s="1216"/>
      <c r="I56" s="1216"/>
      <c r="J56" s="1216"/>
      <c r="K56" s="1216"/>
      <c r="M56" s="1219"/>
      <c r="N56" s="1219"/>
      <c r="O56" s="1219"/>
      <c r="P56" s="1219"/>
      <c r="Q56" s="1219"/>
      <c r="S56" s="1219"/>
      <c r="T56" s="1219"/>
      <c r="U56" s="1219"/>
      <c r="V56" s="1219"/>
      <c r="W56" s="1219"/>
      <c r="Y56" s="1219"/>
      <c r="Z56" s="1219"/>
      <c r="AA56" s="1219"/>
      <c r="AB56" s="1219"/>
      <c r="AC56" s="1219"/>
    </row>
    <row r="57" spans="1:29" ht="15.75" customHeight="1" x14ac:dyDescent="0.2">
      <c r="A57" s="1217" t="s">
        <v>20</v>
      </c>
      <c r="B57" s="1217" t="s">
        <v>499</v>
      </c>
      <c r="C57" s="1217" t="s">
        <v>3</v>
      </c>
      <c r="D57" s="1217" t="s">
        <v>500</v>
      </c>
      <c r="E57" s="1217"/>
      <c r="G57" s="1217" t="s">
        <v>20</v>
      </c>
      <c r="H57" s="1217" t="s">
        <v>499</v>
      </c>
      <c r="I57" s="1217" t="s">
        <v>3</v>
      </c>
      <c r="J57" s="1217" t="s">
        <v>500</v>
      </c>
      <c r="K57" s="1217"/>
      <c r="M57" s="1217" t="s">
        <v>20</v>
      </c>
      <c r="N57" s="1217" t="s">
        <v>499</v>
      </c>
      <c r="O57" s="1217" t="s">
        <v>3</v>
      </c>
      <c r="P57" s="1217" t="s">
        <v>500</v>
      </c>
      <c r="Q57" s="1217"/>
      <c r="S57" s="1217" t="s">
        <v>20</v>
      </c>
      <c r="T57" s="1217" t="s">
        <v>499</v>
      </c>
      <c r="U57" s="1217" t="s">
        <v>3</v>
      </c>
      <c r="V57" s="1217" t="s">
        <v>500</v>
      </c>
      <c r="W57" s="1217"/>
      <c r="Y57" s="1208" t="s">
        <v>20</v>
      </c>
      <c r="Z57" s="1208" t="s">
        <v>499</v>
      </c>
      <c r="AA57" s="1208" t="s">
        <v>3</v>
      </c>
      <c r="AB57" s="1210" t="s">
        <v>500</v>
      </c>
      <c r="AC57" s="1211"/>
    </row>
    <row r="58" spans="1:29" ht="31.5" customHeight="1" x14ac:dyDescent="0.2">
      <c r="A58" s="1217"/>
      <c r="B58" s="1217"/>
      <c r="C58" s="1217"/>
      <c r="D58" s="453" t="s">
        <v>130</v>
      </c>
      <c r="E58" s="453" t="s">
        <v>501</v>
      </c>
      <c r="G58" s="1217"/>
      <c r="H58" s="1217"/>
      <c r="I58" s="1217"/>
      <c r="J58" s="453" t="s">
        <v>130</v>
      </c>
      <c r="K58" s="453" t="s">
        <v>501</v>
      </c>
      <c r="M58" s="1217"/>
      <c r="N58" s="1217"/>
      <c r="O58" s="1217"/>
      <c r="P58" s="453" t="s">
        <v>130</v>
      </c>
      <c r="Q58" s="453" t="s">
        <v>501</v>
      </c>
      <c r="S58" s="1217"/>
      <c r="T58" s="1217"/>
      <c r="U58" s="1217"/>
      <c r="V58" s="453" t="s">
        <v>130</v>
      </c>
      <c r="W58" s="453" t="s">
        <v>501</v>
      </c>
      <c r="Y58" s="1209"/>
      <c r="Z58" s="1209"/>
      <c r="AA58" s="1209"/>
      <c r="AB58" s="453" t="s">
        <v>130</v>
      </c>
      <c r="AC58" s="453" t="s">
        <v>501</v>
      </c>
    </row>
    <row r="59" spans="1:29" x14ac:dyDescent="0.2">
      <c r="A59" s="445">
        <v>1</v>
      </c>
      <c r="B59" s="450" t="s">
        <v>590</v>
      </c>
      <c r="C59" s="454">
        <f>'Bieu 01 CH'!F12</f>
        <v>199.9</v>
      </c>
      <c r="D59" s="454">
        <f>'Bieu 03 CH'!E13</f>
        <v>166.69</v>
      </c>
      <c r="E59" s="447">
        <f>D59-C59</f>
        <v>-33.210000000000008</v>
      </c>
      <c r="G59" s="445">
        <v>1</v>
      </c>
      <c r="H59" s="450" t="s">
        <v>590</v>
      </c>
      <c r="I59" s="454">
        <f>'Bieu 01 CH'!F25</f>
        <v>0</v>
      </c>
      <c r="J59" s="454">
        <f>'Bieu 03 CH'!E26</f>
        <v>11.07</v>
      </c>
      <c r="K59" s="447">
        <f>J59-I59</f>
        <v>11.07</v>
      </c>
      <c r="M59" s="445">
        <v>1</v>
      </c>
      <c r="N59" s="450" t="s">
        <v>590</v>
      </c>
      <c r="O59" s="454">
        <f>'Bieu 01 CH'!F34</f>
        <v>0.17</v>
      </c>
      <c r="P59" s="454">
        <f>'Bieu 03 CH'!E35</f>
        <v>0.17</v>
      </c>
      <c r="Q59" s="447">
        <f>P59-O59</f>
        <v>0</v>
      </c>
      <c r="S59" s="445">
        <v>1</v>
      </c>
      <c r="T59" s="450" t="s">
        <v>590</v>
      </c>
      <c r="U59" s="454">
        <f>'Bieu 01 CH'!F45</f>
        <v>0</v>
      </c>
      <c r="V59" s="454">
        <f>'Bieu 03 CH'!E46</f>
        <v>0.09</v>
      </c>
      <c r="W59" s="447">
        <f>V59-U59</f>
        <v>0.09</v>
      </c>
      <c r="Y59" s="445">
        <v>1</v>
      </c>
      <c r="Z59" s="450" t="s">
        <v>590</v>
      </c>
      <c r="AA59" s="454">
        <f>'Bieu 01 CH'!F56</f>
        <v>39.15</v>
      </c>
      <c r="AB59" s="454">
        <f>'Bieu 03 CH'!E57</f>
        <v>39.15</v>
      </c>
      <c r="AC59" s="447">
        <f>AB59-AA59</f>
        <v>0</v>
      </c>
    </row>
    <row r="60" spans="1:29" x14ac:dyDescent="0.25">
      <c r="A60" s="493">
        <v>2</v>
      </c>
      <c r="B60" s="451" t="s">
        <v>591</v>
      </c>
      <c r="C60" s="444">
        <f>'Bieu 01 CH'!G12</f>
        <v>335.61</v>
      </c>
      <c r="D60" s="444">
        <f>'Bieu 03 CH'!F13</f>
        <v>317.68</v>
      </c>
      <c r="E60" s="447">
        <f t="shared" ref="E60:E80" si="10">D60-C60</f>
        <v>-17.930000000000007</v>
      </c>
      <c r="G60" s="493">
        <v>2</v>
      </c>
      <c r="H60" s="451" t="s">
        <v>591</v>
      </c>
      <c r="I60" s="444">
        <f>'Bieu 01 CH'!G25</f>
        <v>0</v>
      </c>
      <c r="J60" s="444">
        <f>'Bieu 03 CH'!F26</f>
        <v>0</v>
      </c>
      <c r="K60" s="447">
        <f t="shared" ref="K60:K74" si="11">J60-I60</f>
        <v>0</v>
      </c>
      <c r="M60" s="493">
        <v>2</v>
      </c>
      <c r="N60" s="451" t="s">
        <v>591</v>
      </c>
      <c r="O60" s="444">
        <f>'Bieu 01 CH'!G34</f>
        <v>2.1800000000000002</v>
      </c>
      <c r="P60" s="444">
        <f>'Bieu 03 CH'!F35</f>
        <v>2.1800000000000002</v>
      </c>
      <c r="Q60" s="447">
        <f t="shared" ref="Q60:Q74" si="12">P60-O60</f>
        <v>0</v>
      </c>
      <c r="S60" s="493">
        <v>2</v>
      </c>
      <c r="T60" s="451" t="s">
        <v>591</v>
      </c>
      <c r="U60" s="444">
        <f>'Bieu 01 CH'!G45</f>
        <v>0</v>
      </c>
      <c r="V60" s="444">
        <f>'Bieu 03 CH'!F46</f>
        <v>0</v>
      </c>
      <c r="W60" s="447">
        <f t="shared" ref="W60:W74" si="13">V60-U60</f>
        <v>0</v>
      </c>
      <c r="Y60" s="493">
        <v>2</v>
      </c>
      <c r="Z60" s="451" t="s">
        <v>591</v>
      </c>
      <c r="AA60" s="444">
        <f>'Bieu 01 CH'!G56</f>
        <v>214.55</v>
      </c>
      <c r="AB60" s="444">
        <f>'Bieu 03 CH'!F57</f>
        <v>214.55</v>
      </c>
      <c r="AC60" s="447">
        <f t="shared" ref="AC60:AC74" si="14">AB60-AA60</f>
        <v>0</v>
      </c>
    </row>
    <row r="61" spans="1:29" x14ac:dyDescent="0.25">
      <c r="A61" s="445">
        <v>3</v>
      </c>
      <c r="B61" s="451" t="s">
        <v>592</v>
      </c>
      <c r="C61" s="444">
        <f>'Bieu 01 CH'!H12</f>
        <v>174.33</v>
      </c>
      <c r="D61" s="444">
        <f>'Bieu 03 CH'!G13</f>
        <v>159.32000000000002</v>
      </c>
      <c r="E61" s="447">
        <f t="shared" si="10"/>
        <v>-15.009999999999991</v>
      </c>
      <c r="G61" s="445">
        <v>3</v>
      </c>
      <c r="H61" s="451" t="s">
        <v>592</v>
      </c>
      <c r="I61" s="444">
        <f>'Bieu 01 CH'!H25</f>
        <v>0</v>
      </c>
      <c r="J61" s="444">
        <f>'Bieu 03 CH'!G26</f>
        <v>0</v>
      </c>
      <c r="K61" s="447">
        <f t="shared" si="11"/>
        <v>0</v>
      </c>
      <c r="M61" s="445">
        <v>3</v>
      </c>
      <c r="N61" s="451" t="s">
        <v>592</v>
      </c>
      <c r="O61" s="444">
        <f>'Bieu 01 CH'!H34</f>
        <v>0.2</v>
      </c>
      <c r="P61" s="444">
        <f>'Bieu 03 CH'!G35</f>
        <v>0.2</v>
      </c>
      <c r="Q61" s="447">
        <f t="shared" si="12"/>
        <v>0</v>
      </c>
      <c r="S61" s="445">
        <v>3</v>
      </c>
      <c r="T61" s="451" t="s">
        <v>592</v>
      </c>
      <c r="U61" s="444">
        <f>'Bieu 01 CH'!H45</f>
        <v>0</v>
      </c>
      <c r="V61" s="444">
        <f>'Bieu 03 CH'!G46</f>
        <v>0</v>
      </c>
      <c r="W61" s="447">
        <f t="shared" si="13"/>
        <v>0</v>
      </c>
      <c r="Y61" s="445">
        <v>3</v>
      </c>
      <c r="Z61" s="451" t="s">
        <v>592</v>
      </c>
      <c r="AA61" s="444">
        <f>'Bieu 01 CH'!H56</f>
        <v>103.19</v>
      </c>
      <c r="AB61" s="444">
        <f>'Bieu 03 CH'!G57</f>
        <v>96.77</v>
      </c>
      <c r="AC61" s="447">
        <f t="shared" si="14"/>
        <v>-6.4200000000000017</v>
      </c>
    </row>
    <row r="62" spans="1:29" x14ac:dyDescent="0.25">
      <c r="A62" s="493">
        <v>4</v>
      </c>
      <c r="B62" s="451" t="s">
        <v>593</v>
      </c>
      <c r="C62" s="444">
        <f>'Bieu 01 CH'!I12</f>
        <v>142.4</v>
      </c>
      <c r="D62" s="444">
        <f>'Bieu 03 CH'!H13</f>
        <v>133.05000000000001</v>
      </c>
      <c r="E62" s="447">
        <f t="shared" si="10"/>
        <v>-9.3499999999999943</v>
      </c>
      <c r="G62" s="493">
        <v>4</v>
      </c>
      <c r="H62" s="451" t="s">
        <v>593</v>
      </c>
      <c r="I62" s="444">
        <f>'Bieu 01 CH'!I25</f>
        <v>0</v>
      </c>
      <c r="J62" s="444">
        <f>'Bieu 03 CH'!H26</f>
        <v>0</v>
      </c>
      <c r="K62" s="447">
        <f t="shared" si="11"/>
        <v>0</v>
      </c>
      <c r="M62" s="493">
        <v>4</v>
      </c>
      <c r="N62" s="451" t="s">
        <v>593</v>
      </c>
      <c r="O62" s="444">
        <f>'Bieu 01 CH'!I34</f>
        <v>0.25</v>
      </c>
      <c r="P62" s="444">
        <f>'Bieu 03 CH'!H35</f>
        <v>0.25</v>
      </c>
      <c r="Q62" s="447">
        <f t="shared" si="12"/>
        <v>0</v>
      </c>
      <c r="S62" s="493">
        <v>4</v>
      </c>
      <c r="T62" s="451" t="s">
        <v>593</v>
      </c>
      <c r="U62" s="444">
        <f>'Bieu 01 CH'!I45</f>
        <v>0</v>
      </c>
      <c r="V62" s="444">
        <f>'Bieu 03 CH'!H46</f>
        <v>0</v>
      </c>
      <c r="W62" s="447">
        <f t="shared" si="13"/>
        <v>0</v>
      </c>
      <c r="Y62" s="493">
        <v>4</v>
      </c>
      <c r="Z62" s="451" t="s">
        <v>593</v>
      </c>
      <c r="AA62" s="444">
        <f>'Bieu 01 CH'!I56</f>
        <v>40.909999999999997</v>
      </c>
      <c r="AB62" s="444">
        <f>'Bieu 03 CH'!H57</f>
        <v>40.909999999999997</v>
      </c>
      <c r="AC62" s="447">
        <f t="shared" si="14"/>
        <v>0</v>
      </c>
    </row>
    <row r="63" spans="1:29" x14ac:dyDescent="0.25">
      <c r="A63" s="445">
        <v>5</v>
      </c>
      <c r="B63" s="451" t="s">
        <v>594</v>
      </c>
      <c r="C63" s="444">
        <f>'Bieu 01 CH'!J12</f>
        <v>311.42</v>
      </c>
      <c r="D63" s="444">
        <f>'Bieu 03 CH'!I13</f>
        <v>268.99</v>
      </c>
      <c r="E63" s="447">
        <f t="shared" si="10"/>
        <v>-42.430000000000007</v>
      </c>
      <c r="G63" s="445">
        <v>5</v>
      </c>
      <c r="H63" s="451" t="s">
        <v>594</v>
      </c>
      <c r="I63" s="444">
        <f>'Bieu 01 CH'!J25</f>
        <v>0</v>
      </c>
      <c r="J63" s="444">
        <f>'Bieu 03 CH'!I26</f>
        <v>0</v>
      </c>
      <c r="K63" s="447">
        <f t="shared" si="11"/>
        <v>0</v>
      </c>
      <c r="M63" s="445">
        <v>5</v>
      </c>
      <c r="N63" s="451" t="s">
        <v>594</v>
      </c>
      <c r="O63" s="444">
        <f>'Bieu 01 CH'!J34</f>
        <v>0.27</v>
      </c>
      <c r="P63" s="444">
        <f>'Bieu 03 CH'!I35</f>
        <v>0.27</v>
      </c>
      <c r="Q63" s="447">
        <f t="shared" si="12"/>
        <v>0</v>
      </c>
      <c r="S63" s="445">
        <v>5</v>
      </c>
      <c r="T63" s="451" t="s">
        <v>594</v>
      </c>
      <c r="U63" s="444">
        <f>'Bieu 01 CH'!J45</f>
        <v>0</v>
      </c>
      <c r="V63" s="444">
        <f>'Bieu 03 CH'!I46</f>
        <v>0</v>
      </c>
      <c r="W63" s="447">
        <f t="shared" si="13"/>
        <v>0</v>
      </c>
      <c r="Y63" s="445">
        <v>5</v>
      </c>
      <c r="Z63" s="451" t="s">
        <v>594</v>
      </c>
      <c r="AA63" s="444">
        <f>'Bieu 01 CH'!J56</f>
        <v>75.61</v>
      </c>
      <c r="AB63" s="444">
        <f>'Bieu 03 CH'!I57</f>
        <v>75.010000000000005</v>
      </c>
      <c r="AC63" s="447">
        <f t="shared" si="14"/>
        <v>-0.59999999999999432</v>
      </c>
    </row>
    <row r="64" spans="1:29" ht="31.5" x14ac:dyDescent="0.25">
      <c r="A64" s="493">
        <v>6</v>
      </c>
      <c r="B64" s="451" t="s">
        <v>595</v>
      </c>
      <c r="C64" s="444">
        <f>'Bieu 01 CH'!K12</f>
        <v>166.86</v>
      </c>
      <c r="D64" s="444">
        <f>'Bieu 03 CH'!J13</f>
        <v>158.48000000000002</v>
      </c>
      <c r="E64" s="447">
        <f t="shared" si="10"/>
        <v>-8.3799999999999955</v>
      </c>
      <c r="G64" s="493">
        <v>6</v>
      </c>
      <c r="H64" s="451" t="s">
        <v>595</v>
      </c>
      <c r="I64" s="444">
        <f>'Bieu 01 CH'!K25</f>
        <v>0</v>
      </c>
      <c r="J64" s="444">
        <f>'Bieu 03 CH'!J26</f>
        <v>0</v>
      </c>
      <c r="K64" s="447">
        <f t="shared" si="11"/>
        <v>0</v>
      </c>
      <c r="M64" s="493">
        <v>6</v>
      </c>
      <c r="N64" s="451" t="s">
        <v>595</v>
      </c>
      <c r="O64" s="444">
        <f>'Bieu 01 CH'!K34</f>
        <v>0.08</v>
      </c>
      <c r="P64" s="444">
        <f>'Bieu 03 CH'!J35</f>
        <v>0.08</v>
      </c>
      <c r="Q64" s="447">
        <f t="shared" si="12"/>
        <v>0</v>
      </c>
      <c r="S64" s="493">
        <v>6</v>
      </c>
      <c r="T64" s="451" t="s">
        <v>595</v>
      </c>
      <c r="U64" s="444">
        <f>'Bieu 01 CH'!K45</f>
        <v>0</v>
      </c>
      <c r="V64" s="444">
        <f>'Bieu 03 CH'!J46</f>
        <v>0</v>
      </c>
      <c r="W64" s="447">
        <f t="shared" si="13"/>
        <v>0</v>
      </c>
      <c r="Y64" s="493">
        <v>6</v>
      </c>
      <c r="Z64" s="451" t="s">
        <v>595</v>
      </c>
      <c r="AA64" s="444">
        <f>'Bieu 01 CH'!K56</f>
        <v>85.03</v>
      </c>
      <c r="AB64" s="444">
        <f>'Bieu 03 CH'!J57</f>
        <v>85.03</v>
      </c>
      <c r="AC64" s="447">
        <f t="shared" si="14"/>
        <v>0</v>
      </c>
    </row>
    <row r="65" spans="1:29" x14ac:dyDescent="0.25">
      <c r="A65" s="445">
        <v>7</v>
      </c>
      <c r="B65" s="446" t="s">
        <v>596</v>
      </c>
      <c r="C65" s="444">
        <f>'Bieu 01 CH'!L12</f>
        <v>109.08</v>
      </c>
      <c r="D65" s="444">
        <f>'Bieu 03 CH'!K13</f>
        <v>107.13</v>
      </c>
      <c r="E65" s="447">
        <f t="shared" si="10"/>
        <v>-1.9500000000000028</v>
      </c>
      <c r="G65" s="445">
        <v>7</v>
      </c>
      <c r="H65" s="446" t="s">
        <v>596</v>
      </c>
      <c r="I65" s="444">
        <f>'Bieu 01 CH'!L25</f>
        <v>0</v>
      </c>
      <c r="J65" s="444">
        <f>'Bieu 03 CH'!K26</f>
        <v>0</v>
      </c>
      <c r="K65" s="447">
        <f t="shared" si="11"/>
        <v>0</v>
      </c>
      <c r="M65" s="445">
        <v>7</v>
      </c>
      <c r="N65" s="446" t="s">
        <v>596</v>
      </c>
      <c r="O65" s="444">
        <f>'Bieu 01 CH'!L34</f>
        <v>0.14000000000000001</v>
      </c>
      <c r="P65" s="444">
        <f>'Bieu 03 CH'!K35</f>
        <v>0.14000000000000001</v>
      </c>
      <c r="Q65" s="447">
        <f t="shared" si="12"/>
        <v>0</v>
      </c>
      <c r="S65" s="445">
        <v>7</v>
      </c>
      <c r="T65" s="446" t="s">
        <v>596</v>
      </c>
      <c r="U65" s="444">
        <f>'Bieu 01 CH'!L45</f>
        <v>0</v>
      </c>
      <c r="V65" s="444">
        <f>'Bieu 03 CH'!K46</f>
        <v>0</v>
      </c>
      <c r="W65" s="447">
        <f t="shared" si="13"/>
        <v>0</v>
      </c>
      <c r="Y65" s="445">
        <v>7</v>
      </c>
      <c r="Z65" s="446" t="s">
        <v>596</v>
      </c>
      <c r="AA65" s="444">
        <f>'Bieu 01 CH'!L56</f>
        <v>97.48</v>
      </c>
      <c r="AB65" s="444">
        <f>'Bieu 03 CH'!K57</f>
        <v>97.48</v>
      </c>
      <c r="AC65" s="447">
        <f t="shared" si="14"/>
        <v>0</v>
      </c>
    </row>
    <row r="66" spans="1:29" x14ac:dyDescent="0.25">
      <c r="A66" s="493">
        <v>8</v>
      </c>
      <c r="B66" s="446" t="s">
        <v>597</v>
      </c>
      <c r="C66" s="444">
        <f>'Bieu 01 CH'!M12</f>
        <v>89.95</v>
      </c>
      <c r="D66" s="444">
        <f>'Bieu 03 CH'!L13</f>
        <v>69.22</v>
      </c>
      <c r="E66" s="447">
        <f t="shared" si="10"/>
        <v>-20.730000000000004</v>
      </c>
      <c r="G66" s="493">
        <v>8</v>
      </c>
      <c r="H66" s="446" t="s">
        <v>597</v>
      </c>
      <c r="I66" s="444">
        <f>'Bieu 01 CH'!M25</f>
        <v>0</v>
      </c>
      <c r="J66" s="444">
        <f>'Bieu 03 CH'!L26</f>
        <v>0</v>
      </c>
      <c r="K66" s="447">
        <f t="shared" si="11"/>
        <v>0</v>
      </c>
      <c r="M66" s="493">
        <v>8</v>
      </c>
      <c r="N66" s="446" t="s">
        <v>597</v>
      </c>
      <c r="O66" s="444">
        <f>'Bieu 01 CH'!M34</f>
        <v>0.43</v>
      </c>
      <c r="P66" s="444">
        <f>'Bieu 03 CH'!L35</f>
        <v>0.43</v>
      </c>
      <c r="Q66" s="447">
        <f t="shared" si="12"/>
        <v>0</v>
      </c>
      <c r="S66" s="493">
        <v>8</v>
      </c>
      <c r="T66" s="446" t="s">
        <v>597</v>
      </c>
      <c r="U66" s="444">
        <f>'Bieu 01 CH'!M45</f>
        <v>0</v>
      </c>
      <c r="V66" s="444">
        <f>'Bieu 03 CH'!L46</f>
        <v>0</v>
      </c>
      <c r="W66" s="447">
        <f t="shared" si="13"/>
        <v>0</v>
      </c>
      <c r="Y66" s="493">
        <v>8</v>
      </c>
      <c r="Z66" s="446" t="s">
        <v>597</v>
      </c>
      <c r="AA66" s="444">
        <f>'Bieu 01 CH'!M56</f>
        <v>159.91</v>
      </c>
      <c r="AB66" s="444">
        <f>'Bieu 03 CH'!L57</f>
        <v>159.91</v>
      </c>
      <c r="AC66" s="447">
        <f t="shared" si="14"/>
        <v>0</v>
      </c>
    </row>
    <row r="67" spans="1:29" x14ac:dyDescent="0.25">
      <c r="A67" s="445">
        <v>9</v>
      </c>
      <c r="B67" s="446" t="s">
        <v>598</v>
      </c>
      <c r="C67" s="444">
        <f>'Bieu 01 CH'!N12</f>
        <v>60.06</v>
      </c>
      <c r="D67" s="444">
        <f>'Bieu 03 CH'!M13</f>
        <v>50.85</v>
      </c>
      <c r="E67" s="447">
        <f t="shared" si="10"/>
        <v>-9.2100000000000009</v>
      </c>
      <c r="G67" s="445">
        <v>9</v>
      </c>
      <c r="H67" s="446" t="s">
        <v>598</v>
      </c>
      <c r="I67" s="444">
        <f>'Bieu 01 CH'!N25</f>
        <v>0</v>
      </c>
      <c r="J67" s="444">
        <f>'Bieu 03 CH'!M26</f>
        <v>25</v>
      </c>
      <c r="K67" s="447">
        <f t="shared" si="11"/>
        <v>25</v>
      </c>
      <c r="M67" s="445">
        <v>9</v>
      </c>
      <c r="N67" s="446" t="s">
        <v>598</v>
      </c>
      <c r="O67" s="444">
        <f>'Bieu 01 CH'!N34</f>
        <v>0.11</v>
      </c>
      <c r="P67" s="444">
        <f>'Bieu 03 CH'!M35</f>
        <v>0.11</v>
      </c>
      <c r="Q67" s="447">
        <f t="shared" si="12"/>
        <v>0</v>
      </c>
      <c r="S67" s="445">
        <v>9</v>
      </c>
      <c r="T67" s="446" t="s">
        <v>598</v>
      </c>
      <c r="U67" s="444">
        <f>'Bieu 01 CH'!N45</f>
        <v>0</v>
      </c>
      <c r="V67" s="444">
        <f>'Bieu 03 CH'!M46</f>
        <v>0</v>
      </c>
      <c r="W67" s="447">
        <f t="shared" si="13"/>
        <v>0</v>
      </c>
      <c r="Y67" s="445">
        <v>9</v>
      </c>
      <c r="Z67" s="446" t="s">
        <v>598</v>
      </c>
      <c r="AA67" s="444">
        <f>'Bieu 01 CH'!N56</f>
        <v>0</v>
      </c>
      <c r="AB67" s="444">
        <f>'Bieu 03 CH'!M57</f>
        <v>0</v>
      </c>
      <c r="AC67" s="447">
        <f t="shared" si="14"/>
        <v>0</v>
      </c>
    </row>
    <row r="68" spans="1:29" x14ac:dyDescent="0.25">
      <c r="A68" s="493">
        <v>10</v>
      </c>
      <c r="B68" s="446" t="s">
        <v>599</v>
      </c>
      <c r="C68" s="444">
        <f>'Bieu 01 CH'!O12</f>
        <v>273.39</v>
      </c>
      <c r="D68" s="444">
        <f>'Bieu 03 CH'!N13</f>
        <v>215.69</v>
      </c>
      <c r="E68" s="447">
        <f t="shared" si="10"/>
        <v>-57.699999999999989</v>
      </c>
      <c r="G68" s="493">
        <v>10</v>
      </c>
      <c r="H68" s="446" t="s">
        <v>599</v>
      </c>
      <c r="I68" s="444">
        <f>'Bieu 01 CH'!O25</f>
        <v>0</v>
      </c>
      <c r="J68" s="444">
        <f>'Bieu 03 CH'!N26</f>
        <v>0</v>
      </c>
      <c r="K68" s="447">
        <f t="shared" si="11"/>
        <v>0</v>
      </c>
      <c r="M68" s="493">
        <v>10</v>
      </c>
      <c r="N68" s="446" t="s">
        <v>599</v>
      </c>
      <c r="O68" s="444">
        <f>'Bieu 01 CH'!O34</f>
        <v>0.14000000000000001</v>
      </c>
      <c r="P68" s="444">
        <f>'Bieu 03 CH'!N35</f>
        <v>0.14000000000000001</v>
      </c>
      <c r="Q68" s="447">
        <f t="shared" si="12"/>
        <v>0</v>
      </c>
      <c r="S68" s="493">
        <v>10</v>
      </c>
      <c r="T68" s="446" t="s">
        <v>599</v>
      </c>
      <c r="U68" s="444">
        <f>'Bieu 01 CH'!O45</f>
        <v>0</v>
      </c>
      <c r="V68" s="444">
        <f>'Bieu 03 CH'!N46</f>
        <v>0</v>
      </c>
      <c r="W68" s="447">
        <f t="shared" si="13"/>
        <v>0</v>
      </c>
      <c r="Y68" s="493">
        <v>10</v>
      </c>
      <c r="Z68" s="446" t="s">
        <v>599</v>
      </c>
      <c r="AA68" s="444">
        <f>'Bieu 01 CH'!O56</f>
        <v>231.43</v>
      </c>
      <c r="AB68" s="444">
        <f>'Bieu 03 CH'!N57</f>
        <v>231.43</v>
      </c>
      <c r="AC68" s="447">
        <f t="shared" si="14"/>
        <v>0</v>
      </c>
    </row>
    <row r="69" spans="1:29" x14ac:dyDescent="0.25">
      <c r="A69" s="445">
        <v>11</v>
      </c>
      <c r="B69" s="446" t="s">
        <v>600</v>
      </c>
      <c r="C69" s="444">
        <f>'Bieu 01 CH'!P12</f>
        <v>6.07</v>
      </c>
      <c r="D69" s="444">
        <f>'Bieu 03 CH'!O13</f>
        <v>5.45</v>
      </c>
      <c r="E69" s="447">
        <f>D43-C43</f>
        <v>-46.360000000000014</v>
      </c>
      <c r="G69" s="445">
        <v>11</v>
      </c>
      <c r="H69" s="446" t="s">
        <v>600</v>
      </c>
      <c r="I69" s="444">
        <f>'Bieu 01 CH'!P25</f>
        <v>0</v>
      </c>
      <c r="J69" s="444">
        <f>'Bieu 03 CH'!O26</f>
        <v>0</v>
      </c>
      <c r="K69" s="447">
        <f>J43-I43</f>
        <v>0.13</v>
      </c>
      <c r="M69" s="445">
        <v>11</v>
      </c>
      <c r="N69" s="446" t="s">
        <v>600</v>
      </c>
      <c r="O69" s="444">
        <f>'Bieu 01 CH'!P34</f>
        <v>0.2</v>
      </c>
      <c r="P69" s="444">
        <f>'Bieu 03 CH'!O35</f>
        <v>0.2</v>
      </c>
      <c r="Q69" s="447">
        <f>P43-O43</f>
        <v>0</v>
      </c>
      <c r="S69" s="445">
        <v>11</v>
      </c>
      <c r="T69" s="446" t="s">
        <v>600</v>
      </c>
      <c r="U69" s="444">
        <f>'Bieu 01 CH'!P45</f>
        <v>0</v>
      </c>
      <c r="V69" s="444">
        <f>'Bieu 03 CH'!O46</f>
        <v>0</v>
      </c>
      <c r="W69" s="447">
        <f t="shared" si="13"/>
        <v>0</v>
      </c>
      <c r="Y69" s="445">
        <v>11</v>
      </c>
      <c r="Z69" s="446" t="s">
        <v>600</v>
      </c>
      <c r="AA69" s="444">
        <f>'Bieu 01 CH'!P56</f>
        <v>12.78</v>
      </c>
      <c r="AB69" s="444">
        <f>'Bieu 03 CH'!O57</f>
        <v>12.78</v>
      </c>
      <c r="AC69" s="447">
        <f t="shared" si="14"/>
        <v>0</v>
      </c>
    </row>
    <row r="70" spans="1:29" ht="31.5" x14ac:dyDescent="0.25">
      <c r="A70" s="493">
        <v>12</v>
      </c>
      <c r="B70" s="446" t="s">
        <v>601</v>
      </c>
      <c r="C70" s="444">
        <f>'Bieu 01 CH'!Q12</f>
        <v>185.46</v>
      </c>
      <c r="D70" s="444">
        <f>'Bieu 03 CH'!P13</f>
        <v>105.10000000000001</v>
      </c>
      <c r="E70" s="447">
        <f t="shared" si="10"/>
        <v>-80.36</v>
      </c>
      <c r="G70" s="493">
        <v>12</v>
      </c>
      <c r="H70" s="446" t="s">
        <v>601</v>
      </c>
      <c r="I70" s="444">
        <f>'Bieu 01 CH'!Q25</f>
        <v>0</v>
      </c>
      <c r="J70" s="444">
        <f>'Bieu 03 CH'!P26</f>
        <v>25</v>
      </c>
      <c r="K70" s="447">
        <f t="shared" si="11"/>
        <v>25</v>
      </c>
      <c r="M70" s="493">
        <v>12</v>
      </c>
      <c r="N70" s="446" t="s">
        <v>601</v>
      </c>
      <c r="O70" s="444">
        <f>'Bieu 01 CH'!Q34</f>
        <v>0.3</v>
      </c>
      <c r="P70" s="444">
        <f>'Bieu 03 CH'!P35</f>
        <v>0.3</v>
      </c>
      <c r="Q70" s="447">
        <f t="shared" si="12"/>
        <v>0</v>
      </c>
      <c r="S70" s="493">
        <v>12</v>
      </c>
      <c r="T70" s="446" t="s">
        <v>601</v>
      </c>
      <c r="U70" s="444">
        <f>'Bieu 01 CH'!Q45</f>
        <v>0</v>
      </c>
      <c r="V70" s="444">
        <f>'Bieu 03 CH'!P46</f>
        <v>0</v>
      </c>
      <c r="W70" s="447">
        <f t="shared" si="13"/>
        <v>0</v>
      </c>
      <c r="Y70" s="493">
        <v>12</v>
      </c>
      <c r="Z70" s="446" t="s">
        <v>601</v>
      </c>
      <c r="AA70" s="444">
        <f>'Bieu 01 CH'!Q56</f>
        <v>123.68</v>
      </c>
      <c r="AB70" s="444">
        <f>'Bieu 03 CH'!P57</f>
        <v>113.68</v>
      </c>
      <c r="AC70" s="447">
        <f t="shared" si="14"/>
        <v>-10</v>
      </c>
    </row>
    <row r="71" spans="1:29" x14ac:dyDescent="0.25">
      <c r="A71" s="445">
        <v>13</v>
      </c>
      <c r="B71" s="446" t="s">
        <v>602</v>
      </c>
      <c r="C71" s="444">
        <f>'Bieu 01 CH'!R12</f>
        <v>173.63</v>
      </c>
      <c r="D71" s="444">
        <f>'Bieu 03 CH'!Q13</f>
        <v>87.039999999999978</v>
      </c>
      <c r="E71" s="447">
        <f t="shared" si="10"/>
        <v>-86.590000000000018</v>
      </c>
      <c r="G71" s="445">
        <v>13</v>
      </c>
      <c r="H71" s="446" t="s">
        <v>602</v>
      </c>
      <c r="I71" s="444">
        <f>'Bieu 01 CH'!R25</f>
        <v>0</v>
      </c>
      <c r="J71" s="444">
        <f>'Bieu 03 CH'!Q26</f>
        <v>0</v>
      </c>
      <c r="K71" s="447">
        <f t="shared" si="11"/>
        <v>0</v>
      </c>
      <c r="M71" s="445">
        <v>13</v>
      </c>
      <c r="N71" s="446" t="s">
        <v>602</v>
      </c>
      <c r="O71" s="444">
        <f>'Bieu 01 CH'!R34</f>
        <v>0.22</v>
      </c>
      <c r="P71" s="444">
        <f>'Bieu 03 CH'!Q35</f>
        <v>0.22</v>
      </c>
      <c r="Q71" s="447">
        <f t="shared" si="12"/>
        <v>0</v>
      </c>
      <c r="S71" s="445">
        <v>13</v>
      </c>
      <c r="T71" s="446" t="s">
        <v>602</v>
      </c>
      <c r="U71" s="444">
        <f>'Bieu 01 CH'!R45</f>
        <v>0</v>
      </c>
      <c r="V71" s="444">
        <f>'Bieu 03 CH'!Q46</f>
        <v>0</v>
      </c>
      <c r="W71" s="447">
        <f t="shared" si="13"/>
        <v>0</v>
      </c>
      <c r="Y71" s="445">
        <v>13</v>
      </c>
      <c r="Z71" s="446" t="s">
        <v>602</v>
      </c>
      <c r="AA71" s="444">
        <f>'Bieu 01 CH'!R56</f>
        <v>37.700000000000003</v>
      </c>
      <c r="AB71" s="444">
        <f>'Bieu 03 CH'!Q57</f>
        <v>37.700000000000003</v>
      </c>
      <c r="AC71" s="447">
        <f t="shared" si="14"/>
        <v>0</v>
      </c>
    </row>
    <row r="72" spans="1:29" x14ac:dyDescent="0.25">
      <c r="A72" s="493">
        <v>14</v>
      </c>
      <c r="B72" s="446" t="s">
        <v>603</v>
      </c>
      <c r="C72" s="444">
        <f>'Bieu 01 CH'!S12</f>
        <v>249.9</v>
      </c>
      <c r="D72" s="444">
        <f>'Bieu 03 CH'!R13</f>
        <v>197.61</v>
      </c>
      <c r="E72" s="447">
        <f t="shared" si="10"/>
        <v>-52.289999999999992</v>
      </c>
      <c r="G72" s="493">
        <v>14</v>
      </c>
      <c r="H72" s="446" t="s">
        <v>603</v>
      </c>
      <c r="I72" s="444">
        <f>'Bieu 01 CH'!S25</f>
        <v>0</v>
      </c>
      <c r="J72" s="444">
        <f>'Bieu 03 CH'!R26</f>
        <v>0</v>
      </c>
      <c r="K72" s="447">
        <f t="shared" si="11"/>
        <v>0</v>
      </c>
      <c r="M72" s="493">
        <v>14</v>
      </c>
      <c r="N72" s="446" t="s">
        <v>603</v>
      </c>
      <c r="O72" s="444">
        <f>'Bieu 01 CH'!S34</f>
        <v>0.21</v>
      </c>
      <c r="P72" s="444">
        <f>'Bieu 03 CH'!R35</f>
        <v>0.21</v>
      </c>
      <c r="Q72" s="447">
        <f t="shared" si="12"/>
        <v>0</v>
      </c>
      <c r="S72" s="493">
        <v>14</v>
      </c>
      <c r="T72" s="446" t="s">
        <v>603</v>
      </c>
      <c r="U72" s="444">
        <f>'Bieu 01 CH'!S45</f>
        <v>0</v>
      </c>
      <c r="V72" s="444">
        <f>'Bieu 03 CH'!R46</f>
        <v>0</v>
      </c>
      <c r="W72" s="447">
        <f t="shared" si="13"/>
        <v>0</v>
      </c>
      <c r="Y72" s="493">
        <v>14</v>
      </c>
      <c r="Z72" s="446" t="s">
        <v>603</v>
      </c>
      <c r="AA72" s="444">
        <f>'Bieu 01 CH'!S56</f>
        <v>44.55</v>
      </c>
      <c r="AB72" s="444">
        <f>'Bieu 03 CH'!R57</f>
        <v>44.55</v>
      </c>
      <c r="AC72" s="447">
        <f t="shared" si="14"/>
        <v>0</v>
      </c>
    </row>
    <row r="73" spans="1:29" x14ac:dyDescent="0.25">
      <c r="A73" s="445">
        <v>15</v>
      </c>
      <c r="B73" s="446" t="s">
        <v>604</v>
      </c>
      <c r="C73" s="444">
        <f>'Bieu 01 CH'!T12</f>
        <v>326.45999999999998</v>
      </c>
      <c r="D73" s="444">
        <f>'Bieu 03 CH'!X13</f>
        <v>346.99</v>
      </c>
      <c r="E73" s="447">
        <f t="shared" si="10"/>
        <v>20.53000000000003</v>
      </c>
      <c r="G73" s="445">
        <v>15</v>
      </c>
      <c r="H73" s="446" t="s">
        <v>604</v>
      </c>
      <c r="I73" s="444">
        <f>'Bieu 01 CH'!T25</f>
        <v>0</v>
      </c>
      <c r="J73" s="444">
        <f>'Bieu 03 CH'!X26</f>
        <v>0</v>
      </c>
      <c r="K73" s="447">
        <f t="shared" si="11"/>
        <v>0</v>
      </c>
      <c r="M73" s="445">
        <v>15</v>
      </c>
      <c r="N73" s="446" t="s">
        <v>604</v>
      </c>
      <c r="O73" s="444">
        <f>'Bieu 01 CH'!T34</f>
        <v>0.23</v>
      </c>
      <c r="P73" s="444">
        <f>'Bieu 03 CH'!X35</f>
        <v>0.64</v>
      </c>
      <c r="Q73" s="447">
        <f t="shared" si="12"/>
        <v>0.41000000000000003</v>
      </c>
      <c r="S73" s="445">
        <v>15</v>
      </c>
      <c r="T73" s="446" t="s">
        <v>604</v>
      </c>
      <c r="U73" s="444">
        <f>'Bieu 01 CH'!T45</f>
        <v>0</v>
      </c>
      <c r="V73" s="444">
        <f>'Bieu 03 CH'!X46</f>
        <v>0</v>
      </c>
      <c r="W73" s="447">
        <f t="shared" si="13"/>
        <v>0</v>
      </c>
      <c r="Y73" s="445">
        <v>15</v>
      </c>
      <c r="Z73" s="446" t="s">
        <v>604</v>
      </c>
      <c r="AA73" s="444">
        <f>'Bieu 01 CH'!T56</f>
        <v>174.56</v>
      </c>
      <c r="AB73" s="444">
        <f>'Bieu 03 CH'!X57</f>
        <v>169.88</v>
      </c>
      <c r="AC73" s="447">
        <f t="shared" si="14"/>
        <v>-4.6800000000000068</v>
      </c>
    </row>
    <row r="74" spans="1:29" x14ac:dyDescent="0.25">
      <c r="A74" s="493">
        <v>16</v>
      </c>
      <c r="B74" s="446" t="s">
        <v>605</v>
      </c>
      <c r="C74" s="444">
        <f>'Bieu 01 CH'!U12</f>
        <v>140.63999999999999</v>
      </c>
      <c r="D74" s="444">
        <f>'Bieu 03 CH'!Y13</f>
        <v>4.5300000000000011</v>
      </c>
      <c r="E74" s="447">
        <f t="shared" si="10"/>
        <v>-136.10999999999999</v>
      </c>
      <c r="G74" s="493">
        <v>16</v>
      </c>
      <c r="H74" s="446" t="s">
        <v>605</v>
      </c>
      <c r="I74" s="444">
        <f>'Bieu 01 CH'!U25</f>
        <v>0</v>
      </c>
      <c r="J74" s="444">
        <f>'Bieu 03 CH'!Y26</f>
        <v>0</v>
      </c>
      <c r="K74" s="447">
        <f t="shared" si="11"/>
        <v>0</v>
      </c>
      <c r="M74" s="493">
        <v>16</v>
      </c>
      <c r="N74" s="446" t="s">
        <v>605</v>
      </c>
      <c r="O74" s="444">
        <f>'Bieu 01 CH'!U34</f>
        <v>0.21</v>
      </c>
      <c r="P74" s="444">
        <f>'Bieu 03 CH'!Y35</f>
        <v>2.11</v>
      </c>
      <c r="Q74" s="447">
        <f t="shared" si="12"/>
        <v>1.9</v>
      </c>
      <c r="S74" s="493">
        <v>16</v>
      </c>
      <c r="T74" s="446" t="s">
        <v>605</v>
      </c>
      <c r="U74" s="444">
        <f>'Bieu 01 CH'!U45</f>
        <v>0</v>
      </c>
      <c r="V74" s="444">
        <f>'Bieu 03 CH'!Y46</f>
        <v>0</v>
      </c>
      <c r="W74" s="447">
        <f t="shared" si="13"/>
        <v>0</v>
      </c>
      <c r="Y74" s="493">
        <v>16</v>
      </c>
      <c r="Z74" s="446" t="s">
        <v>605</v>
      </c>
      <c r="AA74" s="444">
        <f>'Bieu 01 CH'!U56</f>
        <v>115.12</v>
      </c>
      <c r="AB74" s="444">
        <f>'Bieu 03 CH'!Y57</f>
        <v>7.09</v>
      </c>
      <c r="AC74" s="447">
        <f t="shared" si="14"/>
        <v>-108.03</v>
      </c>
    </row>
    <row r="75" spans="1:29" s="571" customFormat="1" x14ac:dyDescent="0.25">
      <c r="A75" s="445">
        <v>17</v>
      </c>
      <c r="B75" s="570" t="s">
        <v>606</v>
      </c>
      <c r="C75" s="573"/>
      <c r="D75" s="573"/>
      <c r="E75" s="574"/>
      <c r="G75" s="445">
        <v>17</v>
      </c>
      <c r="H75" s="570" t="s">
        <v>606</v>
      </c>
      <c r="I75" s="573"/>
      <c r="J75" s="573"/>
      <c r="K75" s="574"/>
      <c r="M75" s="445">
        <v>17</v>
      </c>
      <c r="N75" s="570" t="s">
        <v>606</v>
      </c>
      <c r="O75" s="573"/>
      <c r="P75" s="573"/>
      <c r="Q75" s="574"/>
      <c r="S75" s="445">
        <v>17</v>
      </c>
      <c r="T75" s="570" t="s">
        <v>606</v>
      </c>
      <c r="U75" s="573"/>
      <c r="V75" s="573"/>
      <c r="W75" s="574"/>
      <c r="Y75" s="445">
        <v>17</v>
      </c>
      <c r="Z75" s="570" t="s">
        <v>606</v>
      </c>
      <c r="AA75" s="573"/>
      <c r="AB75" s="573"/>
      <c r="AC75" s="574"/>
    </row>
    <row r="76" spans="1:29" s="571" customFormat="1" x14ac:dyDescent="0.25">
      <c r="A76" s="493">
        <v>18</v>
      </c>
      <c r="B76" s="572" t="s">
        <v>607</v>
      </c>
      <c r="C76" s="573"/>
      <c r="D76" s="573"/>
      <c r="E76" s="574"/>
      <c r="G76" s="493">
        <v>18</v>
      </c>
      <c r="H76" s="572" t="s">
        <v>607</v>
      </c>
      <c r="I76" s="573"/>
      <c r="J76" s="573"/>
      <c r="K76" s="574"/>
      <c r="M76" s="493">
        <v>18</v>
      </c>
      <c r="N76" s="572" t="s">
        <v>607</v>
      </c>
      <c r="O76" s="573"/>
      <c r="P76" s="573"/>
      <c r="Q76" s="574"/>
      <c r="S76" s="493">
        <v>18</v>
      </c>
      <c r="T76" s="572" t="s">
        <v>607</v>
      </c>
      <c r="U76" s="573"/>
      <c r="V76" s="573"/>
      <c r="W76" s="574"/>
      <c r="Y76" s="493">
        <v>18</v>
      </c>
      <c r="Z76" s="572" t="s">
        <v>607</v>
      </c>
      <c r="AA76" s="573"/>
      <c r="AB76" s="573"/>
      <c r="AC76" s="574"/>
    </row>
    <row r="77" spans="1:29" s="571" customFormat="1" x14ac:dyDescent="0.25">
      <c r="A77" s="445">
        <v>19</v>
      </c>
      <c r="B77" s="572" t="s">
        <v>608</v>
      </c>
      <c r="C77" s="573"/>
      <c r="D77" s="573"/>
      <c r="E77" s="574"/>
      <c r="G77" s="445">
        <v>19</v>
      </c>
      <c r="H77" s="572" t="s">
        <v>608</v>
      </c>
      <c r="I77" s="573"/>
      <c r="J77" s="573"/>
      <c r="K77" s="574"/>
      <c r="M77" s="445">
        <v>19</v>
      </c>
      <c r="N77" s="572" t="s">
        <v>608</v>
      </c>
      <c r="O77" s="573"/>
      <c r="P77" s="573"/>
      <c r="Q77" s="574"/>
      <c r="S77" s="445">
        <v>19</v>
      </c>
      <c r="T77" s="572" t="s">
        <v>608</v>
      </c>
      <c r="U77" s="573"/>
      <c r="V77" s="573"/>
      <c r="W77" s="574"/>
      <c r="Y77" s="445">
        <v>19</v>
      </c>
      <c r="Z77" s="572" t="s">
        <v>608</v>
      </c>
      <c r="AA77" s="573"/>
      <c r="AB77" s="573"/>
      <c r="AC77" s="574"/>
    </row>
    <row r="78" spans="1:29" s="571" customFormat="1" x14ac:dyDescent="0.25">
      <c r="A78" s="493">
        <v>20</v>
      </c>
      <c r="B78" s="572" t="s">
        <v>609</v>
      </c>
      <c r="C78" s="573"/>
      <c r="D78" s="573"/>
      <c r="E78" s="574"/>
      <c r="G78" s="493">
        <v>20</v>
      </c>
      <c r="H78" s="572" t="s">
        <v>609</v>
      </c>
      <c r="I78" s="573"/>
      <c r="J78" s="573"/>
      <c r="K78" s="574"/>
      <c r="M78" s="493">
        <v>20</v>
      </c>
      <c r="N78" s="572" t="s">
        <v>609</v>
      </c>
      <c r="O78" s="573"/>
      <c r="P78" s="573"/>
      <c r="Q78" s="574"/>
      <c r="S78" s="493">
        <v>20</v>
      </c>
      <c r="T78" s="572" t="s">
        <v>609</v>
      </c>
      <c r="U78" s="573"/>
      <c r="V78" s="573"/>
      <c r="W78" s="574"/>
      <c r="Y78" s="493">
        <v>20</v>
      </c>
      <c r="Z78" s="572" t="s">
        <v>609</v>
      </c>
      <c r="AA78" s="573"/>
      <c r="AB78" s="573"/>
      <c r="AC78" s="574"/>
    </row>
    <row r="79" spans="1:29" s="571" customFormat="1" ht="31.5" x14ac:dyDescent="0.25">
      <c r="A79" s="445">
        <v>21</v>
      </c>
      <c r="B79" s="572" t="s">
        <v>610</v>
      </c>
      <c r="C79" s="573"/>
      <c r="D79" s="573"/>
      <c r="E79" s="574"/>
      <c r="G79" s="445">
        <v>21</v>
      </c>
      <c r="H79" s="572" t="s">
        <v>610</v>
      </c>
      <c r="I79" s="573"/>
      <c r="J79" s="573"/>
      <c r="K79" s="574"/>
      <c r="M79" s="445">
        <v>21</v>
      </c>
      <c r="N79" s="572" t="s">
        <v>610</v>
      </c>
      <c r="O79" s="573"/>
      <c r="P79" s="573"/>
      <c r="Q79" s="574"/>
      <c r="S79" s="445">
        <v>21</v>
      </c>
      <c r="T79" s="572" t="s">
        <v>610</v>
      </c>
      <c r="U79" s="573"/>
      <c r="V79" s="573"/>
      <c r="W79" s="574"/>
      <c r="Y79" s="445">
        <v>21</v>
      </c>
      <c r="Z79" s="572" t="s">
        <v>610</v>
      </c>
      <c r="AA79" s="573"/>
      <c r="AB79" s="573"/>
      <c r="AC79" s="574"/>
    </row>
    <row r="80" spans="1:29" x14ac:dyDescent="0.25">
      <c r="A80" s="1214" t="s">
        <v>510</v>
      </c>
      <c r="B80" s="1214"/>
      <c r="C80" s="448">
        <f>SUM(C59:C74)</f>
        <v>2945.16</v>
      </c>
      <c r="D80" s="448">
        <f>SUM(D59:D74)</f>
        <v>2393.8200000000002</v>
      </c>
      <c r="E80" s="449">
        <f t="shared" si="10"/>
        <v>-551.33999999999969</v>
      </c>
      <c r="G80" s="1214" t="s">
        <v>510</v>
      </c>
      <c r="H80" s="1214"/>
      <c r="I80" s="492">
        <f>SUM(I59:I74)</f>
        <v>0</v>
      </c>
      <c r="J80" s="492">
        <f>SUM(J59:J74)</f>
        <v>61.07</v>
      </c>
      <c r="K80" s="492">
        <f>SUM(K59:K74)</f>
        <v>61.2</v>
      </c>
      <c r="M80" s="1214" t="s">
        <v>510</v>
      </c>
      <c r="N80" s="1214"/>
      <c r="O80" s="492">
        <f>SUM(O59:O74)</f>
        <v>5.3400000000000007</v>
      </c>
      <c r="P80" s="492">
        <f>SUM(P59:P74)</f>
        <v>7.65</v>
      </c>
      <c r="Q80" s="496">
        <f>SUM(Q59:Q74)</f>
        <v>2.31</v>
      </c>
      <c r="S80" s="1214" t="s">
        <v>510</v>
      </c>
      <c r="T80" s="1214"/>
      <c r="U80" s="492">
        <f>SUM(U59:U74)</f>
        <v>0</v>
      </c>
      <c r="V80" s="492">
        <f>SUM(V59:V74)</f>
        <v>0.09</v>
      </c>
      <c r="W80" s="496">
        <f>SUM(W59:W74)</f>
        <v>0.09</v>
      </c>
      <c r="Y80" s="1214" t="s">
        <v>510</v>
      </c>
      <c r="Z80" s="1214"/>
      <c r="AA80" s="492">
        <f>SUM(AA59:AA74)</f>
        <v>1555.65</v>
      </c>
      <c r="AB80" s="492">
        <f>SUM(AB59:AB74)</f>
        <v>1425.9199999999998</v>
      </c>
      <c r="AC80" s="496">
        <f>SUM(AC59:AC74)</f>
        <v>-129.73000000000002</v>
      </c>
    </row>
    <row r="82" spans="1:29" ht="15" x14ac:dyDescent="0.2">
      <c r="A82" s="1215" t="s">
        <v>511</v>
      </c>
      <c r="B82" s="1215"/>
      <c r="C82" s="1215"/>
      <c r="D82" s="1215"/>
      <c r="E82" s="1215"/>
      <c r="G82" s="1215" t="s">
        <v>521</v>
      </c>
      <c r="H82" s="1215"/>
      <c r="I82" s="1215"/>
      <c r="J82" s="1215"/>
      <c r="K82" s="1215"/>
      <c r="M82" s="1218" t="s">
        <v>530</v>
      </c>
      <c r="N82" s="1218"/>
      <c r="O82" s="1218"/>
      <c r="P82" s="1218"/>
      <c r="Q82" s="1218"/>
      <c r="S82" s="1218" t="s">
        <v>539</v>
      </c>
      <c r="T82" s="1218"/>
      <c r="U82" s="1218"/>
      <c r="V82" s="1218"/>
      <c r="W82" s="1218"/>
      <c r="Y82" s="1218" t="s">
        <v>548</v>
      </c>
      <c r="Z82" s="1218"/>
      <c r="AA82" s="1218"/>
      <c r="AB82" s="1218"/>
      <c r="AC82" s="1218"/>
    </row>
    <row r="83" spans="1:29" ht="15" x14ac:dyDescent="0.2">
      <c r="A83" s="1216"/>
      <c r="B83" s="1216"/>
      <c r="C83" s="1216"/>
      <c r="D83" s="1216"/>
      <c r="E83" s="1216"/>
      <c r="G83" s="1216"/>
      <c r="H83" s="1216"/>
      <c r="I83" s="1216"/>
      <c r="J83" s="1216"/>
      <c r="K83" s="1216"/>
      <c r="M83" s="1219"/>
      <c r="N83" s="1219"/>
      <c r="O83" s="1219"/>
      <c r="P83" s="1219"/>
      <c r="Q83" s="1219"/>
      <c r="S83" s="1219"/>
      <c r="T83" s="1219"/>
      <c r="U83" s="1219"/>
      <c r="V83" s="1219"/>
      <c r="W83" s="1219"/>
      <c r="Y83" s="1219"/>
      <c r="Z83" s="1219"/>
      <c r="AA83" s="1219"/>
      <c r="AB83" s="1219"/>
      <c r="AC83" s="1219"/>
    </row>
    <row r="84" spans="1:29" ht="27.75" customHeight="1" x14ac:dyDescent="0.2">
      <c r="A84" s="1217" t="s">
        <v>20</v>
      </c>
      <c r="B84" s="1217" t="s">
        <v>499</v>
      </c>
      <c r="C84" s="1217" t="s">
        <v>3</v>
      </c>
      <c r="D84" s="1217" t="s">
        <v>500</v>
      </c>
      <c r="E84" s="1217"/>
      <c r="G84" s="1217" t="s">
        <v>20</v>
      </c>
      <c r="H84" s="1217" t="s">
        <v>499</v>
      </c>
      <c r="I84" s="1217" t="s">
        <v>3</v>
      </c>
      <c r="J84" s="1217" t="s">
        <v>500</v>
      </c>
      <c r="K84" s="1217"/>
      <c r="M84" s="1217" t="s">
        <v>20</v>
      </c>
      <c r="N84" s="1217" t="s">
        <v>499</v>
      </c>
      <c r="O84" s="1217" t="s">
        <v>3</v>
      </c>
      <c r="P84" s="1217" t="s">
        <v>500</v>
      </c>
      <c r="Q84" s="1217"/>
      <c r="S84" s="1217" t="s">
        <v>20</v>
      </c>
      <c r="T84" s="1217" t="s">
        <v>499</v>
      </c>
      <c r="U84" s="1217" t="s">
        <v>3</v>
      </c>
      <c r="V84" s="1217" t="s">
        <v>500</v>
      </c>
      <c r="W84" s="1217"/>
      <c r="Y84" s="1208" t="s">
        <v>20</v>
      </c>
      <c r="Z84" s="1208" t="s">
        <v>499</v>
      </c>
      <c r="AA84" s="1208" t="s">
        <v>3</v>
      </c>
      <c r="AB84" s="1210" t="s">
        <v>500</v>
      </c>
      <c r="AC84" s="1211"/>
    </row>
    <row r="85" spans="1:29" ht="47.25" x14ac:dyDescent="0.2">
      <c r="A85" s="1217"/>
      <c r="B85" s="1217"/>
      <c r="C85" s="1217"/>
      <c r="D85" s="453" t="s">
        <v>130</v>
      </c>
      <c r="E85" s="453" t="s">
        <v>501</v>
      </c>
      <c r="G85" s="1217"/>
      <c r="H85" s="1217"/>
      <c r="I85" s="1217"/>
      <c r="J85" s="453" t="s">
        <v>130</v>
      </c>
      <c r="K85" s="453" t="s">
        <v>501</v>
      </c>
      <c r="M85" s="1217"/>
      <c r="N85" s="1217"/>
      <c r="O85" s="1217"/>
      <c r="P85" s="453" t="s">
        <v>130</v>
      </c>
      <c r="Q85" s="453" t="s">
        <v>501</v>
      </c>
      <c r="S85" s="1217"/>
      <c r="T85" s="1217"/>
      <c r="U85" s="1217"/>
      <c r="V85" s="453" t="s">
        <v>130</v>
      </c>
      <c r="W85" s="453" t="s">
        <v>501</v>
      </c>
      <c r="Y85" s="1209"/>
      <c r="Z85" s="1209"/>
      <c r="AA85" s="1209"/>
      <c r="AB85" s="453" t="s">
        <v>130</v>
      </c>
      <c r="AC85" s="453" t="s">
        <v>501</v>
      </c>
    </row>
    <row r="86" spans="1:29" x14ac:dyDescent="0.2">
      <c r="A86" s="445">
        <v>1</v>
      </c>
      <c r="B86" s="450" t="s">
        <v>590</v>
      </c>
      <c r="C86" s="454">
        <f>'Bieu 01 CH'!F13</f>
        <v>259.12</v>
      </c>
      <c r="D86" s="454">
        <f>'Bieu 03 CH'!E14</f>
        <v>279.40000000000003</v>
      </c>
      <c r="E86" s="447">
        <f>D86-C86</f>
        <v>20.28000000000003</v>
      </c>
      <c r="G86" s="445">
        <v>1</v>
      </c>
      <c r="H86" s="450" t="s">
        <v>590</v>
      </c>
      <c r="I86" s="454">
        <f>'Bieu 01 CH'!F26</f>
        <v>0</v>
      </c>
      <c r="J86" s="454">
        <f>'Bieu 03 CH'!E27</f>
        <v>0.17</v>
      </c>
      <c r="K86" s="447">
        <f>J86-I86</f>
        <v>0.17</v>
      </c>
      <c r="M86" s="445">
        <v>1</v>
      </c>
      <c r="N86" s="450" t="s">
        <v>590</v>
      </c>
      <c r="O86" s="454">
        <f>'Bieu 01 CH'!F35</f>
        <v>2.8</v>
      </c>
      <c r="P86" s="454">
        <f>'Bieu 03 CH'!E36</f>
        <v>3.41</v>
      </c>
      <c r="Q86" s="447">
        <f>P86-O86</f>
        <v>0.61000000000000032</v>
      </c>
      <c r="S86" s="445">
        <v>1</v>
      </c>
      <c r="T86" s="450" t="s">
        <v>590</v>
      </c>
      <c r="U86" s="454">
        <f>'Bieu 01 CH'!F46</f>
        <v>0</v>
      </c>
      <c r="V86" s="454">
        <f>'Bieu 03 CH'!E47</f>
        <v>0</v>
      </c>
      <c r="W86" s="447">
        <f>V86-U86</f>
        <v>0</v>
      </c>
      <c r="Y86" s="445">
        <v>1</v>
      </c>
      <c r="Z86" s="450" t="s">
        <v>590</v>
      </c>
      <c r="AA86" s="454">
        <f>'Bieu 01 CH'!F57</f>
        <v>28.2</v>
      </c>
      <c r="AB86" s="454">
        <f>'Bieu 03 CH'!E58</f>
        <v>14.95</v>
      </c>
      <c r="AC86" s="447">
        <f>AB86-AA86</f>
        <v>-13.25</v>
      </c>
    </row>
    <row r="87" spans="1:29" x14ac:dyDescent="0.25">
      <c r="A87" s="493">
        <v>2</v>
      </c>
      <c r="B87" s="451" t="s">
        <v>591</v>
      </c>
      <c r="C87" s="444">
        <f>'Bieu 01 CH'!G13</f>
        <v>723.95</v>
      </c>
      <c r="D87" s="444">
        <f>'Bieu 03 CH'!F14</f>
        <v>711.97</v>
      </c>
      <c r="E87" s="447">
        <f t="shared" ref="E87:E107" si="15">D87-C87</f>
        <v>-11.980000000000018</v>
      </c>
      <c r="G87" s="493">
        <v>2</v>
      </c>
      <c r="H87" s="451" t="s">
        <v>591</v>
      </c>
      <c r="I87" s="444">
        <f>'Bieu 01 CH'!G26</f>
        <v>2.2000000000000002</v>
      </c>
      <c r="J87" s="444">
        <f>'Bieu 03 CH'!F27</f>
        <v>2.2000000000000002</v>
      </c>
      <c r="K87" s="447">
        <f t="shared" ref="K87:K101" si="16">J87-I87</f>
        <v>0</v>
      </c>
      <c r="M87" s="493">
        <v>2</v>
      </c>
      <c r="N87" s="451" t="s">
        <v>591</v>
      </c>
      <c r="O87" s="444">
        <f>'Bieu 01 CH'!G35</f>
        <v>4.68</v>
      </c>
      <c r="P87" s="444">
        <f>'Bieu 03 CH'!F36</f>
        <v>4.7699999999999996</v>
      </c>
      <c r="Q87" s="447">
        <f t="shared" ref="Q87:Q101" si="17">P87-O87</f>
        <v>8.9999999999999858E-2</v>
      </c>
      <c r="S87" s="493">
        <v>2</v>
      </c>
      <c r="T87" s="451" t="s">
        <v>591</v>
      </c>
      <c r="U87" s="444">
        <f>'Bieu 01 CH'!G46</f>
        <v>0.48</v>
      </c>
      <c r="V87" s="444">
        <f>'Bieu 03 CH'!F47</f>
        <v>0.48</v>
      </c>
      <c r="W87" s="447">
        <f t="shared" ref="W87:W101" si="18">V87-U87</f>
        <v>0</v>
      </c>
      <c r="Y87" s="493">
        <v>2</v>
      </c>
      <c r="Z87" s="451" t="s">
        <v>591</v>
      </c>
      <c r="AA87" s="444">
        <f>'Bieu 01 CH'!G57</f>
        <v>79.430000000000007</v>
      </c>
      <c r="AB87" s="444">
        <f>'Bieu 03 CH'!F58</f>
        <v>79.190000000000012</v>
      </c>
      <c r="AC87" s="447">
        <f t="shared" ref="AC87:AC101" si="19">AB87-AA87</f>
        <v>-0.23999999999999488</v>
      </c>
    </row>
    <row r="88" spans="1:29" x14ac:dyDescent="0.25">
      <c r="A88" s="445">
        <v>3</v>
      </c>
      <c r="B88" s="451" t="s">
        <v>592</v>
      </c>
      <c r="C88" s="444">
        <f>'Bieu 01 CH'!H13</f>
        <v>306.94</v>
      </c>
      <c r="D88" s="444">
        <f>'Bieu 03 CH'!G14</f>
        <v>296.46999999999997</v>
      </c>
      <c r="E88" s="447">
        <f t="shared" si="15"/>
        <v>-10.470000000000027</v>
      </c>
      <c r="G88" s="445">
        <v>3</v>
      </c>
      <c r="H88" s="451" t="s">
        <v>592</v>
      </c>
      <c r="I88" s="444">
        <f>'Bieu 01 CH'!H26</f>
        <v>0</v>
      </c>
      <c r="J88" s="444">
        <f>'Bieu 03 CH'!G27</f>
        <v>1.2</v>
      </c>
      <c r="K88" s="447">
        <f t="shared" si="16"/>
        <v>1.2</v>
      </c>
      <c r="M88" s="445">
        <v>3</v>
      </c>
      <c r="N88" s="451" t="s">
        <v>592</v>
      </c>
      <c r="O88" s="444">
        <f>'Bieu 01 CH'!H35</f>
        <v>4.32</v>
      </c>
      <c r="P88" s="444">
        <f>'Bieu 03 CH'!G36</f>
        <v>4.12</v>
      </c>
      <c r="Q88" s="447">
        <f t="shared" si="17"/>
        <v>-0.20000000000000018</v>
      </c>
      <c r="S88" s="445">
        <v>3</v>
      </c>
      <c r="T88" s="451" t="s">
        <v>592</v>
      </c>
      <c r="U88" s="444">
        <f>'Bieu 01 CH'!H46</f>
        <v>0.22</v>
      </c>
      <c r="V88" s="444">
        <f>'Bieu 03 CH'!G47</f>
        <v>0.3</v>
      </c>
      <c r="W88" s="447">
        <f t="shared" si="18"/>
        <v>7.9999999999999988E-2</v>
      </c>
      <c r="Y88" s="445">
        <v>3</v>
      </c>
      <c r="Z88" s="451" t="s">
        <v>592</v>
      </c>
      <c r="AA88" s="444">
        <f>'Bieu 01 CH'!H57</f>
        <v>64.290000000000006</v>
      </c>
      <c r="AB88" s="444">
        <f>'Bieu 03 CH'!G58</f>
        <v>64.290000000000006</v>
      </c>
      <c r="AC88" s="447">
        <f t="shared" si="19"/>
        <v>0</v>
      </c>
    </row>
    <row r="89" spans="1:29" x14ac:dyDescent="0.25">
      <c r="A89" s="493">
        <v>4</v>
      </c>
      <c r="B89" s="451" t="s">
        <v>593</v>
      </c>
      <c r="C89" s="444">
        <f>'Bieu 01 CH'!I13</f>
        <v>463.07</v>
      </c>
      <c r="D89" s="444">
        <f>'Bieu 03 CH'!H14</f>
        <v>443.56</v>
      </c>
      <c r="E89" s="447">
        <f t="shared" si="15"/>
        <v>-19.509999999999991</v>
      </c>
      <c r="G89" s="493">
        <v>4</v>
      </c>
      <c r="H89" s="451" t="s">
        <v>593</v>
      </c>
      <c r="I89" s="444">
        <f>'Bieu 01 CH'!I26</f>
        <v>0</v>
      </c>
      <c r="J89" s="444">
        <f>'Bieu 03 CH'!H27</f>
        <v>5.93</v>
      </c>
      <c r="K89" s="447">
        <f t="shared" si="16"/>
        <v>5.93</v>
      </c>
      <c r="M89" s="493">
        <v>4</v>
      </c>
      <c r="N89" s="451" t="s">
        <v>593</v>
      </c>
      <c r="O89" s="444">
        <f>'Bieu 01 CH'!I35</f>
        <v>6.11</v>
      </c>
      <c r="P89" s="444">
        <f>'Bieu 03 CH'!H36</f>
        <v>6.11</v>
      </c>
      <c r="Q89" s="447">
        <f t="shared" si="17"/>
        <v>0</v>
      </c>
      <c r="S89" s="493">
        <v>4</v>
      </c>
      <c r="T89" s="451" t="s">
        <v>593</v>
      </c>
      <c r="U89" s="444">
        <f>'Bieu 01 CH'!I46</f>
        <v>0.46</v>
      </c>
      <c r="V89" s="444">
        <f>'Bieu 03 CH'!H47</f>
        <v>0.46</v>
      </c>
      <c r="W89" s="447">
        <f t="shared" si="18"/>
        <v>0</v>
      </c>
      <c r="Y89" s="493">
        <v>4</v>
      </c>
      <c r="Z89" s="451" t="s">
        <v>593</v>
      </c>
      <c r="AA89" s="444">
        <f>'Bieu 01 CH'!I57</f>
        <v>70.7</v>
      </c>
      <c r="AB89" s="444">
        <f>'Bieu 03 CH'!H58</f>
        <v>69.7</v>
      </c>
      <c r="AC89" s="447">
        <f t="shared" si="19"/>
        <v>-1</v>
      </c>
    </row>
    <row r="90" spans="1:29" x14ac:dyDescent="0.25">
      <c r="A90" s="445">
        <v>5</v>
      </c>
      <c r="B90" s="451" t="s">
        <v>594</v>
      </c>
      <c r="C90" s="444">
        <f>'Bieu 01 CH'!J13</f>
        <v>388</v>
      </c>
      <c r="D90" s="444">
        <f>'Bieu 03 CH'!I14</f>
        <v>920.09999999999991</v>
      </c>
      <c r="E90" s="447">
        <f t="shared" si="15"/>
        <v>532.09999999999991</v>
      </c>
      <c r="G90" s="445">
        <v>5</v>
      </c>
      <c r="H90" s="451" t="s">
        <v>594</v>
      </c>
      <c r="I90" s="444">
        <f>'Bieu 01 CH'!J26</f>
        <v>0.03</v>
      </c>
      <c r="J90" s="444">
        <f>'Bieu 03 CH'!I27</f>
        <v>0.03</v>
      </c>
      <c r="K90" s="447">
        <f t="shared" si="16"/>
        <v>0</v>
      </c>
      <c r="M90" s="445">
        <v>5</v>
      </c>
      <c r="N90" s="451" t="s">
        <v>594</v>
      </c>
      <c r="O90" s="444">
        <f>'Bieu 01 CH'!J35</f>
        <v>1.56</v>
      </c>
      <c r="P90" s="444">
        <f>'Bieu 03 CH'!I36</f>
        <v>0.98</v>
      </c>
      <c r="Q90" s="447">
        <f t="shared" si="17"/>
        <v>-0.58000000000000007</v>
      </c>
      <c r="S90" s="445">
        <v>5</v>
      </c>
      <c r="T90" s="451" t="s">
        <v>594</v>
      </c>
      <c r="U90" s="444">
        <f>'Bieu 01 CH'!J46</f>
        <v>0</v>
      </c>
      <c r="V90" s="444">
        <f>'Bieu 03 CH'!I47</f>
        <v>0</v>
      </c>
      <c r="W90" s="447">
        <f t="shared" si="18"/>
        <v>0</v>
      </c>
      <c r="Y90" s="445">
        <v>5</v>
      </c>
      <c r="Z90" s="451" t="s">
        <v>594</v>
      </c>
      <c r="AA90" s="444">
        <f>'Bieu 01 CH'!J57</f>
        <v>24.3</v>
      </c>
      <c r="AB90" s="444">
        <f>'Bieu 03 CH'!I58</f>
        <v>12.740000000000002</v>
      </c>
      <c r="AC90" s="447">
        <f t="shared" si="19"/>
        <v>-11.559999999999999</v>
      </c>
    </row>
    <row r="91" spans="1:29" ht="31.5" x14ac:dyDescent="0.25">
      <c r="A91" s="493">
        <v>6</v>
      </c>
      <c r="B91" s="451" t="s">
        <v>595</v>
      </c>
      <c r="C91" s="444">
        <f>'Bieu 01 CH'!K13</f>
        <v>623.55999999999995</v>
      </c>
      <c r="D91" s="444">
        <f>'Bieu 03 CH'!J14</f>
        <v>611.09999999999991</v>
      </c>
      <c r="E91" s="447">
        <f t="shared" si="15"/>
        <v>-12.460000000000036</v>
      </c>
      <c r="G91" s="493">
        <v>6</v>
      </c>
      <c r="H91" s="451" t="s">
        <v>595</v>
      </c>
      <c r="I91" s="444">
        <f>'Bieu 01 CH'!K26</f>
        <v>0</v>
      </c>
      <c r="J91" s="444">
        <f>'Bieu 03 CH'!J27</f>
        <v>0.49</v>
      </c>
      <c r="K91" s="447">
        <f t="shared" si="16"/>
        <v>0.49</v>
      </c>
      <c r="M91" s="493">
        <v>6</v>
      </c>
      <c r="N91" s="451" t="s">
        <v>595</v>
      </c>
      <c r="O91" s="444">
        <f>'Bieu 01 CH'!K35</f>
        <v>2.68</v>
      </c>
      <c r="P91" s="444">
        <f>'Bieu 03 CH'!J36</f>
        <v>3.39</v>
      </c>
      <c r="Q91" s="447">
        <f t="shared" si="17"/>
        <v>0.71</v>
      </c>
      <c r="S91" s="493">
        <v>6</v>
      </c>
      <c r="T91" s="451" t="s">
        <v>595</v>
      </c>
      <c r="U91" s="444">
        <f>'Bieu 01 CH'!K46</f>
        <v>0</v>
      </c>
      <c r="V91" s="444">
        <f>'Bieu 03 CH'!J47</f>
        <v>0</v>
      </c>
      <c r="W91" s="447">
        <f t="shared" si="18"/>
        <v>0</v>
      </c>
      <c r="Y91" s="493">
        <v>6</v>
      </c>
      <c r="Z91" s="451" t="s">
        <v>595</v>
      </c>
      <c r="AA91" s="444">
        <f>'Bieu 01 CH'!K57</f>
        <v>96.12</v>
      </c>
      <c r="AB91" s="444">
        <f>'Bieu 03 CH'!J58</f>
        <v>96.12</v>
      </c>
      <c r="AC91" s="447">
        <f t="shared" si="19"/>
        <v>0</v>
      </c>
    </row>
    <row r="92" spans="1:29" x14ac:dyDescent="0.25">
      <c r="A92" s="445">
        <v>7</v>
      </c>
      <c r="B92" s="446" t="s">
        <v>596</v>
      </c>
      <c r="C92" s="444">
        <f>'Bieu 01 CH'!L13</f>
        <v>1031.29</v>
      </c>
      <c r="D92" s="444">
        <f>'Bieu 03 CH'!K14</f>
        <v>1024.68</v>
      </c>
      <c r="E92" s="447">
        <f t="shared" si="15"/>
        <v>-6.6099999999999</v>
      </c>
      <c r="G92" s="445">
        <v>7</v>
      </c>
      <c r="H92" s="446" t="s">
        <v>596</v>
      </c>
      <c r="I92" s="444">
        <f>'Bieu 01 CH'!L26</f>
        <v>0</v>
      </c>
      <c r="J92" s="444">
        <f>'Bieu 03 CH'!K27</f>
        <v>0</v>
      </c>
      <c r="K92" s="447">
        <f t="shared" si="16"/>
        <v>0</v>
      </c>
      <c r="M92" s="445">
        <v>7</v>
      </c>
      <c r="N92" s="446" t="s">
        <v>596</v>
      </c>
      <c r="O92" s="444">
        <f>'Bieu 01 CH'!L35</f>
        <v>2.86</v>
      </c>
      <c r="P92" s="444">
        <f>'Bieu 03 CH'!K36</f>
        <v>2.78</v>
      </c>
      <c r="Q92" s="447">
        <f t="shared" si="17"/>
        <v>-8.0000000000000071E-2</v>
      </c>
      <c r="S92" s="445">
        <v>7</v>
      </c>
      <c r="T92" s="446" t="s">
        <v>596</v>
      </c>
      <c r="U92" s="444">
        <f>'Bieu 01 CH'!L46</f>
        <v>0.38</v>
      </c>
      <c r="V92" s="444">
        <f>'Bieu 03 CH'!K47</f>
        <v>0.38</v>
      </c>
      <c r="W92" s="447">
        <f t="shared" si="18"/>
        <v>0</v>
      </c>
      <c r="Y92" s="445">
        <v>7</v>
      </c>
      <c r="Z92" s="446" t="s">
        <v>596</v>
      </c>
      <c r="AA92" s="444">
        <f>'Bieu 01 CH'!L57</f>
        <v>0.16</v>
      </c>
      <c r="AB92" s="444">
        <f>'Bieu 03 CH'!K58</f>
        <v>0.16</v>
      </c>
      <c r="AC92" s="447">
        <f t="shared" si="19"/>
        <v>0</v>
      </c>
    </row>
    <row r="93" spans="1:29" x14ac:dyDescent="0.25">
      <c r="A93" s="493">
        <v>8</v>
      </c>
      <c r="B93" s="446" t="s">
        <v>597</v>
      </c>
      <c r="C93" s="444">
        <f>'Bieu 01 CH'!M13</f>
        <v>209.78</v>
      </c>
      <c r="D93" s="444">
        <f>'Bieu 03 CH'!L14</f>
        <v>184.79999999999998</v>
      </c>
      <c r="E93" s="447">
        <f t="shared" si="15"/>
        <v>-24.980000000000018</v>
      </c>
      <c r="G93" s="493">
        <v>8</v>
      </c>
      <c r="H93" s="446" t="s">
        <v>597</v>
      </c>
      <c r="I93" s="444">
        <f>'Bieu 01 CH'!M26</f>
        <v>0</v>
      </c>
      <c r="J93" s="444">
        <f>'Bieu 03 CH'!L27</f>
        <v>0</v>
      </c>
      <c r="K93" s="447">
        <f t="shared" si="16"/>
        <v>0</v>
      </c>
      <c r="M93" s="493">
        <v>8</v>
      </c>
      <c r="N93" s="446" t="s">
        <v>597</v>
      </c>
      <c r="O93" s="444">
        <f>'Bieu 01 CH'!M35</f>
        <v>1.04</v>
      </c>
      <c r="P93" s="444">
        <f>'Bieu 03 CH'!L36</f>
        <v>1.04</v>
      </c>
      <c r="Q93" s="447">
        <f t="shared" si="17"/>
        <v>0</v>
      </c>
      <c r="S93" s="493">
        <v>8</v>
      </c>
      <c r="T93" s="446" t="s">
        <v>597</v>
      </c>
      <c r="U93" s="444">
        <f>'Bieu 01 CH'!M46</f>
        <v>0</v>
      </c>
      <c r="V93" s="444">
        <f>'Bieu 03 CH'!L47</f>
        <v>0</v>
      </c>
      <c r="W93" s="447">
        <f t="shared" si="18"/>
        <v>0</v>
      </c>
      <c r="Y93" s="493">
        <v>8</v>
      </c>
      <c r="Z93" s="446" t="s">
        <v>597</v>
      </c>
      <c r="AA93" s="444">
        <f>'Bieu 01 CH'!M57</f>
        <v>0.02</v>
      </c>
      <c r="AB93" s="444">
        <f>'Bieu 03 CH'!L58</f>
        <v>0.02</v>
      </c>
      <c r="AC93" s="447">
        <f t="shared" si="19"/>
        <v>0</v>
      </c>
    </row>
    <row r="94" spans="1:29" x14ac:dyDescent="0.25">
      <c r="A94" s="445">
        <v>9</v>
      </c>
      <c r="B94" s="446" t="s">
        <v>598</v>
      </c>
      <c r="C94" s="444">
        <f>'Bieu 01 CH'!N13</f>
        <v>396.91</v>
      </c>
      <c r="D94" s="444">
        <f>'Bieu 03 CH'!M14</f>
        <v>370.18</v>
      </c>
      <c r="E94" s="447">
        <f t="shared" si="15"/>
        <v>-26.730000000000018</v>
      </c>
      <c r="G94" s="445">
        <v>9</v>
      </c>
      <c r="H94" s="446" t="s">
        <v>598</v>
      </c>
      <c r="I94" s="444">
        <f>'Bieu 01 CH'!N26</f>
        <v>2.0900000000000003</v>
      </c>
      <c r="J94" s="444">
        <f>'Bieu 03 CH'!M27</f>
        <v>2.84</v>
      </c>
      <c r="K94" s="447">
        <f t="shared" si="16"/>
        <v>0.74999999999999956</v>
      </c>
      <c r="M94" s="445">
        <v>9</v>
      </c>
      <c r="N94" s="446" t="s">
        <v>598</v>
      </c>
      <c r="O94" s="444">
        <f>'Bieu 01 CH'!N35</f>
        <v>1.93</v>
      </c>
      <c r="P94" s="444">
        <f>'Bieu 03 CH'!M36</f>
        <v>1.93</v>
      </c>
      <c r="Q94" s="447">
        <f t="shared" si="17"/>
        <v>0</v>
      </c>
      <c r="S94" s="445">
        <v>9</v>
      </c>
      <c r="T94" s="446" t="s">
        <v>598</v>
      </c>
      <c r="U94" s="444">
        <f>'Bieu 01 CH'!N46</f>
        <v>0.09</v>
      </c>
      <c r="V94" s="444">
        <f>'Bieu 03 CH'!M47</f>
        <v>0.33999999999999997</v>
      </c>
      <c r="W94" s="447">
        <f t="shared" si="18"/>
        <v>0.24999999999999997</v>
      </c>
      <c r="Y94" s="445">
        <v>9</v>
      </c>
      <c r="Z94" s="446" t="s">
        <v>598</v>
      </c>
      <c r="AA94" s="444">
        <f>'Bieu 01 CH'!N57</f>
        <v>20.83</v>
      </c>
      <c r="AB94" s="444">
        <f>'Bieu 03 CH'!M58</f>
        <v>20.83</v>
      </c>
      <c r="AC94" s="447">
        <f t="shared" si="19"/>
        <v>0</v>
      </c>
    </row>
    <row r="95" spans="1:29" x14ac:dyDescent="0.25">
      <c r="A95" s="493">
        <v>10</v>
      </c>
      <c r="B95" s="446" t="s">
        <v>599</v>
      </c>
      <c r="C95" s="444">
        <f>'Bieu 01 CH'!O13</f>
        <v>438.69</v>
      </c>
      <c r="D95" s="444">
        <f>'Bieu 03 CH'!N14</f>
        <v>563.93000000000006</v>
      </c>
      <c r="E95" s="447">
        <f t="shared" si="15"/>
        <v>125.24000000000007</v>
      </c>
      <c r="G95" s="493">
        <v>10</v>
      </c>
      <c r="H95" s="446" t="s">
        <v>599</v>
      </c>
      <c r="I95" s="444">
        <f>'Bieu 01 CH'!O26</f>
        <v>10.46</v>
      </c>
      <c r="J95" s="444">
        <f>'Bieu 03 CH'!N27</f>
        <v>10.930000000000001</v>
      </c>
      <c r="K95" s="447">
        <f t="shared" si="16"/>
        <v>0.47000000000000064</v>
      </c>
      <c r="M95" s="493">
        <v>10</v>
      </c>
      <c r="N95" s="446" t="s">
        <v>599</v>
      </c>
      <c r="O95" s="444">
        <f>'Bieu 01 CH'!O35</f>
        <v>2.5499999999999998</v>
      </c>
      <c r="P95" s="444">
        <f>'Bieu 03 CH'!N36</f>
        <v>2.2999999999999998</v>
      </c>
      <c r="Q95" s="447">
        <f t="shared" si="17"/>
        <v>-0.25</v>
      </c>
      <c r="S95" s="493">
        <v>10</v>
      </c>
      <c r="T95" s="446" t="s">
        <v>599</v>
      </c>
      <c r="U95" s="444">
        <f>'Bieu 01 CH'!O46</f>
        <v>0.24</v>
      </c>
      <c r="V95" s="444">
        <f>'Bieu 03 CH'!N47</f>
        <v>0.35</v>
      </c>
      <c r="W95" s="447">
        <f t="shared" si="18"/>
        <v>0.10999999999999999</v>
      </c>
      <c r="Y95" s="493">
        <v>10</v>
      </c>
      <c r="Z95" s="446" t="s">
        <v>599</v>
      </c>
      <c r="AA95" s="444">
        <f>'Bieu 01 CH'!O57</f>
        <v>112.57</v>
      </c>
      <c r="AB95" s="444">
        <f>'Bieu 03 CH'!N58</f>
        <v>112.57</v>
      </c>
      <c r="AC95" s="447">
        <f t="shared" si="19"/>
        <v>0</v>
      </c>
    </row>
    <row r="96" spans="1:29" x14ac:dyDescent="0.25">
      <c r="A96" s="445">
        <v>11</v>
      </c>
      <c r="B96" s="446" t="s">
        <v>600</v>
      </c>
      <c r="C96" s="444">
        <f>'Bieu 01 CH'!P13</f>
        <v>591.9</v>
      </c>
      <c r="D96" s="444">
        <f>'Bieu 03 CH'!O14</f>
        <v>541.79999999999995</v>
      </c>
      <c r="E96" s="447">
        <f t="shared" si="15"/>
        <v>-50.100000000000023</v>
      </c>
      <c r="G96" s="445">
        <v>11</v>
      </c>
      <c r="H96" s="446" t="s">
        <v>600</v>
      </c>
      <c r="I96" s="444">
        <f>'Bieu 01 CH'!P26</f>
        <v>7.0000000000000007E-2</v>
      </c>
      <c r="J96" s="444">
        <f>'Bieu 03 CH'!O27</f>
        <v>2.0699999999999998</v>
      </c>
      <c r="K96" s="447">
        <f t="shared" si="16"/>
        <v>1.9999999999999998</v>
      </c>
      <c r="M96" s="445">
        <v>11</v>
      </c>
      <c r="N96" s="446" t="s">
        <v>600</v>
      </c>
      <c r="O96" s="444">
        <f>'Bieu 01 CH'!P35</f>
        <v>2.46</v>
      </c>
      <c r="P96" s="444">
        <f>'Bieu 03 CH'!O36</f>
        <v>2.46</v>
      </c>
      <c r="Q96" s="447">
        <f t="shared" si="17"/>
        <v>0</v>
      </c>
      <c r="S96" s="445">
        <v>11</v>
      </c>
      <c r="T96" s="446" t="s">
        <v>600</v>
      </c>
      <c r="U96" s="444">
        <f>'Bieu 01 CH'!P46</f>
        <v>0.12</v>
      </c>
      <c r="V96" s="444">
        <f>'Bieu 03 CH'!O47</f>
        <v>0</v>
      </c>
      <c r="W96" s="447">
        <f t="shared" si="18"/>
        <v>-0.12</v>
      </c>
      <c r="Y96" s="445">
        <v>11</v>
      </c>
      <c r="Z96" s="446" t="s">
        <v>600</v>
      </c>
      <c r="AA96" s="444">
        <f>'Bieu 01 CH'!P57</f>
        <v>9.25</v>
      </c>
      <c r="AB96" s="444">
        <f>'Bieu 03 CH'!O58</f>
        <v>8.75</v>
      </c>
      <c r="AC96" s="447">
        <f t="shared" si="19"/>
        <v>-0.5</v>
      </c>
    </row>
    <row r="97" spans="1:29" ht="31.5" x14ac:dyDescent="0.25">
      <c r="A97" s="493">
        <v>12</v>
      </c>
      <c r="B97" s="446" t="s">
        <v>601</v>
      </c>
      <c r="C97" s="444">
        <f>'Bieu 01 CH'!Q13</f>
        <v>573.46</v>
      </c>
      <c r="D97" s="444">
        <f>'Bieu 03 CH'!P14</f>
        <v>657.79</v>
      </c>
      <c r="E97" s="447">
        <f t="shared" si="15"/>
        <v>84.329999999999927</v>
      </c>
      <c r="G97" s="493">
        <v>12</v>
      </c>
      <c r="H97" s="446" t="s">
        <v>601</v>
      </c>
      <c r="I97" s="444">
        <f>'Bieu 01 CH'!Q26</f>
        <v>0</v>
      </c>
      <c r="J97" s="444">
        <f>'Bieu 03 CH'!P27</f>
        <v>100</v>
      </c>
      <c r="K97" s="447">
        <f t="shared" si="16"/>
        <v>100</v>
      </c>
      <c r="M97" s="493">
        <v>12</v>
      </c>
      <c r="N97" s="446" t="s">
        <v>601</v>
      </c>
      <c r="O97" s="444">
        <f>'Bieu 01 CH'!Q35</f>
        <v>5.32</v>
      </c>
      <c r="P97" s="444">
        <f>'Bieu 03 CH'!P36</f>
        <v>4.7700000000000005</v>
      </c>
      <c r="Q97" s="447">
        <f t="shared" si="17"/>
        <v>-0.54999999999999982</v>
      </c>
      <c r="S97" s="493">
        <v>12</v>
      </c>
      <c r="T97" s="446" t="s">
        <v>601</v>
      </c>
      <c r="U97" s="444">
        <f>'Bieu 01 CH'!Q46</f>
        <v>7.0000000000000007E-2</v>
      </c>
      <c r="V97" s="444">
        <f>'Bieu 03 CH'!P47</f>
        <v>0.23</v>
      </c>
      <c r="W97" s="447">
        <f t="shared" si="18"/>
        <v>0.16</v>
      </c>
      <c r="Y97" s="493">
        <v>12</v>
      </c>
      <c r="Z97" s="446" t="s">
        <v>601</v>
      </c>
      <c r="AA97" s="444">
        <f>'Bieu 01 CH'!Q57</f>
        <v>33.159999999999997</v>
      </c>
      <c r="AB97" s="444">
        <f>'Bieu 03 CH'!P58</f>
        <v>33.159999999999997</v>
      </c>
      <c r="AC97" s="447">
        <f t="shared" si="19"/>
        <v>0</v>
      </c>
    </row>
    <row r="98" spans="1:29" x14ac:dyDescent="0.25">
      <c r="A98" s="445">
        <v>13</v>
      </c>
      <c r="B98" s="446" t="s">
        <v>602</v>
      </c>
      <c r="C98" s="444">
        <f>'Bieu 01 CH'!R13</f>
        <v>431.96</v>
      </c>
      <c r="D98" s="444">
        <f>'Bieu 03 CH'!Q14</f>
        <v>427.2</v>
      </c>
      <c r="E98" s="447">
        <f t="shared" si="15"/>
        <v>-4.7599999999999909</v>
      </c>
      <c r="G98" s="445">
        <v>13</v>
      </c>
      <c r="H98" s="446" t="s">
        <v>602</v>
      </c>
      <c r="I98" s="444">
        <f>'Bieu 01 CH'!R26</f>
        <v>0</v>
      </c>
      <c r="J98" s="444">
        <f>'Bieu 03 CH'!Q27</f>
        <v>0.3</v>
      </c>
      <c r="K98" s="447">
        <f t="shared" si="16"/>
        <v>0.3</v>
      </c>
      <c r="M98" s="445">
        <v>13</v>
      </c>
      <c r="N98" s="446" t="s">
        <v>602</v>
      </c>
      <c r="O98" s="444">
        <f>'Bieu 01 CH'!R35</f>
        <v>1.46</v>
      </c>
      <c r="P98" s="444">
        <f>'Bieu 03 CH'!Q36</f>
        <v>1.31</v>
      </c>
      <c r="Q98" s="447">
        <f t="shared" si="17"/>
        <v>-0.14999999999999991</v>
      </c>
      <c r="S98" s="445">
        <v>13</v>
      </c>
      <c r="T98" s="446" t="s">
        <v>602</v>
      </c>
      <c r="U98" s="444">
        <f>'Bieu 01 CH'!R46</f>
        <v>0</v>
      </c>
      <c r="V98" s="444">
        <f>'Bieu 03 CH'!Q47</f>
        <v>0</v>
      </c>
      <c r="W98" s="447">
        <f t="shared" si="18"/>
        <v>0</v>
      </c>
      <c r="Y98" s="445">
        <v>13</v>
      </c>
      <c r="Z98" s="446" t="s">
        <v>602</v>
      </c>
      <c r="AA98" s="444">
        <f>'Bieu 01 CH'!R57</f>
        <v>3</v>
      </c>
      <c r="AB98" s="444">
        <f>'Bieu 03 CH'!Q58</f>
        <v>2.4</v>
      </c>
      <c r="AC98" s="447">
        <f t="shared" si="19"/>
        <v>-0.60000000000000009</v>
      </c>
    </row>
    <row r="99" spans="1:29" x14ac:dyDescent="0.25">
      <c r="A99" s="493">
        <v>14</v>
      </c>
      <c r="B99" s="446" t="s">
        <v>603</v>
      </c>
      <c r="C99" s="444">
        <f>'Bieu 01 CH'!S13</f>
        <v>518.54999999999995</v>
      </c>
      <c r="D99" s="444">
        <f>'Bieu 03 CH'!R14</f>
        <v>526.48</v>
      </c>
      <c r="E99" s="447">
        <f t="shared" si="15"/>
        <v>7.9300000000000637</v>
      </c>
      <c r="G99" s="493">
        <v>14</v>
      </c>
      <c r="H99" s="446" t="s">
        <v>603</v>
      </c>
      <c r="I99" s="444">
        <f>'Bieu 01 CH'!S26</f>
        <v>1.37</v>
      </c>
      <c r="J99" s="444">
        <f>'Bieu 03 CH'!R27</f>
        <v>1.37</v>
      </c>
      <c r="K99" s="447">
        <f t="shared" si="16"/>
        <v>0</v>
      </c>
      <c r="M99" s="493">
        <v>14</v>
      </c>
      <c r="N99" s="446" t="s">
        <v>603</v>
      </c>
      <c r="O99" s="444">
        <f>'Bieu 01 CH'!S35</f>
        <v>2.04</v>
      </c>
      <c r="P99" s="444">
        <f>'Bieu 03 CH'!R36</f>
        <v>2.02</v>
      </c>
      <c r="Q99" s="447">
        <f t="shared" si="17"/>
        <v>-2.0000000000000018E-2</v>
      </c>
      <c r="S99" s="493">
        <v>14</v>
      </c>
      <c r="T99" s="446" t="s">
        <v>603</v>
      </c>
      <c r="U99" s="444">
        <f>'Bieu 01 CH'!S46</f>
        <v>0</v>
      </c>
      <c r="V99" s="444">
        <f>'Bieu 03 CH'!R47</f>
        <v>0</v>
      </c>
      <c r="W99" s="447">
        <f t="shared" si="18"/>
        <v>0</v>
      </c>
      <c r="Y99" s="493">
        <v>14</v>
      </c>
      <c r="Z99" s="446" t="s">
        <v>603</v>
      </c>
      <c r="AA99" s="444">
        <f>'Bieu 01 CH'!S57</f>
        <v>66.650000000000006</v>
      </c>
      <c r="AB99" s="444">
        <f>'Bieu 03 CH'!R58</f>
        <v>66.050000000000011</v>
      </c>
      <c r="AC99" s="447">
        <f t="shared" si="19"/>
        <v>-0.59999999999999432</v>
      </c>
    </row>
    <row r="100" spans="1:29" x14ac:dyDescent="0.25">
      <c r="A100" s="445">
        <v>15</v>
      </c>
      <c r="B100" s="446" t="s">
        <v>604</v>
      </c>
      <c r="C100" s="444">
        <f>'Bieu 01 CH'!T13</f>
        <v>329.16</v>
      </c>
      <c r="D100" s="444">
        <f>'Bieu 03 CH'!X14</f>
        <v>737.75</v>
      </c>
      <c r="E100" s="447">
        <f t="shared" si="15"/>
        <v>408.59</v>
      </c>
      <c r="G100" s="445">
        <v>15</v>
      </c>
      <c r="H100" s="446" t="s">
        <v>604</v>
      </c>
      <c r="I100" s="444">
        <f>'Bieu 01 CH'!T26</f>
        <v>1.28</v>
      </c>
      <c r="J100" s="444">
        <f>'Bieu 03 CH'!X27</f>
        <v>2.33</v>
      </c>
      <c r="K100" s="447">
        <f t="shared" si="16"/>
        <v>1.05</v>
      </c>
      <c r="M100" s="445">
        <v>15</v>
      </c>
      <c r="N100" s="446" t="s">
        <v>604</v>
      </c>
      <c r="O100" s="444">
        <f>'Bieu 01 CH'!T35</f>
        <v>2.46</v>
      </c>
      <c r="P100" s="444">
        <f>'Bieu 03 CH'!X36</f>
        <v>1.9400000000000002</v>
      </c>
      <c r="Q100" s="447">
        <f t="shared" si="17"/>
        <v>-0.5199999999999998</v>
      </c>
      <c r="S100" s="445">
        <v>15</v>
      </c>
      <c r="T100" s="446" t="s">
        <v>604</v>
      </c>
      <c r="U100" s="444">
        <f>'Bieu 01 CH'!T46</f>
        <v>0</v>
      </c>
      <c r="V100" s="444">
        <f>'Bieu 03 CH'!X47</f>
        <v>0.38</v>
      </c>
      <c r="W100" s="447">
        <f t="shared" si="18"/>
        <v>0.38</v>
      </c>
      <c r="Y100" s="445">
        <v>15</v>
      </c>
      <c r="Z100" s="446" t="s">
        <v>604</v>
      </c>
      <c r="AA100" s="444">
        <f>'Bieu 01 CH'!T57</f>
        <v>56.54</v>
      </c>
      <c r="AB100" s="444">
        <f>'Bieu 03 CH'!X58</f>
        <v>44.95</v>
      </c>
      <c r="AC100" s="447">
        <f t="shared" si="19"/>
        <v>-11.589999999999996</v>
      </c>
    </row>
    <row r="101" spans="1:29" x14ac:dyDescent="0.25">
      <c r="A101" s="493">
        <v>16</v>
      </c>
      <c r="B101" s="446" t="s">
        <v>605</v>
      </c>
      <c r="C101" s="444">
        <f>'Bieu 01 CH'!U13</f>
        <v>308.58</v>
      </c>
      <c r="D101" s="444">
        <f>'Bieu 03 CH'!Y14</f>
        <v>193.73999999999998</v>
      </c>
      <c r="E101" s="447">
        <f t="shared" si="15"/>
        <v>-114.84</v>
      </c>
      <c r="G101" s="493">
        <v>16</v>
      </c>
      <c r="H101" s="446" t="s">
        <v>605</v>
      </c>
      <c r="I101" s="444">
        <f>'Bieu 01 CH'!U26</f>
        <v>0</v>
      </c>
      <c r="J101" s="444">
        <f>'Bieu 03 CH'!Y27</f>
        <v>8.74</v>
      </c>
      <c r="K101" s="447">
        <f t="shared" si="16"/>
        <v>8.74</v>
      </c>
      <c r="M101" s="493">
        <v>16</v>
      </c>
      <c r="N101" s="446" t="s">
        <v>605</v>
      </c>
      <c r="O101" s="444">
        <f>'Bieu 01 CH'!U35</f>
        <v>2.13</v>
      </c>
      <c r="P101" s="444">
        <f>'Bieu 03 CH'!Y36</f>
        <v>10.690000000000001</v>
      </c>
      <c r="Q101" s="447">
        <f t="shared" si="17"/>
        <v>8.5600000000000023</v>
      </c>
      <c r="S101" s="493">
        <v>16</v>
      </c>
      <c r="T101" s="446" t="s">
        <v>605</v>
      </c>
      <c r="U101" s="444">
        <f>'Bieu 01 CH'!U46</f>
        <v>0.84</v>
      </c>
      <c r="V101" s="444">
        <f>'Bieu 03 CH'!Y47</f>
        <v>6.71</v>
      </c>
      <c r="W101" s="447">
        <f t="shared" si="18"/>
        <v>5.87</v>
      </c>
      <c r="Y101" s="493">
        <v>16</v>
      </c>
      <c r="Z101" s="446" t="s">
        <v>605</v>
      </c>
      <c r="AA101" s="444">
        <f>'Bieu 01 CH'!U57</f>
        <v>13.41</v>
      </c>
      <c r="AB101" s="444">
        <f>'Bieu 03 CH'!Y58</f>
        <v>9.17</v>
      </c>
      <c r="AC101" s="447">
        <f t="shared" si="19"/>
        <v>-4.24</v>
      </c>
    </row>
    <row r="102" spans="1:29" s="571" customFormat="1" x14ac:dyDescent="0.25">
      <c r="A102" s="445">
        <v>17</v>
      </c>
      <c r="B102" s="570" t="s">
        <v>606</v>
      </c>
      <c r="C102" s="573"/>
      <c r="D102" s="573"/>
      <c r="E102" s="574"/>
      <c r="G102" s="445">
        <v>17</v>
      </c>
      <c r="H102" s="570" t="s">
        <v>606</v>
      </c>
      <c r="I102" s="573"/>
      <c r="J102" s="573"/>
      <c r="K102" s="574"/>
      <c r="M102" s="445">
        <v>17</v>
      </c>
      <c r="N102" s="570" t="s">
        <v>606</v>
      </c>
      <c r="O102" s="573"/>
      <c r="P102" s="573"/>
      <c r="Q102" s="574"/>
      <c r="S102" s="445">
        <v>17</v>
      </c>
      <c r="T102" s="570" t="s">
        <v>606</v>
      </c>
      <c r="U102" s="573"/>
      <c r="V102" s="573"/>
      <c r="W102" s="574"/>
      <c r="Y102" s="445">
        <v>17</v>
      </c>
      <c r="Z102" s="570" t="s">
        <v>606</v>
      </c>
      <c r="AA102" s="573"/>
      <c r="AB102" s="573"/>
      <c r="AC102" s="574"/>
    </row>
    <row r="103" spans="1:29" s="571" customFormat="1" x14ac:dyDescent="0.25">
      <c r="A103" s="493">
        <v>18</v>
      </c>
      <c r="B103" s="572" t="s">
        <v>607</v>
      </c>
      <c r="C103" s="573"/>
      <c r="D103" s="573"/>
      <c r="E103" s="574"/>
      <c r="G103" s="493">
        <v>18</v>
      </c>
      <c r="H103" s="572" t="s">
        <v>607</v>
      </c>
      <c r="I103" s="573"/>
      <c r="J103" s="573"/>
      <c r="K103" s="574"/>
      <c r="M103" s="493">
        <v>18</v>
      </c>
      <c r="N103" s="572" t="s">
        <v>607</v>
      </c>
      <c r="O103" s="573"/>
      <c r="P103" s="573"/>
      <c r="Q103" s="574"/>
      <c r="S103" s="493">
        <v>18</v>
      </c>
      <c r="T103" s="572" t="s">
        <v>607</v>
      </c>
      <c r="U103" s="573"/>
      <c r="V103" s="573"/>
      <c r="W103" s="574"/>
      <c r="Y103" s="493">
        <v>18</v>
      </c>
      <c r="Z103" s="572" t="s">
        <v>607</v>
      </c>
      <c r="AA103" s="573"/>
      <c r="AB103" s="573"/>
      <c r="AC103" s="574"/>
    </row>
    <row r="104" spans="1:29" s="571" customFormat="1" x14ac:dyDescent="0.25">
      <c r="A104" s="445">
        <v>19</v>
      </c>
      <c r="B104" s="572" t="s">
        <v>608</v>
      </c>
      <c r="C104" s="573"/>
      <c r="D104" s="573"/>
      <c r="E104" s="574"/>
      <c r="G104" s="445">
        <v>19</v>
      </c>
      <c r="H104" s="572" t="s">
        <v>608</v>
      </c>
      <c r="I104" s="573"/>
      <c r="J104" s="573"/>
      <c r="K104" s="574"/>
      <c r="M104" s="445">
        <v>19</v>
      </c>
      <c r="N104" s="572" t="s">
        <v>608</v>
      </c>
      <c r="O104" s="573"/>
      <c r="P104" s="573"/>
      <c r="Q104" s="574"/>
      <c r="S104" s="445">
        <v>19</v>
      </c>
      <c r="T104" s="572" t="s">
        <v>608</v>
      </c>
      <c r="U104" s="573"/>
      <c r="V104" s="573"/>
      <c r="W104" s="574"/>
      <c r="Y104" s="445">
        <v>19</v>
      </c>
      <c r="Z104" s="572" t="s">
        <v>608</v>
      </c>
      <c r="AA104" s="573"/>
      <c r="AB104" s="573"/>
      <c r="AC104" s="574"/>
    </row>
    <row r="105" spans="1:29" s="571" customFormat="1" x14ac:dyDescent="0.25">
      <c r="A105" s="493">
        <v>20</v>
      </c>
      <c r="B105" s="572" t="s">
        <v>609</v>
      </c>
      <c r="C105" s="573"/>
      <c r="D105" s="573"/>
      <c r="E105" s="574"/>
      <c r="G105" s="493">
        <v>20</v>
      </c>
      <c r="H105" s="572" t="s">
        <v>609</v>
      </c>
      <c r="I105" s="573"/>
      <c r="J105" s="573"/>
      <c r="K105" s="574"/>
      <c r="M105" s="493">
        <v>20</v>
      </c>
      <c r="N105" s="572" t="s">
        <v>609</v>
      </c>
      <c r="O105" s="573"/>
      <c r="P105" s="573"/>
      <c r="Q105" s="574"/>
      <c r="S105" s="493">
        <v>20</v>
      </c>
      <c r="T105" s="572" t="s">
        <v>609</v>
      </c>
      <c r="U105" s="573"/>
      <c r="V105" s="573"/>
      <c r="W105" s="574"/>
      <c r="Y105" s="493">
        <v>20</v>
      </c>
      <c r="Z105" s="572" t="s">
        <v>609</v>
      </c>
      <c r="AA105" s="573"/>
      <c r="AB105" s="573"/>
      <c r="AC105" s="574"/>
    </row>
    <row r="106" spans="1:29" s="571" customFormat="1" ht="31.5" x14ac:dyDescent="0.25">
      <c r="A106" s="445">
        <v>21</v>
      </c>
      <c r="B106" s="572" t="s">
        <v>610</v>
      </c>
      <c r="C106" s="573"/>
      <c r="D106" s="573"/>
      <c r="E106" s="574"/>
      <c r="G106" s="445">
        <v>21</v>
      </c>
      <c r="H106" s="572" t="s">
        <v>610</v>
      </c>
      <c r="I106" s="573"/>
      <c r="J106" s="573"/>
      <c r="K106" s="574"/>
      <c r="M106" s="445">
        <v>21</v>
      </c>
      <c r="N106" s="572" t="s">
        <v>610</v>
      </c>
      <c r="O106" s="573"/>
      <c r="P106" s="573"/>
      <c r="Q106" s="574"/>
      <c r="S106" s="445">
        <v>21</v>
      </c>
      <c r="T106" s="572" t="s">
        <v>610</v>
      </c>
      <c r="U106" s="573"/>
      <c r="V106" s="573"/>
      <c r="W106" s="574"/>
      <c r="Y106" s="445">
        <v>21</v>
      </c>
      <c r="Z106" s="572" t="s">
        <v>610</v>
      </c>
      <c r="AA106" s="573"/>
      <c r="AB106" s="573"/>
      <c r="AC106" s="574"/>
    </row>
    <row r="107" spans="1:29" x14ac:dyDescent="0.25">
      <c r="A107" s="1214" t="s">
        <v>510</v>
      </c>
      <c r="B107" s="1214"/>
      <c r="C107" s="448">
        <f>SUM(C86:C101)</f>
        <v>7594.9199999999992</v>
      </c>
      <c r="D107" s="448">
        <f>SUM(D86:D101)</f>
        <v>8490.9500000000007</v>
      </c>
      <c r="E107" s="449">
        <f t="shared" si="15"/>
        <v>896.03000000000156</v>
      </c>
      <c r="G107" s="1214" t="s">
        <v>510</v>
      </c>
      <c r="H107" s="1214"/>
      <c r="I107" s="492">
        <f>SUM(I86:I101)</f>
        <v>17.500000000000004</v>
      </c>
      <c r="J107" s="492">
        <f>SUM(J86:J101)</f>
        <v>138.60000000000002</v>
      </c>
      <c r="K107" s="492">
        <f>SUM(K86:K101)</f>
        <v>121.1</v>
      </c>
      <c r="M107" s="1214" t="s">
        <v>510</v>
      </c>
      <c r="N107" s="1214"/>
      <c r="O107" s="492">
        <f>SUM(O86:O101)</f>
        <v>46.4</v>
      </c>
      <c r="P107" s="492">
        <f>SUM(P86:P101)</f>
        <v>54.02000000000001</v>
      </c>
      <c r="Q107" s="496">
        <f>SUM(Q86:Q101)</f>
        <v>7.6200000000000028</v>
      </c>
      <c r="S107" s="1214" t="s">
        <v>510</v>
      </c>
      <c r="T107" s="1214"/>
      <c r="U107" s="492">
        <f>SUM(U86:U101)</f>
        <v>2.9</v>
      </c>
      <c r="V107" s="492">
        <f>SUM(V86:V101)</f>
        <v>9.629999999999999</v>
      </c>
      <c r="W107" s="496">
        <f>SUM(W86:W101)</f>
        <v>6.73</v>
      </c>
      <c r="Y107" s="1214" t="s">
        <v>510</v>
      </c>
      <c r="Z107" s="1214"/>
      <c r="AA107" s="492">
        <f>SUM(AA86:AA101)</f>
        <v>678.62999999999988</v>
      </c>
      <c r="AB107" s="492">
        <f>SUM(AB86:AB101)</f>
        <v>635.05000000000007</v>
      </c>
      <c r="AC107" s="496">
        <f>SUM(AC86:AC101)</f>
        <v>-43.579999999999991</v>
      </c>
    </row>
    <row r="109" spans="1:29" ht="15" x14ac:dyDescent="0.2">
      <c r="A109" s="1215" t="s">
        <v>512</v>
      </c>
      <c r="B109" s="1215"/>
      <c r="C109" s="1215"/>
      <c r="D109" s="1215"/>
      <c r="E109" s="1215"/>
      <c r="G109" s="1215" t="s">
        <v>522</v>
      </c>
      <c r="H109" s="1215"/>
      <c r="I109" s="1215"/>
      <c r="J109" s="1215"/>
      <c r="K109" s="1215"/>
      <c r="M109" s="1218" t="s">
        <v>531</v>
      </c>
      <c r="N109" s="1218"/>
      <c r="O109" s="1218"/>
      <c r="P109" s="1218"/>
      <c r="Q109" s="1218"/>
      <c r="S109" s="1218" t="s">
        <v>540</v>
      </c>
      <c r="T109" s="1218"/>
      <c r="U109" s="1218"/>
      <c r="V109" s="1218"/>
      <c r="W109" s="1218"/>
      <c r="Y109" s="1218" t="s">
        <v>549</v>
      </c>
      <c r="Z109" s="1218"/>
      <c r="AA109" s="1218"/>
      <c r="AB109" s="1218"/>
      <c r="AC109" s="1218"/>
    </row>
    <row r="110" spans="1:29" ht="15" x14ac:dyDescent="0.2">
      <c r="A110" s="1216"/>
      <c r="B110" s="1216"/>
      <c r="C110" s="1216"/>
      <c r="D110" s="1216"/>
      <c r="E110" s="1216"/>
      <c r="G110" s="1216"/>
      <c r="H110" s="1216"/>
      <c r="I110" s="1216"/>
      <c r="J110" s="1216"/>
      <c r="K110" s="1216"/>
      <c r="M110" s="1219"/>
      <c r="N110" s="1219"/>
      <c r="O110" s="1219"/>
      <c r="P110" s="1219"/>
      <c r="Q110" s="1219"/>
      <c r="S110" s="1219"/>
      <c r="T110" s="1219"/>
      <c r="U110" s="1219"/>
      <c r="V110" s="1219"/>
      <c r="W110" s="1219"/>
      <c r="Y110" s="1219"/>
      <c r="Z110" s="1219"/>
      <c r="AA110" s="1219"/>
      <c r="AB110" s="1219"/>
      <c r="AC110" s="1219"/>
    </row>
    <row r="111" spans="1:29" x14ac:dyDescent="0.2">
      <c r="A111" s="1217" t="s">
        <v>20</v>
      </c>
      <c r="B111" s="1217" t="s">
        <v>499</v>
      </c>
      <c r="C111" s="1217" t="s">
        <v>3</v>
      </c>
      <c r="D111" s="1217" t="s">
        <v>500</v>
      </c>
      <c r="E111" s="1217"/>
      <c r="G111" s="1217" t="s">
        <v>20</v>
      </c>
      <c r="H111" s="1217" t="s">
        <v>499</v>
      </c>
      <c r="I111" s="1217" t="s">
        <v>3</v>
      </c>
      <c r="J111" s="1217" t="s">
        <v>500</v>
      </c>
      <c r="K111" s="1217"/>
      <c r="M111" s="1217" t="s">
        <v>20</v>
      </c>
      <c r="N111" s="1217" t="s">
        <v>499</v>
      </c>
      <c r="O111" s="1217" t="s">
        <v>3</v>
      </c>
      <c r="P111" s="1217" t="s">
        <v>500</v>
      </c>
      <c r="Q111" s="1217"/>
      <c r="S111" s="1217" t="s">
        <v>20</v>
      </c>
      <c r="T111" s="1217" t="s">
        <v>499</v>
      </c>
      <c r="U111" s="1217" t="s">
        <v>3</v>
      </c>
      <c r="V111" s="1217" t="s">
        <v>500</v>
      </c>
      <c r="W111" s="1217"/>
      <c r="Y111" s="1208" t="s">
        <v>20</v>
      </c>
      <c r="Z111" s="1208" t="s">
        <v>499</v>
      </c>
      <c r="AA111" s="1208" t="s">
        <v>3</v>
      </c>
      <c r="AB111" s="1210" t="s">
        <v>500</v>
      </c>
      <c r="AC111" s="1211"/>
    </row>
    <row r="112" spans="1:29" ht="47.25" x14ac:dyDescent="0.2">
      <c r="A112" s="1217"/>
      <c r="B112" s="1217"/>
      <c r="C112" s="1217"/>
      <c r="D112" s="453" t="s">
        <v>130</v>
      </c>
      <c r="E112" s="453" t="s">
        <v>501</v>
      </c>
      <c r="G112" s="1217"/>
      <c r="H112" s="1217"/>
      <c r="I112" s="1217"/>
      <c r="J112" s="453" t="s">
        <v>130</v>
      </c>
      <c r="K112" s="453" t="s">
        <v>501</v>
      </c>
      <c r="M112" s="1217"/>
      <c r="N112" s="1217"/>
      <c r="O112" s="1217"/>
      <c r="P112" s="453" t="s">
        <v>130</v>
      </c>
      <c r="Q112" s="453" t="s">
        <v>501</v>
      </c>
      <c r="S112" s="1217"/>
      <c r="T112" s="1217"/>
      <c r="U112" s="1217"/>
      <c r="V112" s="453" t="s">
        <v>130</v>
      </c>
      <c r="W112" s="453" t="s">
        <v>501</v>
      </c>
      <c r="Y112" s="1209"/>
      <c r="Z112" s="1209"/>
      <c r="AA112" s="1209"/>
      <c r="AB112" s="453" t="s">
        <v>130</v>
      </c>
      <c r="AC112" s="453" t="s">
        <v>501</v>
      </c>
    </row>
    <row r="113" spans="1:29" x14ac:dyDescent="0.2">
      <c r="A113" s="445">
        <v>1</v>
      </c>
      <c r="B113" s="450" t="s">
        <v>590</v>
      </c>
      <c r="C113" s="454">
        <f>'Bieu 01 CH'!F14</f>
        <v>0</v>
      </c>
      <c r="D113" s="454">
        <f>'Bieu 03 CH'!E15</f>
        <v>0</v>
      </c>
      <c r="E113" s="447">
        <f>D113-C113</f>
        <v>0</v>
      </c>
      <c r="G113" s="445">
        <v>1</v>
      </c>
      <c r="H113" s="450" t="s">
        <v>590</v>
      </c>
      <c r="I113" s="454">
        <f>'Bieu 01 CH'!F27</f>
        <v>4.0599999999999996</v>
      </c>
      <c r="J113" s="454">
        <f>'Bieu 03 CH'!E28</f>
        <v>4.0599999999999996</v>
      </c>
      <c r="K113" s="447">
        <f>J113-I113</f>
        <v>0</v>
      </c>
      <c r="M113" s="445">
        <v>1</v>
      </c>
      <c r="N113" s="450" t="s">
        <v>590</v>
      </c>
      <c r="O113" s="454">
        <f>'Bieu 01 CH'!F36</f>
        <v>3.27</v>
      </c>
      <c r="P113" s="454">
        <f>'Bieu 03 CH'!E37</f>
        <v>3.59</v>
      </c>
      <c r="Q113" s="447">
        <f>P113-O113</f>
        <v>0.31999999999999984</v>
      </c>
      <c r="S113" s="445">
        <v>1</v>
      </c>
      <c r="T113" s="450" t="s">
        <v>590</v>
      </c>
      <c r="U113" s="454">
        <f>'Bieu 01 CH'!F48</f>
        <v>1.35</v>
      </c>
      <c r="V113" s="454">
        <f>'Bieu 03 CH'!E49</f>
        <v>1.26</v>
      </c>
      <c r="W113" s="447">
        <f>V113-U113</f>
        <v>-9.000000000000008E-2</v>
      </c>
      <c r="Y113" s="445">
        <v>1</v>
      </c>
      <c r="Z113" s="450" t="s">
        <v>590</v>
      </c>
      <c r="AA113" s="454">
        <f>'Bieu 01 CH'!F58</f>
        <v>0</v>
      </c>
      <c r="AB113" s="454">
        <f>'Bieu 03 CH'!E59</f>
        <v>0</v>
      </c>
      <c r="AC113" s="447">
        <f>AB113-AA113</f>
        <v>0</v>
      </c>
    </row>
    <row r="114" spans="1:29" x14ac:dyDescent="0.25">
      <c r="A114" s="493">
        <v>2</v>
      </c>
      <c r="B114" s="451" t="s">
        <v>591</v>
      </c>
      <c r="C114" s="444">
        <f>'Bieu 01 CH'!G14</f>
        <v>0</v>
      </c>
      <c r="D114" s="444">
        <f>'Bieu 03 CH'!F15</f>
        <v>0</v>
      </c>
      <c r="E114" s="447">
        <f t="shared" ref="E114:E134" si="20">D114-C114</f>
        <v>0</v>
      </c>
      <c r="G114" s="493">
        <v>2</v>
      </c>
      <c r="H114" s="451" t="s">
        <v>591</v>
      </c>
      <c r="I114" s="444">
        <f>'Bieu 01 CH'!G27</f>
        <v>10.58</v>
      </c>
      <c r="J114" s="444">
        <f>'Bieu 03 CH'!F28</f>
        <v>10.58</v>
      </c>
      <c r="K114" s="447">
        <f t="shared" ref="K114:K128" si="21">J114-I114</f>
        <v>0</v>
      </c>
      <c r="M114" s="493">
        <v>2</v>
      </c>
      <c r="N114" s="451" t="s">
        <v>591</v>
      </c>
      <c r="O114" s="444">
        <f>'Bieu 01 CH'!G36</f>
        <v>4.12</v>
      </c>
      <c r="P114" s="444">
        <f>'Bieu 03 CH'!F37</f>
        <v>4.4400000000000004</v>
      </c>
      <c r="Q114" s="447">
        <f t="shared" ref="Q114:Q128" si="22">P114-O114</f>
        <v>0.32000000000000028</v>
      </c>
      <c r="S114" s="493">
        <v>2</v>
      </c>
      <c r="T114" s="451" t="s">
        <v>591</v>
      </c>
      <c r="U114" s="444">
        <f>'Bieu 01 CH'!G48</f>
        <v>1.75</v>
      </c>
      <c r="V114" s="444">
        <f>'Bieu 03 CH'!F49</f>
        <v>2.5499999999999998</v>
      </c>
      <c r="W114" s="447">
        <f t="shared" ref="W114:W128" si="23">V114-U114</f>
        <v>0.79999999999999982</v>
      </c>
      <c r="Y114" s="493">
        <v>2</v>
      </c>
      <c r="Z114" s="451" t="s">
        <v>591</v>
      </c>
      <c r="AA114" s="444">
        <f>'Bieu 01 CH'!G58</f>
        <v>34.28</v>
      </c>
      <c r="AB114" s="444">
        <f>'Bieu 03 CH'!F59</f>
        <v>34.28</v>
      </c>
      <c r="AC114" s="447">
        <f t="shared" ref="AC114:AC128" si="24">AB114-AA114</f>
        <v>0</v>
      </c>
    </row>
    <row r="115" spans="1:29" x14ac:dyDescent="0.25">
      <c r="A115" s="445">
        <v>3</v>
      </c>
      <c r="B115" s="451" t="s">
        <v>592</v>
      </c>
      <c r="C115" s="444">
        <f>'Bieu 01 CH'!H14</f>
        <v>0</v>
      </c>
      <c r="D115" s="444">
        <f>'Bieu 03 CH'!G15</f>
        <v>0</v>
      </c>
      <c r="E115" s="447">
        <f t="shared" si="20"/>
        <v>0</v>
      </c>
      <c r="G115" s="445">
        <v>3</v>
      </c>
      <c r="H115" s="451" t="s">
        <v>592</v>
      </c>
      <c r="I115" s="444">
        <f>'Bieu 01 CH'!H27</f>
        <v>0</v>
      </c>
      <c r="J115" s="444">
        <f>'Bieu 03 CH'!G28</f>
        <v>3.95</v>
      </c>
      <c r="K115" s="447">
        <f t="shared" si="21"/>
        <v>3.95</v>
      </c>
      <c r="M115" s="445">
        <v>3</v>
      </c>
      <c r="N115" s="451" t="s">
        <v>592</v>
      </c>
      <c r="O115" s="444">
        <f>'Bieu 01 CH'!H36</f>
        <v>3.92</v>
      </c>
      <c r="P115" s="444">
        <f>'Bieu 03 CH'!G37</f>
        <v>7.1099999999999994</v>
      </c>
      <c r="Q115" s="447">
        <f t="shared" si="22"/>
        <v>3.1899999999999995</v>
      </c>
      <c r="S115" s="445">
        <v>3</v>
      </c>
      <c r="T115" s="451" t="s">
        <v>592</v>
      </c>
      <c r="U115" s="444">
        <f>'Bieu 01 CH'!H48</f>
        <v>3.27</v>
      </c>
      <c r="V115" s="444">
        <f>'Bieu 03 CH'!G49</f>
        <v>4.0199999999999996</v>
      </c>
      <c r="W115" s="447">
        <f t="shared" si="23"/>
        <v>0.74999999999999956</v>
      </c>
      <c r="Y115" s="445">
        <v>3</v>
      </c>
      <c r="Z115" s="451" t="s">
        <v>592</v>
      </c>
      <c r="AA115" s="444">
        <f>'Bieu 01 CH'!H58</f>
        <v>0</v>
      </c>
      <c r="AB115" s="444">
        <f>'Bieu 03 CH'!G59</f>
        <v>0</v>
      </c>
      <c r="AC115" s="447">
        <f t="shared" si="24"/>
        <v>0</v>
      </c>
    </row>
    <row r="116" spans="1:29" x14ac:dyDescent="0.25">
      <c r="A116" s="493">
        <v>4</v>
      </c>
      <c r="B116" s="451" t="s">
        <v>593</v>
      </c>
      <c r="C116" s="444">
        <f>'Bieu 01 CH'!I14</f>
        <v>1185.3900000000001</v>
      </c>
      <c r="D116" s="444">
        <f>'Bieu 03 CH'!H15</f>
        <v>1170.7900000000002</v>
      </c>
      <c r="E116" s="447">
        <f t="shared" si="20"/>
        <v>-14.599999999999909</v>
      </c>
      <c r="G116" s="493">
        <v>4</v>
      </c>
      <c r="H116" s="451" t="s">
        <v>593</v>
      </c>
      <c r="I116" s="444">
        <f>'Bieu 01 CH'!I27</f>
        <v>7.47</v>
      </c>
      <c r="J116" s="444">
        <f>'Bieu 03 CH'!H28</f>
        <v>7.47</v>
      </c>
      <c r="K116" s="447">
        <f t="shared" si="21"/>
        <v>0</v>
      </c>
      <c r="M116" s="493">
        <v>4</v>
      </c>
      <c r="N116" s="451" t="s">
        <v>593</v>
      </c>
      <c r="O116" s="444">
        <f>'Bieu 01 CH'!I36</f>
        <v>2.66</v>
      </c>
      <c r="P116" s="444">
        <f>'Bieu 03 CH'!H37</f>
        <v>2.6300000000000003</v>
      </c>
      <c r="Q116" s="447">
        <f t="shared" si="22"/>
        <v>-2.9999999999999805E-2</v>
      </c>
      <c r="S116" s="493">
        <v>4</v>
      </c>
      <c r="T116" s="451" t="s">
        <v>593</v>
      </c>
      <c r="U116" s="444">
        <f>'Bieu 01 CH'!I48</f>
        <v>0.72</v>
      </c>
      <c r="V116" s="444">
        <f>'Bieu 03 CH'!H49</f>
        <v>0.14000000000000004</v>
      </c>
      <c r="W116" s="447">
        <f t="shared" si="23"/>
        <v>-0.57999999999999996</v>
      </c>
      <c r="Y116" s="493">
        <v>4</v>
      </c>
      <c r="Z116" s="451" t="s">
        <v>593</v>
      </c>
      <c r="AA116" s="444">
        <f>'Bieu 01 CH'!I58</f>
        <v>0.13</v>
      </c>
      <c r="AB116" s="444">
        <f>'Bieu 03 CH'!H59</f>
        <v>0.13</v>
      </c>
      <c r="AC116" s="447">
        <f t="shared" si="24"/>
        <v>0</v>
      </c>
    </row>
    <row r="117" spans="1:29" x14ac:dyDescent="0.25">
      <c r="A117" s="445">
        <v>5</v>
      </c>
      <c r="B117" s="451" t="s">
        <v>594</v>
      </c>
      <c r="C117" s="444">
        <f>'Bieu 01 CH'!J14</f>
        <v>0</v>
      </c>
      <c r="D117" s="444">
        <f>'Bieu 03 CH'!I15</f>
        <v>0</v>
      </c>
      <c r="E117" s="447">
        <f t="shared" si="20"/>
        <v>0</v>
      </c>
      <c r="G117" s="445">
        <v>5</v>
      </c>
      <c r="H117" s="451" t="s">
        <v>594</v>
      </c>
      <c r="I117" s="444">
        <f>'Bieu 01 CH'!J27</f>
        <v>0</v>
      </c>
      <c r="J117" s="444">
        <f>'Bieu 03 CH'!I28</f>
        <v>0</v>
      </c>
      <c r="K117" s="447">
        <f t="shared" si="21"/>
        <v>0</v>
      </c>
      <c r="M117" s="445">
        <v>5</v>
      </c>
      <c r="N117" s="451" t="s">
        <v>594</v>
      </c>
      <c r="O117" s="444">
        <f>'Bieu 01 CH'!J36</f>
        <v>1.93</v>
      </c>
      <c r="P117" s="444">
        <f>'Bieu 03 CH'!I37</f>
        <v>1.93</v>
      </c>
      <c r="Q117" s="447">
        <f t="shared" si="22"/>
        <v>0</v>
      </c>
      <c r="S117" s="445">
        <v>5</v>
      </c>
      <c r="T117" s="451" t="s">
        <v>594</v>
      </c>
      <c r="U117" s="444">
        <f>'Bieu 01 CH'!J48</f>
        <v>1.49</v>
      </c>
      <c r="V117" s="444">
        <f>'Bieu 03 CH'!I49</f>
        <v>0.80999999999999994</v>
      </c>
      <c r="W117" s="447">
        <f t="shared" si="23"/>
        <v>-0.68</v>
      </c>
      <c r="Y117" s="445">
        <v>5</v>
      </c>
      <c r="Z117" s="451" t="s">
        <v>594</v>
      </c>
      <c r="AA117" s="444">
        <f>'Bieu 01 CH'!J58</f>
        <v>0</v>
      </c>
      <c r="AB117" s="444">
        <f>'Bieu 03 CH'!I59</f>
        <v>0</v>
      </c>
      <c r="AC117" s="447">
        <f t="shared" si="24"/>
        <v>0</v>
      </c>
    </row>
    <row r="118" spans="1:29" ht="31.5" x14ac:dyDescent="0.25">
      <c r="A118" s="493">
        <v>6</v>
      </c>
      <c r="B118" s="451" t="s">
        <v>595</v>
      </c>
      <c r="C118" s="444">
        <f>'Bieu 01 CH'!K14</f>
        <v>1071.69</v>
      </c>
      <c r="D118" s="444">
        <f>'Bieu 03 CH'!J15</f>
        <v>1071.69</v>
      </c>
      <c r="E118" s="447">
        <f t="shared" si="20"/>
        <v>0</v>
      </c>
      <c r="G118" s="493">
        <v>6</v>
      </c>
      <c r="H118" s="451" t="s">
        <v>595</v>
      </c>
      <c r="I118" s="444">
        <f>'Bieu 01 CH'!K27</f>
        <v>0</v>
      </c>
      <c r="J118" s="444">
        <f>'Bieu 03 CH'!J28</f>
        <v>0</v>
      </c>
      <c r="K118" s="447">
        <f t="shared" si="21"/>
        <v>0</v>
      </c>
      <c r="M118" s="493">
        <v>6</v>
      </c>
      <c r="N118" s="451" t="s">
        <v>595</v>
      </c>
      <c r="O118" s="444">
        <f>'Bieu 01 CH'!K36</f>
        <v>3.16</v>
      </c>
      <c r="P118" s="444">
        <f>'Bieu 03 CH'!J37</f>
        <v>3.3200000000000003</v>
      </c>
      <c r="Q118" s="447">
        <f t="shared" si="22"/>
        <v>0.16000000000000014</v>
      </c>
      <c r="S118" s="493">
        <v>6</v>
      </c>
      <c r="T118" s="451" t="s">
        <v>595</v>
      </c>
      <c r="U118" s="444">
        <f>'Bieu 01 CH'!K48</f>
        <v>1.07</v>
      </c>
      <c r="V118" s="444">
        <f>'Bieu 03 CH'!J49</f>
        <v>2.84</v>
      </c>
      <c r="W118" s="447">
        <f t="shared" si="23"/>
        <v>1.7699999999999998</v>
      </c>
      <c r="Y118" s="493">
        <v>6</v>
      </c>
      <c r="Z118" s="451" t="s">
        <v>595</v>
      </c>
      <c r="AA118" s="444">
        <f>'Bieu 01 CH'!K58</f>
        <v>0</v>
      </c>
      <c r="AB118" s="444">
        <f>'Bieu 03 CH'!J59</f>
        <v>0</v>
      </c>
      <c r="AC118" s="447">
        <f t="shared" si="24"/>
        <v>0</v>
      </c>
    </row>
    <row r="119" spans="1:29" x14ac:dyDescent="0.25">
      <c r="A119" s="445">
        <v>7</v>
      </c>
      <c r="B119" s="446" t="s">
        <v>596</v>
      </c>
      <c r="C119" s="444">
        <f>'Bieu 01 CH'!L14</f>
        <v>7835.32</v>
      </c>
      <c r="D119" s="444">
        <f>'Bieu 03 CH'!K15</f>
        <v>7835.32</v>
      </c>
      <c r="E119" s="447">
        <f t="shared" si="20"/>
        <v>0</v>
      </c>
      <c r="G119" s="445">
        <v>7</v>
      </c>
      <c r="H119" s="446" t="s">
        <v>596</v>
      </c>
      <c r="I119" s="444">
        <f>'Bieu 01 CH'!L27</f>
        <v>1.99</v>
      </c>
      <c r="J119" s="444">
        <f>'Bieu 03 CH'!K28</f>
        <v>1.99</v>
      </c>
      <c r="K119" s="447">
        <f t="shared" si="21"/>
        <v>0</v>
      </c>
      <c r="M119" s="445">
        <v>7</v>
      </c>
      <c r="N119" s="446" t="s">
        <v>596</v>
      </c>
      <c r="O119" s="444">
        <f>'Bieu 01 CH'!L36</f>
        <v>0.3</v>
      </c>
      <c r="P119" s="444">
        <f>'Bieu 03 CH'!K37</f>
        <v>0.3</v>
      </c>
      <c r="Q119" s="447">
        <f t="shared" si="22"/>
        <v>0</v>
      </c>
      <c r="S119" s="445">
        <v>7</v>
      </c>
      <c r="T119" s="446" t="s">
        <v>596</v>
      </c>
      <c r="U119" s="444">
        <f>'Bieu 01 CH'!L48</f>
        <v>1.49</v>
      </c>
      <c r="V119" s="444">
        <f>'Bieu 03 CH'!K49</f>
        <v>1.61</v>
      </c>
      <c r="W119" s="447">
        <f t="shared" si="23"/>
        <v>0.12000000000000011</v>
      </c>
      <c r="Y119" s="445">
        <v>7</v>
      </c>
      <c r="Z119" s="446" t="s">
        <v>596</v>
      </c>
      <c r="AA119" s="444">
        <f>'Bieu 01 CH'!L58</f>
        <v>0</v>
      </c>
      <c r="AB119" s="444">
        <f>'Bieu 03 CH'!K59</f>
        <v>0</v>
      </c>
      <c r="AC119" s="447">
        <f t="shared" si="24"/>
        <v>0</v>
      </c>
    </row>
    <row r="120" spans="1:29" x14ac:dyDescent="0.25">
      <c r="A120" s="493">
        <v>8</v>
      </c>
      <c r="B120" s="446" t="s">
        <v>597</v>
      </c>
      <c r="C120" s="444">
        <f>'Bieu 01 CH'!M14</f>
        <v>3046.79</v>
      </c>
      <c r="D120" s="444">
        <f>'Bieu 03 CH'!L15</f>
        <v>3046.79</v>
      </c>
      <c r="E120" s="447">
        <f t="shared" si="20"/>
        <v>0</v>
      </c>
      <c r="G120" s="493">
        <v>8</v>
      </c>
      <c r="H120" s="446" t="s">
        <v>597</v>
      </c>
      <c r="I120" s="444">
        <f>'Bieu 01 CH'!M27</f>
        <v>0</v>
      </c>
      <c r="J120" s="444">
        <f>'Bieu 03 CH'!L28</f>
        <v>0</v>
      </c>
      <c r="K120" s="447">
        <f t="shared" si="21"/>
        <v>0</v>
      </c>
      <c r="M120" s="493">
        <v>8</v>
      </c>
      <c r="N120" s="446" t="s">
        <v>597</v>
      </c>
      <c r="O120" s="444">
        <f>'Bieu 01 CH'!M36</f>
        <v>0.85</v>
      </c>
      <c r="P120" s="444">
        <f>'Bieu 03 CH'!L37</f>
        <v>0.85</v>
      </c>
      <c r="Q120" s="447">
        <f t="shared" si="22"/>
        <v>0</v>
      </c>
      <c r="S120" s="493">
        <v>8</v>
      </c>
      <c r="T120" s="446" t="s">
        <v>597</v>
      </c>
      <c r="U120" s="444">
        <f>'Bieu 01 CH'!M48</f>
        <v>1.05</v>
      </c>
      <c r="V120" s="444">
        <f>'Bieu 03 CH'!L49</f>
        <v>0.75</v>
      </c>
      <c r="W120" s="447">
        <f t="shared" si="23"/>
        <v>-0.30000000000000004</v>
      </c>
      <c r="Y120" s="493">
        <v>8</v>
      </c>
      <c r="Z120" s="446" t="s">
        <v>597</v>
      </c>
      <c r="AA120" s="444">
        <f>'Bieu 01 CH'!M58</f>
        <v>0</v>
      </c>
      <c r="AB120" s="444">
        <f>'Bieu 03 CH'!L59</f>
        <v>0</v>
      </c>
      <c r="AC120" s="447">
        <f t="shared" si="24"/>
        <v>0</v>
      </c>
    </row>
    <row r="121" spans="1:29" x14ac:dyDescent="0.25">
      <c r="A121" s="445">
        <v>9</v>
      </c>
      <c r="B121" s="446" t="s">
        <v>598</v>
      </c>
      <c r="C121" s="444">
        <f>'Bieu 01 CH'!N14</f>
        <v>0</v>
      </c>
      <c r="D121" s="444">
        <f>'Bieu 03 CH'!M15</f>
        <v>0</v>
      </c>
      <c r="E121" s="447">
        <f t="shared" si="20"/>
        <v>0</v>
      </c>
      <c r="G121" s="445">
        <v>9</v>
      </c>
      <c r="H121" s="446" t="s">
        <v>598</v>
      </c>
      <c r="I121" s="444">
        <f>'Bieu 01 CH'!N27</f>
        <v>6</v>
      </c>
      <c r="J121" s="444">
        <f>'Bieu 03 CH'!M28</f>
        <v>10.629999999999999</v>
      </c>
      <c r="K121" s="447">
        <f t="shared" si="21"/>
        <v>4.629999999999999</v>
      </c>
      <c r="M121" s="445">
        <v>9</v>
      </c>
      <c r="N121" s="446" t="s">
        <v>598</v>
      </c>
      <c r="O121" s="444">
        <f>'Bieu 01 CH'!N36</f>
        <v>1.22</v>
      </c>
      <c r="P121" s="444">
        <f>'Bieu 03 CH'!M37</f>
        <v>1.22</v>
      </c>
      <c r="Q121" s="447">
        <f t="shared" si="22"/>
        <v>0</v>
      </c>
      <c r="S121" s="445">
        <v>9</v>
      </c>
      <c r="T121" s="446" t="s">
        <v>598</v>
      </c>
      <c r="U121" s="444">
        <f>'Bieu 01 CH'!N48</f>
        <v>1.51</v>
      </c>
      <c r="V121" s="444">
        <f>'Bieu 03 CH'!M49</f>
        <v>1.1200000000000001</v>
      </c>
      <c r="W121" s="447">
        <f t="shared" si="23"/>
        <v>-0.3899999999999999</v>
      </c>
      <c r="Y121" s="445">
        <v>9</v>
      </c>
      <c r="Z121" s="446" t="s">
        <v>598</v>
      </c>
      <c r="AA121" s="444">
        <f>'Bieu 01 CH'!N58</f>
        <v>0</v>
      </c>
      <c r="AB121" s="444">
        <f>'Bieu 03 CH'!M59</f>
        <v>0</v>
      </c>
      <c r="AC121" s="447">
        <f t="shared" si="24"/>
        <v>0</v>
      </c>
    </row>
    <row r="122" spans="1:29" x14ac:dyDescent="0.25">
      <c r="A122" s="493">
        <v>10</v>
      </c>
      <c r="B122" s="446" t="s">
        <v>599</v>
      </c>
      <c r="C122" s="444">
        <f>'Bieu 01 CH'!O14</f>
        <v>0</v>
      </c>
      <c r="D122" s="444">
        <f>'Bieu 03 CH'!N15</f>
        <v>0</v>
      </c>
      <c r="E122" s="447">
        <f t="shared" si="20"/>
        <v>0</v>
      </c>
      <c r="G122" s="493">
        <v>10</v>
      </c>
      <c r="H122" s="446" t="s">
        <v>599</v>
      </c>
      <c r="I122" s="444">
        <f>'Bieu 01 CH'!O27</f>
        <v>0</v>
      </c>
      <c r="J122" s="444">
        <f>'Bieu 03 CH'!N28</f>
        <v>5.9700000000000006</v>
      </c>
      <c r="K122" s="447">
        <f t="shared" si="21"/>
        <v>5.9700000000000006</v>
      </c>
      <c r="M122" s="493">
        <v>10</v>
      </c>
      <c r="N122" s="446" t="s">
        <v>599</v>
      </c>
      <c r="O122" s="444">
        <f>'Bieu 01 CH'!O36</f>
        <v>6.67</v>
      </c>
      <c r="P122" s="444">
        <f>'Bieu 03 CH'!N37</f>
        <v>5.81</v>
      </c>
      <c r="Q122" s="447">
        <f t="shared" si="22"/>
        <v>-0.86000000000000032</v>
      </c>
      <c r="S122" s="493">
        <v>10</v>
      </c>
      <c r="T122" s="446" t="s">
        <v>599</v>
      </c>
      <c r="U122" s="444">
        <f>'Bieu 01 CH'!O48</f>
        <v>2.15</v>
      </c>
      <c r="V122" s="444">
        <f>'Bieu 03 CH'!N49</f>
        <v>2.84</v>
      </c>
      <c r="W122" s="447">
        <f t="shared" si="23"/>
        <v>0.69</v>
      </c>
      <c r="Y122" s="493">
        <v>10</v>
      </c>
      <c r="Z122" s="446" t="s">
        <v>599</v>
      </c>
      <c r="AA122" s="444">
        <f>'Bieu 01 CH'!O58</f>
        <v>0</v>
      </c>
      <c r="AB122" s="444">
        <f>'Bieu 03 CH'!N59</f>
        <v>0</v>
      </c>
      <c r="AC122" s="447">
        <f t="shared" si="24"/>
        <v>0</v>
      </c>
    </row>
    <row r="123" spans="1:29" x14ac:dyDescent="0.25">
      <c r="A123" s="445">
        <v>11</v>
      </c>
      <c r="B123" s="446" t="s">
        <v>600</v>
      </c>
      <c r="C123" s="444">
        <f>'Bieu 01 CH'!P14</f>
        <v>0</v>
      </c>
      <c r="D123" s="444">
        <f>'Bieu 03 CH'!O15</f>
        <v>0</v>
      </c>
      <c r="E123" s="447">
        <f t="shared" si="20"/>
        <v>0</v>
      </c>
      <c r="G123" s="445">
        <v>11</v>
      </c>
      <c r="H123" s="446" t="s">
        <v>600</v>
      </c>
      <c r="I123" s="444">
        <f>'Bieu 01 CH'!P27</f>
        <v>3.22</v>
      </c>
      <c r="J123" s="444">
        <f>'Bieu 03 CH'!O28</f>
        <v>13.17</v>
      </c>
      <c r="K123" s="447">
        <f t="shared" si="21"/>
        <v>9.9499999999999993</v>
      </c>
      <c r="M123" s="445">
        <v>11</v>
      </c>
      <c r="N123" s="446" t="s">
        <v>600</v>
      </c>
      <c r="O123" s="444">
        <f>'Bieu 01 CH'!P36</f>
        <v>1.59</v>
      </c>
      <c r="P123" s="444">
        <f>'Bieu 03 CH'!O37</f>
        <v>1.59</v>
      </c>
      <c r="Q123" s="447">
        <f t="shared" si="22"/>
        <v>0</v>
      </c>
      <c r="S123" s="445">
        <v>11</v>
      </c>
      <c r="T123" s="446" t="s">
        <v>600</v>
      </c>
      <c r="U123" s="444">
        <f>'Bieu 01 CH'!P48</f>
        <v>1.18</v>
      </c>
      <c r="V123" s="444">
        <f>'Bieu 03 CH'!O49</f>
        <v>1.33</v>
      </c>
      <c r="W123" s="447">
        <f t="shared" si="23"/>
        <v>0.15000000000000013</v>
      </c>
      <c r="Y123" s="445">
        <v>11</v>
      </c>
      <c r="Z123" s="446" t="s">
        <v>600</v>
      </c>
      <c r="AA123" s="444">
        <f>'Bieu 01 CH'!P58</f>
        <v>0</v>
      </c>
      <c r="AB123" s="444">
        <f>'Bieu 03 CH'!O59</f>
        <v>0</v>
      </c>
      <c r="AC123" s="447">
        <f t="shared" si="24"/>
        <v>0</v>
      </c>
    </row>
    <row r="124" spans="1:29" ht="31.5" x14ac:dyDescent="0.25">
      <c r="A124" s="493">
        <v>12</v>
      </c>
      <c r="B124" s="446" t="s">
        <v>601</v>
      </c>
      <c r="C124" s="444">
        <f>'Bieu 01 CH'!Q14</f>
        <v>2887.84</v>
      </c>
      <c r="D124" s="444">
        <f>'Bieu 03 CH'!P15</f>
        <v>2887.84</v>
      </c>
      <c r="E124" s="447">
        <f t="shared" si="20"/>
        <v>0</v>
      </c>
      <c r="G124" s="493">
        <v>12</v>
      </c>
      <c r="H124" s="446" t="s">
        <v>601</v>
      </c>
      <c r="I124" s="444">
        <f>'Bieu 01 CH'!Q27</f>
        <v>3.14</v>
      </c>
      <c r="J124" s="444">
        <f>'Bieu 03 CH'!P28</f>
        <v>3.14</v>
      </c>
      <c r="K124" s="447">
        <f t="shared" si="21"/>
        <v>0</v>
      </c>
      <c r="M124" s="493">
        <v>12</v>
      </c>
      <c r="N124" s="446" t="s">
        <v>601</v>
      </c>
      <c r="O124" s="444">
        <f>'Bieu 01 CH'!Q36</f>
        <v>2.12</v>
      </c>
      <c r="P124" s="444">
        <f>'Bieu 03 CH'!P37</f>
        <v>2.1800000000000002</v>
      </c>
      <c r="Q124" s="447">
        <f t="shared" si="22"/>
        <v>6.0000000000000053E-2</v>
      </c>
      <c r="S124" s="493">
        <v>12</v>
      </c>
      <c r="T124" s="446" t="s">
        <v>601</v>
      </c>
      <c r="U124" s="444">
        <f>'Bieu 01 CH'!Q48</f>
        <v>2.06</v>
      </c>
      <c r="V124" s="444">
        <f>'Bieu 03 CH'!P49</f>
        <v>2.06</v>
      </c>
      <c r="W124" s="447">
        <f t="shared" si="23"/>
        <v>0</v>
      </c>
      <c r="Y124" s="493">
        <v>12</v>
      </c>
      <c r="Z124" s="446" t="s">
        <v>601</v>
      </c>
      <c r="AA124" s="444">
        <f>'Bieu 01 CH'!Q58</f>
        <v>0</v>
      </c>
      <c r="AB124" s="444">
        <f>'Bieu 03 CH'!P59</f>
        <v>0</v>
      </c>
      <c r="AC124" s="447">
        <f t="shared" si="24"/>
        <v>0</v>
      </c>
    </row>
    <row r="125" spans="1:29" x14ac:dyDescent="0.25">
      <c r="A125" s="445">
        <v>13</v>
      </c>
      <c r="B125" s="446" t="s">
        <v>602</v>
      </c>
      <c r="C125" s="444">
        <f>'Bieu 01 CH'!R14</f>
        <v>1509.69</v>
      </c>
      <c r="D125" s="444">
        <f>'Bieu 03 CH'!Q15</f>
        <v>1194.3900000000001</v>
      </c>
      <c r="E125" s="447">
        <f t="shared" si="20"/>
        <v>-315.29999999999995</v>
      </c>
      <c r="G125" s="445">
        <v>13</v>
      </c>
      <c r="H125" s="446" t="s">
        <v>602</v>
      </c>
      <c r="I125" s="444">
        <f>'Bieu 01 CH'!R27</f>
        <v>0</v>
      </c>
      <c r="J125" s="444">
        <f>'Bieu 03 CH'!Q28</f>
        <v>0</v>
      </c>
      <c r="K125" s="447">
        <f t="shared" si="21"/>
        <v>0</v>
      </c>
      <c r="M125" s="445">
        <v>13</v>
      </c>
      <c r="N125" s="446" t="s">
        <v>602</v>
      </c>
      <c r="O125" s="444">
        <f>'Bieu 01 CH'!R36</f>
        <v>1.24</v>
      </c>
      <c r="P125" s="444">
        <f>'Bieu 03 CH'!Q37</f>
        <v>1.55</v>
      </c>
      <c r="Q125" s="447">
        <f t="shared" si="22"/>
        <v>0.31000000000000005</v>
      </c>
      <c r="S125" s="445">
        <v>13</v>
      </c>
      <c r="T125" s="446" t="s">
        <v>602</v>
      </c>
      <c r="U125" s="444">
        <f>'Bieu 01 CH'!R48</f>
        <v>1.46</v>
      </c>
      <c r="V125" s="444">
        <f>'Bieu 03 CH'!Q49</f>
        <v>1.72</v>
      </c>
      <c r="W125" s="447">
        <f t="shared" si="23"/>
        <v>0.26</v>
      </c>
      <c r="Y125" s="445">
        <v>13</v>
      </c>
      <c r="Z125" s="446" t="s">
        <v>602</v>
      </c>
      <c r="AA125" s="444">
        <f>'Bieu 01 CH'!R58</f>
        <v>0</v>
      </c>
      <c r="AB125" s="444">
        <f>'Bieu 03 CH'!Q59</f>
        <v>0</v>
      </c>
      <c r="AC125" s="447">
        <f t="shared" si="24"/>
        <v>0</v>
      </c>
    </row>
    <row r="126" spans="1:29" x14ac:dyDescent="0.25">
      <c r="A126" s="493">
        <v>14</v>
      </c>
      <c r="B126" s="446" t="s">
        <v>603</v>
      </c>
      <c r="C126" s="444">
        <f>'Bieu 01 CH'!S14</f>
        <v>0</v>
      </c>
      <c r="D126" s="444">
        <f>'Bieu 03 CH'!R15</f>
        <v>0</v>
      </c>
      <c r="E126" s="447">
        <f t="shared" si="20"/>
        <v>0</v>
      </c>
      <c r="G126" s="493">
        <v>14</v>
      </c>
      <c r="H126" s="446" t="s">
        <v>603</v>
      </c>
      <c r="I126" s="444">
        <f>'Bieu 01 CH'!S27</f>
        <v>0</v>
      </c>
      <c r="J126" s="444">
        <f>'Bieu 03 CH'!R28</f>
        <v>0</v>
      </c>
      <c r="K126" s="447">
        <f t="shared" si="21"/>
        <v>0</v>
      </c>
      <c r="M126" s="493">
        <v>14</v>
      </c>
      <c r="N126" s="446" t="s">
        <v>603</v>
      </c>
      <c r="O126" s="444">
        <f>'Bieu 01 CH'!S36</f>
        <v>1.49</v>
      </c>
      <c r="P126" s="444">
        <f>'Bieu 03 CH'!R37</f>
        <v>1.49</v>
      </c>
      <c r="Q126" s="447">
        <f t="shared" si="22"/>
        <v>0</v>
      </c>
      <c r="S126" s="493">
        <v>14</v>
      </c>
      <c r="T126" s="446" t="s">
        <v>603</v>
      </c>
      <c r="U126" s="444">
        <f>'Bieu 01 CH'!S48</f>
        <v>1.81</v>
      </c>
      <c r="V126" s="444">
        <f>'Bieu 03 CH'!R49</f>
        <v>1.88</v>
      </c>
      <c r="W126" s="447">
        <f t="shared" si="23"/>
        <v>6.999999999999984E-2</v>
      </c>
      <c r="Y126" s="493">
        <v>14</v>
      </c>
      <c r="Z126" s="446" t="s">
        <v>603</v>
      </c>
      <c r="AA126" s="444">
        <f>'Bieu 01 CH'!S58</f>
        <v>0</v>
      </c>
      <c r="AB126" s="444">
        <f>'Bieu 03 CH'!R59</f>
        <v>0</v>
      </c>
      <c r="AC126" s="447">
        <f t="shared" si="24"/>
        <v>0</v>
      </c>
    </row>
    <row r="127" spans="1:29" x14ac:dyDescent="0.25">
      <c r="A127" s="445">
        <v>15</v>
      </c>
      <c r="B127" s="446" t="s">
        <v>604</v>
      </c>
      <c r="C127" s="444">
        <f>'Bieu 01 CH'!T14</f>
        <v>2738.88</v>
      </c>
      <c r="D127" s="444">
        <f>'Bieu 03 CH'!X15</f>
        <v>0</v>
      </c>
      <c r="E127" s="447">
        <f t="shared" si="20"/>
        <v>-2738.88</v>
      </c>
      <c r="G127" s="445">
        <v>15</v>
      </c>
      <c r="H127" s="446" t="s">
        <v>604</v>
      </c>
      <c r="I127" s="444">
        <f>'Bieu 01 CH'!T27</f>
        <v>0</v>
      </c>
      <c r="J127" s="444">
        <f>'Bieu 03 CH'!X28</f>
        <v>3.9</v>
      </c>
      <c r="K127" s="447">
        <f t="shared" si="21"/>
        <v>3.9</v>
      </c>
      <c r="M127" s="445">
        <v>15</v>
      </c>
      <c r="N127" s="446" t="s">
        <v>604</v>
      </c>
      <c r="O127" s="444">
        <f>'Bieu 01 CH'!T36</f>
        <v>3.83</v>
      </c>
      <c r="P127" s="444">
        <f>'Bieu 03 CH'!X37</f>
        <v>4.12</v>
      </c>
      <c r="Q127" s="447">
        <f t="shared" si="22"/>
        <v>0.29000000000000004</v>
      </c>
      <c r="S127" s="445">
        <v>15</v>
      </c>
      <c r="T127" s="446" t="s">
        <v>604</v>
      </c>
      <c r="U127" s="444">
        <f>'Bieu 01 CH'!T48</f>
        <v>0.91</v>
      </c>
      <c r="V127" s="444">
        <f>'Bieu 03 CH'!X49</f>
        <v>2.93</v>
      </c>
      <c r="W127" s="447">
        <f t="shared" si="23"/>
        <v>2.02</v>
      </c>
      <c r="Y127" s="445">
        <v>15</v>
      </c>
      <c r="Z127" s="446" t="s">
        <v>604</v>
      </c>
      <c r="AA127" s="444">
        <f>'Bieu 01 CH'!T58</f>
        <v>3.8</v>
      </c>
      <c r="AB127" s="444">
        <f>'Bieu 03 CH'!X59</f>
        <v>0.23</v>
      </c>
      <c r="AC127" s="447">
        <f t="shared" si="24"/>
        <v>-3.57</v>
      </c>
    </row>
    <row r="128" spans="1:29" x14ac:dyDescent="0.25">
      <c r="A128" s="493">
        <v>16</v>
      </c>
      <c r="B128" s="446" t="s">
        <v>605</v>
      </c>
      <c r="C128" s="444">
        <f>'Bieu 01 CH'!U14</f>
        <v>9823.41</v>
      </c>
      <c r="D128" s="444">
        <f>'Bieu 03 CH'!Y15</f>
        <v>0</v>
      </c>
      <c r="E128" s="447">
        <f t="shared" si="20"/>
        <v>-9823.41</v>
      </c>
      <c r="G128" s="493">
        <v>16</v>
      </c>
      <c r="H128" s="446" t="s">
        <v>605</v>
      </c>
      <c r="I128" s="444">
        <f>'Bieu 01 CH'!U27</f>
        <v>1.44</v>
      </c>
      <c r="J128" s="444">
        <f>'Bieu 03 CH'!Y28</f>
        <v>3.6</v>
      </c>
      <c r="K128" s="447">
        <f t="shared" si="21"/>
        <v>2.16</v>
      </c>
      <c r="M128" s="493">
        <v>16</v>
      </c>
      <c r="N128" s="446" t="s">
        <v>605</v>
      </c>
      <c r="O128" s="444">
        <f>'Bieu 01 CH'!U36</f>
        <v>2.25</v>
      </c>
      <c r="P128" s="444">
        <f>'Bieu 03 CH'!Y37</f>
        <v>1.63</v>
      </c>
      <c r="Q128" s="447">
        <f t="shared" si="22"/>
        <v>-0.62000000000000011</v>
      </c>
      <c r="S128" s="493">
        <v>16</v>
      </c>
      <c r="T128" s="446" t="s">
        <v>605</v>
      </c>
      <c r="U128" s="444">
        <f>'Bieu 01 CH'!U48</f>
        <v>1.3</v>
      </c>
      <c r="V128" s="444">
        <f>'Bieu 03 CH'!Y49</f>
        <v>1.08</v>
      </c>
      <c r="W128" s="447">
        <f t="shared" si="23"/>
        <v>-0.21999999999999997</v>
      </c>
      <c r="Y128" s="493">
        <v>16</v>
      </c>
      <c r="Z128" s="446" t="s">
        <v>605</v>
      </c>
      <c r="AA128" s="444">
        <f>'Bieu 01 CH'!U58</f>
        <v>0</v>
      </c>
      <c r="AB128" s="444">
        <f>'Bieu 03 CH'!Y59</f>
        <v>0.05</v>
      </c>
      <c r="AC128" s="447">
        <f t="shared" si="24"/>
        <v>0.05</v>
      </c>
    </row>
    <row r="129" spans="1:29" s="571" customFormat="1" x14ac:dyDescent="0.25">
      <c r="A129" s="445">
        <v>17</v>
      </c>
      <c r="B129" s="570" t="s">
        <v>606</v>
      </c>
      <c r="C129" s="573"/>
      <c r="D129" s="573"/>
      <c r="E129" s="574"/>
      <c r="G129" s="445">
        <v>17</v>
      </c>
      <c r="H129" s="570" t="s">
        <v>606</v>
      </c>
      <c r="I129" s="573"/>
      <c r="J129" s="573"/>
      <c r="K129" s="574"/>
      <c r="M129" s="445">
        <v>17</v>
      </c>
      <c r="N129" s="570" t="s">
        <v>606</v>
      </c>
      <c r="O129" s="573"/>
      <c r="P129" s="573"/>
      <c r="Q129" s="574"/>
      <c r="S129" s="445">
        <v>17</v>
      </c>
      <c r="T129" s="570" t="s">
        <v>606</v>
      </c>
      <c r="U129" s="573"/>
      <c r="V129" s="573"/>
      <c r="W129" s="574"/>
      <c r="Y129" s="445">
        <v>17</v>
      </c>
      <c r="Z129" s="570" t="s">
        <v>606</v>
      </c>
      <c r="AA129" s="573"/>
      <c r="AB129" s="573"/>
      <c r="AC129" s="574"/>
    </row>
    <row r="130" spans="1:29" s="571" customFormat="1" x14ac:dyDescent="0.25">
      <c r="A130" s="493">
        <v>18</v>
      </c>
      <c r="B130" s="572" t="s">
        <v>607</v>
      </c>
      <c r="C130" s="573"/>
      <c r="D130" s="573"/>
      <c r="E130" s="574"/>
      <c r="G130" s="493">
        <v>18</v>
      </c>
      <c r="H130" s="572" t="s">
        <v>607</v>
      </c>
      <c r="I130" s="573"/>
      <c r="J130" s="573"/>
      <c r="K130" s="574"/>
      <c r="M130" s="493">
        <v>18</v>
      </c>
      <c r="N130" s="572" t="s">
        <v>607</v>
      </c>
      <c r="O130" s="573"/>
      <c r="P130" s="573"/>
      <c r="Q130" s="574"/>
      <c r="S130" s="493">
        <v>18</v>
      </c>
      <c r="T130" s="572" t="s">
        <v>607</v>
      </c>
      <c r="U130" s="573"/>
      <c r="V130" s="573"/>
      <c r="W130" s="574"/>
      <c r="Y130" s="493">
        <v>18</v>
      </c>
      <c r="Z130" s="572" t="s">
        <v>607</v>
      </c>
      <c r="AA130" s="573"/>
      <c r="AB130" s="573"/>
      <c r="AC130" s="574"/>
    </row>
    <row r="131" spans="1:29" s="571" customFormat="1" x14ac:dyDescent="0.25">
      <c r="A131" s="445">
        <v>19</v>
      </c>
      <c r="B131" s="572" t="s">
        <v>608</v>
      </c>
      <c r="C131" s="573"/>
      <c r="D131" s="573"/>
      <c r="E131" s="574"/>
      <c r="G131" s="445">
        <v>19</v>
      </c>
      <c r="H131" s="572" t="s">
        <v>608</v>
      </c>
      <c r="I131" s="573"/>
      <c r="J131" s="573"/>
      <c r="K131" s="574"/>
      <c r="M131" s="445">
        <v>19</v>
      </c>
      <c r="N131" s="572" t="s">
        <v>608</v>
      </c>
      <c r="O131" s="573"/>
      <c r="P131" s="573"/>
      <c r="Q131" s="574"/>
      <c r="S131" s="445">
        <v>19</v>
      </c>
      <c r="T131" s="572" t="s">
        <v>608</v>
      </c>
      <c r="U131" s="573"/>
      <c r="V131" s="573"/>
      <c r="W131" s="574"/>
      <c r="Y131" s="445">
        <v>19</v>
      </c>
      <c r="Z131" s="572" t="s">
        <v>608</v>
      </c>
      <c r="AA131" s="573"/>
      <c r="AB131" s="573"/>
      <c r="AC131" s="574"/>
    </row>
    <row r="132" spans="1:29" s="571" customFormat="1" x14ac:dyDescent="0.25">
      <c r="A132" s="493">
        <v>20</v>
      </c>
      <c r="B132" s="572" t="s">
        <v>609</v>
      </c>
      <c r="C132" s="573"/>
      <c r="D132" s="573"/>
      <c r="E132" s="574"/>
      <c r="G132" s="493">
        <v>20</v>
      </c>
      <c r="H132" s="572" t="s">
        <v>609</v>
      </c>
      <c r="I132" s="573"/>
      <c r="J132" s="573"/>
      <c r="K132" s="574"/>
      <c r="M132" s="493">
        <v>20</v>
      </c>
      <c r="N132" s="572" t="s">
        <v>609</v>
      </c>
      <c r="O132" s="573"/>
      <c r="P132" s="573"/>
      <c r="Q132" s="574"/>
      <c r="S132" s="493">
        <v>20</v>
      </c>
      <c r="T132" s="572" t="s">
        <v>609</v>
      </c>
      <c r="U132" s="573"/>
      <c r="V132" s="573"/>
      <c r="W132" s="574"/>
      <c r="Y132" s="493">
        <v>20</v>
      </c>
      <c r="Z132" s="572" t="s">
        <v>609</v>
      </c>
      <c r="AA132" s="573"/>
      <c r="AB132" s="573"/>
      <c r="AC132" s="574"/>
    </row>
    <row r="133" spans="1:29" s="571" customFormat="1" ht="31.5" x14ac:dyDescent="0.25">
      <c r="A133" s="445">
        <v>21</v>
      </c>
      <c r="B133" s="572" t="s">
        <v>610</v>
      </c>
      <c r="C133" s="573"/>
      <c r="D133" s="573"/>
      <c r="E133" s="574"/>
      <c r="G133" s="445">
        <v>21</v>
      </c>
      <c r="H133" s="572" t="s">
        <v>610</v>
      </c>
      <c r="I133" s="573"/>
      <c r="J133" s="573"/>
      <c r="K133" s="574"/>
      <c r="M133" s="445">
        <v>21</v>
      </c>
      <c r="N133" s="572" t="s">
        <v>610</v>
      </c>
      <c r="O133" s="573"/>
      <c r="P133" s="573"/>
      <c r="Q133" s="574"/>
      <c r="S133" s="445">
        <v>21</v>
      </c>
      <c r="T133" s="572" t="s">
        <v>610</v>
      </c>
      <c r="U133" s="573"/>
      <c r="V133" s="573"/>
      <c r="W133" s="574"/>
      <c r="Y133" s="445">
        <v>21</v>
      </c>
      <c r="Z133" s="572" t="s">
        <v>610</v>
      </c>
      <c r="AA133" s="573"/>
      <c r="AB133" s="573"/>
      <c r="AC133" s="574"/>
    </row>
    <row r="134" spans="1:29" x14ac:dyDescent="0.25">
      <c r="A134" s="1214" t="s">
        <v>510</v>
      </c>
      <c r="B134" s="1214"/>
      <c r="C134" s="448">
        <f>SUM(C113:C128)</f>
        <v>30099.01</v>
      </c>
      <c r="D134" s="448">
        <f>SUM(D113:D128)</f>
        <v>17206.82</v>
      </c>
      <c r="E134" s="449">
        <f t="shared" si="20"/>
        <v>-12892.189999999999</v>
      </c>
      <c r="G134" s="1214" t="s">
        <v>510</v>
      </c>
      <c r="H134" s="1214"/>
      <c r="I134" s="492">
        <f>SUM(I113:I128)</f>
        <v>37.9</v>
      </c>
      <c r="J134" s="492">
        <f>SUM(J113:J128)</f>
        <v>68.459999999999994</v>
      </c>
      <c r="K134" s="492">
        <f>SUM(K113:K128)</f>
        <v>30.56</v>
      </c>
      <c r="M134" s="1214" t="s">
        <v>510</v>
      </c>
      <c r="N134" s="1214"/>
      <c r="O134" s="492">
        <f>SUM(O113:O128)</f>
        <v>40.620000000000005</v>
      </c>
      <c r="P134" s="492">
        <f>SUM(P113:P128)</f>
        <v>43.76</v>
      </c>
      <c r="Q134" s="496">
        <f>SUM(Q113:Q128)</f>
        <v>3.1399999999999997</v>
      </c>
      <c r="S134" s="1214" t="s">
        <v>510</v>
      </c>
      <c r="T134" s="1214"/>
      <c r="U134" s="492">
        <f>SUM(U113:U128)</f>
        <v>24.57</v>
      </c>
      <c r="V134" s="492">
        <f>SUM(V113:V128)</f>
        <v>28.939999999999991</v>
      </c>
      <c r="W134" s="496">
        <f>SUM(W113:W128)</f>
        <v>4.3699999999999992</v>
      </c>
      <c r="Y134" s="1214" t="s">
        <v>510</v>
      </c>
      <c r="Z134" s="1214"/>
      <c r="AA134" s="492">
        <f>SUM(AA113:AA128)</f>
        <v>38.21</v>
      </c>
      <c r="AB134" s="492">
        <f>SUM(AB113:AB128)</f>
        <v>34.69</v>
      </c>
      <c r="AC134" s="496">
        <f>SUM(AC113:AC128)</f>
        <v>-3.52</v>
      </c>
    </row>
    <row r="136" spans="1:29" ht="15" x14ac:dyDescent="0.2">
      <c r="A136" s="1215" t="s">
        <v>513</v>
      </c>
      <c r="B136" s="1215"/>
      <c r="C136" s="1215"/>
      <c r="D136" s="1215"/>
      <c r="E136" s="1215"/>
      <c r="G136" s="1215" t="s">
        <v>523</v>
      </c>
      <c r="H136" s="1215"/>
      <c r="I136" s="1215"/>
      <c r="J136" s="1215"/>
      <c r="K136" s="1215"/>
      <c r="M136" s="1218" t="s">
        <v>532</v>
      </c>
      <c r="N136" s="1218"/>
      <c r="O136" s="1218"/>
      <c r="P136" s="1218"/>
      <c r="Q136" s="1218"/>
      <c r="S136" s="1218" t="s">
        <v>541</v>
      </c>
      <c r="T136" s="1218"/>
      <c r="U136" s="1218"/>
      <c r="V136" s="1218"/>
      <c r="W136" s="1218"/>
      <c r="Y136" s="1218" t="s">
        <v>550</v>
      </c>
      <c r="Z136" s="1218"/>
      <c r="AA136" s="1218"/>
      <c r="AB136" s="1218"/>
      <c r="AC136" s="1218"/>
    </row>
    <row r="137" spans="1:29" ht="15" x14ac:dyDescent="0.2">
      <c r="A137" s="1216"/>
      <c r="B137" s="1216"/>
      <c r="C137" s="1216"/>
      <c r="D137" s="1216"/>
      <c r="E137" s="1216"/>
      <c r="G137" s="1216"/>
      <c r="H137" s="1216"/>
      <c r="I137" s="1216"/>
      <c r="J137" s="1216"/>
      <c r="K137" s="1216"/>
      <c r="M137" s="1219"/>
      <c r="N137" s="1219"/>
      <c r="O137" s="1219"/>
      <c r="P137" s="1219"/>
      <c r="Q137" s="1219"/>
      <c r="S137" s="1219"/>
      <c r="T137" s="1219"/>
      <c r="U137" s="1219"/>
      <c r="V137" s="1219"/>
      <c r="W137" s="1219"/>
      <c r="Y137" s="1219"/>
      <c r="Z137" s="1219"/>
      <c r="AA137" s="1219"/>
      <c r="AB137" s="1219"/>
      <c r="AC137" s="1219"/>
    </row>
    <row r="138" spans="1:29" x14ac:dyDescent="0.2">
      <c r="A138" s="1217" t="s">
        <v>20</v>
      </c>
      <c r="B138" s="1217" t="s">
        <v>499</v>
      </c>
      <c r="C138" s="1217" t="s">
        <v>3</v>
      </c>
      <c r="D138" s="1217" t="s">
        <v>500</v>
      </c>
      <c r="E138" s="1217"/>
      <c r="G138" s="1217" t="s">
        <v>20</v>
      </c>
      <c r="H138" s="1217" t="s">
        <v>499</v>
      </c>
      <c r="I138" s="1217" t="s">
        <v>3</v>
      </c>
      <c r="J138" s="1217" t="s">
        <v>500</v>
      </c>
      <c r="K138" s="1217"/>
      <c r="M138" s="1217" t="s">
        <v>20</v>
      </c>
      <c r="N138" s="1217" t="s">
        <v>499</v>
      </c>
      <c r="O138" s="1217" t="s">
        <v>3</v>
      </c>
      <c r="P138" s="1217" t="s">
        <v>500</v>
      </c>
      <c r="Q138" s="1217"/>
      <c r="S138" s="1217" t="s">
        <v>20</v>
      </c>
      <c r="T138" s="1217" t="s">
        <v>499</v>
      </c>
      <c r="U138" s="1217" t="s">
        <v>3</v>
      </c>
      <c r="V138" s="1217" t="s">
        <v>500</v>
      </c>
      <c r="W138" s="1217"/>
      <c r="Y138" s="1208" t="s">
        <v>20</v>
      </c>
      <c r="Z138" s="1208" t="s">
        <v>499</v>
      </c>
      <c r="AA138" s="1208" t="s">
        <v>3</v>
      </c>
      <c r="AB138" s="1210" t="s">
        <v>500</v>
      </c>
      <c r="AC138" s="1211"/>
    </row>
    <row r="139" spans="1:29" ht="47.25" x14ac:dyDescent="0.2">
      <c r="A139" s="1217"/>
      <c r="B139" s="1217"/>
      <c r="C139" s="1217"/>
      <c r="D139" s="453" t="s">
        <v>130</v>
      </c>
      <c r="E139" s="453" t="s">
        <v>501</v>
      </c>
      <c r="G139" s="1217"/>
      <c r="H139" s="1217"/>
      <c r="I139" s="1217"/>
      <c r="J139" s="453" t="s">
        <v>130</v>
      </c>
      <c r="K139" s="453" t="s">
        <v>501</v>
      </c>
      <c r="M139" s="1217"/>
      <c r="N139" s="1217"/>
      <c r="O139" s="1217"/>
      <c r="P139" s="453" t="s">
        <v>130</v>
      </c>
      <c r="Q139" s="453" t="s">
        <v>501</v>
      </c>
      <c r="S139" s="1217"/>
      <c r="T139" s="1217"/>
      <c r="U139" s="1217"/>
      <c r="V139" s="453" t="s">
        <v>130</v>
      </c>
      <c r="W139" s="453" t="s">
        <v>501</v>
      </c>
      <c r="Y139" s="1209"/>
      <c r="Z139" s="1209"/>
      <c r="AA139" s="1209"/>
      <c r="AB139" s="453" t="s">
        <v>130</v>
      </c>
      <c r="AC139" s="453" t="s">
        <v>501</v>
      </c>
    </row>
    <row r="140" spans="1:29" x14ac:dyDescent="0.2">
      <c r="A140" s="445">
        <v>1</v>
      </c>
      <c r="B140" s="450" t="s">
        <v>590</v>
      </c>
      <c r="C140" s="454">
        <f>'Bieu 01 CH'!F16</f>
        <v>226.75</v>
      </c>
      <c r="D140" s="454">
        <f>'Bieu 03 CH'!E17</f>
        <v>204.95</v>
      </c>
      <c r="E140" s="447">
        <f>D140-C140</f>
        <v>-21.800000000000011</v>
      </c>
      <c r="G140" s="445">
        <v>1</v>
      </c>
      <c r="H140" s="450" t="s">
        <v>590</v>
      </c>
      <c r="I140" s="454">
        <f>'Bieu 01 CH'!F28</f>
        <v>0</v>
      </c>
      <c r="J140" s="454">
        <f>'Bieu 03 CH'!E29</f>
        <v>0</v>
      </c>
      <c r="K140" s="447">
        <f>J140-I140</f>
        <v>0</v>
      </c>
      <c r="M140" s="445">
        <v>1</v>
      </c>
      <c r="N140" s="450" t="s">
        <v>590</v>
      </c>
      <c r="O140" s="454">
        <f>'Bieu 01 CH'!F37</f>
        <v>1.44</v>
      </c>
      <c r="P140" s="454">
        <f>'Bieu 03 CH'!E38</f>
        <v>3.26</v>
      </c>
      <c r="Q140" s="447">
        <f>P140-O140</f>
        <v>1.8199999999999998</v>
      </c>
      <c r="S140" s="445">
        <v>1</v>
      </c>
      <c r="T140" s="450" t="s">
        <v>590</v>
      </c>
      <c r="U140" s="454">
        <f>'Bieu 01 CH'!F49</f>
        <v>0</v>
      </c>
      <c r="V140" s="454">
        <f>'Bieu 03 CH'!E50</f>
        <v>0.05</v>
      </c>
      <c r="W140" s="447">
        <f>V140-U140</f>
        <v>0.05</v>
      </c>
      <c r="Y140" s="445">
        <v>1</v>
      </c>
      <c r="Z140" s="450" t="s">
        <v>590</v>
      </c>
      <c r="AA140" s="454">
        <f>'Bieu 01 CH'!F59</f>
        <v>17.190000000000001</v>
      </c>
      <c r="AB140" s="454">
        <f>'Bieu 03 CH'!E60</f>
        <v>16.93</v>
      </c>
      <c r="AC140" s="447">
        <f>AB140-AA140</f>
        <v>-0.26000000000000156</v>
      </c>
    </row>
    <row r="141" spans="1:29" x14ac:dyDescent="0.25">
      <c r="A141" s="493">
        <v>2</v>
      </c>
      <c r="B141" s="451" t="s">
        <v>591</v>
      </c>
      <c r="C141" s="444">
        <f>'Bieu 01 CH'!G16</f>
        <v>5317.81</v>
      </c>
      <c r="D141" s="444">
        <f>'Bieu 03 CH'!F17</f>
        <v>4260.4600000000009</v>
      </c>
      <c r="E141" s="447">
        <f t="shared" ref="E141:E161" si="25">D141-C141</f>
        <v>-1057.3499999999995</v>
      </c>
      <c r="G141" s="493">
        <v>2</v>
      </c>
      <c r="H141" s="451" t="s">
        <v>591</v>
      </c>
      <c r="I141" s="444">
        <f>'Bieu 01 CH'!G28</f>
        <v>0</v>
      </c>
      <c r="J141" s="444">
        <f>'Bieu 03 CH'!F29</f>
        <v>0</v>
      </c>
      <c r="K141" s="447">
        <f t="shared" ref="K141:K155" si="26">J141-I141</f>
        <v>0</v>
      </c>
      <c r="M141" s="493">
        <v>2</v>
      </c>
      <c r="N141" s="451" t="s">
        <v>591</v>
      </c>
      <c r="O141" s="444">
        <f>'Bieu 01 CH'!G37</f>
        <v>0.27</v>
      </c>
      <c r="P141" s="444">
        <f>'Bieu 03 CH'!F38</f>
        <v>0.27</v>
      </c>
      <c r="Q141" s="447">
        <f t="shared" ref="Q141:Q155" si="27">P141-O141</f>
        <v>0</v>
      </c>
      <c r="S141" s="493">
        <v>2</v>
      </c>
      <c r="T141" s="451" t="s">
        <v>591</v>
      </c>
      <c r="U141" s="444">
        <f>'Bieu 01 CH'!G49</f>
        <v>0.71</v>
      </c>
      <c r="V141" s="444">
        <f>'Bieu 03 CH'!F50</f>
        <v>0.76</v>
      </c>
      <c r="W141" s="447">
        <f t="shared" ref="W141:W155" si="28">V141-U141</f>
        <v>5.0000000000000044E-2</v>
      </c>
      <c r="Y141" s="493">
        <v>2</v>
      </c>
      <c r="Z141" s="451" t="s">
        <v>591</v>
      </c>
      <c r="AA141" s="444">
        <f>'Bieu 01 CH'!G59</f>
        <v>116.55</v>
      </c>
      <c r="AB141" s="444">
        <f>'Bieu 03 CH'!F60</f>
        <v>116.39999999999999</v>
      </c>
      <c r="AC141" s="447">
        <f t="shared" ref="AC141:AC155" si="29">AB141-AA141</f>
        <v>-0.15000000000000568</v>
      </c>
    </row>
    <row r="142" spans="1:29" x14ac:dyDescent="0.25">
      <c r="A142" s="445">
        <v>3</v>
      </c>
      <c r="B142" s="451" t="s">
        <v>592</v>
      </c>
      <c r="C142" s="444">
        <f>'Bieu 01 CH'!H16</f>
        <v>2821.72</v>
      </c>
      <c r="D142" s="444">
        <f>'Bieu 03 CH'!G17</f>
        <v>2324.4299999999998</v>
      </c>
      <c r="E142" s="447">
        <f t="shared" si="25"/>
        <v>-497.28999999999996</v>
      </c>
      <c r="G142" s="445">
        <v>3</v>
      </c>
      <c r="H142" s="451" t="s">
        <v>592</v>
      </c>
      <c r="I142" s="444">
        <f>'Bieu 01 CH'!H28</f>
        <v>0</v>
      </c>
      <c r="J142" s="444">
        <f>'Bieu 03 CH'!G29</f>
        <v>0</v>
      </c>
      <c r="K142" s="447">
        <f t="shared" si="26"/>
        <v>0</v>
      </c>
      <c r="M142" s="445">
        <v>3</v>
      </c>
      <c r="N142" s="451" t="s">
        <v>592</v>
      </c>
      <c r="O142" s="444">
        <f>'Bieu 01 CH'!H37</f>
        <v>0</v>
      </c>
      <c r="P142" s="444">
        <f>'Bieu 03 CH'!G38</f>
        <v>2.1</v>
      </c>
      <c r="Q142" s="447">
        <f t="shared" si="27"/>
        <v>2.1</v>
      </c>
      <c r="S142" s="445">
        <v>3</v>
      </c>
      <c r="T142" s="451" t="s">
        <v>592</v>
      </c>
      <c r="U142" s="444">
        <f>'Bieu 01 CH'!H49</f>
        <v>0</v>
      </c>
      <c r="V142" s="444">
        <f>'Bieu 03 CH'!G50</f>
        <v>0.08</v>
      </c>
      <c r="W142" s="447">
        <f t="shared" si="28"/>
        <v>0.08</v>
      </c>
      <c r="Y142" s="445">
        <v>3</v>
      </c>
      <c r="Z142" s="451" t="s">
        <v>592</v>
      </c>
      <c r="AA142" s="444">
        <f>'Bieu 01 CH'!H59</f>
        <v>19.45</v>
      </c>
      <c r="AB142" s="444">
        <f>'Bieu 03 CH'!G60</f>
        <v>10.989999999999998</v>
      </c>
      <c r="AC142" s="447">
        <f t="shared" si="29"/>
        <v>-8.4600000000000009</v>
      </c>
    </row>
    <row r="143" spans="1:29" x14ac:dyDescent="0.25">
      <c r="A143" s="493">
        <v>4</v>
      </c>
      <c r="B143" s="451" t="s">
        <v>593</v>
      </c>
      <c r="C143" s="444">
        <f>'Bieu 01 CH'!I16</f>
        <v>1075.77</v>
      </c>
      <c r="D143" s="444">
        <f>'Bieu 03 CH'!H17</f>
        <v>1075.77</v>
      </c>
      <c r="E143" s="447">
        <f t="shared" si="25"/>
        <v>0</v>
      </c>
      <c r="G143" s="493">
        <v>4</v>
      </c>
      <c r="H143" s="451" t="s">
        <v>593</v>
      </c>
      <c r="I143" s="444">
        <f>'Bieu 01 CH'!I28</f>
        <v>0</v>
      </c>
      <c r="J143" s="444">
        <f>'Bieu 03 CH'!H29</f>
        <v>0</v>
      </c>
      <c r="K143" s="447">
        <f t="shared" si="26"/>
        <v>0</v>
      </c>
      <c r="M143" s="493">
        <v>4</v>
      </c>
      <c r="N143" s="451" t="s">
        <v>593</v>
      </c>
      <c r="O143" s="444">
        <f>'Bieu 01 CH'!I37</f>
        <v>0.02</v>
      </c>
      <c r="P143" s="444">
        <f>'Bieu 03 CH'!H38</f>
        <v>0.02</v>
      </c>
      <c r="Q143" s="447">
        <f t="shared" si="27"/>
        <v>0</v>
      </c>
      <c r="S143" s="493">
        <v>4</v>
      </c>
      <c r="T143" s="451" t="s">
        <v>593</v>
      </c>
      <c r="U143" s="444">
        <f>'Bieu 01 CH'!I49</f>
        <v>0.2</v>
      </c>
      <c r="V143" s="444">
        <f>'Bieu 03 CH'!H50</f>
        <v>0.49</v>
      </c>
      <c r="W143" s="447">
        <f t="shared" si="28"/>
        <v>0.28999999999999998</v>
      </c>
      <c r="Y143" s="493">
        <v>4</v>
      </c>
      <c r="Z143" s="451" t="s">
        <v>593</v>
      </c>
      <c r="AA143" s="444">
        <f>'Bieu 01 CH'!I59</f>
        <v>38.36</v>
      </c>
      <c r="AB143" s="444">
        <f>'Bieu 03 CH'!H60</f>
        <v>37.659999999999997</v>
      </c>
      <c r="AC143" s="447">
        <f t="shared" si="29"/>
        <v>-0.70000000000000284</v>
      </c>
    </row>
    <row r="144" spans="1:29" x14ac:dyDescent="0.25">
      <c r="A144" s="445">
        <v>5</v>
      </c>
      <c r="B144" s="451" t="s">
        <v>594</v>
      </c>
      <c r="C144" s="444">
        <f>'Bieu 01 CH'!J16</f>
        <v>814.35</v>
      </c>
      <c r="D144" s="444">
        <f>'Bieu 03 CH'!I17</f>
        <v>340.94</v>
      </c>
      <c r="E144" s="447">
        <f t="shared" si="25"/>
        <v>-473.41</v>
      </c>
      <c r="G144" s="445">
        <v>5</v>
      </c>
      <c r="H144" s="451" t="s">
        <v>594</v>
      </c>
      <c r="I144" s="444">
        <f>'Bieu 01 CH'!J28</f>
        <v>0</v>
      </c>
      <c r="J144" s="444">
        <f>'Bieu 03 CH'!I29</f>
        <v>0</v>
      </c>
      <c r="K144" s="447">
        <f t="shared" si="26"/>
        <v>0</v>
      </c>
      <c r="M144" s="445">
        <v>5</v>
      </c>
      <c r="N144" s="451" t="s">
        <v>594</v>
      </c>
      <c r="O144" s="444">
        <f>'Bieu 01 CH'!J37</f>
        <v>0</v>
      </c>
      <c r="P144" s="444">
        <f>'Bieu 03 CH'!I38</f>
        <v>0</v>
      </c>
      <c r="Q144" s="447">
        <f t="shared" si="27"/>
        <v>0</v>
      </c>
      <c r="S144" s="445">
        <v>5</v>
      </c>
      <c r="T144" s="451" t="s">
        <v>594</v>
      </c>
      <c r="U144" s="444">
        <f>'Bieu 01 CH'!J49</f>
        <v>0</v>
      </c>
      <c r="V144" s="444">
        <f>'Bieu 03 CH'!I50</f>
        <v>0</v>
      </c>
      <c r="W144" s="447">
        <f t="shared" si="28"/>
        <v>0</v>
      </c>
      <c r="Y144" s="445">
        <v>5</v>
      </c>
      <c r="Z144" s="451" t="s">
        <v>594</v>
      </c>
      <c r="AA144" s="444">
        <f>'Bieu 01 CH'!J59</f>
        <v>74.91</v>
      </c>
      <c r="AB144" s="444">
        <f>'Bieu 03 CH'!I60</f>
        <v>73.86999999999999</v>
      </c>
      <c r="AC144" s="447">
        <f t="shared" si="29"/>
        <v>-1.0400000000000063</v>
      </c>
    </row>
    <row r="145" spans="1:29" ht="31.5" x14ac:dyDescent="0.25">
      <c r="A145" s="493">
        <v>6</v>
      </c>
      <c r="B145" s="451" t="s">
        <v>595</v>
      </c>
      <c r="C145" s="444">
        <f>'Bieu 01 CH'!K16</f>
        <v>4287.79</v>
      </c>
      <c r="D145" s="444">
        <f>'Bieu 03 CH'!J17</f>
        <v>4183.1400000000003</v>
      </c>
      <c r="E145" s="447">
        <f t="shared" si="25"/>
        <v>-104.64999999999964</v>
      </c>
      <c r="G145" s="493">
        <v>6</v>
      </c>
      <c r="H145" s="451" t="s">
        <v>595</v>
      </c>
      <c r="I145" s="444">
        <f>'Bieu 01 CH'!K28</f>
        <v>0</v>
      </c>
      <c r="J145" s="444">
        <f>'Bieu 03 CH'!J29</f>
        <v>0</v>
      </c>
      <c r="K145" s="447">
        <f t="shared" si="26"/>
        <v>0</v>
      </c>
      <c r="M145" s="493">
        <v>6</v>
      </c>
      <c r="N145" s="451" t="s">
        <v>595</v>
      </c>
      <c r="O145" s="444">
        <f>'Bieu 01 CH'!K37</f>
        <v>0.08</v>
      </c>
      <c r="P145" s="444">
        <f>'Bieu 03 CH'!J38</f>
        <v>0.08</v>
      </c>
      <c r="Q145" s="447">
        <f t="shared" si="27"/>
        <v>0</v>
      </c>
      <c r="S145" s="493">
        <v>6</v>
      </c>
      <c r="T145" s="451" t="s">
        <v>595</v>
      </c>
      <c r="U145" s="444">
        <f>'Bieu 01 CH'!K49</f>
        <v>0</v>
      </c>
      <c r="V145" s="444">
        <f>'Bieu 03 CH'!J50</f>
        <v>0</v>
      </c>
      <c r="W145" s="447">
        <f t="shared" si="28"/>
        <v>0</v>
      </c>
      <c r="Y145" s="493">
        <v>6</v>
      </c>
      <c r="Z145" s="451" t="s">
        <v>595</v>
      </c>
      <c r="AA145" s="444">
        <f>'Bieu 01 CH'!K59</f>
        <v>9.7100000000000009</v>
      </c>
      <c r="AB145" s="444">
        <f>'Bieu 03 CH'!J60</f>
        <v>9.7100000000000009</v>
      </c>
      <c r="AC145" s="447">
        <f t="shared" si="29"/>
        <v>0</v>
      </c>
    </row>
    <row r="146" spans="1:29" x14ac:dyDescent="0.25">
      <c r="A146" s="445">
        <v>7</v>
      </c>
      <c r="B146" s="446" t="s">
        <v>596</v>
      </c>
      <c r="C146" s="444">
        <f>'Bieu 01 CH'!L16</f>
        <v>7799.06</v>
      </c>
      <c r="D146" s="444">
        <f>'Bieu 03 CH'!K17</f>
        <v>6996.1900000000005</v>
      </c>
      <c r="E146" s="447">
        <f t="shared" si="25"/>
        <v>-802.86999999999989</v>
      </c>
      <c r="G146" s="445">
        <v>7</v>
      </c>
      <c r="H146" s="446" t="s">
        <v>596</v>
      </c>
      <c r="I146" s="444">
        <f>'Bieu 01 CH'!L28</f>
        <v>0</v>
      </c>
      <c r="J146" s="444">
        <f>'Bieu 03 CH'!K29</f>
        <v>0</v>
      </c>
      <c r="K146" s="447">
        <f t="shared" si="26"/>
        <v>0</v>
      </c>
      <c r="M146" s="445">
        <v>7</v>
      </c>
      <c r="N146" s="446" t="s">
        <v>596</v>
      </c>
      <c r="O146" s="444">
        <f>'Bieu 01 CH'!L37</f>
        <v>0.15</v>
      </c>
      <c r="P146" s="444">
        <f>'Bieu 03 CH'!K38</f>
        <v>0.15</v>
      </c>
      <c r="Q146" s="447">
        <f t="shared" si="27"/>
        <v>0</v>
      </c>
      <c r="S146" s="445">
        <v>7</v>
      </c>
      <c r="T146" s="446" t="s">
        <v>596</v>
      </c>
      <c r="U146" s="444">
        <f>'Bieu 01 CH'!L49</f>
        <v>0</v>
      </c>
      <c r="V146" s="444">
        <f>'Bieu 03 CH'!K50</f>
        <v>0</v>
      </c>
      <c r="W146" s="447">
        <f t="shared" si="28"/>
        <v>0</v>
      </c>
      <c r="Y146" s="445">
        <v>7</v>
      </c>
      <c r="Z146" s="446" t="s">
        <v>596</v>
      </c>
      <c r="AA146" s="444">
        <f>'Bieu 01 CH'!L59</f>
        <v>85.16</v>
      </c>
      <c r="AB146" s="444">
        <f>'Bieu 03 CH'!K60</f>
        <v>84.46</v>
      </c>
      <c r="AC146" s="447">
        <f t="shared" si="29"/>
        <v>-0.70000000000000284</v>
      </c>
    </row>
    <row r="147" spans="1:29" x14ac:dyDescent="0.25">
      <c r="A147" s="493">
        <v>8</v>
      </c>
      <c r="B147" s="446" t="s">
        <v>597</v>
      </c>
      <c r="C147" s="444">
        <f>'Bieu 01 CH'!M16</f>
        <v>1435.48</v>
      </c>
      <c r="D147" s="444">
        <f>'Bieu 03 CH'!L17</f>
        <v>1400.69</v>
      </c>
      <c r="E147" s="447">
        <f t="shared" si="25"/>
        <v>-34.789999999999964</v>
      </c>
      <c r="G147" s="493">
        <v>8</v>
      </c>
      <c r="H147" s="446" t="s">
        <v>597</v>
      </c>
      <c r="I147" s="444">
        <f>'Bieu 01 CH'!M28</f>
        <v>0</v>
      </c>
      <c r="J147" s="444">
        <f>'Bieu 03 CH'!L29</f>
        <v>0</v>
      </c>
      <c r="K147" s="447">
        <f t="shared" si="26"/>
        <v>0</v>
      </c>
      <c r="M147" s="493">
        <v>8</v>
      </c>
      <c r="N147" s="446" t="s">
        <v>597</v>
      </c>
      <c r="O147" s="444">
        <f>'Bieu 01 CH'!M37</f>
        <v>0</v>
      </c>
      <c r="P147" s="444">
        <f>'Bieu 03 CH'!L38</f>
        <v>0</v>
      </c>
      <c r="Q147" s="447">
        <f t="shared" si="27"/>
        <v>0</v>
      </c>
      <c r="S147" s="493">
        <v>8</v>
      </c>
      <c r="T147" s="446" t="s">
        <v>597</v>
      </c>
      <c r="U147" s="444">
        <f>'Bieu 01 CH'!M49</f>
        <v>0</v>
      </c>
      <c r="V147" s="444">
        <f>'Bieu 03 CH'!L50</f>
        <v>0</v>
      </c>
      <c r="W147" s="447">
        <f t="shared" si="28"/>
        <v>0</v>
      </c>
      <c r="Y147" s="493">
        <v>8</v>
      </c>
      <c r="Z147" s="446" t="s">
        <v>597</v>
      </c>
      <c r="AA147" s="444">
        <f>'Bieu 01 CH'!M59</f>
        <v>35.24</v>
      </c>
      <c r="AB147" s="444">
        <f>'Bieu 03 CH'!L60</f>
        <v>34.940000000000005</v>
      </c>
      <c r="AC147" s="447">
        <f t="shared" si="29"/>
        <v>-0.29999999999999716</v>
      </c>
    </row>
    <row r="148" spans="1:29" x14ac:dyDescent="0.25">
      <c r="A148" s="445">
        <v>9</v>
      </c>
      <c r="B148" s="446" t="s">
        <v>598</v>
      </c>
      <c r="C148" s="444">
        <f>'Bieu 01 CH'!N16</f>
        <v>464.95</v>
      </c>
      <c r="D148" s="444">
        <f>'Bieu 03 CH'!M17</f>
        <v>449.95</v>
      </c>
      <c r="E148" s="447">
        <f t="shared" si="25"/>
        <v>-15</v>
      </c>
      <c r="G148" s="445">
        <v>9</v>
      </c>
      <c r="H148" s="446" t="s">
        <v>598</v>
      </c>
      <c r="I148" s="444">
        <f>'Bieu 01 CH'!N28</f>
        <v>0</v>
      </c>
      <c r="J148" s="444">
        <f>'Bieu 03 CH'!M29</f>
        <v>0</v>
      </c>
      <c r="K148" s="447">
        <f t="shared" si="26"/>
        <v>0</v>
      </c>
      <c r="M148" s="445">
        <v>9</v>
      </c>
      <c r="N148" s="446" t="s">
        <v>598</v>
      </c>
      <c r="O148" s="444">
        <f>'Bieu 01 CH'!N37</f>
        <v>7.0000000000000007E-2</v>
      </c>
      <c r="P148" s="444">
        <f>'Bieu 03 CH'!M38</f>
        <v>7.0000000000000007E-2</v>
      </c>
      <c r="Q148" s="447">
        <f t="shared" si="27"/>
        <v>0</v>
      </c>
      <c r="S148" s="445">
        <v>9</v>
      </c>
      <c r="T148" s="446" t="s">
        <v>598</v>
      </c>
      <c r="U148" s="444">
        <f>'Bieu 01 CH'!N49</f>
        <v>0</v>
      </c>
      <c r="V148" s="444">
        <f>'Bieu 03 CH'!M50</f>
        <v>0</v>
      </c>
      <c r="W148" s="447">
        <f t="shared" si="28"/>
        <v>0</v>
      </c>
      <c r="Y148" s="445">
        <v>9</v>
      </c>
      <c r="Z148" s="446" t="s">
        <v>598</v>
      </c>
      <c r="AA148" s="444">
        <f>'Bieu 01 CH'!N59</f>
        <v>15.99</v>
      </c>
      <c r="AB148" s="444">
        <f>'Bieu 03 CH'!M60</f>
        <v>15.43</v>
      </c>
      <c r="AC148" s="447">
        <f t="shared" si="29"/>
        <v>-0.5600000000000005</v>
      </c>
    </row>
    <row r="149" spans="1:29" x14ac:dyDescent="0.25">
      <c r="A149" s="493">
        <v>10</v>
      </c>
      <c r="B149" s="446" t="s">
        <v>599</v>
      </c>
      <c r="C149" s="444">
        <f>'Bieu 01 CH'!O16</f>
        <v>3867.6</v>
      </c>
      <c r="D149" s="444">
        <f>'Bieu 03 CH'!N17</f>
        <v>3643.0099999999998</v>
      </c>
      <c r="E149" s="447">
        <f t="shared" si="25"/>
        <v>-224.59000000000015</v>
      </c>
      <c r="G149" s="493">
        <v>10</v>
      </c>
      <c r="H149" s="446" t="s">
        <v>599</v>
      </c>
      <c r="I149" s="444">
        <f>'Bieu 01 CH'!O28</f>
        <v>0</v>
      </c>
      <c r="J149" s="444">
        <f>'Bieu 03 CH'!N29</f>
        <v>0</v>
      </c>
      <c r="K149" s="447">
        <f t="shared" si="26"/>
        <v>0</v>
      </c>
      <c r="M149" s="493">
        <v>10</v>
      </c>
      <c r="N149" s="446" t="s">
        <v>599</v>
      </c>
      <c r="O149" s="444">
        <f>'Bieu 01 CH'!O37</f>
        <v>0.17</v>
      </c>
      <c r="P149" s="444">
        <f>'Bieu 03 CH'!N38</f>
        <v>0.17</v>
      </c>
      <c r="Q149" s="447">
        <f t="shared" si="27"/>
        <v>0</v>
      </c>
      <c r="S149" s="493">
        <v>10</v>
      </c>
      <c r="T149" s="446" t="s">
        <v>599</v>
      </c>
      <c r="U149" s="444">
        <f>'Bieu 01 CH'!O49</f>
        <v>0</v>
      </c>
      <c r="V149" s="444">
        <f>'Bieu 03 CH'!N50</f>
        <v>0.86</v>
      </c>
      <c r="W149" s="447">
        <f t="shared" si="28"/>
        <v>0.86</v>
      </c>
      <c r="Y149" s="493">
        <v>10</v>
      </c>
      <c r="Z149" s="446" t="s">
        <v>599</v>
      </c>
      <c r="AA149" s="444">
        <f>'Bieu 01 CH'!O59</f>
        <v>57.53</v>
      </c>
      <c r="AB149" s="444">
        <f>'Bieu 03 CH'!N60</f>
        <v>47.74</v>
      </c>
      <c r="AC149" s="447">
        <f t="shared" si="29"/>
        <v>-9.7899999999999991</v>
      </c>
    </row>
    <row r="150" spans="1:29" x14ac:dyDescent="0.25">
      <c r="A150" s="445">
        <v>11</v>
      </c>
      <c r="B150" s="446" t="s">
        <v>600</v>
      </c>
      <c r="C150" s="444">
        <f>'Bieu 01 CH'!P16</f>
        <v>732.22</v>
      </c>
      <c r="D150" s="444">
        <f>'Bieu 03 CH'!O17</f>
        <v>576.32000000000005</v>
      </c>
      <c r="E150" s="447">
        <f t="shared" si="25"/>
        <v>-155.89999999999998</v>
      </c>
      <c r="G150" s="445">
        <v>11</v>
      </c>
      <c r="H150" s="446" t="s">
        <v>600</v>
      </c>
      <c r="I150" s="444">
        <f>'Bieu 01 CH'!P28</f>
        <v>0</v>
      </c>
      <c r="J150" s="444">
        <f>'Bieu 03 CH'!O29</f>
        <v>0</v>
      </c>
      <c r="K150" s="447">
        <f t="shared" si="26"/>
        <v>0</v>
      </c>
      <c r="M150" s="445">
        <v>11</v>
      </c>
      <c r="N150" s="446" t="s">
        <v>600</v>
      </c>
      <c r="O150" s="444">
        <f>'Bieu 01 CH'!P37</f>
        <v>0.01</v>
      </c>
      <c r="P150" s="444">
        <f>'Bieu 03 CH'!O38</f>
        <v>0.01</v>
      </c>
      <c r="Q150" s="447">
        <f t="shared" si="27"/>
        <v>0</v>
      </c>
      <c r="S150" s="445">
        <v>11</v>
      </c>
      <c r="T150" s="446" t="s">
        <v>600</v>
      </c>
      <c r="U150" s="444">
        <f>'Bieu 01 CH'!P49</f>
        <v>0</v>
      </c>
      <c r="V150" s="444">
        <f>'Bieu 03 CH'!O50</f>
        <v>0</v>
      </c>
      <c r="W150" s="447">
        <f t="shared" si="28"/>
        <v>0</v>
      </c>
      <c r="Y150" s="445">
        <v>11</v>
      </c>
      <c r="Z150" s="446" t="s">
        <v>600</v>
      </c>
      <c r="AA150" s="444">
        <f>'Bieu 01 CH'!P59</f>
        <v>9.0129999999999999</v>
      </c>
      <c r="AB150" s="444">
        <f>'Bieu 03 CH'!O60</f>
        <v>8.0229999999999997</v>
      </c>
      <c r="AC150" s="447">
        <f t="shared" si="29"/>
        <v>-0.99000000000000021</v>
      </c>
    </row>
    <row r="151" spans="1:29" ht="31.5" x14ac:dyDescent="0.25">
      <c r="A151" s="493">
        <v>12</v>
      </c>
      <c r="B151" s="446" t="s">
        <v>601</v>
      </c>
      <c r="C151" s="444">
        <f>'Bieu 01 CH'!Q16</f>
        <v>1085.06</v>
      </c>
      <c r="D151" s="444">
        <f>'Bieu 03 CH'!P17</f>
        <v>985.02</v>
      </c>
      <c r="E151" s="447">
        <f t="shared" si="25"/>
        <v>-100.03999999999996</v>
      </c>
      <c r="G151" s="493">
        <v>12</v>
      </c>
      <c r="H151" s="446" t="s">
        <v>601</v>
      </c>
      <c r="I151" s="444">
        <f>'Bieu 01 CH'!Q28</f>
        <v>0</v>
      </c>
      <c r="J151" s="444">
        <f>'Bieu 03 CH'!P29</f>
        <v>0</v>
      </c>
      <c r="K151" s="447">
        <f t="shared" si="26"/>
        <v>0</v>
      </c>
      <c r="M151" s="493">
        <v>12</v>
      </c>
      <c r="N151" s="446" t="s">
        <v>601</v>
      </c>
      <c r="O151" s="444">
        <f>'Bieu 01 CH'!Q37</f>
        <v>0.02</v>
      </c>
      <c r="P151" s="444">
        <f>'Bieu 03 CH'!P38</f>
        <v>5.52</v>
      </c>
      <c r="Q151" s="447">
        <f t="shared" si="27"/>
        <v>5.5</v>
      </c>
      <c r="S151" s="493">
        <v>12</v>
      </c>
      <c r="T151" s="446" t="s">
        <v>601</v>
      </c>
      <c r="U151" s="444">
        <f>'Bieu 01 CH'!Q49</f>
        <v>0</v>
      </c>
      <c r="V151" s="444">
        <f>'Bieu 03 CH'!P50</f>
        <v>0</v>
      </c>
      <c r="W151" s="447">
        <f t="shared" si="28"/>
        <v>0</v>
      </c>
      <c r="Y151" s="493">
        <v>12</v>
      </c>
      <c r="Z151" s="446" t="s">
        <v>601</v>
      </c>
      <c r="AA151" s="444">
        <f>'Bieu 01 CH'!Q59</f>
        <v>63.421999999999997</v>
      </c>
      <c r="AB151" s="444">
        <f>'Bieu 03 CH'!P60</f>
        <v>50.531999999999996</v>
      </c>
      <c r="AC151" s="447">
        <f t="shared" si="29"/>
        <v>-12.89</v>
      </c>
    </row>
    <row r="152" spans="1:29" x14ac:dyDescent="0.25">
      <c r="A152" s="445">
        <v>13</v>
      </c>
      <c r="B152" s="446" t="s">
        <v>602</v>
      </c>
      <c r="C152" s="444">
        <f>'Bieu 01 CH'!R16</f>
        <v>3795.48</v>
      </c>
      <c r="D152" s="444">
        <f>'Bieu 03 CH'!Q17</f>
        <v>3267.98</v>
      </c>
      <c r="E152" s="447">
        <f t="shared" si="25"/>
        <v>-527.5</v>
      </c>
      <c r="G152" s="445">
        <v>13</v>
      </c>
      <c r="H152" s="446" t="s">
        <v>602</v>
      </c>
      <c r="I152" s="444">
        <f>'Bieu 01 CH'!R28</f>
        <v>0</v>
      </c>
      <c r="J152" s="444">
        <f>'Bieu 03 CH'!Q29</f>
        <v>0</v>
      </c>
      <c r="K152" s="447">
        <f t="shared" si="26"/>
        <v>0</v>
      </c>
      <c r="M152" s="445">
        <v>13</v>
      </c>
      <c r="N152" s="446" t="s">
        <v>602</v>
      </c>
      <c r="O152" s="444">
        <f>'Bieu 01 CH'!R37</f>
        <v>0</v>
      </c>
      <c r="P152" s="444">
        <f>'Bieu 03 CH'!Q38</f>
        <v>0</v>
      </c>
      <c r="Q152" s="447">
        <f t="shared" si="27"/>
        <v>0</v>
      </c>
      <c r="S152" s="445">
        <v>13</v>
      </c>
      <c r="T152" s="446" t="s">
        <v>602</v>
      </c>
      <c r="U152" s="444">
        <f>'Bieu 01 CH'!R49</f>
        <v>0</v>
      </c>
      <c r="V152" s="444">
        <f>'Bieu 03 CH'!Q50</f>
        <v>0</v>
      </c>
      <c r="W152" s="447">
        <f t="shared" si="28"/>
        <v>0</v>
      </c>
      <c r="Y152" s="445">
        <v>13</v>
      </c>
      <c r="Z152" s="446" t="s">
        <v>602</v>
      </c>
      <c r="AA152" s="444">
        <f>'Bieu 01 CH'!R59</f>
        <v>16.36</v>
      </c>
      <c r="AB152" s="444">
        <f>'Bieu 03 CH'!Q60</f>
        <v>16.009999999999998</v>
      </c>
      <c r="AC152" s="447">
        <f t="shared" si="29"/>
        <v>-0.35000000000000142</v>
      </c>
    </row>
    <row r="153" spans="1:29" x14ac:dyDescent="0.25">
      <c r="A153" s="493">
        <v>14</v>
      </c>
      <c r="B153" s="446" t="s">
        <v>603</v>
      </c>
      <c r="C153" s="444">
        <f>'Bieu 01 CH'!S16</f>
        <v>1427.77</v>
      </c>
      <c r="D153" s="444">
        <f>'Bieu 03 CH'!R17</f>
        <v>1262.23</v>
      </c>
      <c r="E153" s="447">
        <f t="shared" si="25"/>
        <v>-165.53999999999996</v>
      </c>
      <c r="G153" s="493">
        <v>14</v>
      </c>
      <c r="H153" s="446" t="s">
        <v>603</v>
      </c>
      <c r="I153" s="444">
        <f>'Bieu 01 CH'!S28</f>
        <v>0</v>
      </c>
      <c r="J153" s="444">
        <f>'Bieu 03 CH'!R29</f>
        <v>0</v>
      </c>
      <c r="K153" s="447">
        <f t="shared" si="26"/>
        <v>0</v>
      </c>
      <c r="M153" s="493">
        <v>14</v>
      </c>
      <c r="N153" s="446" t="s">
        <v>603</v>
      </c>
      <c r="O153" s="444">
        <f>'Bieu 01 CH'!S37</f>
        <v>0.03</v>
      </c>
      <c r="P153" s="444">
        <f>'Bieu 03 CH'!R38</f>
        <v>0.03</v>
      </c>
      <c r="Q153" s="447">
        <f t="shared" si="27"/>
        <v>0</v>
      </c>
      <c r="S153" s="493">
        <v>14</v>
      </c>
      <c r="T153" s="446" t="s">
        <v>603</v>
      </c>
      <c r="U153" s="444">
        <f>'Bieu 01 CH'!S49</f>
        <v>0</v>
      </c>
      <c r="V153" s="444">
        <f>'Bieu 03 CH'!R50</f>
        <v>0</v>
      </c>
      <c r="W153" s="447">
        <f t="shared" si="28"/>
        <v>0</v>
      </c>
      <c r="Y153" s="493">
        <v>14</v>
      </c>
      <c r="Z153" s="446" t="s">
        <v>603</v>
      </c>
      <c r="AA153" s="444">
        <f>'Bieu 01 CH'!S59</f>
        <v>46.78</v>
      </c>
      <c r="AB153" s="444">
        <f>'Bieu 03 CH'!R60</f>
        <v>46.78</v>
      </c>
      <c r="AC153" s="447">
        <f t="shared" si="29"/>
        <v>0</v>
      </c>
    </row>
    <row r="154" spans="1:29" x14ac:dyDescent="0.25">
      <c r="A154" s="445">
        <v>15</v>
      </c>
      <c r="B154" s="446" t="s">
        <v>604</v>
      </c>
      <c r="C154" s="444">
        <f>'Bieu 01 CH'!T16</f>
        <v>6432.01</v>
      </c>
      <c r="D154" s="444">
        <f>'Bieu 03 CH'!X17</f>
        <v>3890.8999999999996</v>
      </c>
      <c r="E154" s="447">
        <f t="shared" si="25"/>
        <v>-2541.1100000000006</v>
      </c>
      <c r="G154" s="445">
        <v>15</v>
      </c>
      <c r="H154" s="446" t="s">
        <v>604</v>
      </c>
      <c r="I154" s="444">
        <f>'Bieu 01 CH'!T28</f>
        <v>0</v>
      </c>
      <c r="J154" s="444">
        <f>'Bieu 03 CH'!X29</f>
        <v>0</v>
      </c>
      <c r="K154" s="447">
        <f t="shared" si="26"/>
        <v>0</v>
      </c>
      <c r="M154" s="445">
        <v>15</v>
      </c>
      <c r="N154" s="446" t="s">
        <v>604</v>
      </c>
      <c r="O154" s="444">
        <f>'Bieu 01 CH'!T37</f>
        <v>0.01</v>
      </c>
      <c r="P154" s="444">
        <f>'Bieu 03 CH'!X38</f>
        <v>0</v>
      </c>
      <c r="Q154" s="447">
        <f t="shared" si="27"/>
        <v>-0.01</v>
      </c>
      <c r="S154" s="445">
        <v>15</v>
      </c>
      <c r="T154" s="446" t="s">
        <v>604</v>
      </c>
      <c r="U154" s="444">
        <f>'Bieu 01 CH'!T49</f>
        <v>0</v>
      </c>
      <c r="V154" s="444">
        <f>'Bieu 03 CH'!X50</f>
        <v>0.19</v>
      </c>
      <c r="W154" s="447">
        <f t="shared" si="28"/>
        <v>0.19</v>
      </c>
      <c r="Y154" s="445">
        <v>15</v>
      </c>
      <c r="Z154" s="446" t="s">
        <v>604</v>
      </c>
      <c r="AA154" s="444">
        <f>'Bieu 01 CH'!T59</f>
        <v>45.41</v>
      </c>
      <c r="AB154" s="444">
        <f>'Bieu 03 CH'!X60</f>
        <v>249.4</v>
      </c>
      <c r="AC154" s="447">
        <f t="shared" si="29"/>
        <v>203.99</v>
      </c>
    </row>
    <row r="155" spans="1:29" x14ac:dyDescent="0.25">
      <c r="A155" s="493">
        <v>16</v>
      </c>
      <c r="B155" s="446" t="s">
        <v>605</v>
      </c>
      <c r="C155" s="444">
        <f>'Bieu 01 CH'!U16</f>
        <v>3162.91</v>
      </c>
      <c r="D155" s="444">
        <f>'Bieu 03 CH'!Y17</f>
        <v>14.6</v>
      </c>
      <c r="E155" s="447">
        <f t="shared" si="25"/>
        <v>-3148.31</v>
      </c>
      <c r="G155" s="493">
        <v>16</v>
      </c>
      <c r="H155" s="446" t="s">
        <v>605</v>
      </c>
      <c r="I155" s="444">
        <f>'Bieu 01 CH'!U28</f>
        <v>0</v>
      </c>
      <c r="J155" s="444">
        <f>'Bieu 03 CH'!Y29</f>
        <v>0</v>
      </c>
      <c r="K155" s="447">
        <f t="shared" si="26"/>
        <v>0</v>
      </c>
      <c r="M155" s="493">
        <v>16</v>
      </c>
      <c r="N155" s="446" t="s">
        <v>605</v>
      </c>
      <c r="O155" s="444">
        <f>'Bieu 01 CH'!U37</f>
        <v>0.1</v>
      </c>
      <c r="P155" s="444">
        <f>'Bieu 03 CH'!Y38</f>
        <v>0.14000000000000001</v>
      </c>
      <c r="Q155" s="447">
        <f t="shared" si="27"/>
        <v>4.0000000000000008E-2</v>
      </c>
      <c r="S155" s="493">
        <v>16</v>
      </c>
      <c r="T155" s="446" t="s">
        <v>605</v>
      </c>
      <c r="U155" s="444">
        <f>'Bieu 01 CH'!U49</f>
        <v>0</v>
      </c>
      <c r="V155" s="444">
        <f>'Bieu 03 CH'!Y50</f>
        <v>14.67</v>
      </c>
      <c r="W155" s="447">
        <f t="shared" si="28"/>
        <v>14.67</v>
      </c>
      <c r="Y155" s="493">
        <v>16</v>
      </c>
      <c r="Z155" s="446" t="s">
        <v>605</v>
      </c>
      <c r="AA155" s="444">
        <f>'Bieu 01 CH'!U59</f>
        <v>124.86</v>
      </c>
      <c r="AB155" s="444">
        <f>'Bieu 03 CH'!Y60</f>
        <v>4.75</v>
      </c>
      <c r="AC155" s="447">
        <f t="shared" si="29"/>
        <v>-120.11</v>
      </c>
    </row>
    <row r="156" spans="1:29" s="571" customFormat="1" x14ac:dyDescent="0.25">
      <c r="A156" s="445">
        <v>17</v>
      </c>
      <c r="B156" s="570" t="s">
        <v>606</v>
      </c>
      <c r="C156" s="573"/>
      <c r="D156" s="573"/>
      <c r="E156" s="574"/>
      <c r="G156" s="445">
        <v>17</v>
      </c>
      <c r="H156" s="570" t="s">
        <v>606</v>
      </c>
      <c r="I156" s="573"/>
      <c r="J156" s="573"/>
      <c r="K156" s="574"/>
      <c r="M156" s="445">
        <v>17</v>
      </c>
      <c r="N156" s="570" t="s">
        <v>606</v>
      </c>
      <c r="O156" s="573"/>
      <c r="P156" s="573"/>
      <c r="Q156" s="574"/>
      <c r="S156" s="445">
        <v>17</v>
      </c>
      <c r="T156" s="570" t="s">
        <v>606</v>
      </c>
      <c r="U156" s="573"/>
      <c r="V156" s="573"/>
      <c r="W156" s="574"/>
      <c r="Y156" s="445">
        <v>17</v>
      </c>
      <c r="Z156" s="570" t="s">
        <v>606</v>
      </c>
      <c r="AA156" s="573"/>
      <c r="AB156" s="573"/>
      <c r="AC156" s="574"/>
    </row>
    <row r="157" spans="1:29" s="571" customFormat="1" x14ac:dyDescent="0.25">
      <c r="A157" s="493">
        <v>18</v>
      </c>
      <c r="B157" s="572" t="s">
        <v>607</v>
      </c>
      <c r="C157" s="573"/>
      <c r="D157" s="573"/>
      <c r="E157" s="574"/>
      <c r="G157" s="493">
        <v>18</v>
      </c>
      <c r="H157" s="572" t="s">
        <v>607</v>
      </c>
      <c r="I157" s="573"/>
      <c r="J157" s="573"/>
      <c r="K157" s="574"/>
      <c r="M157" s="493">
        <v>18</v>
      </c>
      <c r="N157" s="572" t="s">
        <v>607</v>
      </c>
      <c r="O157" s="573"/>
      <c r="P157" s="573"/>
      <c r="Q157" s="574"/>
      <c r="S157" s="493">
        <v>18</v>
      </c>
      <c r="T157" s="572" t="s">
        <v>607</v>
      </c>
      <c r="U157" s="573"/>
      <c r="V157" s="573"/>
      <c r="W157" s="574"/>
      <c r="Y157" s="493">
        <v>18</v>
      </c>
      <c r="Z157" s="572" t="s">
        <v>607</v>
      </c>
      <c r="AA157" s="573"/>
      <c r="AB157" s="573"/>
      <c r="AC157" s="574"/>
    </row>
    <row r="158" spans="1:29" s="571" customFormat="1" x14ac:dyDescent="0.25">
      <c r="A158" s="445">
        <v>19</v>
      </c>
      <c r="B158" s="572" t="s">
        <v>608</v>
      </c>
      <c r="C158" s="573"/>
      <c r="D158" s="573"/>
      <c r="E158" s="574"/>
      <c r="G158" s="445">
        <v>19</v>
      </c>
      <c r="H158" s="572" t="s">
        <v>608</v>
      </c>
      <c r="I158" s="573"/>
      <c r="J158" s="573"/>
      <c r="K158" s="574"/>
      <c r="M158" s="445">
        <v>19</v>
      </c>
      <c r="N158" s="572" t="s">
        <v>608</v>
      </c>
      <c r="O158" s="573"/>
      <c r="P158" s="573"/>
      <c r="Q158" s="574"/>
      <c r="S158" s="445">
        <v>19</v>
      </c>
      <c r="T158" s="572" t="s">
        <v>608</v>
      </c>
      <c r="U158" s="573"/>
      <c r="V158" s="573"/>
      <c r="W158" s="574"/>
      <c r="Y158" s="445">
        <v>19</v>
      </c>
      <c r="Z158" s="572" t="s">
        <v>608</v>
      </c>
      <c r="AA158" s="573"/>
      <c r="AB158" s="573"/>
      <c r="AC158" s="574"/>
    </row>
    <row r="159" spans="1:29" s="571" customFormat="1" x14ac:dyDescent="0.25">
      <c r="A159" s="493">
        <v>20</v>
      </c>
      <c r="B159" s="572" t="s">
        <v>609</v>
      </c>
      <c r="C159" s="573"/>
      <c r="D159" s="573"/>
      <c r="E159" s="574"/>
      <c r="G159" s="493">
        <v>20</v>
      </c>
      <c r="H159" s="572" t="s">
        <v>609</v>
      </c>
      <c r="I159" s="573"/>
      <c r="J159" s="573"/>
      <c r="K159" s="574"/>
      <c r="M159" s="493">
        <v>20</v>
      </c>
      <c r="N159" s="572" t="s">
        <v>609</v>
      </c>
      <c r="O159" s="573"/>
      <c r="P159" s="573"/>
      <c r="Q159" s="574"/>
      <c r="S159" s="493">
        <v>20</v>
      </c>
      <c r="T159" s="572" t="s">
        <v>609</v>
      </c>
      <c r="U159" s="573"/>
      <c r="V159" s="573"/>
      <c r="W159" s="574"/>
      <c r="Y159" s="493">
        <v>20</v>
      </c>
      <c r="Z159" s="572" t="s">
        <v>609</v>
      </c>
      <c r="AA159" s="573"/>
      <c r="AB159" s="573"/>
      <c r="AC159" s="574"/>
    </row>
    <row r="160" spans="1:29" s="571" customFormat="1" ht="31.5" x14ac:dyDescent="0.25">
      <c r="A160" s="445">
        <v>21</v>
      </c>
      <c r="B160" s="572" t="s">
        <v>610</v>
      </c>
      <c r="C160" s="573"/>
      <c r="D160" s="573"/>
      <c r="E160" s="574"/>
      <c r="G160" s="445">
        <v>21</v>
      </c>
      <c r="H160" s="572" t="s">
        <v>610</v>
      </c>
      <c r="I160" s="573"/>
      <c r="J160" s="573"/>
      <c r="K160" s="574"/>
      <c r="M160" s="445">
        <v>21</v>
      </c>
      <c r="N160" s="572" t="s">
        <v>610</v>
      </c>
      <c r="O160" s="573"/>
      <c r="P160" s="573"/>
      <c r="Q160" s="574"/>
      <c r="S160" s="445">
        <v>21</v>
      </c>
      <c r="T160" s="572" t="s">
        <v>610</v>
      </c>
      <c r="U160" s="573"/>
      <c r="V160" s="573"/>
      <c r="W160" s="574"/>
      <c r="Y160" s="445">
        <v>21</v>
      </c>
      <c r="Z160" s="572" t="s">
        <v>610</v>
      </c>
      <c r="AA160" s="573"/>
      <c r="AB160" s="573"/>
      <c r="AC160" s="574"/>
    </row>
    <row r="161" spans="1:29" x14ac:dyDescent="0.25">
      <c r="A161" s="1214" t="s">
        <v>510</v>
      </c>
      <c r="B161" s="1214"/>
      <c r="C161" s="448">
        <f>SUM(C140:C155)</f>
        <v>44746.73000000001</v>
      </c>
      <c r="D161" s="448">
        <f>SUM(D140:D155)</f>
        <v>34876.58</v>
      </c>
      <c r="E161" s="449">
        <f t="shared" si="25"/>
        <v>-9870.1500000000087</v>
      </c>
      <c r="G161" s="1214" t="s">
        <v>510</v>
      </c>
      <c r="H161" s="1214"/>
      <c r="I161" s="492">
        <f>SUM(I140:I155)</f>
        <v>0</v>
      </c>
      <c r="J161" s="492">
        <f>SUM(J140:J155)</f>
        <v>0</v>
      </c>
      <c r="K161" s="492">
        <f>SUM(K140:K155)</f>
        <v>0</v>
      </c>
      <c r="M161" s="1214" t="s">
        <v>510</v>
      </c>
      <c r="N161" s="1214"/>
      <c r="O161" s="492">
        <f>SUM(O140:O155)</f>
        <v>2.3699999999999992</v>
      </c>
      <c r="P161" s="492">
        <f>SUM(P140:P155)</f>
        <v>11.819999999999999</v>
      </c>
      <c r="Q161" s="496">
        <f>SUM(Q140:Q155)</f>
        <v>9.4499999999999993</v>
      </c>
      <c r="S161" s="1214" t="s">
        <v>510</v>
      </c>
      <c r="T161" s="1214"/>
      <c r="U161" s="492">
        <f>SUM(U140:U155)</f>
        <v>0.90999999999999992</v>
      </c>
      <c r="V161" s="492">
        <f>SUM(V140:V155)</f>
        <v>17.100000000000001</v>
      </c>
      <c r="W161" s="496">
        <f>SUM(W140:W155)</f>
        <v>16.190000000000001</v>
      </c>
      <c r="Y161" s="1214" t="s">
        <v>510</v>
      </c>
      <c r="Z161" s="1214"/>
      <c r="AA161" s="492">
        <f>SUM(AA140:AA155)</f>
        <v>775.93499999999995</v>
      </c>
      <c r="AB161" s="492">
        <f>SUM(AB140:AB155)</f>
        <v>823.62499999999989</v>
      </c>
      <c r="AC161" s="496">
        <f>SUM(AC140:AC155)</f>
        <v>47.689999999999984</v>
      </c>
    </row>
    <row r="163" spans="1:29" ht="15" customHeight="1" x14ac:dyDescent="0.2">
      <c r="A163" s="1215" t="s">
        <v>515</v>
      </c>
      <c r="B163" s="1215"/>
      <c r="C163" s="1215"/>
      <c r="D163" s="1215"/>
      <c r="E163" s="1215"/>
      <c r="G163" s="1215" t="s">
        <v>524</v>
      </c>
      <c r="H163" s="1215"/>
      <c r="I163" s="1215"/>
      <c r="J163" s="1215"/>
      <c r="K163" s="1215"/>
      <c r="M163" s="1218" t="s">
        <v>533</v>
      </c>
      <c r="N163" s="1218"/>
      <c r="O163" s="1218"/>
      <c r="P163" s="1218"/>
      <c r="Q163" s="1218"/>
      <c r="S163" s="1218" t="s">
        <v>542</v>
      </c>
      <c r="T163" s="1218"/>
      <c r="U163" s="1218"/>
      <c r="V163" s="1218"/>
      <c r="W163" s="1218"/>
    </row>
    <row r="164" spans="1:29" ht="15" customHeight="1" x14ac:dyDescent="0.2">
      <c r="A164" s="1216"/>
      <c r="B164" s="1216"/>
      <c r="C164" s="1216"/>
      <c r="D164" s="1216"/>
      <c r="E164" s="1216"/>
      <c r="G164" s="1216"/>
      <c r="H164" s="1216"/>
      <c r="I164" s="1216"/>
      <c r="J164" s="1216"/>
      <c r="K164" s="1216"/>
      <c r="M164" s="1219"/>
      <c r="N164" s="1219"/>
      <c r="O164" s="1219"/>
      <c r="P164" s="1219"/>
      <c r="Q164" s="1219"/>
      <c r="S164" s="1219"/>
      <c r="T164" s="1219"/>
      <c r="U164" s="1219"/>
      <c r="V164" s="1219"/>
      <c r="W164" s="1219"/>
    </row>
    <row r="165" spans="1:29" ht="15.75" customHeight="1" x14ac:dyDescent="0.2">
      <c r="A165" s="1217" t="s">
        <v>20</v>
      </c>
      <c r="B165" s="1217" t="s">
        <v>499</v>
      </c>
      <c r="C165" s="1217" t="s">
        <v>3</v>
      </c>
      <c r="D165" s="1217" t="s">
        <v>500</v>
      </c>
      <c r="E165" s="1217"/>
      <c r="G165" s="1217" t="s">
        <v>20</v>
      </c>
      <c r="H165" s="1217" t="s">
        <v>499</v>
      </c>
      <c r="I165" s="1217" t="s">
        <v>3</v>
      </c>
      <c r="J165" s="1217" t="s">
        <v>500</v>
      </c>
      <c r="K165" s="1217"/>
      <c r="M165" s="1217" t="s">
        <v>20</v>
      </c>
      <c r="N165" s="1217" t="s">
        <v>499</v>
      </c>
      <c r="O165" s="1217" t="s">
        <v>3</v>
      </c>
      <c r="P165" s="1217" t="s">
        <v>500</v>
      </c>
      <c r="Q165" s="1217"/>
      <c r="S165" s="1217" t="s">
        <v>20</v>
      </c>
      <c r="T165" s="1217" t="s">
        <v>499</v>
      </c>
      <c r="U165" s="1217" t="s">
        <v>3</v>
      </c>
      <c r="V165" s="1217" t="s">
        <v>500</v>
      </c>
      <c r="W165" s="1217"/>
    </row>
    <row r="166" spans="1:29" ht="47.25" x14ac:dyDescent="0.2">
      <c r="A166" s="1217"/>
      <c r="B166" s="1217"/>
      <c r="C166" s="1217"/>
      <c r="D166" s="453" t="s">
        <v>130</v>
      </c>
      <c r="E166" s="453" t="s">
        <v>501</v>
      </c>
      <c r="G166" s="1217"/>
      <c r="H166" s="1217"/>
      <c r="I166" s="1217"/>
      <c r="J166" s="453" t="s">
        <v>130</v>
      </c>
      <c r="K166" s="453" t="s">
        <v>501</v>
      </c>
      <c r="M166" s="1217"/>
      <c r="N166" s="1217"/>
      <c r="O166" s="1217"/>
      <c r="P166" s="453" t="s">
        <v>130</v>
      </c>
      <c r="Q166" s="453" t="s">
        <v>501</v>
      </c>
      <c r="S166" s="1217"/>
      <c r="T166" s="1217"/>
      <c r="U166" s="1217"/>
      <c r="V166" s="453" t="s">
        <v>130</v>
      </c>
      <c r="W166" s="453" t="s">
        <v>501</v>
      </c>
    </row>
    <row r="167" spans="1:29" x14ac:dyDescent="0.2">
      <c r="A167" s="445">
        <v>1</v>
      </c>
      <c r="B167" s="450" t="s">
        <v>590</v>
      </c>
      <c r="C167" s="454">
        <f>'Bieu 01 CH'!F18</f>
        <v>9.91</v>
      </c>
      <c r="D167" s="454">
        <f>'Bieu 03 CH'!E19</f>
        <v>9.85</v>
      </c>
      <c r="E167" s="447">
        <f>D167-C167</f>
        <v>-6.0000000000000497E-2</v>
      </c>
      <c r="G167" s="445">
        <v>1</v>
      </c>
      <c r="H167" s="450" t="s">
        <v>590</v>
      </c>
      <c r="I167" s="454">
        <f>'Bieu 01 CH'!F29</f>
        <v>0</v>
      </c>
      <c r="J167" s="454">
        <f>'Bieu 03 CH'!E30</f>
        <v>5.5</v>
      </c>
      <c r="K167" s="447">
        <f>J167-I167</f>
        <v>5.5</v>
      </c>
      <c r="M167" s="445">
        <v>1</v>
      </c>
      <c r="N167" s="450" t="s">
        <v>590</v>
      </c>
      <c r="O167" s="454">
        <f>'Bieu 01 CH'!F38</f>
        <v>0.11</v>
      </c>
      <c r="P167" s="454">
        <f>'Bieu 03 CH'!E39</f>
        <v>0.38</v>
      </c>
      <c r="Q167" s="447">
        <f>P167-O167</f>
        <v>0.27</v>
      </c>
      <c r="S167" s="445">
        <v>1</v>
      </c>
      <c r="T167" s="450" t="s">
        <v>590</v>
      </c>
      <c r="U167" s="454">
        <f>'Bieu 01 CH'!F50</f>
        <v>45.72</v>
      </c>
      <c r="V167" s="454">
        <f>'Bieu 03 CH'!E51</f>
        <v>58.65</v>
      </c>
      <c r="W167" s="447">
        <f>V167-U167</f>
        <v>12.93</v>
      </c>
    </row>
    <row r="168" spans="1:29" x14ac:dyDescent="0.25">
      <c r="A168" s="493">
        <v>2</v>
      </c>
      <c r="B168" s="451" t="s">
        <v>591</v>
      </c>
      <c r="C168" s="444">
        <f>'Bieu 01 CH'!G18</f>
        <v>5.03</v>
      </c>
      <c r="D168" s="444">
        <f>'Bieu 03 CH'!F19</f>
        <v>5.03</v>
      </c>
      <c r="E168" s="447">
        <f t="shared" ref="E168:E188" si="30">D168-C168</f>
        <v>0</v>
      </c>
      <c r="G168" s="493">
        <v>2</v>
      </c>
      <c r="H168" s="451" t="s">
        <v>591</v>
      </c>
      <c r="I168" s="444">
        <f>'Bieu 01 CH'!G29</f>
        <v>7.28</v>
      </c>
      <c r="J168" s="444">
        <f>'Bieu 03 CH'!F30</f>
        <v>87.15</v>
      </c>
      <c r="K168" s="447">
        <f t="shared" ref="K168:K182" si="31">J168-I168</f>
        <v>79.87</v>
      </c>
      <c r="M168" s="493">
        <v>2</v>
      </c>
      <c r="N168" s="451" t="s">
        <v>591</v>
      </c>
      <c r="O168" s="444">
        <f>'Bieu 01 CH'!G38</f>
        <v>7.0000000000000007E-2</v>
      </c>
      <c r="P168" s="444">
        <f>'Bieu 03 CH'!F39</f>
        <v>0.48000000000000004</v>
      </c>
      <c r="Q168" s="447">
        <f t="shared" ref="Q168:Q182" si="32">P168-O168</f>
        <v>0.41000000000000003</v>
      </c>
      <c r="S168" s="493">
        <v>2</v>
      </c>
      <c r="T168" s="451" t="s">
        <v>591</v>
      </c>
      <c r="U168" s="444">
        <f>'Bieu 01 CH'!G50</f>
        <v>72</v>
      </c>
      <c r="V168" s="444">
        <f>'Bieu 03 CH'!F51</f>
        <v>78.14</v>
      </c>
      <c r="W168" s="447">
        <f t="shared" ref="W168:W182" si="33">V168-U168</f>
        <v>6.1400000000000006</v>
      </c>
    </row>
    <row r="169" spans="1:29" x14ac:dyDescent="0.25">
      <c r="A169" s="445">
        <v>3</v>
      </c>
      <c r="B169" s="451" t="s">
        <v>592</v>
      </c>
      <c r="C169" s="444">
        <f>'Bieu 01 CH'!H18</f>
        <v>7.38</v>
      </c>
      <c r="D169" s="444">
        <f>'Bieu 03 CH'!G19</f>
        <v>7.38</v>
      </c>
      <c r="E169" s="447">
        <f t="shared" si="30"/>
        <v>0</v>
      </c>
      <c r="G169" s="445">
        <v>3</v>
      </c>
      <c r="H169" s="451" t="s">
        <v>592</v>
      </c>
      <c r="I169" s="444">
        <f>'Bieu 01 CH'!H29</f>
        <v>0</v>
      </c>
      <c r="J169" s="444">
        <f>'Bieu 03 CH'!G30</f>
        <v>14.95</v>
      </c>
      <c r="K169" s="447">
        <f t="shared" si="31"/>
        <v>14.95</v>
      </c>
      <c r="M169" s="445">
        <v>3</v>
      </c>
      <c r="N169" s="451" t="s">
        <v>592</v>
      </c>
      <c r="O169" s="444">
        <f>'Bieu 01 CH'!H38</f>
        <v>0.02</v>
      </c>
      <c r="P169" s="444">
        <f>'Bieu 03 CH'!G39</f>
        <v>0.13999999999999999</v>
      </c>
      <c r="Q169" s="447">
        <f t="shared" si="32"/>
        <v>0.11999999999999998</v>
      </c>
      <c r="S169" s="445">
        <v>3</v>
      </c>
      <c r="T169" s="451" t="s">
        <v>592</v>
      </c>
      <c r="U169" s="444">
        <f>'Bieu 01 CH'!H50</f>
        <v>46.83</v>
      </c>
      <c r="V169" s="444">
        <f>'Bieu 03 CH'!G51</f>
        <v>57.339999999999996</v>
      </c>
      <c r="W169" s="447">
        <f t="shared" si="33"/>
        <v>10.509999999999998</v>
      </c>
    </row>
    <row r="170" spans="1:29" x14ac:dyDescent="0.25">
      <c r="A170" s="493">
        <v>4</v>
      </c>
      <c r="B170" s="451" t="s">
        <v>593</v>
      </c>
      <c r="C170" s="444">
        <f>'Bieu 01 CH'!I18</f>
        <v>6.79</v>
      </c>
      <c r="D170" s="444">
        <f>'Bieu 03 CH'!H19</f>
        <v>6.79</v>
      </c>
      <c r="E170" s="447">
        <f t="shared" si="30"/>
        <v>0</v>
      </c>
      <c r="G170" s="493">
        <v>4</v>
      </c>
      <c r="H170" s="451" t="s">
        <v>593</v>
      </c>
      <c r="I170" s="444">
        <f>'Bieu 01 CH'!I29</f>
        <v>8.16</v>
      </c>
      <c r="J170" s="444">
        <f>'Bieu 03 CH'!H30</f>
        <v>15.76</v>
      </c>
      <c r="K170" s="447">
        <f t="shared" si="31"/>
        <v>7.6</v>
      </c>
      <c r="M170" s="493">
        <v>4</v>
      </c>
      <c r="N170" s="451" t="s">
        <v>593</v>
      </c>
      <c r="O170" s="444">
        <f>'Bieu 01 CH'!I38</f>
        <v>0.02</v>
      </c>
      <c r="P170" s="444">
        <f>'Bieu 03 CH'!H39</f>
        <v>0.16</v>
      </c>
      <c r="Q170" s="447">
        <f t="shared" si="32"/>
        <v>0.14000000000000001</v>
      </c>
      <c r="S170" s="493">
        <v>4</v>
      </c>
      <c r="T170" s="451" t="s">
        <v>593</v>
      </c>
      <c r="U170" s="444">
        <f>'Bieu 01 CH'!I50</f>
        <v>49.5</v>
      </c>
      <c r="V170" s="444">
        <f>'Bieu 03 CH'!H51</f>
        <v>59.97</v>
      </c>
      <c r="W170" s="447">
        <f t="shared" si="33"/>
        <v>10.469999999999999</v>
      </c>
    </row>
    <row r="171" spans="1:29" x14ac:dyDescent="0.25">
      <c r="A171" s="445">
        <v>5</v>
      </c>
      <c r="B171" s="451" t="s">
        <v>594</v>
      </c>
      <c r="C171" s="444">
        <f>'Bieu 01 CH'!J18</f>
        <v>0.13</v>
      </c>
      <c r="D171" s="444">
        <f>'Bieu 03 CH'!I19</f>
        <v>12.25</v>
      </c>
      <c r="E171" s="447">
        <f t="shared" si="30"/>
        <v>12.12</v>
      </c>
      <c r="G171" s="445">
        <v>5</v>
      </c>
      <c r="H171" s="451" t="s">
        <v>594</v>
      </c>
      <c r="I171" s="444">
        <f>'Bieu 01 CH'!J29</f>
        <v>0</v>
      </c>
      <c r="J171" s="444">
        <f>'Bieu 03 CH'!I30</f>
        <v>0</v>
      </c>
      <c r="K171" s="447">
        <f t="shared" si="31"/>
        <v>0</v>
      </c>
      <c r="M171" s="445">
        <v>5</v>
      </c>
      <c r="N171" s="451" t="s">
        <v>594</v>
      </c>
      <c r="O171" s="444">
        <f>'Bieu 01 CH'!J38</f>
        <v>0.04</v>
      </c>
      <c r="P171" s="444">
        <f>'Bieu 03 CH'!I39</f>
        <v>0.23</v>
      </c>
      <c r="Q171" s="447">
        <f t="shared" si="32"/>
        <v>0.19</v>
      </c>
      <c r="S171" s="445">
        <v>5</v>
      </c>
      <c r="T171" s="451" t="s">
        <v>594</v>
      </c>
      <c r="U171" s="444">
        <f>'Bieu 01 CH'!J50</f>
        <v>44.16</v>
      </c>
      <c r="V171" s="444">
        <f>'Bieu 03 CH'!I51</f>
        <v>88.039999999999992</v>
      </c>
      <c r="W171" s="447">
        <f t="shared" si="33"/>
        <v>43.879999999999995</v>
      </c>
    </row>
    <row r="172" spans="1:29" x14ac:dyDescent="0.25">
      <c r="A172" s="493">
        <v>6</v>
      </c>
      <c r="B172" s="451" t="s">
        <v>595</v>
      </c>
      <c r="C172" s="444">
        <f>'Bieu 01 CH'!K18</f>
        <v>4.3899999999999997</v>
      </c>
      <c r="D172" s="444">
        <f>'Bieu 03 CH'!J19</f>
        <v>4.3899999999999997</v>
      </c>
      <c r="E172" s="447">
        <f t="shared" si="30"/>
        <v>0</v>
      </c>
      <c r="G172" s="493">
        <v>6</v>
      </c>
      <c r="H172" s="451" t="s">
        <v>595</v>
      </c>
      <c r="I172" s="444">
        <f>'Bieu 01 CH'!K29</f>
        <v>0</v>
      </c>
      <c r="J172" s="444">
        <f>'Bieu 03 CH'!J30</f>
        <v>0</v>
      </c>
      <c r="K172" s="447">
        <f t="shared" si="31"/>
        <v>0</v>
      </c>
      <c r="M172" s="493">
        <v>6</v>
      </c>
      <c r="N172" s="451" t="s">
        <v>595</v>
      </c>
      <c r="O172" s="444">
        <f>'Bieu 01 CH'!K38</f>
        <v>0.02</v>
      </c>
      <c r="P172" s="444">
        <f>'Bieu 03 CH'!J39</f>
        <v>0.28999999999999998</v>
      </c>
      <c r="Q172" s="447">
        <f t="shared" si="32"/>
        <v>0.26999999999999996</v>
      </c>
      <c r="S172" s="493">
        <v>6</v>
      </c>
      <c r="T172" s="451" t="s">
        <v>595</v>
      </c>
      <c r="U172" s="444">
        <f>'Bieu 01 CH'!K50</f>
        <v>40.380000000000003</v>
      </c>
      <c r="V172" s="444">
        <f>'Bieu 03 CH'!J51</f>
        <v>50.61</v>
      </c>
      <c r="W172" s="447">
        <f t="shared" si="33"/>
        <v>10.229999999999997</v>
      </c>
    </row>
    <row r="173" spans="1:29" x14ac:dyDescent="0.25">
      <c r="A173" s="445">
        <v>7</v>
      </c>
      <c r="B173" s="446" t="s">
        <v>596</v>
      </c>
      <c r="C173" s="444">
        <f>'Bieu 01 CH'!L18</f>
        <v>6.89</v>
      </c>
      <c r="D173" s="444">
        <f>'Bieu 03 CH'!K19</f>
        <v>6.89</v>
      </c>
      <c r="E173" s="447">
        <f t="shared" si="30"/>
        <v>0</v>
      </c>
      <c r="G173" s="445">
        <v>7</v>
      </c>
      <c r="H173" s="446" t="s">
        <v>596</v>
      </c>
      <c r="I173" s="444">
        <f>'Bieu 01 CH'!L29</f>
        <v>0</v>
      </c>
      <c r="J173" s="444">
        <f>'Bieu 03 CH'!K30</f>
        <v>0</v>
      </c>
      <c r="K173" s="447">
        <f t="shared" si="31"/>
        <v>0</v>
      </c>
      <c r="M173" s="445">
        <v>7</v>
      </c>
      <c r="N173" s="446" t="s">
        <v>596</v>
      </c>
      <c r="O173" s="444">
        <f>'Bieu 01 CH'!L38</f>
        <v>0.27</v>
      </c>
      <c r="P173" s="444">
        <f>'Bieu 03 CH'!K39</f>
        <v>0.55000000000000004</v>
      </c>
      <c r="Q173" s="447">
        <f t="shared" si="32"/>
        <v>0.28000000000000003</v>
      </c>
      <c r="S173" s="445">
        <v>7</v>
      </c>
      <c r="T173" s="446" t="s">
        <v>596</v>
      </c>
      <c r="U173" s="444">
        <f>'Bieu 01 CH'!L50</f>
        <v>42.61</v>
      </c>
      <c r="V173" s="444">
        <f>'Bieu 03 CH'!K51</f>
        <v>47.61</v>
      </c>
      <c r="W173" s="447">
        <f t="shared" si="33"/>
        <v>5</v>
      </c>
    </row>
    <row r="174" spans="1:29" x14ac:dyDescent="0.25">
      <c r="A174" s="493">
        <v>8</v>
      </c>
      <c r="B174" s="446" t="s">
        <v>597</v>
      </c>
      <c r="C174" s="444">
        <f>'Bieu 01 CH'!M18</f>
        <v>1.41</v>
      </c>
      <c r="D174" s="444">
        <f>'Bieu 03 CH'!L19</f>
        <v>1.41</v>
      </c>
      <c r="E174" s="447">
        <f t="shared" si="30"/>
        <v>0</v>
      </c>
      <c r="G174" s="493">
        <v>8</v>
      </c>
      <c r="H174" s="446" t="s">
        <v>597</v>
      </c>
      <c r="I174" s="444">
        <f>'Bieu 01 CH'!M29</f>
        <v>0</v>
      </c>
      <c r="J174" s="444">
        <f>'Bieu 03 CH'!L30</f>
        <v>0</v>
      </c>
      <c r="K174" s="447">
        <f t="shared" si="31"/>
        <v>0</v>
      </c>
      <c r="M174" s="493">
        <v>8</v>
      </c>
      <c r="N174" s="446" t="s">
        <v>597</v>
      </c>
      <c r="O174" s="444">
        <f>'Bieu 01 CH'!M38</f>
        <v>0.01</v>
      </c>
      <c r="P174" s="444">
        <f>'Bieu 03 CH'!L39</f>
        <v>6.0000000000000005E-2</v>
      </c>
      <c r="Q174" s="447">
        <f t="shared" si="32"/>
        <v>0.05</v>
      </c>
      <c r="S174" s="493">
        <v>8</v>
      </c>
      <c r="T174" s="446" t="s">
        <v>597</v>
      </c>
      <c r="U174" s="444">
        <f>'Bieu 01 CH'!M50</f>
        <v>17.489999999999998</v>
      </c>
      <c r="V174" s="444">
        <f>'Bieu 03 CH'!L51</f>
        <v>53.19</v>
      </c>
      <c r="W174" s="447">
        <f t="shared" si="33"/>
        <v>35.700000000000003</v>
      </c>
    </row>
    <row r="175" spans="1:29" x14ac:dyDescent="0.25">
      <c r="A175" s="445">
        <v>9</v>
      </c>
      <c r="B175" s="446" t="s">
        <v>598</v>
      </c>
      <c r="C175" s="444">
        <f>'Bieu 01 CH'!N18</f>
        <v>12.7</v>
      </c>
      <c r="D175" s="444">
        <f>'Bieu 03 CH'!M19</f>
        <v>12.7</v>
      </c>
      <c r="E175" s="447">
        <f t="shared" si="30"/>
        <v>0</v>
      </c>
      <c r="G175" s="445">
        <v>9</v>
      </c>
      <c r="H175" s="446" t="s">
        <v>598</v>
      </c>
      <c r="I175" s="444">
        <f>'Bieu 01 CH'!N29</f>
        <v>0</v>
      </c>
      <c r="J175" s="444">
        <f>'Bieu 03 CH'!M30</f>
        <v>0</v>
      </c>
      <c r="K175" s="447">
        <f t="shared" si="31"/>
        <v>0</v>
      </c>
      <c r="M175" s="445">
        <v>9</v>
      </c>
      <c r="N175" s="446" t="s">
        <v>598</v>
      </c>
      <c r="O175" s="444">
        <f>'Bieu 01 CH'!N38</f>
        <v>0.02</v>
      </c>
      <c r="P175" s="444">
        <f>'Bieu 03 CH'!M39</f>
        <v>0.16999999999999998</v>
      </c>
      <c r="Q175" s="447">
        <f t="shared" si="32"/>
        <v>0.15</v>
      </c>
      <c r="S175" s="445">
        <v>9</v>
      </c>
      <c r="T175" s="446" t="s">
        <v>598</v>
      </c>
      <c r="U175" s="444">
        <f>'Bieu 01 CH'!N50</f>
        <v>52.87</v>
      </c>
      <c r="V175" s="444">
        <f>'Bieu 03 CH'!M51</f>
        <v>65.36</v>
      </c>
      <c r="W175" s="447">
        <f t="shared" si="33"/>
        <v>12.490000000000002</v>
      </c>
    </row>
    <row r="176" spans="1:29" x14ac:dyDescent="0.25">
      <c r="A176" s="493">
        <v>10</v>
      </c>
      <c r="B176" s="446" t="s">
        <v>599</v>
      </c>
      <c r="C176" s="444">
        <f>'Bieu 01 CH'!O18</f>
        <v>2.82</v>
      </c>
      <c r="D176" s="444">
        <f>'Bieu 03 CH'!N19</f>
        <v>2.82</v>
      </c>
      <c r="E176" s="447">
        <f t="shared" si="30"/>
        <v>0</v>
      </c>
      <c r="G176" s="493">
        <v>10</v>
      </c>
      <c r="H176" s="446" t="s">
        <v>599</v>
      </c>
      <c r="I176" s="444">
        <f>'Bieu 01 CH'!O29</f>
        <v>0</v>
      </c>
      <c r="J176" s="444">
        <f>'Bieu 03 CH'!N30</f>
        <v>3.19</v>
      </c>
      <c r="K176" s="447">
        <f t="shared" si="31"/>
        <v>3.19</v>
      </c>
      <c r="M176" s="493">
        <v>10</v>
      </c>
      <c r="N176" s="446" t="s">
        <v>599</v>
      </c>
      <c r="O176" s="444">
        <f>'Bieu 01 CH'!O38</f>
        <v>0.04</v>
      </c>
      <c r="P176" s="444">
        <f>'Bieu 03 CH'!N39</f>
        <v>0.16</v>
      </c>
      <c r="Q176" s="447">
        <f t="shared" si="32"/>
        <v>0.12</v>
      </c>
      <c r="S176" s="493">
        <v>10</v>
      </c>
      <c r="T176" s="446" t="s">
        <v>599</v>
      </c>
      <c r="U176" s="444">
        <f>'Bieu 01 CH'!O50</f>
        <v>37.020000000000003</v>
      </c>
      <c r="V176" s="444">
        <f>'Bieu 03 CH'!N51</f>
        <v>55.96</v>
      </c>
      <c r="W176" s="447">
        <f t="shared" si="33"/>
        <v>18.939999999999998</v>
      </c>
    </row>
    <row r="177" spans="1:23" x14ac:dyDescent="0.25">
      <c r="A177" s="445">
        <v>11</v>
      </c>
      <c r="B177" s="446" t="s">
        <v>600</v>
      </c>
      <c r="C177" s="444">
        <f>'Bieu 01 CH'!P18</f>
        <v>33.75</v>
      </c>
      <c r="D177" s="444">
        <f>'Bieu 03 CH'!O19</f>
        <v>32.49</v>
      </c>
      <c r="E177" s="447">
        <f t="shared" si="30"/>
        <v>-1.259999999999998</v>
      </c>
      <c r="G177" s="445">
        <v>11</v>
      </c>
      <c r="H177" s="446" t="s">
        <v>600</v>
      </c>
      <c r="I177" s="444">
        <f>'Bieu 01 CH'!P29</f>
        <v>0</v>
      </c>
      <c r="J177" s="444">
        <f>'Bieu 03 CH'!O30</f>
        <v>0</v>
      </c>
      <c r="K177" s="447">
        <f t="shared" si="31"/>
        <v>0</v>
      </c>
      <c r="M177" s="445">
        <v>11</v>
      </c>
      <c r="N177" s="446" t="s">
        <v>600</v>
      </c>
      <c r="O177" s="444">
        <f>'Bieu 01 CH'!P38</f>
        <v>0.02</v>
      </c>
      <c r="P177" s="444">
        <f>'Bieu 03 CH'!O39</f>
        <v>0.05</v>
      </c>
      <c r="Q177" s="447">
        <f t="shared" si="32"/>
        <v>3.0000000000000002E-2</v>
      </c>
      <c r="S177" s="445">
        <v>11</v>
      </c>
      <c r="T177" s="446" t="s">
        <v>600</v>
      </c>
      <c r="U177" s="444">
        <f>'Bieu 01 CH'!P50</f>
        <v>20.84</v>
      </c>
      <c r="V177" s="444">
        <f>'Bieu 03 CH'!O51</f>
        <v>41.14</v>
      </c>
      <c r="W177" s="447">
        <f t="shared" si="33"/>
        <v>20.3</v>
      </c>
    </row>
    <row r="178" spans="1:23" x14ac:dyDescent="0.25">
      <c r="A178" s="493">
        <v>12</v>
      </c>
      <c r="B178" s="446" t="s">
        <v>601</v>
      </c>
      <c r="C178" s="444">
        <f>'Bieu 01 CH'!Q18</f>
        <v>6.22</v>
      </c>
      <c r="D178" s="444">
        <f>'Bieu 03 CH'!P19</f>
        <v>6.22</v>
      </c>
      <c r="E178" s="447">
        <f t="shared" si="30"/>
        <v>0</v>
      </c>
      <c r="G178" s="493">
        <v>12</v>
      </c>
      <c r="H178" s="446" t="s">
        <v>601</v>
      </c>
      <c r="I178" s="444">
        <f>'Bieu 01 CH'!Q29</f>
        <v>16.14</v>
      </c>
      <c r="J178" s="444">
        <f>'Bieu 03 CH'!P30</f>
        <v>31.14</v>
      </c>
      <c r="K178" s="447">
        <f t="shared" si="31"/>
        <v>15</v>
      </c>
      <c r="M178" s="493">
        <v>12</v>
      </c>
      <c r="N178" s="446" t="s">
        <v>601</v>
      </c>
      <c r="O178" s="444">
        <f>'Bieu 01 CH'!Q38</f>
        <v>0.03</v>
      </c>
      <c r="P178" s="444">
        <f>'Bieu 03 CH'!P39</f>
        <v>0.17</v>
      </c>
      <c r="Q178" s="447">
        <f t="shared" si="32"/>
        <v>0.14000000000000001</v>
      </c>
      <c r="S178" s="493">
        <v>12</v>
      </c>
      <c r="T178" s="446" t="s">
        <v>601</v>
      </c>
      <c r="U178" s="444">
        <f>'Bieu 01 CH'!Q50</f>
        <v>63.25</v>
      </c>
      <c r="V178" s="444">
        <f>'Bieu 03 CH'!P51</f>
        <v>69.58</v>
      </c>
      <c r="W178" s="447">
        <f t="shared" si="33"/>
        <v>6.3299999999999983</v>
      </c>
    </row>
    <row r="179" spans="1:23" x14ac:dyDescent="0.25">
      <c r="A179" s="445">
        <v>13</v>
      </c>
      <c r="B179" s="446" t="s">
        <v>602</v>
      </c>
      <c r="C179" s="444">
        <f>'Bieu 01 CH'!R18</f>
        <v>2.81</v>
      </c>
      <c r="D179" s="444">
        <f>'Bieu 03 CH'!Q19</f>
        <v>2.48</v>
      </c>
      <c r="E179" s="447">
        <f t="shared" si="30"/>
        <v>-0.33000000000000007</v>
      </c>
      <c r="G179" s="445">
        <v>13</v>
      </c>
      <c r="H179" s="446" t="s">
        <v>602</v>
      </c>
      <c r="I179" s="444">
        <f>'Bieu 01 CH'!R29</f>
        <v>0</v>
      </c>
      <c r="J179" s="444">
        <f>'Bieu 03 CH'!Q30</f>
        <v>0</v>
      </c>
      <c r="K179" s="447">
        <f t="shared" si="31"/>
        <v>0</v>
      </c>
      <c r="M179" s="445">
        <v>13</v>
      </c>
      <c r="N179" s="446" t="s">
        <v>602</v>
      </c>
      <c r="O179" s="444">
        <f>'Bieu 01 CH'!R38</f>
        <v>0.05</v>
      </c>
      <c r="P179" s="444">
        <f>'Bieu 03 CH'!Q39</f>
        <v>0.15000000000000002</v>
      </c>
      <c r="Q179" s="447">
        <f t="shared" si="32"/>
        <v>0.10000000000000002</v>
      </c>
      <c r="S179" s="445">
        <v>13</v>
      </c>
      <c r="T179" s="446" t="s">
        <v>602</v>
      </c>
      <c r="U179" s="444">
        <f>'Bieu 01 CH'!R50</f>
        <v>41.27</v>
      </c>
      <c r="V179" s="444">
        <f>'Bieu 03 CH'!Q51</f>
        <v>60.58</v>
      </c>
      <c r="W179" s="447">
        <f t="shared" si="33"/>
        <v>19.309999999999995</v>
      </c>
    </row>
    <row r="180" spans="1:23" x14ac:dyDescent="0.25">
      <c r="A180" s="493">
        <v>14</v>
      </c>
      <c r="B180" s="446" t="s">
        <v>603</v>
      </c>
      <c r="C180" s="444">
        <f>'Bieu 01 CH'!S18</f>
        <v>3.92</v>
      </c>
      <c r="D180" s="444">
        <f>'Bieu 03 CH'!R19</f>
        <v>3.92</v>
      </c>
      <c r="E180" s="447">
        <f t="shared" si="30"/>
        <v>0</v>
      </c>
      <c r="G180" s="493">
        <v>14</v>
      </c>
      <c r="H180" s="446" t="s">
        <v>603</v>
      </c>
      <c r="I180" s="444">
        <f>'Bieu 01 CH'!S29</f>
        <v>0</v>
      </c>
      <c r="J180" s="444">
        <f>'Bieu 03 CH'!R30</f>
        <v>13.24</v>
      </c>
      <c r="K180" s="447">
        <f t="shared" si="31"/>
        <v>13.24</v>
      </c>
      <c r="M180" s="493">
        <v>14</v>
      </c>
      <c r="N180" s="446" t="s">
        <v>603</v>
      </c>
      <c r="O180" s="444">
        <f>'Bieu 01 CH'!S38</f>
        <v>0.02</v>
      </c>
      <c r="P180" s="444">
        <f>'Bieu 03 CH'!R39</f>
        <v>0.23</v>
      </c>
      <c r="Q180" s="447">
        <f t="shared" si="32"/>
        <v>0.21000000000000002</v>
      </c>
      <c r="S180" s="493">
        <v>14</v>
      </c>
      <c r="T180" s="446" t="s">
        <v>603</v>
      </c>
      <c r="U180" s="444">
        <f>'Bieu 01 CH'!S50</f>
        <v>40.729999999999997</v>
      </c>
      <c r="V180" s="444">
        <f>'Bieu 03 CH'!R51</f>
        <v>58.319999999999993</v>
      </c>
      <c r="W180" s="447">
        <f t="shared" si="33"/>
        <v>17.589999999999996</v>
      </c>
    </row>
    <row r="181" spans="1:23" x14ac:dyDescent="0.25">
      <c r="A181" s="445">
        <v>15</v>
      </c>
      <c r="B181" s="446" t="s">
        <v>604</v>
      </c>
      <c r="C181" s="444">
        <f>'Bieu 01 CH'!T18</f>
        <v>11.34</v>
      </c>
      <c r="D181" s="444">
        <f>'Bieu 03 CH'!X19</f>
        <v>5.12</v>
      </c>
      <c r="E181" s="447">
        <f t="shared" si="30"/>
        <v>-6.22</v>
      </c>
      <c r="G181" s="445">
        <v>15</v>
      </c>
      <c r="H181" s="446" t="s">
        <v>604</v>
      </c>
      <c r="I181" s="444">
        <f>'Bieu 01 CH'!T29</f>
        <v>0</v>
      </c>
      <c r="J181" s="444">
        <f>'Bieu 03 CH'!X30</f>
        <v>21.439999999999998</v>
      </c>
      <c r="K181" s="447">
        <f t="shared" si="31"/>
        <v>21.439999999999998</v>
      </c>
      <c r="M181" s="445">
        <v>15</v>
      </c>
      <c r="N181" s="446" t="s">
        <v>604</v>
      </c>
      <c r="O181" s="444">
        <f>'Bieu 01 CH'!T38</f>
        <v>0.04</v>
      </c>
      <c r="P181" s="444">
        <f>'Bieu 03 CH'!X39</f>
        <v>0.21999999999999997</v>
      </c>
      <c r="Q181" s="447">
        <f t="shared" si="32"/>
        <v>0.17999999999999997</v>
      </c>
      <c r="S181" s="445">
        <v>15</v>
      </c>
      <c r="T181" s="446" t="s">
        <v>604</v>
      </c>
      <c r="U181" s="444">
        <f>'Bieu 01 CH'!T50</f>
        <v>49.23</v>
      </c>
      <c r="V181" s="444">
        <f>'Bieu 03 CH'!X51</f>
        <v>79.81</v>
      </c>
      <c r="W181" s="447">
        <f t="shared" si="33"/>
        <v>30.580000000000005</v>
      </c>
    </row>
    <row r="182" spans="1:23" x14ac:dyDescent="0.25">
      <c r="A182" s="493">
        <v>16</v>
      </c>
      <c r="B182" s="446" t="s">
        <v>605</v>
      </c>
      <c r="C182" s="444">
        <f>'Bieu 01 CH'!U18</f>
        <v>4.93</v>
      </c>
      <c r="D182" s="444">
        <f>'Bieu 03 CH'!Y19</f>
        <v>0.55000000000000004</v>
      </c>
      <c r="E182" s="447">
        <f t="shared" si="30"/>
        <v>-4.38</v>
      </c>
      <c r="G182" s="493">
        <v>16</v>
      </c>
      <c r="H182" s="446" t="s">
        <v>605</v>
      </c>
      <c r="I182" s="444">
        <f>'Bieu 01 CH'!U29</f>
        <v>0</v>
      </c>
      <c r="J182" s="444">
        <f>'Bieu 03 CH'!Y30</f>
        <v>0</v>
      </c>
      <c r="K182" s="447">
        <f t="shared" si="31"/>
        <v>0</v>
      </c>
      <c r="M182" s="493">
        <v>16</v>
      </c>
      <c r="N182" s="446" t="s">
        <v>605</v>
      </c>
      <c r="O182" s="444">
        <f>'Bieu 01 CH'!U38</f>
        <v>0.08</v>
      </c>
      <c r="P182" s="444">
        <f>'Bieu 03 CH'!Y39</f>
        <v>0.45</v>
      </c>
      <c r="Q182" s="447">
        <f t="shared" si="32"/>
        <v>0.37</v>
      </c>
      <c r="S182" s="493">
        <v>16</v>
      </c>
      <c r="T182" s="446" t="s">
        <v>605</v>
      </c>
      <c r="U182" s="444">
        <f>'Bieu 01 CH'!U50</f>
        <v>49.33</v>
      </c>
      <c r="V182" s="444">
        <f>'Bieu 03 CH'!Y51</f>
        <v>0</v>
      </c>
      <c r="W182" s="447">
        <f t="shared" si="33"/>
        <v>-49.33</v>
      </c>
    </row>
    <row r="183" spans="1:23" s="571" customFormat="1" x14ac:dyDescent="0.25">
      <c r="A183" s="445">
        <v>17</v>
      </c>
      <c r="B183" s="570" t="s">
        <v>606</v>
      </c>
      <c r="C183" s="573"/>
      <c r="D183" s="573"/>
      <c r="E183" s="574"/>
      <c r="G183" s="445">
        <v>17</v>
      </c>
      <c r="H183" s="570" t="s">
        <v>606</v>
      </c>
      <c r="I183" s="573"/>
      <c r="J183" s="573"/>
      <c r="K183" s="574"/>
      <c r="M183" s="445">
        <v>17</v>
      </c>
      <c r="N183" s="570" t="s">
        <v>606</v>
      </c>
      <c r="O183" s="573"/>
      <c r="P183" s="573"/>
      <c r="Q183" s="574"/>
      <c r="S183" s="445">
        <v>17</v>
      </c>
      <c r="T183" s="570" t="s">
        <v>606</v>
      </c>
      <c r="U183" s="573"/>
      <c r="V183" s="573"/>
      <c r="W183" s="574"/>
    </row>
    <row r="184" spans="1:23" s="571" customFormat="1" x14ac:dyDescent="0.25">
      <c r="A184" s="493">
        <v>18</v>
      </c>
      <c r="B184" s="572" t="s">
        <v>607</v>
      </c>
      <c r="C184" s="573"/>
      <c r="D184" s="573"/>
      <c r="E184" s="574"/>
      <c r="G184" s="493">
        <v>18</v>
      </c>
      <c r="H184" s="572" t="s">
        <v>607</v>
      </c>
      <c r="I184" s="573"/>
      <c r="J184" s="573"/>
      <c r="K184" s="574"/>
      <c r="M184" s="493">
        <v>18</v>
      </c>
      <c r="N184" s="572" t="s">
        <v>607</v>
      </c>
      <c r="O184" s="573"/>
      <c r="P184" s="573"/>
      <c r="Q184" s="574"/>
      <c r="S184" s="493">
        <v>18</v>
      </c>
      <c r="T184" s="572" t="s">
        <v>607</v>
      </c>
      <c r="U184" s="573"/>
      <c r="V184" s="573"/>
      <c r="W184" s="574"/>
    </row>
    <row r="185" spans="1:23" s="571" customFormat="1" x14ac:dyDescent="0.25">
      <c r="A185" s="445">
        <v>19</v>
      </c>
      <c r="B185" s="572" t="s">
        <v>608</v>
      </c>
      <c r="C185" s="573"/>
      <c r="D185" s="573"/>
      <c r="E185" s="574"/>
      <c r="G185" s="445">
        <v>19</v>
      </c>
      <c r="H185" s="572" t="s">
        <v>608</v>
      </c>
      <c r="I185" s="573"/>
      <c r="J185" s="573"/>
      <c r="K185" s="574"/>
      <c r="M185" s="445">
        <v>19</v>
      </c>
      <c r="N185" s="572" t="s">
        <v>608</v>
      </c>
      <c r="O185" s="573"/>
      <c r="P185" s="573"/>
      <c r="Q185" s="574"/>
      <c r="S185" s="445">
        <v>19</v>
      </c>
      <c r="T185" s="572" t="s">
        <v>608</v>
      </c>
      <c r="U185" s="573"/>
      <c r="V185" s="573"/>
      <c r="W185" s="574"/>
    </row>
    <row r="186" spans="1:23" s="571" customFormat="1" x14ac:dyDescent="0.25">
      <c r="A186" s="493">
        <v>20</v>
      </c>
      <c r="B186" s="572" t="s">
        <v>609</v>
      </c>
      <c r="C186" s="573"/>
      <c r="D186" s="573"/>
      <c r="E186" s="574"/>
      <c r="G186" s="493">
        <v>20</v>
      </c>
      <c r="H186" s="572" t="s">
        <v>609</v>
      </c>
      <c r="I186" s="573"/>
      <c r="J186" s="573"/>
      <c r="K186" s="574"/>
      <c r="M186" s="493">
        <v>20</v>
      </c>
      <c r="N186" s="572" t="s">
        <v>609</v>
      </c>
      <c r="O186" s="573"/>
      <c r="P186" s="573"/>
      <c r="Q186" s="574"/>
      <c r="S186" s="493">
        <v>20</v>
      </c>
      <c r="T186" s="572" t="s">
        <v>609</v>
      </c>
      <c r="U186" s="573"/>
      <c r="V186" s="573"/>
      <c r="W186" s="574"/>
    </row>
    <row r="187" spans="1:23" s="571" customFormat="1" ht="31.5" x14ac:dyDescent="0.25">
      <c r="A187" s="445">
        <v>21</v>
      </c>
      <c r="B187" s="572" t="s">
        <v>610</v>
      </c>
      <c r="C187" s="573"/>
      <c r="D187" s="573"/>
      <c r="E187" s="574"/>
      <c r="G187" s="445">
        <v>21</v>
      </c>
      <c r="H187" s="572" t="s">
        <v>610</v>
      </c>
      <c r="I187" s="573"/>
      <c r="J187" s="573"/>
      <c r="K187" s="574"/>
      <c r="M187" s="445">
        <v>21</v>
      </c>
      <c r="N187" s="572" t="s">
        <v>610</v>
      </c>
      <c r="O187" s="573"/>
      <c r="P187" s="573"/>
      <c r="Q187" s="574"/>
      <c r="S187" s="445">
        <v>21</v>
      </c>
      <c r="T187" s="572" t="s">
        <v>610</v>
      </c>
      <c r="U187" s="573"/>
      <c r="V187" s="573"/>
      <c r="W187" s="574"/>
    </row>
    <row r="188" spans="1:23" x14ac:dyDescent="0.25">
      <c r="A188" s="1214" t="s">
        <v>510</v>
      </c>
      <c r="B188" s="1214"/>
      <c r="C188" s="448">
        <f>SUM(C167:C182)</f>
        <v>120.41999999999999</v>
      </c>
      <c r="D188" s="448">
        <f>SUM(D167:D182)</f>
        <v>120.29</v>
      </c>
      <c r="E188" s="449">
        <f t="shared" si="30"/>
        <v>-0.12999999999998124</v>
      </c>
      <c r="G188" s="1214" t="s">
        <v>510</v>
      </c>
      <c r="H188" s="1214"/>
      <c r="I188" s="492">
        <f>SUM(I167:I182)</f>
        <v>31.580000000000002</v>
      </c>
      <c r="J188" s="492">
        <f>SUM(J167:J182)</f>
        <v>192.37</v>
      </c>
      <c r="K188" s="492">
        <f>SUM(K167:K182)</f>
        <v>160.79</v>
      </c>
      <c r="M188" s="1214" t="s">
        <v>510</v>
      </c>
      <c r="N188" s="1214"/>
      <c r="O188" s="492">
        <f>SUM(O167:O182)</f>
        <v>0.86000000000000021</v>
      </c>
      <c r="P188" s="492">
        <f>SUM(P167:P182)</f>
        <v>3.8899999999999997</v>
      </c>
      <c r="Q188" s="496">
        <f>SUM(Q167:Q182)</f>
        <v>3.0300000000000002</v>
      </c>
      <c r="S188" s="1214" t="s">
        <v>510</v>
      </c>
      <c r="T188" s="1214"/>
      <c r="U188" s="492">
        <f>SUM(U167:U182)</f>
        <v>713.23000000000013</v>
      </c>
      <c r="V188" s="492">
        <f>SUM(V167:V182)</f>
        <v>924.3</v>
      </c>
      <c r="W188" s="496">
        <f>SUM(W167:W182)</f>
        <v>211.07000000000005</v>
      </c>
    </row>
    <row r="190" spans="1:23" ht="15" x14ac:dyDescent="0.2">
      <c r="A190" s="1215" t="s">
        <v>516</v>
      </c>
      <c r="B190" s="1215"/>
      <c r="C190" s="1215"/>
      <c r="D190" s="1215"/>
      <c r="E190" s="1215"/>
      <c r="G190" s="1218" t="s">
        <v>525</v>
      </c>
      <c r="H190" s="1218"/>
      <c r="I190" s="1218"/>
      <c r="J190" s="1218"/>
      <c r="K190" s="1218"/>
      <c r="M190" s="1218" t="s">
        <v>534</v>
      </c>
      <c r="N190" s="1218"/>
      <c r="O190" s="1218"/>
      <c r="P190" s="1218"/>
      <c r="Q190" s="1218"/>
      <c r="S190" s="1218" t="s">
        <v>543</v>
      </c>
      <c r="T190" s="1218"/>
      <c r="U190" s="1218"/>
      <c r="V190" s="1218"/>
      <c r="W190" s="1218"/>
    </row>
    <row r="191" spans="1:23" ht="23.25" customHeight="1" x14ac:dyDescent="0.2">
      <c r="A191" s="1216"/>
      <c r="B191" s="1216"/>
      <c r="C191" s="1216"/>
      <c r="D191" s="1216"/>
      <c r="E191" s="1216"/>
      <c r="G191" s="1219"/>
      <c r="H191" s="1219"/>
      <c r="I191" s="1219"/>
      <c r="J191" s="1219"/>
      <c r="K191" s="1219"/>
      <c r="M191" s="1219"/>
      <c r="N191" s="1219"/>
      <c r="O191" s="1219"/>
      <c r="P191" s="1219"/>
      <c r="Q191" s="1219"/>
      <c r="S191" s="1219"/>
      <c r="T191" s="1219"/>
      <c r="U191" s="1219"/>
      <c r="V191" s="1219"/>
      <c r="W191" s="1219"/>
    </row>
    <row r="192" spans="1:23" x14ac:dyDescent="0.2">
      <c r="A192" s="1217" t="s">
        <v>20</v>
      </c>
      <c r="B192" s="1217" t="s">
        <v>499</v>
      </c>
      <c r="C192" s="1217" t="s">
        <v>3</v>
      </c>
      <c r="D192" s="1217" t="s">
        <v>500</v>
      </c>
      <c r="E192" s="1217"/>
      <c r="G192" s="1217" t="s">
        <v>20</v>
      </c>
      <c r="H192" s="1217" t="s">
        <v>499</v>
      </c>
      <c r="I192" s="1217" t="s">
        <v>3</v>
      </c>
      <c r="J192" s="1217" t="s">
        <v>500</v>
      </c>
      <c r="K192" s="1217"/>
      <c r="M192" s="1217" t="s">
        <v>20</v>
      </c>
      <c r="N192" s="1217" t="s">
        <v>499</v>
      </c>
      <c r="O192" s="1217" t="s">
        <v>3</v>
      </c>
      <c r="P192" s="1217" t="s">
        <v>500</v>
      </c>
      <c r="Q192" s="1217"/>
      <c r="S192" s="1208" t="s">
        <v>20</v>
      </c>
      <c r="T192" s="1208" t="s">
        <v>499</v>
      </c>
      <c r="U192" s="1208" t="s">
        <v>3</v>
      </c>
      <c r="V192" s="1210" t="s">
        <v>500</v>
      </c>
      <c r="W192" s="1211"/>
    </row>
    <row r="193" spans="1:23" ht="31.5" customHeight="1" x14ac:dyDescent="0.2">
      <c r="A193" s="1217"/>
      <c r="B193" s="1217"/>
      <c r="C193" s="1217"/>
      <c r="D193" s="453" t="s">
        <v>130</v>
      </c>
      <c r="E193" s="453" t="s">
        <v>501</v>
      </c>
      <c r="G193" s="1217"/>
      <c r="H193" s="1217"/>
      <c r="I193" s="1217"/>
      <c r="J193" s="453" t="s">
        <v>130</v>
      </c>
      <c r="K193" s="453" t="s">
        <v>501</v>
      </c>
      <c r="M193" s="1217"/>
      <c r="N193" s="1217"/>
      <c r="O193" s="1217"/>
      <c r="P193" s="453" t="s">
        <v>130</v>
      </c>
      <c r="Q193" s="453" t="s">
        <v>501</v>
      </c>
      <c r="S193" s="1209"/>
      <c r="T193" s="1209"/>
      <c r="U193" s="1209"/>
      <c r="V193" s="453" t="s">
        <v>130</v>
      </c>
      <c r="W193" s="453" t="s">
        <v>501</v>
      </c>
    </row>
    <row r="194" spans="1:23" x14ac:dyDescent="0.2">
      <c r="A194" s="445">
        <v>1</v>
      </c>
      <c r="B194" s="450" t="s">
        <v>590</v>
      </c>
      <c r="C194" s="454">
        <f>'Bieu 01 CH'!F20</f>
        <v>0</v>
      </c>
      <c r="D194" s="454">
        <f>'Bieu 03 CH'!E21</f>
        <v>4</v>
      </c>
      <c r="E194" s="447">
        <f>D168-C168</f>
        <v>0</v>
      </c>
      <c r="G194" s="445">
        <v>1</v>
      </c>
      <c r="H194" s="450" t="s">
        <v>590</v>
      </c>
      <c r="I194" s="454">
        <f>'Bieu 01 CH'!F30</f>
        <v>161.94999999999999</v>
      </c>
      <c r="J194" s="454">
        <f>'Bieu 03 CH'!E31</f>
        <v>189.54</v>
      </c>
      <c r="K194" s="447">
        <f>J194-I194</f>
        <v>27.590000000000003</v>
      </c>
      <c r="M194" s="445">
        <v>1</v>
      </c>
      <c r="N194" s="450" t="s">
        <v>590</v>
      </c>
      <c r="O194" s="454">
        <f>'Bieu 01 CH'!F40</f>
        <v>0</v>
      </c>
      <c r="P194" s="454">
        <f>'Bieu 03 CH'!E41</f>
        <v>0</v>
      </c>
      <c r="Q194" s="447">
        <f>P194-O194</f>
        <v>0</v>
      </c>
      <c r="S194" s="445">
        <v>1</v>
      </c>
      <c r="T194" s="450" t="s">
        <v>590</v>
      </c>
      <c r="U194" s="454">
        <f>'Bieu 01 CH'!F51</f>
        <v>0</v>
      </c>
      <c r="V194" s="454">
        <f>'Bieu 03 CH'!E52</f>
        <v>0</v>
      </c>
      <c r="W194" s="447">
        <f>V194-U194</f>
        <v>0</v>
      </c>
    </row>
    <row r="195" spans="1:23" x14ac:dyDescent="0.25">
      <c r="A195" s="493">
        <v>2</v>
      </c>
      <c r="B195" s="451" t="s">
        <v>591</v>
      </c>
      <c r="C195" s="444">
        <f>'Bieu 01 CH'!G20</f>
        <v>5.36</v>
      </c>
      <c r="D195" s="444">
        <f>'Bieu 03 CH'!F21</f>
        <v>230.04000000000002</v>
      </c>
      <c r="E195" s="447">
        <f t="shared" ref="E195:E215" si="34">D195-C195</f>
        <v>224.68</v>
      </c>
      <c r="G195" s="493">
        <v>2</v>
      </c>
      <c r="H195" s="451" t="s">
        <v>591</v>
      </c>
      <c r="I195" s="444">
        <f>'Bieu 01 CH'!G30</f>
        <v>245.89000000000004</v>
      </c>
      <c r="J195" s="444">
        <f>'Bieu 03 CH'!F31</f>
        <v>274.04000000000002</v>
      </c>
      <c r="K195" s="447">
        <f t="shared" ref="K195:K209" si="35">J195-I195</f>
        <v>28.149999999999977</v>
      </c>
      <c r="M195" s="493">
        <v>2</v>
      </c>
      <c r="N195" s="451" t="s">
        <v>591</v>
      </c>
      <c r="O195" s="444">
        <f>'Bieu 01 CH'!G40</f>
        <v>0</v>
      </c>
      <c r="P195" s="444">
        <f>'Bieu 03 CH'!F41</f>
        <v>0</v>
      </c>
      <c r="Q195" s="447">
        <f t="shared" ref="Q195:Q209" si="36">P195-O195</f>
        <v>0</v>
      </c>
      <c r="S195" s="493">
        <v>2</v>
      </c>
      <c r="T195" s="451" t="s">
        <v>591</v>
      </c>
      <c r="U195" s="444">
        <f>'Bieu 01 CH'!G51</f>
        <v>0</v>
      </c>
      <c r="V195" s="444">
        <f>'Bieu 03 CH'!F52</f>
        <v>0</v>
      </c>
      <c r="W195" s="447">
        <f t="shared" ref="W195:W209" si="37">V195-U195</f>
        <v>0</v>
      </c>
    </row>
    <row r="196" spans="1:23" x14ac:dyDescent="0.25">
      <c r="A196" s="445">
        <v>3</v>
      </c>
      <c r="B196" s="451" t="s">
        <v>592</v>
      </c>
      <c r="C196" s="444">
        <f>'Bieu 01 CH'!H20</f>
        <v>0</v>
      </c>
      <c r="D196" s="444">
        <f>'Bieu 03 CH'!G21</f>
        <v>0</v>
      </c>
      <c r="E196" s="447">
        <f t="shared" si="34"/>
        <v>0</v>
      </c>
      <c r="G196" s="445">
        <v>3</v>
      </c>
      <c r="H196" s="451" t="s">
        <v>592</v>
      </c>
      <c r="I196" s="444">
        <f>'Bieu 01 CH'!H30</f>
        <v>361.7</v>
      </c>
      <c r="J196" s="444">
        <f>'Bieu 03 CH'!G31</f>
        <v>393.4</v>
      </c>
      <c r="K196" s="447">
        <f t="shared" si="35"/>
        <v>31.699999999999989</v>
      </c>
      <c r="M196" s="445">
        <v>3</v>
      </c>
      <c r="N196" s="451" t="s">
        <v>592</v>
      </c>
      <c r="O196" s="444">
        <f>'Bieu 01 CH'!H40</f>
        <v>0</v>
      </c>
      <c r="P196" s="444">
        <f>'Bieu 03 CH'!G41</f>
        <v>0</v>
      </c>
      <c r="Q196" s="447">
        <f t="shared" si="36"/>
        <v>0</v>
      </c>
      <c r="S196" s="445">
        <v>3</v>
      </c>
      <c r="T196" s="451" t="s">
        <v>592</v>
      </c>
      <c r="U196" s="444">
        <f>'Bieu 01 CH'!H51</f>
        <v>0</v>
      </c>
      <c r="V196" s="444">
        <f>'Bieu 03 CH'!G52</f>
        <v>0</v>
      </c>
      <c r="W196" s="447">
        <f t="shared" si="37"/>
        <v>0</v>
      </c>
    </row>
    <row r="197" spans="1:23" x14ac:dyDescent="0.25">
      <c r="A197" s="493">
        <v>4</v>
      </c>
      <c r="B197" s="451" t="s">
        <v>593</v>
      </c>
      <c r="C197" s="444">
        <f>'Bieu 01 CH'!I20</f>
        <v>9.02</v>
      </c>
      <c r="D197" s="444">
        <f>'Bieu 03 CH'!H21</f>
        <v>6.3599999999999994</v>
      </c>
      <c r="E197" s="447">
        <f t="shared" si="34"/>
        <v>-2.66</v>
      </c>
      <c r="G197" s="493">
        <v>4</v>
      </c>
      <c r="H197" s="451" t="s">
        <v>593</v>
      </c>
      <c r="I197" s="444">
        <f>'Bieu 01 CH'!I30</f>
        <v>142.57</v>
      </c>
      <c r="J197" s="444">
        <f>'Bieu 03 CH'!H31</f>
        <v>157.72</v>
      </c>
      <c r="K197" s="447">
        <f t="shared" si="35"/>
        <v>15.150000000000006</v>
      </c>
      <c r="M197" s="493">
        <v>4</v>
      </c>
      <c r="N197" s="451" t="s">
        <v>593</v>
      </c>
      <c r="O197" s="444">
        <f>'Bieu 01 CH'!I40</f>
        <v>0</v>
      </c>
      <c r="P197" s="444">
        <f>'Bieu 03 CH'!H41</f>
        <v>0</v>
      </c>
      <c r="Q197" s="447">
        <f t="shared" si="36"/>
        <v>0</v>
      </c>
      <c r="S197" s="493">
        <v>4</v>
      </c>
      <c r="T197" s="451" t="s">
        <v>593</v>
      </c>
      <c r="U197" s="444">
        <f>'Bieu 01 CH'!I51</f>
        <v>0</v>
      </c>
      <c r="V197" s="444">
        <f>'Bieu 03 CH'!H52</f>
        <v>0</v>
      </c>
      <c r="W197" s="447">
        <f t="shared" si="37"/>
        <v>0</v>
      </c>
    </row>
    <row r="198" spans="1:23" x14ac:dyDescent="0.25">
      <c r="A198" s="445">
        <v>5</v>
      </c>
      <c r="B198" s="451" t="s">
        <v>594</v>
      </c>
      <c r="C198" s="444">
        <f>'Bieu 01 CH'!J20</f>
        <v>162.31</v>
      </c>
      <c r="D198" s="444">
        <f>'Bieu 03 CH'!I21</f>
        <v>82.31</v>
      </c>
      <c r="E198" s="447">
        <f t="shared" si="34"/>
        <v>-80</v>
      </c>
      <c r="G198" s="445">
        <v>5</v>
      </c>
      <c r="H198" s="451" t="s">
        <v>594</v>
      </c>
      <c r="I198" s="444">
        <f>'Bieu 01 CH'!J30</f>
        <v>112.88000000000002</v>
      </c>
      <c r="J198" s="444">
        <f>'Bieu 03 CH'!I31</f>
        <v>134.10000000000002</v>
      </c>
      <c r="K198" s="447">
        <f t="shared" si="35"/>
        <v>21.22</v>
      </c>
      <c r="M198" s="445">
        <v>5</v>
      </c>
      <c r="N198" s="451" t="s">
        <v>594</v>
      </c>
      <c r="O198" s="444">
        <f>'Bieu 01 CH'!J40</f>
        <v>0.18</v>
      </c>
      <c r="P198" s="444">
        <f>'Bieu 03 CH'!I41</f>
        <v>0.18</v>
      </c>
      <c r="Q198" s="447">
        <f t="shared" si="36"/>
        <v>0</v>
      </c>
      <c r="S198" s="445">
        <v>5</v>
      </c>
      <c r="T198" s="451" t="s">
        <v>594</v>
      </c>
      <c r="U198" s="444">
        <f>'Bieu 01 CH'!J51</f>
        <v>0</v>
      </c>
      <c r="V198" s="444">
        <f>'Bieu 03 CH'!I52</f>
        <v>0</v>
      </c>
      <c r="W198" s="447">
        <f t="shared" si="37"/>
        <v>0</v>
      </c>
    </row>
    <row r="199" spans="1:23" x14ac:dyDescent="0.25">
      <c r="A199" s="493">
        <v>6</v>
      </c>
      <c r="B199" s="451" t="s">
        <v>595</v>
      </c>
      <c r="C199" s="444">
        <f>'Bieu 01 CH'!K20</f>
        <v>0</v>
      </c>
      <c r="D199" s="444">
        <f>'Bieu 03 CH'!J21</f>
        <v>97.1</v>
      </c>
      <c r="E199" s="447">
        <f t="shared" si="34"/>
        <v>97.1</v>
      </c>
      <c r="G199" s="493">
        <v>6</v>
      </c>
      <c r="H199" s="451" t="s">
        <v>595</v>
      </c>
      <c r="I199" s="444">
        <f>'Bieu 01 CH'!K30</f>
        <v>155.93</v>
      </c>
      <c r="J199" s="444">
        <f>'Bieu 03 CH'!J31</f>
        <v>162.63</v>
      </c>
      <c r="K199" s="447">
        <f t="shared" si="35"/>
        <v>6.6999999999999886</v>
      </c>
      <c r="M199" s="493">
        <v>6</v>
      </c>
      <c r="N199" s="451" t="s">
        <v>595</v>
      </c>
      <c r="O199" s="444">
        <f>'Bieu 01 CH'!K40</f>
        <v>0</v>
      </c>
      <c r="P199" s="444">
        <f>'Bieu 03 CH'!J41</f>
        <v>0.3</v>
      </c>
      <c r="Q199" s="447">
        <f t="shared" si="36"/>
        <v>0.3</v>
      </c>
      <c r="S199" s="493">
        <v>6</v>
      </c>
      <c r="T199" s="451" t="s">
        <v>595</v>
      </c>
      <c r="U199" s="444">
        <f>'Bieu 01 CH'!K51</f>
        <v>0</v>
      </c>
      <c r="V199" s="444">
        <f>'Bieu 03 CH'!J52</f>
        <v>0</v>
      </c>
      <c r="W199" s="447">
        <f t="shared" si="37"/>
        <v>0</v>
      </c>
    </row>
    <row r="200" spans="1:23" x14ac:dyDescent="0.25">
      <c r="A200" s="445">
        <v>7</v>
      </c>
      <c r="B200" s="446" t="s">
        <v>596</v>
      </c>
      <c r="C200" s="444">
        <f>'Bieu 01 CH'!L20</f>
        <v>0</v>
      </c>
      <c r="D200" s="444">
        <f>'Bieu 03 CH'!K21</f>
        <v>0</v>
      </c>
      <c r="E200" s="447">
        <f t="shared" si="34"/>
        <v>0</v>
      </c>
      <c r="G200" s="445">
        <v>7</v>
      </c>
      <c r="H200" s="446" t="s">
        <v>596</v>
      </c>
      <c r="I200" s="444">
        <f>'Bieu 01 CH'!L30</f>
        <v>75.34</v>
      </c>
      <c r="J200" s="444">
        <f>'Bieu 03 CH'!K31</f>
        <v>93.72</v>
      </c>
      <c r="K200" s="447">
        <f t="shared" si="35"/>
        <v>18.379999999999995</v>
      </c>
      <c r="M200" s="445">
        <v>7</v>
      </c>
      <c r="N200" s="446" t="s">
        <v>596</v>
      </c>
      <c r="O200" s="444">
        <f>'Bieu 01 CH'!L40</f>
        <v>0</v>
      </c>
      <c r="P200" s="444">
        <f>'Bieu 03 CH'!K41</f>
        <v>0</v>
      </c>
      <c r="Q200" s="447">
        <f t="shared" si="36"/>
        <v>0</v>
      </c>
      <c r="S200" s="445">
        <v>7</v>
      </c>
      <c r="T200" s="446" t="s">
        <v>596</v>
      </c>
      <c r="U200" s="444">
        <f>'Bieu 01 CH'!L51</f>
        <v>0</v>
      </c>
      <c r="V200" s="444">
        <f>'Bieu 03 CH'!K52</f>
        <v>0</v>
      </c>
      <c r="W200" s="447">
        <f t="shared" si="37"/>
        <v>0</v>
      </c>
    </row>
    <row r="201" spans="1:23" x14ac:dyDescent="0.25">
      <c r="A201" s="493">
        <v>8</v>
      </c>
      <c r="B201" s="446" t="s">
        <v>597</v>
      </c>
      <c r="C201" s="444">
        <f>'Bieu 01 CH'!M20</f>
        <v>0</v>
      </c>
      <c r="D201" s="444">
        <f>'Bieu 03 CH'!L21</f>
        <v>14</v>
      </c>
      <c r="E201" s="447">
        <f t="shared" si="34"/>
        <v>14</v>
      </c>
      <c r="G201" s="493">
        <v>8</v>
      </c>
      <c r="H201" s="446" t="s">
        <v>597</v>
      </c>
      <c r="I201" s="444">
        <f>'Bieu 01 CH'!M30</f>
        <v>54.06</v>
      </c>
      <c r="J201" s="444">
        <f>'Bieu 03 CH'!L31</f>
        <v>83.160000000000011</v>
      </c>
      <c r="K201" s="447">
        <f t="shared" si="35"/>
        <v>29.100000000000009</v>
      </c>
      <c r="M201" s="493">
        <v>8</v>
      </c>
      <c r="N201" s="446" t="s">
        <v>597</v>
      </c>
      <c r="O201" s="444">
        <f>'Bieu 01 CH'!M40</f>
        <v>0</v>
      </c>
      <c r="P201" s="444">
        <f>'Bieu 03 CH'!L41</f>
        <v>0</v>
      </c>
      <c r="Q201" s="447">
        <f t="shared" si="36"/>
        <v>0</v>
      </c>
      <c r="S201" s="493">
        <v>8</v>
      </c>
      <c r="T201" s="446" t="s">
        <v>597</v>
      </c>
      <c r="U201" s="444">
        <f>'Bieu 01 CH'!M51</f>
        <v>0</v>
      </c>
      <c r="V201" s="444">
        <f>'Bieu 03 CH'!L52</f>
        <v>0</v>
      </c>
      <c r="W201" s="447">
        <f t="shared" si="37"/>
        <v>0</v>
      </c>
    </row>
    <row r="202" spans="1:23" x14ac:dyDescent="0.25">
      <c r="A202" s="445">
        <v>9</v>
      </c>
      <c r="B202" s="446" t="s">
        <v>598</v>
      </c>
      <c r="C202" s="444">
        <f>'Bieu 01 CH'!N20</f>
        <v>1.52</v>
      </c>
      <c r="D202" s="444">
        <f>'Bieu 03 CH'!M21</f>
        <v>3.17</v>
      </c>
      <c r="E202" s="447">
        <f t="shared" si="34"/>
        <v>1.65</v>
      </c>
      <c r="G202" s="445">
        <v>9</v>
      </c>
      <c r="H202" s="446" t="s">
        <v>598</v>
      </c>
      <c r="I202" s="444">
        <f>'Bieu 01 CH'!N30</f>
        <v>135.62</v>
      </c>
      <c r="J202" s="444">
        <f>'Bieu 03 CH'!M31</f>
        <v>153.55000000000001</v>
      </c>
      <c r="K202" s="447">
        <f t="shared" si="35"/>
        <v>17.930000000000007</v>
      </c>
      <c r="M202" s="445">
        <v>9</v>
      </c>
      <c r="N202" s="446" t="s">
        <v>598</v>
      </c>
      <c r="O202" s="444">
        <f>'Bieu 01 CH'!N40</f>
        <v>0</v>
      </c>
      <c r="P202" s="444">
        <f>'Bieu 03 CH'!M41</f>
        <v>0.43</v>
      </c>
      <c r="Q202" s="447">
        <f t="shared" si="36"/>
        <v>0.43</v>
      </c>
      <c r="S202" s="445">
        <v>9</v>
      </c>
      <c r="T202" s="446" t="s">
        <v>598</v>
      </c>
      <c r="U202" s="444">
        <f>'Bieu 01 CH'!N51</f>
        <v>0</v>
      </c>
      <c r="V202" s="444">
        <f>'Bieu 03 CH'!M52</f>
        <v>0</v>
      </c>
      <c r="W202" s="447">
        <f t="shared" si="37"/>
        <v>0</v>
      </c>
    </row>
    <row r="203" spans="1:23" x14ac:dyDescent="0.25">
      <c r="A203" s="493">
        <v>10</v>
      </c>
      <c r="B203" s="446" t="s">
        <v>599</v>
      </c>
      <c r="C203" s="444">
        <f>'Bieu 01 CH'!O20</f>
        <v>0</v>
      </c>
      <c r="D203" s="444">
        <f>'Bieu 03 CH'!N21</f>
        <v>67.72</v>
      </c>
      <c r="E203" s="447">
        <f t="shared" si="34"/>
        <v>67.72</v>
      </c>
      <c r="G203" s="493">
        <v>10</v>
      </c>
      <c r="H203" s="446" t="s">
        <v>599</v>
      </c>
      <c r="I203" s="444">
        <f>'Bieu 01 CH'!O30</f>
        <v>223.70899999999997</v>
      </c>
      <c r="J203" s="444">
        <f>'Bieu 03 CH'!N31</f>
        <v>296.50900000000001</v>
      </c>
      <c r="K203" s="447">
        <f t="shared" si="35"/>
        <v>72.80000000000004</v>
      </c>
      <c r="M203" s="493">
        <v>10</v>
      </c>
      <c r="N203" s="446" t="s">
        <v>599</v>
      </c>
      <c r="O203" s="444">
        <f>'Bieu 01 CH'!O40</f>
        <v>0</v>
      </c>
      <c r="P203" s="444">
        <f>'Bieu 03 CH'!N41</f>
        <v>8.52</v>
      </c>
      <c r="Q203" s="447">
        <f t="shared" si="36"/>
        <v>8.52</v>
      </c>
      <c r="S203" s="493">
        <v>10</v>
      </c>
      <c r="T203" s="446" t="s">
        <v>599</v>
      </c>
      <c r="U203" s="444">
        <f>'Bieu 01 CH'!O51</f>
        <v>0</v>
      </c>
      <c r="V203" s="444">
        <f>'Bieu 03 CH'!N52</f>
        <v>0</v>
      </c>
      <c r="W203" s="447">
        <f t="shared" si="37"/>
        <v>0</v>
      </c>
    </row>
    <row r="204" spans="1:23" x14ac:dyDescent="0.25">
      <c r="A204" s="445">
        <v>11</v>
      </c>
      <c r="B204" s="446" t="s">
        <v>600</v>
      </c>
      <c r="C204" s="444">
        <f>'Bieu 01 CH'!P20</f>
        <v>3.46</v>
      </c>
      <c r="D204" s="444">
        <f>'Bieu 03 CH'!O21</f>
        <v>48.46</v>
      </c>
      <c r="E204" s="447">
        <f t="shared" si="34"/>
        <v>45</v>
      </c>
      <c r="G204" s="445">
        <v>11</v>
      </c>
      <c r="H204" s="446" t="s">
        <v>600</v>
      </c>
      <c r="I204" s="444">
        <f>'Bieu 01 CH'!P30</f>
        <v>71.608000000000018</v>
      </c>
      <c r="J204" s="444">
        <f>'Bieu 03 CH'!O31</f>
        <v>75.078000000000017</v>
      </c>
      <c r="K204" s="447">
        <f t="shared" si="35"/>
        <v>3.4699999999999989</v>
      </c>
      <c r="M204" s="445">
        <v>11</v>
      </c>
      <c r="N204" s="446" t="s">
        <v>600</v>
      </c>
      <c r="O204" s="444">
        <f>'Bieu 01 CH'!P40</f>
        <v>0</v>
      </c>
      <c r="P204" s="444">
        <f>'Bieu 03 CH'!O41</f>
        <v>0</v>
      </c>
      <c r="Q204" s="447">
        <f t="shared" si="36"/>
        <v>0</v>
      </c>
      <c r="S204" s="445">
        <v>11</v>
      </c>
      <c r="T204" s="446" t="s">
        <v>600</v>
      </c>
      <c r="U204" s="444">
        <f>'Bieu 01 CH'!P51</f>
        <v>0</v>
      </c>
      <c r="V204" s="444">
        <f>'Bieu 03 CH'!O52</f>
        <v>0</v>
      </c>
      <c r="W204" s="447">
        <f t="shared" si="37"/>
        <v>0</v>
      </c>
    </row>
    <row r="205" spans="1:23" x14ac:dyDescent="0.25">
      <c r="A205" s="493">
        <v>12</v>
      </c>
      <c r="B205" s="446" t="s">
        <v>601</v>
      </c>
      <c r="C205" s="444">
        <f>'Bieu 01 CH'!Q20</f>
        <v>0</v>
      </c>
      <c r="D205" s="444">
        <f>'Bieu 03 CH'!P21</f>
        <v>0</v>
      </c>
      <c r="E205" s="447">
        <f t="shared" si="34"/>
        <v>0</v>
      </c>
      <c r="G205" s="493">
        <v>12</v>
      </c>
      <c r="H205" s="446" t="s">
        <v>601</v>
      </c>
      <c r="I205" s="444">
        <f>'Bieu 01 CH'!Q30</f>
        <v>162.22000000000003</v>
      </c>
      <c r="J205" s="444">
        <f>'Bieu 03 CH'!P31</f>
        <v>181.08</v>
      </c>
      <c r="K205" s="447">
        <f t="shared" si="35"/>
        <v>18.859999999999985</v>
      </c>
      <c r="M205" s="493">
        <v>12</v>
      </c>
      <c r="N205" s="446" t="s">
        <v>601</v>
      </c>
      <c r="O205" s="444">
        <f>'Bieu 01 CH'!Q40</f>
        <v>0</v>
      </c>
      <c r="P205" s="444">
        <f>'Bieu 03 CH'!P41</f>
        <v>7.55</v>
      </c>
      <c r="Q205" s="447">
        <f t="shared" si="36"/>
        <v>7.55</v>
      </c>
      <c r="S205" s="493">
        <v>12</v>
      </c>
      <c r="T205" s="446" t="s">
        <v>601</v>
      </c>
      <c r="U205" s="444">
        <f>'Bieu 01 CH'!Q51</f>
        <v>0</v>
      </c>
      <c r="V205" s="444">
        <f>'Bieu 03 CH'!P52</f>
        <v>0</v>
      </c>
      <c r="W205" s="447">
        <f t="shared" si="37"/>
        <v>0</v>
      </c>
    </row>
    <row r="206" spans="1:23" x14ac:dyDescent="0.25">
      <c r="A206" s="445">
        <v>13</v>
      </c>
      <c r="B206" s="446" t="s">
        <v>602</v>
      </c>
      <c r="C206" s="444">
        <f>'Bieu 01 CH'!R20</f>
        <v>4.97</v>
      </c>
      <c r="D206" s="444">
        <f>'Bieu 03 CH'!Q21</f>
        <v>383.86000000000007</v>
      </c>
      <c r="E206" s="447">
        <f t="shared" si="34"/>
        <v>378.89000000000004</v>
      </c>
      <c r="G206" s="445">
        <v>13</v>
      </c>
      <c r="H206" s="446" t="s">
        <v>602</v>
      </c>
      <c r="I206" s="444">
        <f>'Bieu 01 CH'!R30</f>
        <v>122.39999999999998</v>
      </c>
      <c r="J206" s="444">
        <f>'Bieu 03 CH'!Q31</f>
        <v>257.84999999999997</v>
      </c>
      <c r="K206" s="447">
        <f t="shared" si="35"/>
        <v>135.44999999999999</v>
      </c>
      <c r="M206" s="445">
        <v>13</v>
      </c>
      <c r="N206" s="446" t="s">
        <v>602</v>
      </c>
      <c r="O206" s="444">
        <f>'Bieu 01 CH'!R40</f>
        <v>1.31</v>
      </c>
      <c r="P206" s="444">
        <f>'Bieu 03 CH'!Q41</f>
        <v>1.31</v>
      </c>
      <c r="Q206" s="447">
        <f t="shared" si="36"/>
        <v>0</v>
      </c>
      <c r="S206" s="445">
        <v>13</v>
      </c>
      <c r="T206" s="446" t="s">
        <v>602</v>
      </c>
      <c r="U206" s="444">
        <f>'Bieu 01 CH'!R51</f>
        <v>0</v>
      </c>
      <c r="V206" s="444">
        <f>'Bieu 03 CH'!Q52</f>
        <v>0</v>
      </c>
      <c r="W206" s="447">
        <f t="shared" si="37"/>
        <v>0</v>
      </c>
    </row>
    <row r="207" spans="1:23" x14ac:dyDescent="0.25">
      <c r="A207" s="493">
        <v>14</v>
      </c>
      <c r="B207" s="446" t="s">
        <v>603</v>
      </c>
      <c r="C207" s="444">
        <f>'Bieu 01 CH'!S20</f>
        <v>11.56</v>
      </c>
      <c r="D207" s="444">
        <f>'Bieu 03 CH'!R21</f>
        <v>26.46</v>
      </c>
      <c r="E207" s="447">
        <f t="shared" si="34"/>
        <v>14.9</v>
      </c>
      <c r="G207" s="493">
        <v>14</v>
      </c>
      <c r="H207" s="446" t="s">
        <v>603</v>
      </c>
      <c r="I207" s="444">
        <f>'Bieu 01 CH'!S30</f>
        <v>169.53000000000003</v>
      </c>
      <c r="J207" s="444">
        <f>'Bieu 03 CH'!R31</f>
        <v>196.37000000000003</v>
      </c>
      <c r="K207" s="447">
        <f t="shared" si="35"/>
        <v>26.840000000000003</v>
      </c>
      <c r="M207" s="493">
        <v>14</v>
      </c>
      <c r="N207" s="446" t="s">
        <v>603</v>
      </c>
      <c r="O207" s="444">
        <f>'Bieu 01 CH'!S40</f>
        <v>0</v>
      </c>
      <c r="P207" s="444">
        <f>'Bieu 03 CH'!R41</f>
        <v>0</v>
      </c>
      <c r="Q207" s="447">
        <f t="shared" si="36"/>
        <v>0</v>
      </c>
      <c r="S207" s="493">
        <v>14</v>
      </c>
      <c r="T207" s="446" t="s">
        <v>603</v>
      </c>
      <c r="U207" s="444">
        <f>'Bieu 01 CH'!S51</f>
        <v>0</v>
      </c>
      <c r="V207" s="444">
        <f>'Bieu 03 CH'!R52</f>
        <v>0</v>
      </c>
      <c r="W207" s="447">
        <f t="shared" si="37"/>
        <v>0</v>
      </c>
    </row>
    <row r="208" spans="1:23" x14ac:dyDescent="0.25">
      <c r="A208" s="445">
        <v>15</v>
      </c>
      <c r="B208" s="446" t="s">
        <v>604</v>
      </c>
      <c r="C208" s="444">
        <f>'Bieu 01 CH'!T20</f>
        <v>0</v>
      </c>
      <c r="D208" s="444">
        <f>'Bieu 03 CH'!X21</f>
        <v>57.8</v>
      </c>
      <c r="E208" s="447">
        <f t="shared" si="34"/>
        <v>57.8</v>
      </c>
      <c r="G208" s="445">
        <v>15</v>
      </c>
      <c r="H208" s="446" t="s">
        <v>604</v>
      </c>
      <c r="I208" s="444">
        <f>'Bieu 01 CH'!T30</f>
        <v>168.37</v>
      </c>
      <c r="J208" s="444">
        <f>'Bieu 03 CH'!X31</f>
        <v>350.18000000000006</v>
      </c>
      <c r="K208" s="447">
        <f t="shared" si="35"/>
        <v>181.81000000000006</v>
      </c>
      <c r="M208" s="445">
        <v>15</v>
      </c>
      <c r="N208" s="446" t="s">
        <v>604</v>
      </c>
      <c r="O208" s="444">
        <f>'Bieu 01 CH'!T40</f>
        <v>0</v>
      </c>
      <c r="P208" s="444">
        <f>'Bieu 03 CH'!X41</f>
        <v>0</v>
      </c>
      <c r="Q208" s="447">
        <f t="shared" si="36"/>
        <v>0</v>
      </c>
      <c r="S208" s="445">
        <v>15</v>
      </c>
      <c r="T208" s="446" t="s">
        <v>604</v>
      </c>
      <c r="U208" s="444">
        <f>'Bieu 01 CH'!T51</f>
        <v>0</v>
      </c>
      <c r="V208" s="444">
        <f>'Bieu 03 CH'!X52</f>
        <v>0</v>
      </c>
      <c r="W208" s="447">
        <f t="shared" si="37"/>
        <v>0</v>
      </c>
    </row>
    <row r="209" spans="1:23" x14ac:dyDescent="0.25">
      <c r="A209" s="493">
        <v>16</v>
      </c>
      <c r="B209" s="446" t="s">
        <v>605</v>
      </c>
      <c r="C209" s="444">
        <f>'Bieu 01 CH'!U20</f>
        <v>10.84</v>
      </c>
      <c r="D209" s="444">
        <f>'Bieu 03 CH'!Y21</f>
        <v>0</v>
      </c>
      <c r="E209" s="447">
        <f t="shared" si="34"/>
        <v>-10.84</v>
      </c>
      <c r="G209" s="493">
        <v>16</v>
      </c>
      <c r="H209" s="446" t="s">
        <v>605</v>
      </c>
      <c r="I209" s="444">
        <f>'Bieu 01 CH'!U30</f>
        <v>146.22999999999996</v>
      </c>
      <c r="J209" s="444">
        <f>'Bieu 03 CH'!Y31</f>
        <v>125.74000000000001</v>
      </c>
      <c r="K209" s="447">
        <f t="shared" si="35"/>
        <v>-20.489999999999952</v>
      </c>
      <c r="M209" s="493">
        <v>16</v>
      </c>
      <c r="N209" s="446" t="s">
        <v>605</v>
      </c>
      <c r="O209" s="444">
        <f>'Bieu 01 CH'!U40</f>
        <v>8.1300000000000008</v>
      </c>
      <c r="P209" s="444">
        <f>'Bieu 03 CH'!Y41</f>
        <v>0</v>
      </c>
      <c r="Q209" s="447">
        <f t="shared" si="36"/>
        <v>-8.1300000000000008</v>
      </c>
      <c r="S209" s="493">
        <v>16</v>
      </c>
      <c r="T209" s="446" t="s">
        <v>605</v>
      </c>
      <c r="U209" s="444">
        <f>'Bieu 01 CH'!U51</f>
        <v>0</v>
      </c>
      <c r="V209" s="444">
        <f>'Bieu 03 CH'!Y52</f>
        <v>125.52000000000001</v>
      </c>
      <c r="W209" s="447">
        <f t="shared" si="37"/>
        <v>125.52000000000001</v>
      </c>
    </row>
    <row r="210" spans="1:23" s="571" customFormat="1" x14ac:dyDescent="0.25">
      <c r="A210" s="445">
        <v>17</v>
      </c>
      <c r="B210" s="570" t="s">
        <v>606</v>
      </c>
      <c r="C210" s="573"/>
      <c r="D210" s="573"/>
      <c r="E210" s="574"/>
      <c r="G210" s="445">
        <v>17</v>
      </c>
      <c r="H210" s="570" t="s">
        <v>606</v>
      </c>
      <c r="I210" s="573"/>
      <c r="J210" s="573"/>
      <c r="K210" s="574"/>
      <c r="M210" s="445">
        <v>17</v>
      </c>
      <c r="N210" s="570" t="s">
        <v>606</v>
      </c>
      <c r="O210" s="573"/>
      <c r="P210" s="573"/>
      <c r="Q210" s="574"/>
      <c r="S210" s="445">
        <v>17</v>
      </c>
      <c r="T210" s="570" t="s">
        <v>606</v>
      </c>
      <c r="U210" s="573"/>
      <c r="V210" s="573"/>
      <c r="W210" s="574"/>
    </row>
    <row r="211" spans="1:23" s="571" customFormat="1" x14ac:dyDescent="0.25">
      <c r="A211" s="493">
        <v>18</v>
      </c>
      <c r="B211" s="572" t="s">
        <v>607</v>
      </c>
      <c r="C211" s="573"/>
      <c r="D211" s="573"/>
      <c r="E211" s="574"/>
      <c r="G211" s="493">
        <v>18</v>
      </c>
      <c r="H211" s="572" t="s">
        <v>607</v>
      </c>
      <c r="I211" s="573"/>
      <c r="J211" s="573"/>
      <c r="K211" s="574"/>
      <c r="M211" s="493">
        <v>18</v>
      </c>
      <c r="N211" s="572" t="s">
        <v>607</v>
      </c>
      <c r="O211" s="573"/>
      <c r="P211" s="573"/>
      <c r="Q211" s="574"/>
      <c r="S211" s="493">
        <v>18</v>
      </c>
      <c r="T211" s="572" t="s">
        <v>607</v>
      </c>
      <c r="U211" s="573"/>
      <c r="V211" s="573"/>
      <c r="W211" s="574"/>
    </row>
    <row r="212" spans="1:23" s="571" customFormat="1" x14ac:dyDescent="0.25">
      <c r="A212" s="445">
        <v>19</v>
      </c>
      <c r="B212" s="572" t="s">
        <v>608</v>
      </c>
      <c r="C212" s="573"/>
      <c r="D212" s="573"/>
      <c r="E212" s="574"/>
      <c r="G212" s="445">
        <v>19</v>
      </c>
      <c r="H212" s="572" t="s">
        <v>608</v>
      </c>
      <c r="I212" s="573"/>
      <c r="J212" s="573"/>
      <c r="K212" s="574"/>
      <c r="M212" s="445">
        <v>19</v>
      </c>
      <c r="N212" s="572" t="s">
        <v>608</v>
      </c>
      <c r="O212" s="573"/>
      <c r="P212" s="573"/>
      <c r="Q212" s="574"/>
      <c r="S212" s="445">
        <v>19</v>
      </c>
      <c r="T212" s="572" t="s">
        <v>608</v>
      </c>
      <c r="U212" s="573"/>
      <c r="V212" s="573"/>
      <c r="W212" s="574"/>
    </row>
    <row r="213" spans="1:23" s="571" customFormat="1" x14ac:dyDescent="0.25">
      <c r="A213" s="493">
        <v>20</v>
      </c>
      <c r="B213" s="572" t="s">
        <v>609</v>
      </c>
      <c r="C213" s="573"/>
      <c r="D213" s="573"/>
      <c r="E213" s="574"/>
      <c r="G213" s="493">
        <v>20</v>
      </c>
      <c r="H213" s="572" t="s">
        <v>609</v>
      </c>
      <c r="I213" s="573"/>
      <c r="J213" s="573"/>
      <c r="K213" s="574"/>
      <c r="M213" s="493">
        <v>20</v>
      </c>
      <c r="N213" s="572" t="s">
        <v>609</v>
      </c>
      <c r="O213" s="573"/>
      <c r="P213" s="573"/>
      <c r="Q213" s="574"/>
      <c r="S213" s="493">
        <v>20</v>
      </c>
      <c r="T213" s="572" t="s">
        <v>609</v>
      </c>
      <c r="U213" s="573"/>
      <c r="V213" s="573"/>
      <c r="W213" s="574"/>
    </row>
    <row r="214" spans="1:23" s="571" customFormat="1" ht="31.5" x14ac:dyDescent="0.25">
      <c r="A214" s="445">
        <v>21</v>
      </c>
      <c r="B214" s="572" t="s">
        <v>610</v>
      </c>
      <c r="C214" s="573"/>
      <c r="D214" s="573"/>
      <c r="E214" s="574"/>
      <c r="G214" s="445">
        <v>21</v>
      </c>
      <c r="H214" s="572" t="s">
        <v>610</v>
      </c>
      <c r="I214" s="573"/>
      <c r="J214" s="573"/>
      <c r="K214" s="574"/>
      <c r="M214" s="445">
        <v>21</v>
      </c>
      <c r="N214" s="572" t="s">
        <v>610</v>
      </c>
      <c r="O214" s="573"/>
      <c r="P214" s="573"/>
      <c r="Q214" s="574"/>
      <c r="S214" s="445">
        <v>21</v>
      </c>
      <c r="T214" s="572" t="s">
        <v>610</v>
      </c>
      <c r="U214" s="573"/>
      <c r="V214" s="573"/>
      <c r="W214" s="574"/>
    </row>
    <row r="215" spans="1:23" x14ac:dyDescent="0.25">
      <c r="A215" s="1214" t="s">
        <v>510</v>
      </c>
      <c r="B215" s="1214"/>
      <c r="C215" s="448">
        <f>SUM(C194:C209)</f>
        <v>209.04000000000002</v>
      </c>
      <c r="D215" s="448">
        <f>SUM(D194:D209)</f>
        <v>1021.2800000000002</v>
      </c>
      <c r="E215" s="449">
        <f t="shared" si="34"/>
        <v>812.24000000000024</v>
      </c>
      <c r="G215" s="1214" t="s">
        <v>510</v>
      </c>
      <c r="H215" s="1214"/>
      <c r="I215" s="492">
        <f>SUM(I194:I209)</f>
        <v>2510.0070000000001</v>
      </c>
      <c r="J215" s="492">
        <f>SUM(J194:J209)</f>
        <v>3124.6670000000004</v>
      </c>
      <c r="K215" s="492">
        <f>SUM(K194:K209)</f>
        <v>614.66000000000008</v>
      </c>
      <c r="M215" s="1214" t="s">
        <v>510</v>
      </c>
      <c r="N215" s="1214"/>
      <c r="O215" s="492">
        <f>SUM(O194:O209)</f>
        <v>9.620000000000001</v>
      </c>
      <c r="P215" s="492">
        <f>SUM(P194:P209)</f>
        <v>18.29</v>
      </c>
      <c r="Q215" s="496">
        <f>SUM(Q194:Q209)</f>
        <v>8.67</v>
      </c>
      <c r="S215" s="1214" t="s">
        <v>510</v>
      </c>
      <c r="T215" s="1214"/>
      <c r="U215" s="492">
        <f>SUM(U194:U209)</f>
        <v>0</v>
      </c>
      <c r="V215" s="492">
        <f>SUM(V194:V209)</f>
        <v>125.52000000000001</v>
      </c>
      <c r="W215" s="496">
        <f>SUM(W194:W209)</f>
        <v>125.52000000000001</v>
      </c>
    </row>
    <row r="217" spans="1:23" ht="15" x14ac:dyDescent="0.2">
      <c r="A217" s="1215" t="s">
        <v>517</v>
      </c>
      <c r="B217" s="1215"/>
      <c r="C217" s="1215"/>
      <c r="D217" s="1215"/>
      <c r="E217" s="1215"/>
      <c r="G217" s="1218" t="s">
        <v>526</v>
      </c>
      <c r="H217" s="1218"/>
      <c r="I217" s="1218"/>
      <c r="J217" s="1218"/>
      <c r="K217" s="1218"/>
      <c r="M217" s="1218" t="s">
        <v>535</v>
      </c>
      <c r="N217" s="1218"/>
      <c r="O217" s="1218"/>
      <c r="P217" s="1218"/>
      <c r="Q217" s="1218"/>
      <c r="S217" s="1218" t="s">
        <v>544</v>
      </c>
      <c r="T217" s="1218"/>
      <c r="U217" s="1218"/>
      <c r="V217" s="1218"/>
      <c r="W217" s="1218"/>
    </row>
    <row r="218" spans="1:23" ht="15" x14ac:dyDescent="0.2">
      <c r="A218" s="1216"/>
      <c r="B218" s="1216"/>
      <c r="C218" s="1216"/>
      <c r="D218" s="1216"/>
      <c r="E218" s="1216"/>
      <c r="G218" s="1219"/>
      <c r="H218" s="1219"/>
      <c r="I218" s="1219"/>
      <c r="J218" s="1219"/>
      <c r="K218" s="1219"/>
      <c r="M218" s="1219"/>
      <c r="N218" s="1219"/>
      <c r="O218" s="1219"/>
      <c r="P218" s="1219"/>
      <c r="Q218" s="1219"/>
      <c r="S218" s="1219"/>
      <c r="T218" s="1219"/>
      <c r="U218" s="1219"/>
      <c r="V218" s="1219"/>
      <c r="W218" s="1219"/>
    </row>
    <row r="219" spans="1:23" x14ac:dyDescent="0.2">
      <c r="A219" s="1217" t="s">
        <v>20</v>
      </c>
      <c r="B219" s="1217" t="s">
        <v>499</v>
      </c>
      <c r="C219" s="1217" t="s">
        <v>3</v>
      </c>
      <c r="D219" s="1217" t="s">
        <v>500</v>
      </c>
      <c r="E219" s="1217"/>
      <c r="G219" s="1217" t="s">
        <v>20</v>
      </c>
      <c r="H219" s="1217" t="s">
        <v>499</v>
      </c>
      <c r="I219" s="1217" t="s">
        <v>3</v>
      </c>
      <c r="J219" s="1217" t="s">
        <v>500</v>
      </c>
      <c r="K219" s="1217"/>
      <c r="M219" s="1217" t="s">
        <v>20</v>
      </c>
      <c r="N219" s="1217" t="s">
        <v>499</v>
      </c>
      <c r="O219" s="1217" t="s">
        <v>3</v>
      </c>
      <c r="P219" s="1217" t="s">
        <v>500</v>
      </c>
      <c r="Q219" s="1217"/>
      <c r="S219" s="1208" t="s">
        <v>20</v>
      </c>
      <c r="T219" s="1208" t="s">
        <v>499</v>
      </c>
      <c r="U219" s="1208" t="s">
        <v>3</v>
      </c>
      <c r="V219" s="1210" t="s">
        <v>500</v>
      </c>
      <c r="W219" s="1211"/>
    </row>
    <row r="220" spans="1:23" ht="47.25" x14ac:dyDescent="0.2">
      <c r="A220" s="1217"/>
      <c r="B220" s="1217"/>
      <c r="C220" s="1217"/>
      <c r="D220" s="453" t="s">
        <v>130</v>
      </c>
      <c r="E220" s="453" t="s">
        <v>501</v>
      </c>
      <c r="G220" s="1217"/>
      <c r="H220" s="1217"/>
      <c r="I220" s="1217"/>
      <c r="J220" s="453" t="s">
        <v>130</v>
      </c>
      <c r="K220" s="453" t="s">
        <v>501</v>
      </c>
      <c r="M220" s="1217"/>
      <c r="N220" s="1217"/>
      <c r="O220" s="1217"/>
      <c r="P220" s="453" t="s">
        <v>130</v>
      </c>
      <c r="Q220" s="453" t="s">
        <v>501</v>
      </c>
      <c r="S220" s="1209"/>
      <c r="T220" s="1209"/>
      <c r="U220" s="1209"/>
      <c r="V220" s="453" t="s">
        <v>130</v>
      </c>
      <c r="W220" s="453" t="s">
        <v>501</v>
      </c>
    </row>
    <row r="221" spans="1:23" x14ac:dyDescent="0.2">
      <c r="A221" s="445">
        <v>1</v>
      </c>
      <c r="B221" s="450" t="s">
        <v>590</v>
      </c>
      <c r="C221" s="454">
        <f>'Bieu 01 CH'!F21</f>
        <v>282.20999999999998</v>
      </c>
      <c r="D221" s="454">
        <f>'Bieu 03 CH'!E22</f>
        <v>326.32</v>
      </c>
      <c r="E221" s="447">
        <f>D221-C221</f>
        <v>44.110000000000014</v>
      </c>
      <c r="G221" s="445">
        <v>1</v>
      </c>
      <c r="H221" s="450" t="s">
        <v>590</v>
      </c>
      <c r="I221" s="454">
        <f>'Bieu 01 CH'!F31</f>
        <v>89.63</v>
      </c>
      <c r="J221" s="454">
        <f>'Bieu 03 CH'!E32</f>
        <v>90.16</v>
      </c>
      <c r="K221" s="447">
        <f>J221-I221</f>
        <v>0.53000000000000114</v>
      </c>
      <c r="M221" s="445">
        <v>1</v>
      </c>
      <c r="N221" s="450" t="s">
        <v>590</v>
      </c>
      <c r="O221" s="454">
        <f>'Bieu 01 CH'!F41</f>
        <v>4.1100000000000003</v>
      </c>
      <c r="P221" s="454">
        <f>'Bieu 03 CH'!E42</f>
        <v>9.74</v>
      </c>
      <c r="Q221" s="447">
        <f>P221-O221</f>
        <v>5.63</v>
      </c>
      <c r="S221" s="445">
        <v>1</v>
      </c>
      <c r="T221" s="450" t="s">
        <v>590</v>
      </c>
      <c r="U221" s="454">
        <f>'Bieu 01 CH'!F52</f>
        <v>0.2</v>
      </c>
      <c r="V221" s="454">
        <f>'Bieu 03 CH'!E53</f>
        <v>0.2</v>
      </c>
      <c r="W221" s="447">
        <f>V221-U221</f>
        <v>0</v>
      </c>
    </row>
    <row r="222" spans="1:23" x14ac:dyDescent="0.25">
      <c r="A222" s="493">
        <v>2</v>
      </c>
      <c r="B222" s="451" t="s">
        <v>591</v>
      </c>
      <c r="C222" s="444">
        <f>'Bieu 01 CH'!G21</f>
        <v>914.77</v>
      </c>
      <c r="D222" s="444">
        <f>'Bieu 03 CH'!F22</f>
        <v>1778.71</v>
      </c>
      <c r="E222" s="447">
        <f t="shared" ref="E222:E242" si="38">D222-C222</f>
        <v>863.94</v>
      </c>
      <c r="G222" s="493">
        <v>2</v>
      </c>
      <c r="H222" s="451" t="s">
        <v>591</v>
      </c>
      <c r="I222" s="444">
        <f>'Bieu 01 CH'!G31</f>
        <v>173.53</v>
      </c>
      <c r="J222" s="444">
        <f>'Bieu 03 CH'!F32</f>
        <v>184.47</v>
      </c>
      <c r="K222" s="447">
        <f t="shared" ref="K222:K236" si="39">J222-I222</f>
        <v>10.939999999999998</v>
      </c>
      <c r="M222" s="493">
        <v>2</v>
      </c>
      <c r="N222" s="451" t="s">
        <v>591</v>
      </c>
      <c r="O222" s="444">
        <f>'Bieu 01 CH'!G41</f>
        <v>0</v>
      </c>
      <c r="P222" s="444">
        <f>'Bieu 03 CH'!F42</f>
        <v>0.7</v>
      </c>
      <c r="Q222" s="447">
        <f t="shared" ref="Q222:Q236" si="40">P222-O222</f>
        <v>0.7</v>
      </c>
      <c r="S222" s="493">
        <v>2</v>
      </c>
      <c r="T222" s="451" t="s">
        <v>591</v>
      </c>
      <c r="U222" s="444">
        <f>'Bieu 01 CH'!G52</f>
        <v>2.9</v>
      </c>
      <c r="V222" s="444">
        <f>'Bieu 03 CH'!F53</f>
        <v>2.7399999999999998</v>
      </c>
      <c r="W222" s="447">
        <f t="shared" ref="W222:W236" si="41">V222-U222</f>
        <v>-0.16000000000000014</v>
      </c>
    </row>
    <row r="223" spans="1:23" x14ac:dyDescent="0.25">
      <c r="A223" s="445">
        <v>3</v>
      </c>
      <c r="B223" s="451" t="s">
        <v>592</v>
      </c>
      <c r="C223" s="444">
        <f>'Bieu 01 CH'!H21</f>
        <v>611.56999999999994</v>
      </c>
      <c r="D223" s="444">
        <f>'Bieu 03 CH'!G22</f>
        <v>1631.1100000000001</v>
      </c>
      <c r="E223" s="447">
        <f t="shared" si="38"/>
        <v>1019.5400000000002</v>
      </c>
      <c r="G223" s="445">
        <v>3</v>
      </c>
      <c r="H223" s="451" t="s">
        <v>592</v>
      </c>
      <c r="I223" s="444">
        <f>'Bieu 01 CH'!H31</f>
        <v>119.36</v>
      </c>
      <c r="J223" s="444">
        <f>'Bieu 03 CH'!G32</f>
        <v>132.29999999999998</v>
      </c>
      <c r="K223" s="447">
        <f t="shared" si="39"/>
        <v>12.939999999999984</v>
      </c>
      <c r="M223" s="445">
        <v>3</v>
      </c>
      <c r="N223" s="451" t="s">
        <v>592</v>
      </c>
      <c r="O223" s="444">
        <f>'Bieu 01 CH'!H41</f>
        <v>0</v>
      </c>
      <c r="P223" s="444">
        <f>'Bieu 03 CH'!G42</f>
        <v>2</v>
      </c>
      <c r="Q223" s="447">
        <f t="shared" si="40"/>
        <v>2</v>
      </c>
      <c r="S223" s="445">
        <v>3</v>
      </c>
      <c r="T223" s="451" t="s">
        <v>592</v>
      </c>
      <c r="U223" s="444">
        <f>'Bieu 01 CH'!H52</f>
        <v>0.52</v>
      </c>
      <c r="V223" s="444">
        <f>'Bieu 03 CH'!G53</f>
        <v>0.52</v>
      </c>
      <c r="W223" s="447">
        <f t="shared" si="41"/>
        <v>0</v>
      </c>
    </row>
    <row r="224" spans="1:23" x14ac:dyDescent="0.25">
      <c r="A224" s="493">
        <v>4</v>
      </c>
      <c r="B224" s="451" t="s">
        <v>593</v>
      </c>
      <c r="C224" s="444">
        <f>'Bieu 01 CH'!I21</f>
        <v>322.27</v>
      </c>
      <c r="D224" s="444">
        <f>'Bieu 03 CH'!H22</f>
        <v>375.2</v>
      </c>
      <c r="E224" s="447">
        <f t="shared" si="38"/>
        <v>52.930000000000007</v>
      </c>
      <c r="G224" s="493">
        <v>4</v>
      </c>
      <c r="H224" s="451" t="s">
        <v>593</v>
      </c>
      <c r="I224" s="444">
        <f>'Bieu 01 CH'!I31</f>
        <v>92.66</v>
      </c>
      <c r="J224" s="444">
        <f>'Bieu 03 CH'!H32</f>
        <v>99.429999999999993</v>
      </c>
      <c r="K224" s="447">
        <f t="shared" si="39"/>
        <v>6.769999999999996</v>
      </c>
      <c r="M224" s="493">
        <v>4</v>
      </c>
      <c r="N224" s="451" t="s">
        <v>593</v>
      </c>
      <c r="O224" s="444">
        <f>'Bieu 01 CH'!I41</f>
        <v>0</v>
      </c>
      <c r="P224" s="444">
        <f>'Bieu 03 CH'!H42</f>
        <v>0.17</v>
      </c>
      <c r="Q224" s="447">
        <f t="shared" si="40"/>
        <v>0.17</v>
      </c>
      <c r="S224" s="493">
        <v>4</v>
      </c>
      <c r="T224" s="451" t="s">
        <v>593</v>
      </c>
      <c r="U224" s="444">
        <f>'Bieu 01 CH'!I52</f>
        <v>0.54</v>
      </c>
      <c r="V224" s="444">
        <f>'Bieu 03 CH'!H53</f>
        <v>0.54</v>
      </c>
      <c r="W224" s="447">
        <f t="shared" si="41"/>
        <v>0</v>
      </c>
    </row>
    <row r="225" spans="1:23" x14ac:dyDescent="0.25">
      <c r="A225" s="445">
        <v>5</v>
      </c>
      <c r="B225" s="451" t="s">
        <v>594</v>
      </c>
      <c r="C225" s="444">
        <f>'Bieu 01 CH'!J21</f>
        <v>260.59000000000003</v>
      </c>
      <c r="D225" s="444">
        <f>'Bieu 03 CH'!I22</f>
        <v>313.25000000000006</v>
      </c>
      <c r="E225" s="447">
        <f t="shared" si="38"/>
        <v>52.660000000000025</v>
      </c>
      <c r="G225" s="445">
        <v>5</v>
      </c>
      <c r="H225" s="451" t="s">
        <v>594</v>
      </c>
      <c r="I225" s="444">
        <f>'Bieu 01 CH'!J31</f>
        <v>65.23</v>
      </c>
      <c r="J225" s="444">
        <f>'Bieu 03 CH'!I32</f>
        <v>74.34</v>
      </c>
      <c r="K225" s="447">
        <f t="shared" si="39"/>
        <v>9.11</v>
      </c>
      <c r="M225" s="445">
        <v>5</v>
      </c>
      <c r="N225" s="451" t="s">
        <v>594</v>
      </c>
      <c r="O225" s="444">
        <f>'Bieu 01 CH'!J41</f>
        <v>0</v>
      </c>
      <c r="P225" s="444">
        <f>'Bieu 03 CH'!I42</f>
        <v>0</v>
      </c>
      <c r="Q225" s="447">
        <f t="shared" si="40"/>
        <v>0</v>
      </c>
      <c r="S225" s="445">
        <v>5</v>
      </c>
      <c r="T225" s="451" t="s">
        <v>594</v>
      </c>
      <c r="U225" s="444">
        <f>'Bieu 01 CH'!J52</f>
        <v>2.0699999999999998</v>
      </c>
      <c r="V225" s="444">
        <f>'Bieu 03 CH'!I53</f>
        <v>2.0699999999999998</v>
      </c>
      <c r="W225" s="447">
        <f t="shared" si="41"/>
        <v>0</v>
      </c>
    </row>
    <row r="226" spans="1:23" x14ac:dyDescent="0.25">
      <c r="A226" s="493">
        <v>6</v>
      </c>
      <c r="B226" s="451" t="s">
        <v>595</v>
      </c>
      <c r="C226" s="444">
        <f>'Bieu 01 CH'!K21</f>
        <v>380.79999999999995</v>
      </c>
      <c r="D226" s="444">
        <f>'Bieu 03 CH'!J22</f>
        <v>412.25</v>
      </c>
      <c r="E226" s="447">
        <f t="shared" si="38"/>
        <v>31.450000000000045</v>
      </c>
      <c r="G226" s="493">
        <v>6</v>
      </c>
      <c r="H226" s="451" t="s">
        <v>595</v>
      </c>
      <c r="I226" s="444">
        <f>'Bieu 01 CH'!K31</f>
        <v>97.56</v>
      </c>
      <c r="J226" s="444">
        <f>'Bieu 03 CH'!J32</f>
        <v>102.82000000000001</v>
      </c>
      <c r="K226" s="447">
        <f t="shared" si="39"/>
        <v>5.2600000000000051</v>
      </c>
      <c r="M226" s="493">
        <v>6</v>
      </c>
      <c r="N226" s="451" t="s">
        <v>595</v>
      </c>
      <c r="O226" s="444">
        <f>'Bieu 01 CH'!K41</f>
        <v>0</v>
      </c>
      <c r="P226" s="444">
        <f>'Bieu 03 CH'!J42</f>
        <v>0</v>
      </c>
      <c r="Q226" s="447">
        <f t="shared" si="40"/>
        <v>0</v>
      </c>
      <c r="S226" s="493">
        <v>6</v>
      </c>
      <c r="T226" s="451" t="s">
        <v>595</v>
      </c>
      <c r="U226" s="444">
        <f>'Bieu 01 CH'!K52</f>
        <v>0.17</v>
      </c>
      <c r="V226" s="444">
        <f>'Bieu 03 CH'!J53</f>
        <v>0.42000000000000004</v>
      </c>
      <c r="W226" s="447">
        <f t="shared" si="41"/>
        <v>0.25</v>
      </c>
    </row>
    <row r="227" spans="1:23" x14ac:dyDescent="0.25">
      <c r="A227" s="445">
        <v>7</v>
      </c>
      <c r="B227" s="446" t="s">
        <v>596</v>
      </c>
      <c r="C227" s="444">
        <f>'Bieu 01 CH'!L21</f>
        <v>227.15</v>
      </c>
      <c r="D227" s="444">
        <f>'Bieu 03 CH'!K22</f>
        <v>1039.2799999999997</v>
      </c>
      <c r="E227" s="447">
        <f t="shared" si="38"/>
        <v>812.12999999999977</v>
      </c>
      <c r="G227" s="445">
        <v>7</v>
      </c>
      <c r="H227" s="446" t="s">
        <v>596</v>
      </c>
      <c r="I227" s="444">
        <f>'Bieu 01 CH'!L31</f>
        <v>52.29</v>
      </c>
      <c r="J227" s="444">
        <f>'Bieu 03 CH'!K32</f>
        <v>68.209999999999994</v>
      </c>
      <c r="K227" s="447">
        <f t="shared" si="39"/>
        <v>15.919999999999995</v>
      </c>
      <c r="M227" s="445">
        <v>7</v>
      </c>
      <c r="N227" s="446" t="s">
        <v>596</v>
      </c>
      <c r="O227" s="444">
        <f>'Bieu 01 CH'!L41</f>
        <v>0</v>
      </c>
      <c r="P227" s="444">
        <f>'Bieu 03 CH'!K42</f>
        <v>0.5</v>
      </c>
      <c r="Q227" s="447">
        <f t="shared" si="40"/>
        <v>0.5</v>
      </c>
      <c r="S227" s="445">
        <v>7</v>
      </c>
      <c r="T227" s="446" t="s">
        <v>596</v>
      </c>
      <c r="U227" s="444">
        <f>'Bieu 01 CH'!L52</f>
        <v>0.41</v>
      </c>
      <c r="V227" s="444">
        <f>'Bieu 03 CH'!K53</f>
        <v>0.63</v>
      </c>
      <c r="W227" s="447">
        <f t="shared" si="41"/>
        <v>0.22000000000000003</v>
      </c>
    </row>
    <row r="228" spans="1:23" x14ac:dyDescent="0.25">
      <c r="A228" s="493">
        <v>8</v>
      </c>
      <c r="B228" s="446" t="s">
        <v>597</v>
      </c>
      <c r="C228" s="444">
        <f>'Bieu 01 CH'!M21</f>
        <v>233.04</v>
      </c>
      <c r="D228" s="444">
        <f>'Bieu 03 CH'!L22</f>
        <v>299.84000000000003</v>
      </c>
      <c r="E228" s="447">
        <f t="shared" si="38"/>
        <v>66.80000000000004</v>
      </c>
      <c r="G228" s="493">
        <v>8</v>
      </c>
      <c r="H228" s="446" t="s">
        <v>597</v>
      </c>
      <c r="I228" s="444">
        <f>'Bieu 01 CH'!M31</f>
        <v>37.380000000000003</v>
      </c>
      <c r="J228" s="444">
        <f>'Bieu 03 CH'!L32</f>
        <v>49.88</v>
      </c>
      <c r="K228" s="447">
        <f t="shared" si="39"/>
        <v>12.5</v>
      </c>
      <c r="M228" s="493">
        <v>8</v>
      </c>
      <c r="N228" s="446" t="s">
        <v>597</v>
      </c>
      <c r="O228" s="444">
        <f>'Bieu 01 CH'!M41</f>
        <v>0</v>
      </c>
      <c r="P228" s="444">
        <f>'Bieu 03 CH'!L42</f>
        <v>0</v>
      </c>
      <c r="Q228" s="447">
        <f t="shared" si="40"/>
        <v>0</v>
      </c>
      <c r="S228" s="493">
        <v>8</v>
      </c>
      <c r="T228" s="446" t="s">
        <v>597</v>
      </c>
      <c r="U228" s="444">
        <f>'Bieu 01 CH'!M52</f>
        <v>0.18</v>
      </c>
      <c r="V228" s="444">
        <f>'Bieu 03 CH'!L53</f>
        <v>0.28000000000000003</v>
      </c>
      <c r="W228" s="447">
        <f t="shared" si="41"/>
        <v>0.10000000000000003</v>
      </c>
    </row>
    <row r="229" spans="1:23" x14ac:dyDescent="0.25">
      <c r="A229" s="445">
        <v>9</v>
      </c>
      <c r="B229" s="446" t="s">
        <v>598</v>
      </c>
      <c r="C229" s="444">
        <f>'Bieu 01 CH'!N21</f>
        <v>223.68</v>
      </c>
      <c r="D229" s="444">
        <f>'Bieu 03 CH'!M22</f>
        <v>284.61</v>
      </c>
      <c r="E229" s="447">
        <f t="shared" si="38"/>
        <v>60.930000000000007</v>
      </c>
      <c r="G229" s="445">
        <v>9</v>
      </c>
      <c r="H229" s="446" t="s">
        <v>598</v>
      </c>
      <c r="I229" s="444">
        <f>'Bieu 01 CH'!N31</f>
        <v>70.86</v>
      </c>
      <c r="J229" s="444">
        <f>'Bieu 03 CH'!M32</f>
        <v>86.28</v>
      </c>
      <c r="K229" s="447">
        <f t="shared" si="39"/>
        <v>15.420000000000002</v>
      </c>
      <c r="M229" s="445">
        <v>9</v>
      </c>
      <c r="N229" s="446" t="s">
        <v>598</v>
      </c>
      <c r="O229" s="444">
        <f>'Bieu 01 CH'!N41</f>
        <v>0</v>
      </c>
      <c r="P229" s="444">
        <f>'Bieu 03 CH'!M42</f>
        <v>0</v>
      </c>
      <c r="Q229" s="447">
        <f t="shared" si="40"/>
        <v>0</v>
      </c>
      <c r="S229" s="445">
        <v>9</v>
      </c>
      <c r="T229" s="446" t="s">
        <v>598</v>
      </c>
      <c r="U229" s="444">
        <f>'Bieu 01 CH'!N52</f>
        <v>0.48</v>
      </c>
      <c r="V229" s="444">
        <f>'Bieu 03 CH'!M53</f>
        <v>0.48</v>
      </c>
      <c r="W229" s="447">
        <f t="shared" si="41"/>
        <v>0</v>
      </c>
    </row>
    <row r="230" spans="1:23" x14ac:dyDescent="0.25">
      <c r="A230" s="493">
        <v>10</v>
      </c>
      <c r="B230" s="446" t="s">
        <v>599</v>
      </c>
      <c r="C230" s="444">
        <f>'Bieu 01 CH'!O21</f>
        <v>621.24900000000002</v>
      </c>
      <c r="D230" s="444">
        <f>'Bieu 03 CH'!N22</f>
        <v>724.99900000000002</v>
      </c>
      <c r="E230" s="447">
        <f t="shared" si="38"/>
        <v>103.75</v>
      </c>
      <c r="G230" s="493">
        <v>10</v>
      </c>
      <c r="H230" s="446" t="s">
        <v>599</v>
      </c>
      <c r="I230" s="444">
        <f>'Bieu 01 CH'!O31</f>
        <v>158.869</v>
      </c>
      <c r="J230" s="444">
        <f>'Bieu 03 CH'!N32</f>
        <v>167.179</v>
      </c>
      <c r="K230" s="447">
        <f t="shared" si="39"/>
        <v>8.3100000000000023</v>
      </c>
      <c r="M230" s="493">
        <v>10</v>
      </c>
      <c r="N230" s="446" t="s">
        <v>599</v>
      </c>
      <c r="O230" s="444">
        <f>'Bieu 01 CH'!O41</f>
        <v>0</v>
      </c>
      <c r="P230" s="444">
        <f>'Bieu 03 CH'!N42</f>
        <v>1.03</v>
      </c>
      <c r="Q230" s="447">
        <f t="shared" si="40"/>
        <v>1.03</v>
      </c>
      <c r="S230" s="493">
        <v>10</v>
      </c>
      <c r="T230" s="446" t="s">
        <v>599</v>
      </c>
      <c r="U230" s="444">
        <f>'Bieu 01 CH'!O52</f>
        <v>0.63</v>
      </c>
      <c r="V230" s="444">
        <f>'Bieu 03 CH'!N53</f>
        <v>7.999999999999996E-2</v>
      </c>
      <c r="W230" s="447">
        <f t="shared" si="41"/>
        <v>-0.55000000000000004</v>
      </c>
    </row>
    <row r="231" spans="1:23" x14ac:dyDescent="0.25">
      <c r="A231" s="445">
        <v>11</v>
      </c>
      <c r="B231" s="446" t="s">
        <v>600</v>
      </c>
      <c r="C231" s="444">
        <f>'Bieu 01 CH'!P21</f>
        <v>119.14800000000004</v>
      </c>
      <c r="D231" s="444">
        <f>'Bieu 03 CH'!O22</f>
        <v>283.14800000000002</v>
      </c>
      <c r="E231" s="447">
        <f t="shared" si="38"/>
        <v>164</v>
      </c>
      <c r="G231" s="445">
        <v>11</v>
      </c>
      <c r="H231" s="446" t="s">
        <v>600</v>
      </c>
      <c r="I231" s="444">
        <f>'Bieu 01 CH'!P31</f>
        <v>54.948</v>
      </c>
      <c r="J231" s="444">
        <f>'Bieu 03 CH'!O32</f>
        <v>58.508000000000003</v>
      </c>
      <c r="K231" s="447">
        <f t="shared" si="39"/>
        <v>3.5600000000000023</v>
      </c>
      <c r="M231" s="445">
        <v>11</v>
      </c>
      <c r="N231" s="446" t="s">
        <v>600</v>
      </c>
      <c r="O231" s="444">
        <f>'Bieu 01 CH'!P41</f>
        <v>0</v>
      </c>
      <c r="P231" s="444">
        <f>'Bieu 03 CH'!O42</f>
        <v>0</v>
      </c>
      <c r="Q231" s="447">
        <f t="shared" si="40"/>
        <v>0</v>
      </c>
      <c r="S231" s="445">
        <v>11</v>
      </c>
      <c r="T231" s="446" t="s">
        <v>600</v>
      </c>
      <c r="U231" s="444">
        <f>'Bieu 01 CH'!P52</f>
        <v>0.17</v>
      </c>
      <c r="V231" s="444">
        <f>'Bieu 03 CH'!O53</f>
        <v>0.17</v>
      </c>
      <c r="W231" s="447">
        <f t="shared" si="41"/>
        <v>0</v>
      </c>
    </row>
    <row r="232" spans="1:23" x14ac:dyDescent="0.25">
      <c r="A232" s="493">
        <v>12</v>
      </c>
      <c r="B232" s="446" t="s">
        <v>601</v>
      </c>
      <c r="C232" s="444">
        <f>'Bieu 01 CH'!Q21</f>
        <v>404.85</v>
      </c>
      <c r="D232" s="444">
        <f>'Bieu 03 CH'!P22</f>
        <v>560.17000000000007</v>
      </c>
      <c r="E232" s="447">
        <f t="shared" si="38"/>
        <v>155.32000000000005</v>
      </c>
      <c r="G232" s="493">
        <v>12</v>
      </c>
      <c r="H232" s="446" t="s">
        <v>601</v>
      </c>
      <c r="I232" s="444">
        <f>'Bieu 01 CH'!Q31</f>
        <v>123.74</v>
      </c>
      <c r="J232" s="444">
        <f>'Bieu 03 CH'!P32</f>
        <v>125.74</v>
      </c>
      <c r="K232" s="447">
        <f t="shared" si="39"/>
        <v>2</v>
      </c>
      <c r="M232" s="493">
        <v>12</v>
      </c>
      <c r="N232" s="446" t="s">
        <v>601</v>
      </c>
      <c r="O232" s="444">
        <f>'Bieu 01 CH'!Q41</f>
        <v>0</v>
      </c>
      <c r="P232" s="444">
        <f>'Bieu 03 CH'!P42</f>
        <v>0</v>
      </c>
      <c r="Q232" s="447">
        <f t="shared" si="40"/>
        <v>0</v>
      </c>
      <c r="S232" s="493">
        <v>12</v>
      </c>
      <c r="T232" s="446" t="s">
        <v>601</v>
      </c>
      <c r="U232" s="444">
        <f>'Bieu 01 CH'!Q52</f>
        <v>0.38</v>
      </c>
      <c r="V232" s="444">
        <f>'Bieu 03 CH'!P53</f>
        <v>0.28000000000000003</v>
      </c>
      <c r="W232" s="447">
        <f t="shared" si="41"/>
        <v>-9.9999999999999978E-2</v>
      </c>
    </row>
    <row r="233" spans="1:23" x14ac:dyDescent="0.25">
      <c r="A233" s="445">
        <v>13</v>
      </c>
      <c r="B233" s="446" t="s">
        <v>602</v>
      </c>
      <c r="C233" s="444">
        <f>'Bieu 01 CH'!R21</f>
        <v>288.33</v>
      </c>
      <c r="D233" s="444">
        <f>'Bieu 03 CH'!Q22</f>
        <v>848.62999999999988</v>
      </c>
      <c r="E233" s="447">
        <f t="shared" si="38"/>
        <v>560.29999999999995</v>
      </c>
      <c r="G233" s="445">
        <v>13</v>
      </c>
      <c r="H233" s="446" t="s">
        <v>602</v>
      </c>
      <c r="I233" s="444">
        <f>'Bieu 01 CH'!R31</f>
        <v>87.21</v>
      </c>
      <c r="J233" s="444">
        <f>'Bieu 03 CH'!Q32</f>
        <v>101</v>
      </c>
      <c r="K233" s="447">
        <f t="shared" si="39"/>
        <v>13.790000000000006</v>
      </c>
      <c r="M233" s="445">
        <v>13</v>
      </c>
      <c r="N233" s="446" t="s">
        <v>602</v>
      </c>
      <c r="O233" s="444">
        <f>'Bieu 01 CH'!R41</f>
        <v>0</v>
      </c>
      <c r="P233" s="444">
        <f>'Bieu 03 CH'!Q42</f>
        <v>0</v>
      </c>
      <c r="Q233" s="447">
        <f t="shared" si="40"/>
        <v>0</v>
      </c>
      <c r="S233" s="445">
        <v>13</v>
      </c>
      <c r="T233" s="446" t="s">
        <v>602</v>
      </c>
      <c r="U233" s="444">
        <f>'Bieu 01 CH'!R52</f>
        <v>0.71</v>
      </c>
      <c r="V233" s="444">
        <f>'Bieu 03 CH'!Q53</f>
        <v>0.66999999999999993</v>
      </c>
      <c r="W233" s="447">
        <f t="shared" si="41"/>
        <v>-4.0000000000000036E-2</v>
      </c>
    </row>
    <row r="234" spans="1:23" x14ac:dyDescent="0.25">
      <c r="A234" s="493">
        <v>14</v>
      </c>
      <c r="B234" s="446" t="s">
        <v>603</v>
      </c>
      <c r="C234" s="444">
        <f>'Bieu 01 CH'!S21</f>
        <v>326.70000000000005</v>
      </c>
      <c r="D234" s="444">
        <f>'Bieu 03 CH'!R22</f>
        <v>530.36</v>
      </c>
      <c r="E234" s="447">
        <f t="shared" si="38"/>
        <v>203.65999999999997</v>
      </c>
      <c r="G234" s="493">
        <v>14</v>
      </c>
      <c r="H234" s="446" t="s">
        <v>603</v>
      </c>
      <c r="I234" s="444">
        <f>'Bieu 01 CH'!S31</f>
        <v>122.59</v>
      </c>
      <c r="J234" s="444">
        <f>'Bieu 03 CH'!R32</f>
        <v>135.99</v>
      </c>
      <c r="K234" s="447">
        <f t="shared" si="39"/>
        <v>13.400000000000006</v>
      </c>
      <c r="M234" s="493">
        <v>14</v>
      </c>
      <c r="N234" s="446" t="s">
        <v>603</v>
      </c>
      <c r="O234" s="444">
        <f>'Bieu 01 CH'!S41</f>
        <v>0</v>
      </c>
      <c r="P234" s="444">
        <f>'Bieu 03 CH'!R42</f>
        <v>0</v>
      </c>
      <c r="Q234" s="447">
        <f t="shared" si="40"/>
        <v>0</v>
      </c>
      <c r="S234" s="493">
        <v>14</v>
      </c>
      <c r="T234" s="446" t="s">
        <v>603</v>
      </c>
      <c r="U234" s="444">
        <f>'Bieu 01 CH'!S52</f>
        <v>0.55000000000000004</v>
      </c>
      <c r="V234" s="444">
        <f>'Bieu 03 CH'!R53</f>
        <v>0.55000000000000004</v>
      </c>
      <c r="W234" s="447">
        <f t="shared" si="41"/>
        <v>0</v>
      </c>
    </row>
    <row r="235" spans="1:23" x14ac:dyDescent="0.25">
      <c r="A235" s="445">
        <v>15</v>
      </c>
      <c r="B235" s="446" t="s">
        <v>604</v>
      </c>
      <c r="C235" s="444">
        <f>'Bieu 01 CH'!T21</f>
        <v>455.53000000000003</v>
      </c>
      <c r="D235" s="444">
        <f>'Bieu 03 CH'!X22</f>
        <v>680.56000000000017</v>
      </c>
      <c r="E235" s="447">
        <f t="shared" si="38"/>
        <v>225.03000000000014</v>
      </c>
      <c r="G235" s="445">
        <v>15</v>
      </c>
      <c r="H235" s="446" t="s">
        <v>604</v>
      </c>
      <c r="I235" s="444">
        <f>'Bieu 01 CH'!T31</f>
        <v>112.72</v>
      </c>
      <c r="J235" s="444">
        <f>'Bieu 03 CH'!X32</f>
        <v>211.39</v>
      </c>
      <c r="K235" s="447">
        <f t="shared" si="39"/>
        <v>98.669999999999987</v>
      </c>
      <c r="M235" s="445">
        <v>15</v>
      </c>
      <c r="N235" s="446" t="s">
        <v>604</v>
      </c>
      <c r="O235" s="444">
        <f>'Bieu 01 CH'!T41</f>
        <v>0</v>
      </c>
      <c r="P235" s="444">
        <f>'Bieu 03 CH'!X42</f>
        <v>0.23</v>
      </c>
      <c r="Q235" s="447">
        <f t="shared" si="40"/>
        <v>0.23</v>
      </c>
      <c r="S235" s="445">
        <v>15</v>
      </c>
      <c r="T235" s="446" t="s">
        <v>604</v>
      </c>
      <c r="U235" s="444">
        <f>'Bieu 01 CH'!T52</f>
        <v>0.73</v>
      </c>
      <c r="V235" s="444">
        <f>'Bieu 03 CH'!X53</f>
        <v>2.17</v>
      </c>
      <c r="W235" s="447">
        <f t="shared" si="41"/>
        <v>1.44</v>
      </c>
    </row>
    <row r="236" spans="1:23" x14ac:dyDescent="0.25">
      <c r="A236" s="493">
        <v>16</v>
      </c>
      <c r="B236" s="446" t="s">
        <v>605</v>
      </c>
      <c r="C236" s="444">
        <f>'Bieu 01 CH'!U21</f>
        <v>344.68</v>
      </c>
      <c r="D236" s="444">
        <f>'Bieu 03 CH'!Y22</f>
        <v>304.64999999999998</v>
      </c>
      <c r="E236" s="447">
        <f t="shared" si="38"/>
        <v>-40.03000000000003</v>
      </c>
      <c r="G236" s="493">
        <v>16</v>
      </c>
      <c r="H236" s="446" t="s">
        <v>605</v>
      </c>
      <c r="I236" s="444">
        <f>'Bieu 01 CH'!U31</f>
        <v>88.18</v>
      </c>
      <c r="J236" s="444">
        <f>'Bieu 03 CH'!Y32</f>
        <v>90.570000000000007</v>
      </c>
      <c r="K236" s="447">
        <f t="shared" si="39"/>
        <v>2.3900000000000006</v>
      </c>
      <c r="M236" s="493">
        <v>16</v>
      </c>
      <c r="N236" s="446" t="s">
        <v>605</v>
      </c>
      <c r="O236" s="444">
        <f>'Bieu 01 CH'!U41</f>
        <v>0.16</v>
      </c>
      <c r="P236" s="444">
        <f>'Bieu 03 CH'!Y42</f>
        <v>0</v>
      </c>
      <c r="Q236" s="447">
        <f t="shared" si="40"/>
        <v>-0.16</v>
      </c>
      <c r="S236" s="493">
        <v>16</v>
      </c>
      <c r="T236" s="446" t="s">
        <v>605</v>
      </c>
      <c r="U236" s="444">
        <f>'Bieu 01 CH'!U52</f>
        <v>0.55000000000000004</v>
      </c>
      <c r="V236" s="444">
        <f>'Bieu 03 CH'!Y53</f>
        <v>4.45</v>
      </c>
      <c r="W236" s="447">
        <f t="shared" si="41"/>
        <v>3.9000000000000004</v>
      </c>
    </row>
    <row r="237" spans="1:23" s="571" customFormat="1" x14ac:dyDescent="0.25">
      <c r="A237" s="445">
        <v>17</v>
      </c>
      <c r="B237" s="570" t="s">
        <v>606</v>
      </c>
      <c r="C237" s="573"/>
      <c r="D237" s="573"/>
      <c r="E237" s="574"/>
      <c r="G237" s="445">
        <v>17</v>
      </c>
      <c r="H237" s="570" t="s">
        <v>606</v>
      </c>
      <c r="I237" s="573"/>
      <c r="J237" s="573"/>
      <c r="K237" s="574"/>
      <c r="M237" s="445">
        <v>17</v>
      </c>
      <c r="N237" s="570" t="s">
        <v>606</v>
      </c>
      <c r="O237" s="573"/>
      <c r="P237" s="573"/>
      <c r="Q237" s="574"/>
      <c r="S237" s="445">
        <v>17</v>
      </c>
      <c r="T237" s="570" t="s">
        <v>606</v>
      </c>
      <c r="U237" s="573"/>
      <c r="V237" s="573"/>
      <c r="W237" s="574"/>
    </row>
    <row r="238" spans="1:23" s="571" customFormat="1" x14ac:dyDescent="0.25">
      <c r="A238" s="493">
        <v>18</v>
      </c>
      <c r="B238" s="572" t="s">
        <v>607</v>
      </c>
      <c r="C238" s="573"/>
      <c r="D238" s="573"/>
      <c r="E238" s="574"/>
      <c r="G238" s="493">
        <v>18</v>
      </c>
      <c r="H238" s="572" t="s">
        <v>607</v>
      </c>
      <c r="I238" s="573"/>
      <c r="J238" s="573"/>
      <c r="K238" s="574"/>
      <c r="M238" s="493">
        <v>18</v>
      </c>
      <c r="N238" s="572" t="s">
        <v>607</v>
      </c>
      <c r="O238" s="573"/>
      <c r="P238" s="573"/>
      <c r="Q238" s="574"/>
      <c r="S238" s="493">
        <v>18</v>
      </c>
      <c r="T238" s="572" t="s">
        <v>607</v>
      </c>
      <c r="U238" s="573"/>
      <c r="V238" s="573"/>
      <c r="W238" s="574"/>
    </row>
    <row r="239" spans="1:23" s="571" customFormat="1" x14ac:dyDescent="0.25">
      <c r="A239" s="445">
        <v>19</v>
      </c>
      <c r="B239" s="572" t="s">
        <v>608</v>
      </c>
      <c r="C239" s="573"/>
      <c r="D239" s="573"/>
      <c r="E239" s="574"/>
      <c r="G239" s="445">
        <v>19</v>
      </c>
      <c r="H239" s="572" t="s">
        <v>608</v>
      </c>
      <c r="I239" s="573"/>
      <c r="J239" s="573"/>
      <c r="K239" s="574"/>
      <c r="M239" s="445">
        <v>19</v>
      </c>
      <c r="N239" s="572" t="s">
        <v>608</v>
      </c>
      <c r="O239" s="573"/>
      <c r="P239" s="573"/>
      <c r="Q239" s="574"/>
      <c r="S239" s="445">
        <v>19</v>
      </c>
      <c r="T239" s="572" t="s">
        <v>608</v>
      </c>
      <c r="U239" s="573"/>
      <c r="V239" s="573"/>
      <c r="W239" s="574"/>
    </row>
    <row r="240" spans="1:23" s="571" customFormat="1" x14ac:dyDescent="0.25">
      <c r="A240" s="493">
        <v>20</v>
      </c>
      <c r="B240" s="572" t="s">
        <v>609</v>
      </c>
      <c r="C240" s="573"/>
      <c r="D240" s="573"/>
      <c r="E240" s="574"/>
      <c r="G240" s="493">
        <v>20</v>
      </c>
      <c r="H240" s="572" t="s">
        <v>609</v>
      </c>
      <c r="I240" s="573"/>
      <c r="J240" s="573"/>
      <c r="K240" s="574"/>
      <c r="M240" s="493">
        <v>20</v>
      </c>
      <c r="N240" s="572" t="s">
        <v>609</v>
      </c>
      <c r="O240" s="573"/>
      <c r="P240" s="573"/>
      <c r="Q240" s="574"/>
      <c r="S240" s="493">
        <v>20</v>
      </c>
      <c r="T240" s="572" t="s">
        <v>609</v>
      </c>
      <c r="U240" s="573"/>
      <c r="V240" s="573"/>
      <c r="W240" s="574"/>
    </row>
    <row r="241" spans="1:23" s="571" customFormat="1" ht="31.5" x14ac:dyDescent="0.25">
      <c r="A241" s="445">
        <v>21</v>
      </c>
      <c r="B241" s="572" t="s">
        <v>610</v>
      </c>
      <c r="C241" s="573"/>
      <c r="D241" s="573"/>
      <c r="E241" s="574"/>
      <c r="G241" s="445">
        <v>21</v>
      </c>
      <c r="H241" s="572" t="s">
        <v>610</v>
      </c>
      <c r="I241" s="573"/>
      <c r="J241" s="573"/>
      <c r="K241" s="574"/>
      <c r="M241" s="445">
        <v>21</v>
      </c>
      <c r="N241" s="572" t="s">
        <v>610</v>
      </c>
      <c r="O241" s="573"/>
      <c r="P241" s="573"/>
      <c r="Q241" s="574"/>
      <c r="S241" s="445">
        <v>21</v>
      </c>
      <c r="T241" s="572" t="s">
        <v>610</v>
      </c>
      <c r="U241" s="573"/>
      <c r="V241" s="573"/>
      <c r="W241" s="574"/>
    </row>
    <row r="242" spans="1:23" x14ac:dyDescent="0.25">
      <c r="A242" s="1214" t="s">
        <v>510</v>
      </c>
      <c r="B242" s="1214"/>
      <c r="C242" s="448">
        <f>SUM(C221:C236)</f>
        <v>6016.567</v>
      </c>
      <c r="D242" s="448">
        <f>SUM(D221:D236)</f>
        <v>10393.087</v>
      </c>
      <c r="E242" s="449">
        <f t="shared" si="38"/>
        <v>4376.5199999999995</v>
      </c>
      <c r="G242" s="1214" t="s">
        <v>510</v>
      </c>
      <c r="H242" s="1214"/>
      <c r="I242" s="492">
        <f>SUM(I221:I236)</f>
        <v>1546.7570000000001</v>
      </c>
      <c r="J242" s="492">
        <f>SUM(J221:J236)</f>
        <v>1778.2670000000001</v>
      </c>
      <c r="K242" s="492">
        <f>SUM(K221:K236)</f>
        <v>231.51</v>
      </c>
      <c r="M242" s="1214" t="s">
        <v>510</v>
      </c>
      <c r="N242" s="1214"/>
      <c r="O242" s="492">
        <f>SUM(O221:O236)</f>
        <v>4.2700000000000005</v>
      </c>
      <c r="P242" s="492">
        <f>SUM(P221:P236)</f>
        <v>14.37</v>
      </c>
      <c r="Q242" s="496">
        <f>SUM(Q221:Q236)</f>
        <v>10.1</v>
      </c>
      <c r="S242" s="1214" t="s">
        <v>510</v>
      </c>
      <c r="T242" s="1214"/>
      <c r="U242" s="492">
        <f>SUM(U221:U236)</f>
        <v>11.190000000000005</v>
      </c>
      <c r="V242" s="492">
        <f>SUM(V221:V236)</f>
        <v>16.25</v>
      </c>
      <c r="W242" s="496">
        <f>SUM(W221:W236)</f>
        <v>5.0600000000000005</v>
      </c>
    </row>
    <row r="251" spans="1:23" x14ac:dyDescent="0.2">
      <c r="A251" s="1208"/>
      <c r="B251" s="1208"/>
      <c r="C251" s="1208"/>
      <c r="D251" s="1210"/>
      <c r="E251" s="1211"/>
    </row>
    <row r="252" spans="1:23" x14ac:dyDescent="0.2">
      <c r="A252" s="1209"/>
      <c r="B252" s="1209"/>
      <c r="C252" s="1209"/>
      <c r="D252" s="453"/>
      <c r="E252" s="453"/>
    </row>
    <row r="253" spans="1:23" x14ac:dyDescent="0.2">
      <c r="A253" s="445"/>
      <c r="B253" s="450"/>
      <c r="C253" s="454"/>
      <c r="D253" s="454"/>
      <c r="E253" s="447"/>
    </row>
    <row r="254" spans="1:23" x14ac:dyDescent="0.25">
      <c r="A254" s="493"/>
      <c r="B254" s="451"/>
      <c r="C254" s="444"/>
      <c r="D254" s="444"/>
      <c r="E254" s="447"/>
    </row>
    <row r="255" spans="1:23" x14ac:dyDescent="0.25">
      <c r="A255" s="445"/>
      <c r="B255" s="451"/>
      <c r="C255" s="444"/>
      <c r="D255" s="444"/>
      <c r="E255" s="447"/>
    </row>
    <row r="256" spans="1:23" x14ac:dyDescent="0.25">
      <c r="A256" s="493"/>
      <c r="B256" s="451"/>
      <c r="C256" s="444"/>
      <c r="D256" s="444"/>
      <c r="E256" s="447"/>
    </row>
    <row r="257" spans="1:5" x14ac:dyDescent="0.25">
      <c r="A257" s="445"/>
      <c r="B257" s="451"/>
      <c r="C257" s="444"/>
      <c r="D257" s="444"/>
      <c r="E257" s="447"/>
    </row>
    <row r="258" spans="1:5" x14ac:dyDescent="0.25">
      <c r="A258" s="493"/>
      <c r="B258" s="451"/>
      <c r="C258" s="444"/>
      <c r="D258" s="444"/>
      <c r="E258" s="447"/>
    </row>
    <row r="259" spans="1:5" x14ac:dyDescent="0.25">
      <c r="A259" s="445"/>
      <c r="B259" s="446"/>
      <c r="C259" s="444"/>
      <c r="D259" s="444"/>
      <c r="E259" s="447"/>
    </row>
    <row r="260" spans="1:5" x14ac:dyDescent="0.25">
      <c r="A260" s="493"/>
      <c r="B260" s="446"/>
      <c r="C260" s="444"/>
      <c r="D260" s="444"/>
      <c r="E260" s="447"/>
    </row>
    <row r="261" spans="1:5" x14ac:dyDescent="0.25">
      <c r="A261" s="445"/>
      <c r="B261" s="446"/>
      <c r="C261" s="444"/>
      <c r="D261" s="444"/>
      <c r="E261" s="447"/>
    </row>
    <row r="262" spans="1:5" x14ac:dyDescent="0.25">
      <c r="A262" s="493"/>
      <c r="B262" s="446"/>
      <c r="C262" s="444"/>
      <c r="D262" s="444"/>
      <c r="E262" s="447"/>
    </row>
    <row r="263" spans="1:5" x14ac:dyDescent="0.25">
      <c r="A263" s="445"/>
      <c r="B263" s="446"/>
      <c r="C263" s="444"/>
      <c r="D263" s="444"/>
      <c r="E263" s="447"/>
    </row>
    <row r="264" spans="1:5" x14ac:dyDescent="0.25">
      <c r="A264" s="493"/>
      <c r="B264" s="446"/>
      <c r="C264" s="444"/>
      <c r="D264" s="444"/>
      <c r="E264" s="447"/>
    </row>
    <row r="265" spans="1:5" x14ac:dyDescent="0.25">
      <c r="A265" s="445"/>
      <c r="B265" s="446"/>
      <c r="C265" s="444"/>
      <c r="D265" s="444"/>
      <c r="E265" s="447"/>
    </row>
    <row r="266" spans="1:5" x14ac:dyDescent="0.25">
      <c r="A266" s="493"/>
      <c r="B266" s="446"/>
      <c r="C266" s="444"/>
      <c r="D266" s="444"/>
      <c r="E266" s="447"/>
    </row>
    <row r="267" spans="1:5" x14ac:dyDescent="0.25">
      <c r="A267" s="445"/>
      <c r="B267" s="446"/>
      <c r="C267" s="444"/>
      <c r="D267" s="444"/>
      <c r="E267" s="447"/>
    </row>
    <row r="268" spans="1:5" x14ac:dyDescent="0.25">
      <c r="A268" s="493"/>
      <c r="B268" s="446"/>
      <c r="C268" s="444"/>
      <c r="D268" s="444"/>
      <c r="E268" s="447"/>
    </row>
    <row r="269" spans="1:5" x14ac:dyDescent="0.25">
      <c r="A269" s="445"/>
      <c r="B269" s="570"/>
      <c r="C269" s="573"/>
      <c r="D269" s="573"/>
      <c r="E269" s="447"/>
    </row>
    <row r="270" spans="1:5" x14ac:dyDescent="0.25">
      <c r="A270" s="493"/>
      <c r="B270" s="572"/>
      <c r="C270" s="573"/>
      <c r="D270" s="573"/>
      <c r="E270" s="447"/>
    </row>
    <row r="271" spans="1:5" x14ac:dyDescent="0.25">
      <c r="A271" s="445"/>
      <c r="B271" s="572"/>
      <c r="C271" s="573"/>
      <c r="D271" s="573"/>
      <c r="E271" s="447"/>
    </row>
    <row r="272" spans="1:5" x14ac:dyDescent="0.25">
      <c r="A272" s="493"/>
      <c r="B272" s="572"/>
      <c r="C272" s="573"/>
      <c r="D272" s="573"/>
      <c r="E272" s="447"/>
    </row>
    <row r="273" spans="1:5" x14ac:dyDescent="0.25">
      <c r="A273" s="445"/>
      <c r="B273" s="572"/>
      <c r="C273" s="573"/>
      <c r="D273" s="573"/>
      <c r="E273" s="574"/>
    </row>
    <row r="274" spans="1:5" x14ac:dyDescent="0.25">
      <c r="A274" s="1212"/>
      <c r="B274" s="1213"/>
      <c r="C274" s="448"/>
      <c r="D274" s="448"/>
      <c r="E274" s="449"/>
    </row>
  </sheetData>
  <mergeCells count="257">
    <mergeCell ref="S242:T242"/>
    <mergeCell ref="AA30:AA31"/>
    <mergeCell ref="AB30:AC30"/>
    <mergeCell ref="Y53:Z53"/>
    <mergeCell ref="Y55:AC56"/>
    <mergeCell ref="Y57:Y58"/>
    <mergeCell ref="Z57:Z58"/>
    <mergeCell ref="AA57:AA58"/>
    <mergeCell ref="AB57:AC57"/>
    <mergeCell ref="Y80:Z80"/>
    <mergeCell ref="Y82:AC83"/>
    <mergeCell ref="Y84:Y85"/>
    <mergeCell ref="Z84:Z85"/>
    <mergeCell ref="AA84:AA85"/>
    <mergeCell ref="AB84:AC84"/>
    <mergeCell ref="Y107:Z107"/>
    <mergeCell ref="Y109:AC110"/>
    <mergeCell ref="Y111:Y112"/>
    <mergeCell ref="Z111:Z112"/>
    <mergeCell ref="AA111:AA112"/>
    <mergeCell ref="AB111:AC111"/>
    <mergeCell ref="Y161:Z161"/>
    <mergeCell ref="Y134:Z134"/>
    <mergeCell ref="Y136:AC137"/>
    <mergeCell ref="S215:T215"/>
    <mergeCell ref="V192:W192"/>
    <mergeCell ref="U192:U193"/>
    <mergeCell ref="T192:T193"/>
    <mergeCell ref="S192:S193"/>
    <mergeCell ref="S190:W191"/>
    <mergeCell ref="S217:W218"/>
    <mergeCell ref="S219:S220"/>
    <mergeCell ref="T219:T220"/>
    <mergeCell ref="U219:U220"/>
    <mergeCell ref="V219:W219"/>
    <mergeCell ref="S188:T188"/>
    <mergeCell ref="Y1:AC2"/>
    <mergeCell ref="Y3:Y4"/>
    <mergeCell ref="Z3:Z4"/>
    <mergeCell ref="AA3:AA4"/>
    <mergeCell ref="AB3:AC3"/>
    <mergeCell ref="Y26:Z26"/>
    <mergeCell ref="Y28:AC29"/>
    <mergeCell ref="Y30:Y31"/>
    <mergeCell ref="Z30:Z31"/>
    <mergeCell ref="Y138:Y139"/>
    <mergeCell ref="Z138:Z139"/>
    <mergeCell ref="AA138:AA139"/>
    <mergeCell ref="AB138:AC138"/>
    <mergeCell ref="S134:T134"/>
    <mergeCell ref="S136:W137"/>
    <mergeCell ref="S138:S139"/>
    <mergeCell ref="T138:T139"/>
    <mergeCell ref="U138:U139"/>
    <mergeCell ref="V138:W138"/>
    <mergeCell ref="S161:T161"/>
    <mergeCell ref="S163:W164"/>
    <mergeCell ref="S165:S166"/>
    <mergeCell ref="T165:T166"/>
    <mergeCell ref="U165:U166"/>
    <mergeCell ref="V165:W165"/>
    <mergeCell ref="S80:T80"/>
    <mergeCell ref="S82:W83"/>
    <mergeCell ref="S84:S85"/>
    <mergeCell ref="T84:T85"/>
    <mergeCell ref="U84:U85"/>
    <mergeCell ref="V84:W84"/>
    <mergeCell ref="S107:T107"/>
    <mergeCell ref="S109:W110"/>
    <mergeCell ref="S111:S112"/>
    <mergeCell ref="T111:T112"/>
    <mergeCell ref="U111:U112"/>
    <mergeCell ref="V111:W111"/>
    <mergeCell ref="M215:N215"/>
    <mergeCell ref="M217:Q218"/>
    <mergeCell ref="M219:M220"/>
    <mergeCell ref="N219:N220"/>
    <mergeCell ref="O219:O220"/>
    <mergeCell ref="P219:Q219"/>
    <mergeCell ref="M242:N242"/>
    <mergeCell ref="S1:W2"/>
    <mergeCell ref="S3:S4"/>
    <mergeCell ref="T3:T4"/>
    <mergeCell ref="U3:U4"/>
    <mergeCell ref="V3:W3"/>
    <mergeCell ref="S26:T26"/>
    <mergeCell ref="S28:W29"/>
    <mergeCell ref="S30:S31"/>
    <mergeCell ref="T30:T31"/>
    <mergeCell ref="U30:U31"/>
    <mergeCell ref="V30:W30"/>
    <mergeCell ref="S53:T53"/>
    <mergeCell ref="S55:W56"/>
    <mergeCell ref="S57:S58"/>
    <mergeCell ref="T57:T58"/>
    <mergeCell ref="U57:U58"/>
    <mergeCell ref="V57:W57"/>
    <mergeCell ref="M161:N161"/>
    <mergeCell ref="M163:Q164"/>
    <mergeCell ref="M165:M166"/>
    <mergeCell ref="N165:N166"/>
    <mergeCell ref="O165:O166"/>
    <mergeCell ref="P165:Q165"/>
    <mergeCell ref="M188:N188"/>
    <mergeCell ref="M190:Q191"/>
    <mergeCell ref="M192:M193"/>
    <mergeCell ref="N192:N193"/>
    <mergeCell ref="O192:O193"/>
    <mergeCell ref="P192:Q192"/>
    <mergeCell ref="M107:N107"/>
    <mergeCell ref="M109:Q110"/>
    <mergeCell ref="M111:M112"/>
    <mergeCell ref="N111:N112"/>
    <mergeCell ref="O111:O112"/>
    <mergeCell ref="P111:Q111"/>
    <mergeCell ref="M134:N134"/>
    <mergeCell ref="M136:Q137"/>
    <mergeCell ref="M138:M139"/>
    <mergeCell ref="N138:N139"/>
    <mergeCell ref="O138:O139"/>
    <mergeCell ref="P138:Q138"/>
    <mergeCell ref="G242:H242"/>
    <mergeCell ref="M1:Q2"/>
    <mergeCell ref="M3:M4"/>
    <mergeCell ref="N3:N4"/>
    <mergeCell ref="O3:O4"/>
    <mergeCell ref="P3:Q3"/>
    <mergeCell ref="M26:N26"/>
    <mergeCell ref="M28:Q29"/>
    <mergeCell ref="M30:M31"/>
    <mergeCell ref="N30:N31"/>
    <mergeCell ref="O30:O31"/>
    <mergeCell ref="P30:Q30"/>
    <mergeCell ref="M53:N53"/>
    <mergeCell ref="M55:Q56"/>
    <mergeCell ref="M57:M58"/>
    <mergeCell ref="N57:N58"/>
    <mergeCell ref="O57:O58"/>
    <mergeCell ref="P57:Q57"/>
    <mergeCell ref="M80:N80"/>
    <mergeCell ref="M82:Q83"/>
    <mergeCell ref="M84:M85"/>
    <mergeCell ref="N84:N85"/>
    <mergeCell ref="O84:O85"/>
    <mergeCell ref="P84:Q84"/>
    <mergeCell ref="G192:G193"/>
    <mergeCell ref="H192:H193"/>
    <mergeCell ref="I192:I193"/>
    <mergeCell ref="J192:K192"/>
    <mergeCell ref="G215:H215"/>
    <mergeCell ref="G217:K218"/>
    <mergeCell ref="G219:G220"/>
    <mergeCell ref="H219:H220"/>
    <mergeCell ref="I219:I220"/>
    <mergeCell ref="J219:K219"/>
    <mergeCell ref="G138:G139"/>
    <mergeCell ref="H138:H139"/>
    <mergeCell ref="I138:I139"/>
    <mergeCell ref="J138:K138"/>
    <mergeCell ref="G161:H161"/>
    <mergeCell ref="G190:K191"/>
    <mergeCell ref="G163:K164"/>
    <mergeCell ref="G165:G166"/>
    <mergeCell ref="H165:H166"/>
    <mergeCell ref="I165:I166"/>
    <mergeCell ref="J165:K165"/>
    <mergeCell ref="G188:H188"/>
    <mergeCell ref="H3:H4"/>
    <mergeCell ref="I3:I4"/>
    <mergeCell ref="G1:K2"/>
    <mergeCell ref="G3:G4"/>
    <mergeCell ref="J3:K3"/>
    <mergeCell ref="G26:H26"/>
    <mergeCell ref="I57:I58"/>
    <mergeCell ref="G134:H134"/>
    <mergeCell ref="G136:K137"/>
    <mergeCell ref="J57:K57"/>
    <mergeCell ref="G80:H80"/>
    <mergeCell ref="G82:K83"/>
    <mergeCell ref="G84:G85"/>
    <mergeCell ref="H84:H85"/>
    <mergeCell ref="I84:I85"/>
    <mergeCell ref="J84:K84"/>
    <mergeCell ref="G107:H107"/>
    <mergeCell ref="G109:K110"/>
    <mergeCell ref="G111:G112"/>
    <mergeCell ref="H111:H112"/>
    <mergeCell ref="I111:I112"/>
    <mergeCell ref="J111:K111"/>
    <mergeCell ref="G28:K29"/>
    <mergeCell ref="G30:G31"/>
    <mergeCell ref="H30:H31"/>
    <mergeCell ref="I30:I31"/>
    <mergeCell ref="J30:K30"/>
    <mergeCell ref="G53:H53"/>
    <mergeCell ref="G55:K56"/>
    <mergeCell ref="G57:G58"/>
    <mergeCell ref="H57:H58"/>
    <mergeCell ref="A1:E2"/>
    <mergeCell ref="A80:B80"/>
    <mergeCell ref="A55:E56"/>
    <mergeCell ref="A57:A58"/>
    <mergeCell ref="B57:B58"/>
    <mergeCell ref="C57:C58"/>
    <mergeCell ref="B30:B31"/>
    <mergeCell ref="C30:C31"/>
    <mergeCell ref="D30:E30"/>
    <mergeCell ref="A3:A4"/>
    <mergeCell ref="B3:B4"/>
    <mergeCell ref="C3:C4"/>
    <mergeCell ref="D3:E3"/>
    <mergeCell ref="A26:B26"/>
    <mergeCell ref="A53:B53"/>
    <mergeCell ref="A28:E29"/>
    <mergeCell ref="A30:A31"/>
    <mergeCell ref="A82:E83"/>
    <mergeCell ref="A84:A85"/>
    <mergeCell ref="B84:B85"/>
    <mergeCell ref="C84:C85"/>
    <mergeCell ref="D84:E84"/>
    <mergeCell ref="D57:E57"/>
    <mergeCell ref="A134:B134"/>
    <mergeCell ref="A136:E137"/>
    <mergeCell ref="A138:A139"/>
    <mergeCell ref="B138:B139"/>
    <mergeCell ref="C138:C139"/>
    <mergeCell ref="D138:E138"/>
    <mergeCell ref="A107:B107"/>
    <mergeCell ref="A109:E110"/>
    <mergeCell ref="A111:A112"/>
    <mergeCell ref="B111:B112"/>
    <mergeCell ref="C111:C112"/>
    <mergeCell ref="D111:E111"/>
    <mergeCell ref="A251:A252"/>
    <mergeCell ref="B251:B252"/>
    <mergeCell ref="C251:C252"/>
    <mergeCell ref="D251:E251"/>
    <mergeCell ref="A274:B274"/>
    <mergeCell ref="A161:B161"/>
    <mergeCell ref="A163:E164"/>
    <mergeCell ref="A165:A166"/>
    <mergeCell ref="B165:B166"/>
    <mergeCell ref="C165:C166"/>
    <mergeCell ref="D165:E165"/>
    <mergeCell ref="A188:B188"/>
    <mergeCell ref="A190:E191"/>
    <mergeCell ref="A192:A193"/>
    <mergeCell ref="B192:B193"/>
    <mergeCell ref="C192:C193"/>
    <mergeCell ref="D192:E192"/>
    <mergeCell ref="A215:B215"/>
    <mergeCell ref="A217:E218"/>
    <mergeCell ref="A219:A220"/>
    <mergeCell ref="B219:B220"/>
    <mergeCell ref="C219:C220"/>
    <mergeCell ref="D219:E219"/>
    <mergeCell ref="A242:B242"/>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61"/>
  <sheetViews>
    <sheetView zoomScale="70" zoomScaleNormal="70" workbookViewId="0">
      <selection activeCell="D14" sqref="D14"/>
    </sheetView>
  </sheetViews>
  <sheetFormatPr defaultColWidth="9.140625" defaultRowHeight="12.75" x14ac:dyDescent="0.2"/>
  <cols>
    <col min="1" max="1" width="6.85546875" style="403" customWidth="1"/>
    <col min="2" max="2" width="38.140625" style="403" customWidth="1"/>
    <col min="3" max="3" width="17" style="403" customWidth="1"/>
    <col min="4" max="4" width="12.42578125" style="403" customWidth="1"/>
    <col min="5" max="5" width="13.5703125" style="403" customWidth="1"/>
    <col min="6" max="6" width="16.42578125" style="403" customWidth="1"/>
    <col min="7" max="7" width="16" style="403" customWidth="1"/>
    <col min="8" max="8" width="8.5703125" style="403" customWidth="1"/>
    <col min="9" max="16384" width="9.140625" style="403"/>
  </cols>
  <sheetData>
    <row r="3" spans="1:8" s="524" customFormat="1" ht="32.25" customHeight="1" x14ac:dyDescent="0.2">
      <c r="A3" s="1220" t="s">
        <v>20</v>
      </c>
      <c r="B3" s="1220" t="s">
        <v>170</v>
      </c>
      <c r="C3" s="1223" t="s">
        <v>553</v>
      </c>
      <c r="D3" s="1224"/>
      <c r="E3" s="1223" t="s">
        <v>554</v>
      </c>
      <c r="F3" s="1225"/>
      <c r="G3" s="1225"/>
      <c r="H3" s="1224"/>
    </row>
    <row r="4" spans="1:8" s="524" customFormat="1" ht="15.75" x14ac:dyDescent="0.2">
      <c r="A4" s="1221"/>
      <c r="B4" s="1221"/>
      <c r="C4" s="1220" t="s">
        <v>130</v>
      </c>
      <c r="D4" s="1220" t="s">
        <v>140</v>
      </c>
      <c r="E4" s="1220" t="s">
        <v>555</v>
      </c>
      <c r="F4" s="1220" t="s">
        <v>556</v>
      </c>
      <c r="G4" s="1223" t="s">
        <v>557</v>
      </c>
      <c r="H4" s="1224"/>
    </row>
    <row r="5" spans="1:8" ht="48" customHeight="1" x14ac:dyDescent="0.2">
      <c r="A5" s="1222"/>
      <c r="B5" s="1222"/>
      <c r="C5" s="1222"/>
      <c r="D5" s="1222"/>
      <c r="E5" s="1222"/>
      <c r="F5" s="1222"/>
      <c r="G5" s="525" t="s">
        <v>130</v>
      </c>
      <c r="H5" s="525" t="s">
        <v>140</v>
      </c>
    </row>
    <row r="6" spans="1:8" ht="15.75" x14ac:dyDescent="0.2">
      <c r="A6" s="526">
        <v>-1</v>
      </c>
      <c r="B6" s="526">
        <v>-2</v>
      </c>
      <c r="C6" s="526">
        <v>-3</v>
      </c>
      <c r="D6" s="526">
        <v>-4</v>
      </c>
      <c r="E6" s="526">
        <v>-5</v>
      </c>
      <c r="F6" s="526">
        <v>-6</v>
      </c>
      <c r="G6" s="526" t="s">
        <v>558</v>
      </c>
      <c r="H6" s="526">
        <v>-8</v>
      </c>
    </row>
    <row r="7" spans="1:8" ht="15.75" x14ac:dyDescent="0.2">
      <c r="A7" s="525" t="s">
        <v>241</v>
      </c>
      <c r="B7" s="527" t="s">
        <v>153</v>
      </c>
      <c r="C7" s="528">
        <f>C8+C21+C61</f>
        <v>126293.89200000001</v>
      </c>
      <c r="D7" s="529">
        <f>C7/$C$7*100</f>
        <v>100</v>
      </c>
      <c r="E7" s="528">
        <f>E8+E21+E61</f>
        <v>0</v>
      </c>
      <c r="F7" s="528">
        <f>F8+F21+F61</f>
        <v>126293.89199999999</v>
      </c>
      <c r="G7" s="528">
        <f>G8+G21+G61</f>
        <v>126293.89199999999</v>
      </c>
      <c r="H7" s="529">
        <f>G7/$G$7*100</f>
        <v>100</v>
      </c>
    </row>
    <row r="8" spans="1:8" ht="15.75" x14ac:dyDescent="0.2">
      <c r="A8" s="530">
        <v>1</v>
      </c>
      <c r="B8" s="531" t="s">
        <v>35</v>
      </c>
      <c r="C8" s="532">
        <f>'Bieu 01 CH'!D8</f>
        <v>117369.87000000001</v>
      </c>
      <c r="D8" s="533">
        <f t="shared" ref="D8:D61" si="0">C8/$C$7*100</f>
        <v>92.933924310448845</v>
      </c>
      <c r="E8" s="534"/>
      <c r="F8" s="532">
        <f>'Bieu 03 CH'!D9</f>
        <v>111405.12999999999</v>
      </c>
      <c r="G8" s="533">
        <f>F8+E8</f>
        <v>111405.12999999999</v>
      </c>
      <c r="H8" s="533">
        <f t="shared" ref="H8:H61" si="1">G8/$G$7*100</f>
        <v>88.21101973799334</v>
      </c>
    </row>
    <row r="9" spans="1:8" ht="15.75" x14ac:dyDescent="0.2">
      <c r="A9" s="535"/>
      <c r="B9" s="536" t="s">
        <v>43</v>
      </c>
      <c r="C9" s="537"/>
      <c r="D9" s="538"/>
      <c r="E9" s="537"/>
      <c r="F9" s="537"/>
      <c r="G9" s="528"/>
      <c r="H9" s="538">
        <f t="shared" si="1"/>
        <v>0</v>
      </c>
    </row>
    <row r="10" spans="1:8" ht="15.75" x14ac:dyDescent="0.2">
      <c r="A10" s="535" t="s">
        <v>5</v>
      </c>
      <c r="B10" s="539" t="s">
        <v>85</v>
      </c>
      <c r="C10" s="540">
        <f>'Bieu 01 CH'!D9</f>
        <v>4324.6499999999987</v>
      </c>
      <c r="D10" s="538">
        <f t="shared" si="0"/>
        <v>3.4242748651692501</v>
      </c>
      <c r="E10" s="537"/>
      <c r="F10" s="540">
        <f>'Bieu 03 CH'!D10</f>
        <v>4048.3500000000004</v>
      </c>
      <c r="G10" s="538">
        <f t="shared" ref="G10:G61" si="2">F10+E10</f>
        <v>4048.3500000000004</v>
      </c>
      <c r="H10" s="538">
        <f t="shared" si="1"/>
        <v>3.2054994393553096</v>
      </c>
    </row>
    <row r="11" spans="1:8" ht="15.75" x14ac:dyDescent="0.2">
      <c r="A11" s="535"/>
      <c r="B11" s="536" t="s">
        <v>83</v>
      </c>
      <c r="C11" s="541">
        <f>'Bieu 01 CH'!D10</f>
        <v>3928.6099999999997</v>
      </c>
      <c r="D11" s="538">
        <f t="shared" si="0"/>
        <v>3.1106888367966357</v>
      </c>
      <c r="E11" s="537"/>
      <c r="F11" s="540">
        <f>'Bieu 03 CH'!D11</f>
        <v>3652.3100000000004</v>
      </c>
      <c r="G11" s="538">
        <f t="shared" si="2"/>
        <v>3652.3100000000004</v>
      </c>
      <c r="H11" s="538">
        <f t="shared" si="1"/>
        <v>2.8919134109826947</v>
      </c>
    </row>
    <row r="12" spans="1:8" ht="15.75" x14ac:dyDescent="0.2">
      <c r="A12" s="535" t="s">
        <v>6</v>
      </c>
      <c r="B12" s="539" t="s">
        <v>113</v>
      </c>
      <c r="C12" s="540">
        <f>'Bieu 01 CH'!D12</f>
        <v>3883.7299999999996</v>
      </c>
      <c r="D12" s="538">
        <f t="shared" si="0"/>
        <v>3.0751526764255543</v>
      </c>
      <c r="E12" s="537"/>
      <c r="F12" s="540">
        <f>'Bieu 03 CH'!D13</f>
        <v>3131.4300000000007</v>
      </c>
      <c r="G12" s="538">
        <f t="shared" si="2"/>
        <v>3131.4300000000007</v>
      </c>
      <c r="H12" s="538">
        <f t="shared" si="1"/>
        <v>2.4794785800092383</v>
      </c>
    </row>
    <row r="13" spans="1:8" ht="15.75" x14ac:dyDescent="0.2">
      <c r="A13" s="535" t="s">
        <v>7</v>
      </c>
      <c r="B13" s="539" t="s">
        <v>39</v>
      </c>
      <c r="C13" s="540">
        <f>'Bieu 01 CH'!D13</f>
        <v>9669.7000000000007</v>
      </c>
      <c r="D13" s="538">
        <f t="shared" si="0"/>
        <v>7.6565064603440991</v>
      </c>
      <c r="E13" s="537"/>
      <c r="F13" s="540">
        <f>'Bieu 03 CH'!D14</f>
        <v>11579.720000000001</v>
      </c>
      <c r="G13" s="538">
        <f t="shared" si="2"/>
        <v>11579.720000000001</v>
      </c>
      <c r="H13" s="538">
        <f t="shared" si="1"/>
        <v>9.1688678024112225</v>
      </c>
    </row>
    <row r="14" spans="1:8" ht="15.75" x14ac:dyDescent="0.2">
      <c r="A14" s="535" t="s">
        <v>8</v>
      </c>
      <c r="B14" s="539" t="s">
        <v>15</v>
      </c>
      <c r="C14" s="540">
        <f>'Bieu 01 CH'!D14</f>
        <v>30971.19</v>
      </c>
      <c r="D14" s="538">
        <f t="shared" si="0"/>
        <v>24.523109953726024</v>
      </c>
      <c r="E14" s="537"/>
      <c r="F14" s="540">
        <f>'Bieu 03 CH'!D15</f>
        <v>30112.49</v>
      </c>
      <c r="G14" s="538">
        <f t="shared" si="2"/>
        <v>30112.49</v>
      </c>
      <c r="H14" s="538">
        <f t="shared" si="1"/>
        <v>23.843187919175065</v>
      </c>
    </row>
    <row r="15" spans="1:8" ht="15.75" x14ac:dyDescent="0.2">
      <c r="A15" s="535" t="s">
        <v>9</v>
      </c>
      <c r="B15" s="539" t="s">
        <v>16</v>
      </c>
      <c r="C15" s="540">
        <f>'Bieu 01 CH'!D15</f>
        <v>17311.09</v>
      </c>
      <c r="D15" s="538">
        <f t="shared" si="0"/>
        <v>13.706989091760668</v>
      </c>
      <c r="E15" s="537"/>
      <c r="F15" s="540">
        <f>'Bieu 03 CH'!D16</f>
        <v>16833.79</v>
      </c>
      <c r="G15" s="538">
        <f t="shared" si="2"/>
        <v>16833.79</v>
      </c>
      <c r="H15" s="538">
        <f t="shared" si="1"/>
        <v>13.329061076049506</v>
      </c>
    </row>
    <row r="16" spans="1:8" ht="15.75" x14ac:dyDescent="0.2">
      <c r="A16" s="535" t="s">
        <v>41</v>
      </c>
      <c r="B16" s="539" t="s">
        <v>40</v>
      </c>
      <c r="C16" s="540">
        <f>'Bieu 01 CH'!D16</f>
        <v>50861.48</v>
      </c>
      <c r="D16" s="538">
        <f t="shared" si="0"/>
        <v>40.272319741322086</v>
      </c>
      <c r="E16" s="537"/>
      <c r="F16" s="540">
        <f>'Bieu 03 CH'!D17</f>
        <v>44372.229999999996</v>
      </c>
      <c r="G16" s="538">
        <f t="shared" si="2"/>
        <v>44372.229999999996</v>
      </c>
      <c r="H16" s="538">
        <f t="shared" si="1"/>
        <v>35.134106089627828</v>
      </c>
    </row>
    <row r="17" spans="1:8" ht="31.5" x14ac:dyDescent="0.2">
      <c r="A17" s="535"/>
      <c r="B17" s="536" t="s">
        <v>446</v>
      </c>
      <c r="C17" s="540">
        <f>'Bieu 01 CH'!D17</f>
        <v>21254.359999999997</v>
      </c>
      <c r="D17" s="538">
        <f t="shared" si="0"/>
        <v>16.82928577416871</v>
      </c>
      <c r="E17" s="537"/>
      <c r="F17" s="540">
        <f>'Bieu 03 CH'!D18</f>
        <v>21254.359999999997</v>
      </c>
      <c r="G17" s="538">
        <f t="shared" si="2"/>
        <v>21254.359999999997</v>
      </c>
      <c r="H17" s="538">
        <f t="shared" si="1"/>
        <v>16.82928577416871</v>
      </c>
    </row>
    <row r="18" spans="1:8" ht="15.75" x14ac:dyDescent="0.2">
      <c r="A18" s="535" t="s">
        <v>42</v>
      </c>
      <c r="B18" s="539" t="s">
        <v>559</v>
      </c>
      <c r="C18" s="540">
        <f>'Bieu 01 CH'!D18</f>
        <v>131.45000000000002</v>
      </c>
      <c r="D18" s="538">
        <f t="shared" si="0"/>
        <v>0.1040826265770636</v>
      </c>
      <c r="E18" s="537"/>
      <c r="F18" s="540">
        <f>'Bieu 03 CH'!D19</f>
        <v>141.4</v>
      </c>
      <c r="G18" s="538">
        <f t="shared" si="2"/>
        <v>141.4</v>
      </c>
      <c r="H18" s="538">
        <f t="shared" si="1"/>
        <v>0.11196107567894101</v>
      </c>
    </row>
    <row r="19" spans="1:8" ht="15.75" x14ac:dyDescent="0.2">
      <c r="A19" s="535" t="s">
        <v>52</v>
      </c>
      <c r="B19" s="539" t="s">
        <v>50</v>
      </c>
      <c r="C19" s="540">
        <f>'Bieu 01 CH'!D19</f>
        <v>0</v>
      </c>
      <c r="D19" s="538">
        <f t="shared" si="0"/>
        <v>0</v>
      </c>
      <c r="E19" s="537"/>
      <c r="F19" s="540">
        <f>'Bieu 03 CH'!D20</f>
        <v>0</v>
      </c>
      <c r="G19" s="538">
        <f t="shared" si="2"/>
        <v>0</v>
      </c>
      <c r="H19" s="538">
        <f t="shared" si="1"/>
        <v>0</v>
      </c>
    </row>
    <row r="20" spans="1:8" ht="15.75" x14ac:dyDescent="0.2">
      <c r="A20" s="535" t="s">
        <v>192</v>
      </c>
      <c r="B20" s="539" t="s">
        <v>57</v>
      </c>
      <c r="C20" s="540">
        <f>'Bieu 01 CH'!D20</f>
        <v>216.57000000000002</v>
      </c>
      <c r="D20" s="538">
        <f t="shared" si="0"/>
        <v>0.17148097708478252</v>
      </c>
      <c r="E20" s="537"/>
      <c r="F20" s="540">
        <f>'Bieu 03 CH'!D21</f>
        <v>1185.71</v>
      </c>
      <c r="G20" s="538">
        <f t="shared" si="2"/>
        <v>1185.71</v>
      </c>
      <c r="H20" s="538">
        <f t="shared" si="1"/>
        <v>0.93884983764693875</v>
      </c>
    </row>
    <row r="21" spans="1:8" ht="15.75" x14ac:dyDescent="0.2">
      <c r="A21" s="530">
        <v>2</v>
      </c>
      <c r="B21" s="531" t="s">
        <v>36</v>
      </c>
      <c r="C21" s="532">
        <f>'Bieu 01 CH'!D21</f>
        <v>7775.8069999999989</v>
      </c>
      <c r="D21" s="533">
        <f t="shared" si="0"/>
        <v>6.1569145402534584</v>
      </c>
      <c r="E21" s="537"/>
      <c r="F21" s="532">
        <f>'Bieu 03 CH'!D22</f>
        <v>13816.306999999999</v>
      </c>
      <c r="G21" s="533">
        <f t="shared" si="2"/>
        <v>13816.306999999999</v>
      </c>
      <c r="H21" s="533">
        <f t="shared" si="1"/>
        <v>10.939806178433395</v>
      </c>
    </row>
    <row r="22" spans="1:8" ht="15.75" x14ac:dyDescent="0.2">
      <c r="A22" s="535"/>
      <c r="B22" s="536" t="s">
        <v>43</v>
      </c>
      <c r="C22" s="537"/>
      <c r="D22" s="538"/>
      <c r="E22" s="537"/>
      <c r="F22" s="537"/>
      <c r="G22" s="538"/>
      <c r="H22" s="538">
        <f t="shared" si="1"/>
        <v>0</v>
      </c>
    </row>
    <row r="23" spans="1:8" ht="15.75" x14ac:dyDescent="0.2">
      <c r="A23" s="542" t="s">
        <v>21</v>
      </c>
      <c r="B23" s="543" t="s">
        <v>17</v>
      </c>
      <c r="C23" s="544">
        <f>'Bieu 01 CH'!D22</f>
        <v>367.9</v>
      </c>
      <c r="D23" s="545">
        <f t="shared" si="0"/>
        <v>0.29130466578700415</v>
      </c>
      <c r="E23" s="546"/>
      <c r="F23" s="544">
        <f>'Bieu 03 CH'!D23</f>
        <v>3956.5099999999998</v>
      </c>
      <c r="G23" s="545">
        <f t="shared" si="2"/>
        <v>3956.5099999999998</v>
      </c>
      <c r="H23" s="545">
        <f t="shared" si="1"/>
        <v>3.1327801664390864</v>
      </c>
    </row>
    <row r="24" spans="1:8" ht="15.75" x14ac:dyDescent="0.2">
      <c r="A24" s="535" t="s">
        <v>10</v>
      </c>
      <c r="B24" s="539" t="s">
        <v>18</v>
      </c>
      <c r="C24" s="540">
        <f>'Bieu 01 CH'!D23</f>
        <v>0.98</v>
      </c>
      <c r="D24" s="538">
        <f t="shared" si="0"/>
        <v>7.7596785124018502E-4</v>
      </c>
      <c r="E24" s="537"/>
      <c r="F24" s="540">
        <f>'Bieu 03 CH'!D24</f>
        <v>4.4000000000000004</v>
      </c>
      <c r="G24" s="538">
        <f t="shared" si="2"/>
        <v>4.4000000000000004</v>
      </c>
      <c r="H24" s="538">
        <f t="shared" si="1"/>
        <v>3.4839372912824637E-3</v>
      </c>
    </row>
    <row r="25" spans="1:8" ht="15.75" x14ac:dyDescent="0.2">
      <c r="A25" s="535" t="s">
        <v>11</v>
      </c>
      <c r="B25" s="539" t="s">
        <v>19</v>
      </c>
      <c r="C25" s="540">
        <f>'Bieu 01 CH'!D24</f>
        <v>0</v>
      </c>
      <c r="D25" s="538">
        <f t="shared" si="0"/>
        <v>0</v>
      </c>
      <c r="E25" s="537"/>
      <c r="F25" s="540">
        <f>'Bieu 03 CH'!D25</f>
        <v>0</v>
      </c>
      <c r="G25" s="538">
        <f t="shared" si="2"/>
        <v>0</v>
      </c>
      <c r="H25" s="538">
        <f t="shared" si="1"/>
        <v>0</v>
      </c>
    </row>
    <row r="26" spans="1:8" ht="15.75" x14ac:dyDescent="0.2">
      <c r="A26" s="535" t="s">
        <v>12</v>
      </c>
      <c r="B26" s="539" t="s">
        <v>91</v>
      </c>
      <c r="C26" s="540">
        <f>'Bieu 01 CH'!D25</f>
        <v>0</v>
      </c>
      <c r="D26" s="538">
        <f t="shared" si="0"/>
        <v>0</v>
      </c>
      <c r="E26" s="537"/>
      <c r="F26" s="540">
        <f>'Bieu 03 CH'!D26</f>
        <v>156.07</v>
      </c>
      <c r="G26" s="538">
        <f t="shared" si="2"/>
        <v>156.07</v>
      </c>
      <c r="H26" s="538">
        <f t="shared" si="1"/>
        <v>0.12357683932964866</v>
      </c>
    </row>
    <row r="27" spans="1:8" ht="15.75" x14ac:dyDescent="0.2">
      <c r="A27" s="535" t="s">
        <v>13</v>
      </c>
      <c r="B27" s="539" t="s">
        <v>92</v>
      </c>
      <c r="C27" s="540">
        <f>'Bieu 01 CH'!D26</f>
        <v>25.27</v>
      </c>
      <c r="D27" s="538">
        <f t="shared" si="0"/>
        <v>2.0008885306979057E-2</v>
      </c>
      <c r="E27" s="537"/>
      <c r="F27" s="540">
        <f>'Bieu 03 CH'!D27</f>
        <v>689.65</v>
      </c>
      <c r="G27" s="538">
        <f t="shared" si="2"/>
        <v>689.65</v>
      </c>
      <c r="H27" s="538">
        <f t="shared" si="1"/>
        <v>0.54606758021203428</v>
      </c>
    </row>
    <row r="28" spans="1:8" ht="15.75" x14ac:dyDescent="0.2">
      <c r="A28" s="535" t="s">
        <v>14</v>
      </c>
      <c r="B28" s="539" t="s">
        <v>93</v>
      </c>
      <c r="C28" s="540">
        <f>'Bieu 01 CH'!D27</f>
        <v>54.13</v>
      </c>
      <c r="D28" s="538">
        <f t="shared" si="0"/>
        <v>4.2860346722072673E-2</v>
      </c>
      <c r="E28" s="537"/>
      <c r="F28" s="540">
        <f>'Bieu 03 CH'!D28</f>
        <v>110.47999999999999</v>
      </c>
      <c r="G28" s="538">
        <f t="shared" si="2"/>
        <v>110.47999999999999</v>
      </c>
      <c r="H28" s="538">
        <f t="shared" si="1"/>
        <v>8.7478498168383309E-2</v>
      </c>
    </row>
    <row r="29" spans="1:8" ht="31.5" x14ac:dyDescent="0.2">
      <c r="A29" s="535" t="s">
        <v>22</v>
      </c>
      <c r="B29" s="539" t="s">
        <v>94</v>
      </c>
      <c r="C29" s="540">
        <f>'Bieu 01 CH'!D28</f>
        <v>5.63</v>
      </c>
      <c r="D29" s="538">
        <f t="shared" si="0"/>
        <v>4.4578561249818795E-3</v>
      </c>
      <c r="E29" s="537"/>
      <c r="F29" s="540">
        <f>'Bieu 03 CH'!D29</f>
        <v>5.63</v>
      </c>
      <c r="G29" s="538">
        <f t="shared" si="2"/>
        <v>5.63</v>
      </c>
      <c r="H29" s="538">
        <f t="shared" si="1"/>
        <v>4.4578561249818795E-3</v>
      </c>
    </row>
    <row r="30" spans="1:8" ht="31.5" x14ac:dyDescent="0.2">
      <c r="A30" s="535" t="s">
        <v>23</v>
      </c>
      <c r="B30" s="539" t="s">
        <v>106</v>
      </c>
      <c r="C30" s="540">
        <f>'Bieu 01 CH'!D29</f>
        <v>57.28</v>
      </c>
      <c r="D30" s="538">
        <f t="shared" si="0"/>
        <v>4.5354529101058978E-2</v>
      </c>
      <c r="E30" s="537"/>
      <c r="F30" s="540">
        <f>'Bieu 03 CH'!D30</f>
        <v>329.83</v>
      </c>
      <c r="G30" s="538">
        <f t="shared" si="2"/>
        <v>329.83</v>
      </c>
      <c r="H30" s="538">
        <f t="shared" si="1"/>
        <v>0.2611606901781125</v>
      </c>
    </row>
    <row r="31" spans="1:8" ht="31.5" x14ac:dyDescent="0.2">
      <c r="A31" s="535" t="s">
        <v>47</v>
      </c>
      <c r="B31" s="539" t="s">
        <v>139</v>
      </c>
      <c r="C31" s="540">
        <f>'Bieu 01 CH'!D30</f>
        <v>3376.7470000000003</v>
      </c>
      <c r="D31" s="538">
        <f t="shared" si="0"/>
        <v>2.6737215446650424</v>
      </c>
      <c r="E31" s="537"/>
      <c r="F31" s="540">
        <f>'Bieu 03 CH'!D31</f>
        <v>4339.6869999999999</v>
      </c>
      <c r="G31" s="538">
        <f t="shared" si="2"/>
        <v>4339.6869999999999</v>
      </c>
      <c r="H31" s="538">
        <f t="shared" si="1"/>
        <v>3.4361812208622089</v>
      </c>
    </row>
    <row r="32" spans="1:8" ht="15.75" x14ac:dyDescent="0.2">
      <c r="A32" s="535"/>
      <c r="B32" s="536" t="s">
        <v>43</v>
      </c>
      <c r="C32" s="537"/>
      <c r="D32" s="538"/>
      <c r="E32" s="537"/>
      <c r="F32" s="537"/>
      <c r="G32" s="538">
        <f t="shared" si="2"/>
        <v>0</v>
      </c>
      <c r="H32" s="538">
        <f t="shared" si="1"/>
        <v>0</v>
      </c>
    </row>
    <row r="33" spans="1:8" ht="15.75" x14ac:dyDescent="0.2">
      <c r="A33" s="535" t="s">
        <v>442</v>
      </c>
      <c r="B33" s="539" t="s">
        <v>248</v>
      </c>
      <c r="C33" s="540">
        <f>'Bieu 01 CH'!D31</f>
        <v>2129.0169999999998</v>
      </c>
      <c r="D33" s="538">
        <f t="shared" si="0"/>
        <v>1.6857640272896171</v>
      </c>
      <c r="E33" s="537"/>
      <c r="F33" s="540">
        <f>'Bieu 03 CH'!D32</f>
        <v>2358.7470000000003</v>
      </c>
      <c r="G33" s="538">
        <f t="shared" si="2"/>
        <v>2358.7470000000003</v>
      </c>
      <c r="H33" s="538">
        <f t="shared" si="1"/>
        <v>1.8676651440910543</v>
      </c>
    </row>
    <row r="34" spans="1:8" ht="15.75" x14ac:dyDescent="0.2">
      <c r="A34" s="535" t="s">
        <v>442</v>
      </c>
      <c r="B34" s="539" t="s">
        <v>257</v>
      </c>
      <c r="C34" s="540">
        <f>'Bieu 01 CH'!D32</f>
        <v>578.99000000000012</v>
      </c>
      <c r="D34" s="538">
        <f t="shared" si="0"/>
        <v>0.45844655733628048</v>
      </c>
      <c r="E34" s="537"/>
      <c r="F34" s="540">
        <f>'Bieu 03 CH'!D33</f>
        <v>1162.54</v>
      </c>
      <c r="G34" s="538">
        <f t="shared" si="2"/>
        <v>1162.54</v>
      </c>
      <c r="H34" s="538">
        <f t="shared" si="1"/>
        <v>0.92050374059261708</v>
      </c>
    </row>
    <row r="35" spans="1:8" ht="15.75" x14ac:dyDescent="0.2">
      <c r="A35" s="535" t="s">
        <v>442</v>
      </c>
      <c r="B35" s="539" t="s">
        <v>443</v>
      </c>
      <c r="C35" s="540">
        <f>'Bieu 01 CH'!D33</f>
        <v>1.4500000000000004</v>
      </c>
      <c r="D35" s="538">
        <f t="shared" si="0"/>
        <v>1.1481156982635393E-3</v>
      </c>
      <c r="E35" s="537"/>
      <c r="F35" s="540">
        <f>'Bieu 03 CH'!D34</f>
        <v>1.4300000000000002</v>
      </c>
      <c r="G35" s="538">
        <f t="shared" si="2"/>
        <v>1.4300000000000002</v>
      </c>
      <c r="H35" s="538">
        <f t="shared" si="1"/>
        <v>1.1322796196668009E-3</v>
      </c>
    </row>
    <row r="36" spans="1:8" ht="15.75" x14ac:dyDescent="0.2">
      <c r="A36" s="535" t="s">
        <v>442</v>
      </c>
      <c r="B36" s="539" t="s">
        <v>444</v>
      </c>
      <c r="C36" s="540">
        <f>'Bieu 01 CH'!D34</f>
        <v>8.25</v>
      </c>
      <c r="D36" s="538">
        <f t="shared" si="0"/>
        <v>6.5323824211546196E-3</v>
      </c>
      <c r="E36" s="537"/>
      <c r="F36" s="540">
        <f>'Bieu 03 CH'!D35</f>
        <v>8.6399999999999988</v>
      </c>
      <c r="G36" s="538">
        <f t="shared" si="2"/>
        <v>8.6399999999999988</v>
      </c>
      <c r="H36" s="538">
        <f t="shared" si="1"/>
        <v>6.8411859537910189E-3</v>
      </c>
    </row>
    <row r="37" spans="1:8" ht="31.5" x14ac:dyDescent="0.2">
      <c r="A37" s="535" t="s">
        <v>442</v>
      </c>
      <c r="B37" s="539" t="s">
        <v>277</v>
      </c>
      <c r="C37" s="540">
        <f>'Bieu 01 CH'!D35</f>
        <v>74.86</v>
      </c>
      <c r="D37" s="538">
        <f t="shared" si="0"/>
        <v>5.9274442187592091E-2</v>
      </c>
      <c r="E37" s="537"/>
      <c r="F37" s="540">
        <f>'Bieu 03 CH'!D36</f>
        <v>71.610000000000014</v>
      </c>
      <c r="G37" s="538">
        <f t="shared" si="2"/>
        <v>71.610000000000014</v>
      </c>
      <c r="H37" s="538">
        <f t="shared" si="1"/>
        <v>5.6701079415622108E-2</v>
      </c>
    </row>
    <row r="38" spans="1:8" ht="31.5" x14ac:dyDescent="0.2">
      <c r="A38" s="535" t="s">
        <v>442</v>
      </c>
      <c r="B38" s="539" t="s">
        <v>445</v>
      </c>
      <c r="C38" s="540">
        <f>'Bieu 01 CH'!D36</f>
        <v>57.670000000000009</v>
      </c>
      <c r="D38" s="538">
        <f t="shared" si="0"/>
        <v>4.5663332633695382E-2</v>
      </c>
      <c r="E38" s="537"/>
      <c r="F38" s="540">
        <f>'Bieu 03 CH'!D37</f>
        <v>63.13</v>
      </c>
      <c r="G38" s="538">
        <f t="shared" si="2"/>
        <v>63.13</v>
      </c>
      <c r="H38" s="538">
        <f t="shared" si="1"/>
        <v>4.998658209060499E-2</v>
      </c>
    </row>
    <row r="39" spans="1:8" ht="15.75" x14ac:dyDescent="0.2">
      <c r="A39" s="535" t="s">
        <v>442</v>
      </c>
      <c r="B39" s="539" t="s">
        <v>449</v>
      </c>
      <c r="C39" s="540">
        <f>'Bieu 01 CH'!D37</f>
        <v>2.569999999999999</v>
      </c>
      <c r="D39" s="538">
        <f t="shared" si="0"/>
        <v>2.0349360996808927E-3</v>
      </c>
      <c r="E39" s="537"/>
      <c r="F39" s="540">
        <f>'Bieu 03 CH'!D38</f>
        <v>22.029999999999998</v>
      </c>
      <c r="G39" s="538">
        <f t="shared" si="2"/>
        <v>22.029999999999998</v>
      </c>
      <c r="H39" s="538">
        <f t="shared" si="1"/>
        <v>1.7443440574307426E-2</v>
      </c>
    </row>
    <row r="40" spans="1:8" ht="31.5" x14ac:dyDescent="0.2">
      <c r="A40" s="535" t="s">
        <v>442</v>
      </c>
      <c r="B40" s="539" t="s">
        <v>363</v>
      </c>
      <c r="C40" s="540">
        <f>'Bieu 01 CH'!D38</f>
        <v>1.3000000000000003</v>
      </c>
      <c r="D40" s="538">
        <f t="shared" si="0"/>
        <v>1.0293451087880006E-3</v>
      </c>
      <c r="E40" s="537"/>
      <c r="F40" s="540">
        <f>'Bieu 03 CH'!D39</f>
        <v>4.6899999999999995</v>
      </c>
      <c r="G40" s="538">
        <f t="shared" si="2"/>
        <v>4.6899999999999995</v>
      </c>
      <c r="H40" s="538">
        <f t="shared" si="1"/>
        <v>3.7135604309351715E-3</v>
      </c>
    </row>
    <row r="41" spans="1:8" ht="15.75" x14ac:dyDescent="0.2">
      <c r="A41" s="535" t="s">
        <v>442</v>
      </c>
      <c r="B41" s="539" t="s">
        <v>450</v>
      </c>
      <c r="C41" s="540">
        <f>'Bieu 01 CH'!D39</f>
        <v>0</v>
      </c>
      <c r="D41" s="538">
        <f t="shared" si="0"/>
        <v>0</v>
      </c>
      <c r="E41" s="537"/>
      <c r="F41" s="540">
        <f>'Bieu 03 CH'!D40</f>
        <v>0</v>
      </c>
      <c r="G41" s="538">
        <f t="shared" si="2"/>
        <v>0</v>
      </c>
      <c r="H41" s="538">
        <f t="shared" si="1"/>
        <v>0</v>
      </c>
    </row>
    <row r="42" spans="1:8" ht="15.75" x14ac:dyDescent="0.2">
      <c r="A42" s="535" t="s">
        <v>442</v>
      </c>
      <c r="B42" s="539" t="s">
        <v>112</v>
      </c>
      <c r="C42" s="540">
        <f>'Bieu 01 CH'!D40</f>
        <v>10.31</v>
      </c>
      <c r="D42" s="538">
        <f t="shared" si="0"/>
        <v>8.1634985166186818E-3</v>
      </c>
      <c r="E42" s="537"/>
      <c r="F42" s="540">
        <f>'Bieu 03 CH'!D41</f>
        <v>36.080000000000005</v>
      </c>
      <c r="G42" s="538">
        <f t="shared" si="2"/>
        <v>36.080000000000005</v>
      </c>
      <c r="H42" s="538">
        <f t="shared" si="1"/>
        <v>2.8568285788516209E-2</v>
      </c>
    </row>
    <row r="43" spans="1:8" ht="15.75" x14ac:dyDescent="0.2">
      <c r="A43" s="535" t="s">
        <v>442</v>
      </c>
      <c r="B43" s="539" t="s">
        <v>88</v>
      </c>
      <c r="C43" s="540">
        <f>'Bieu 01 CH'!D41</f>
        <v>4.2700000000000005</v>
      </c>
      <c r="D43" s="538">
        <f t="shared" si="0"/>
        <v>3.3810027804036637E-3</v>
      </c>
      <c r="E43" s="537"/>
      <c r="F43" s="540">
        <f>'Bieu 03 CH'!D42</f>
        <v>16.349999999999998</v>
      </c>
      <c r="G43" s="538">
        <f t="shared" si="2"/>
        <v>16.349999999999998</v>
      </c>
      <c r="H43" s="538">
        <f t="shared" si="1"/>
        <v>1.2945994252833699E-2</v>
      </c>
    </row>
    <row r="44" spans="1:8" ht="15.75" x14ac:dyDescent="0.2">
      <c r="A44" s="535" t="s">
        <v>442</v>
      </c>
      <c r="B44" s="539" t="s">
        <v>98</v>
      </c>
      <c r="C44" s="540">
        <f>'Bieu 01 CH'!D42</f>
        <v>40.83</v>
      </c>
      <c r="D44" s="538">
        <f t="shared" si="0"/>
        <v>3.2329354455241585E-2</v>
      </c>
      <c r="E44" s="537"/>
      <c r="F44" s="540">
        <f>'Bieu 03 CH'!D43</f>
        <v>54.949999999999996</v>
      </c>
      <c r="G44" s="538">
        <f t="shared" si="2"/>
        <v>54.949999999999996</v>
      </c>
      <c r="H44" s="538">
        <f t="shared" si="1"/>
        <v>4.350962594453895E-2</v>
      </c>
    </row>
    <row r="45" spans="1:8" ht="31.5" x14ac:dyDescent="0.2">
      <c r="A45" s="535" t="s">
        <v>442</v>
      </c>
      <c r="B45" s="539" t="s">
        <v>457</v>
      </c>
      <c r="C45" s="540">
        <f>'Bieu 01 CH'!D43</f>
        <v>456.66000000000008</v>
      </c>
      <c r="D45" s="538">
        <f t="shared" si="0"/>
        <v>0.36158518259932959</v>
      </c>
      <c r="E45" s="537"/>
      <c r="F45" s="540">
        <f>'Bieu 03 CH'!D44</f>
        <v>528.39</v>
      </c>
      <c r="G45" s="538">
        <f t="shared" si="2"/>
        <v>528.39</v>
      </c>
      <c r="H45" s="538">
        <f t="shared" si="1"/>
        <v>0.41838127848653206</v>
      </c>
    </row>
    <row r="46" spans="1:8" ht="31.5" x14ac:dyDescent="0.2">
      <c r="A46" s="535" t="s">
        <v>442</v>
      </c>
      <c r="B46" s="539" t="s">
        <v>560</v>
      </c>
      <c r="C46" s="540">
        <f>'Bieu 01 CH'!D44</f>
        <v>0.32</v>
      </c>
      <c r="D46" s="538">
        <f t="shared" si="0"/>
        <v>2.5337725754781554E-4</v>
      </c>
      <c r="E46" s="537"/>
      <c r="F46" s="540">
        <f>'Bieu 03 CH'!D45</f>
        <v>0.32</v>
      </c>
      <c r="G46" s="538">
        <f t="shared" si="2"/>
        <v>0.32</v>
      </c>
      <c r="H46" s="538">
        <f t="shared" si="1"/>
        <v>2.5337725754781554E-4</v>
      </c>
    </row>
    <row r="47" spans="1:8" ht="15.75" x14ac:dyDescent="0.2">
      <c r="A47" s="535" t="s">
        <v>442</v>
      </c>
      <c r="B47" s="539" t="s">
        <v>561</v>
      </c>
      <c r="C47" s="540">
        <f>'Bieu 01 CH'!D45</f>
        <v>0</v>
      </c>
      <c r="D47" s="538">
        <f t="shared" si="0"/>
        <v>0</v>
      </c>
      <c r="E47" s="537"/>
      <c r="F47" s="540">
        <f>'Bieu 03 CH'!D46</f>
        <v>0.09</v>
      </c>
      <c r="G47" s="538">
        <f t="shared" si="2"/>
        <v>0.09</v>
      </c>
      <c r="H47" s="538">
        <f t="shared" si="1"/>
        <v>7.1262353685323118E-5</v>
      </c>
    </row>
    <row r="48" spans="1:8" ht="15.75" x14ac:dyDescent="0.2">
      <c r="A48" s="535" t="s">
        <v>442</v>
      </c>
      <c r="B48" s="539" t="s">
        <v>345</v>
      </c>
      <c r="C48" s="540">
        <f>'Bieu 01 CH'!D46</f>
        <v>10.210000000000001</v>
      </c>
      <c r="D48" s="538">
        <f t="shared" si="0"/>
        <v>8.0843181236349895E-3</v>
      </c>
      <c r="E48" s="537"/>
      <c r="F48" s="540">
        <f>'Bieu 03 CH'!D47</f>
        <v>10.65</v>
      </c>
      <c r="G48" s="538">
        <f t="shared" si="2"/>
        <v>10.65</v>
      </c>
      <c r="H48" s="538">
        <f t="shared" si="1"/>
        <v>8.4327118527632357E-3</v>
      </c>
    </row>
    <row r="49" spans="1:8" ht="15.75" x14ac:dyDescent="0.2">
      <c r="A49" s="535" t="s">
        <v>138</v>
      </c>
      <c r="B49" s="539" t="s">
        <v>128</v>
      </c>
      <c r="C49" s="540">
        <f>'Bieu 01 CH'!D47</f>
        <v>0</v>
      </c>
      <c r="D49" s="538">
        <f t="shared" si="0"/>
        <v>0</v>
      </c>
      <c r="E49" s="537"/>
      <c r="F49" s="540">
        <f>'Bieu 03 CH'!D48</f>
        <v>0</v>
      </c>
      <c r="G49" s="538">
        <f t="shared" si="2"/>
        <v>0</v>
      </c>
      <c r="H49" s="538">
        <f t="shared" si="1"/>
        <v>0</v>
      </c>
    </row>
    <row r="50" spans="1:8" ht="15.75" x14ac:dyDescent="0.2">
      <c r="A50" s="535" t="s">
        <v>183</v>
      </c>
      <c r="B50" s="539" t="s">
        <v>161</v>
      </c>
      <c r="C50" s="540">
        <f>'Bieu 01 CH'!D48</f>
        <v>30.759999999999998</v>
      </c>
      <c r="D50" s="538">
        <f t="shared" si="0"/>
        <v>2.4355888881783767E-2</v>
      </c>
      <c r="E50" s="537"/>
      <c r="F50" s="540">
        <f>'Bieu 03 CH'!D49</f>
        <v>35.089999999999989</v>
      </c>
      <c r="G50" s="538">
        <f t="shared" si="2"/>
        <v>35.089999999999989</v>
      </c>
      <c r="H50" s="538">
        <f t="shared" si="1"/>
        <v>2.7784399897977641E-2</v>
      </c>
    </row>
    <row r="51" spans="1:8" ht="15.75" x14ac:dyDescent="0.2">
      <c r="A51" s="535" t="s">
        <v>184</v>
      </c>
      <c r="B51" s="539" t="s">
        <v>162</v>
      </c>
      <c r="C51" s="540">
        <f>'Bieu 01 CH'!D49</f>
        <v>1.01</v>
      </c>
      <c r="D51" s="538">
        <f t="shared" si="0"/>
        <v>7.9972196913529272E-4</v>
      </c>
      <c r="E51" s="537"/>
      <c r="F51" s="540">
        <f>'Bieu 03 CH'!D50</f>
        <v>20.07</v>
      </c>
      <c r="G51" s="538">
        <f t="shared" si="2"/>
        <v>20.07</v>
      </c>
      <c r="H51" s="538">
        <f t="shared" si="1"/>
        <v>1.5891504871827059E-2</v>
      </c>
    </row>
    <row r="52" spans="1:8" ht="15.75" x14ac:dyDescent="0.2">
      <c r="A52" s="535" t="s">
        <v>185</v>
      </c>
      <c r="B52" s="539" t="s">
        <v>95</v>
      </c>
      <c r="C52" s="540">
        <f>'Bieu 01 CH'!D50</f>
        <v>903.91000000000008</v>
      </c>
      <c r="D52" s="538">
        <f t="shared" si="0"/>
        <v>0.71571949021889358</v>
      </c>
      <c r="E52" s="537"/>
      <c r="F52" s="540">
        <f>'Bieu 03 CH'!D51</f>
        <v>1328.8400000000001</v>
      </c>
      <c r="G52" s="538">
        <f t="shared" si="2"/>
        <v>1328.8400000000001</v>
      </c>
      <c r="H52" s="538">
        <f t="shared" si="1"/>
        <v>1.0521807341244975</v>
      </c>
    </row>
    <row r="53" spans="1:8" ht="15.75" x14ac:dyDescent="0.2">
      <c r="A53" s="535" t="s">
        <v>186</v>
      </c>
      <c r="B53" s="539" t="s">
        <v>96</v>
      </c>
      <c r="C53" s="540">
        <f>'Bieu 01 CH'!D51</f>
        <v>98.26</v>
      </c>
      <c r="D53" s="538">
        <f t="shared" si="0"/>
        <v>7.7802654145776098E-2</v>
      </c>
      <c r="E53" s="537"/>
      <c r="F53" s="540">
        <f>'Bieu 03 CH'!D52</f>
        <v>125.52000000000001</v>
      </c>
      <c r="G53" s="538">
        <f t="shared" si="2"/>
        <v>125.52000000000001</v>
      </c>
      <c r="H53" s="538">
        <f t="shared" si="1"/>
        <v>9.9387229273130664E-2</v>
      </c>
    </row>
    <row r="54" spans="1:8" ht="15.75" x14ac:dyDescent="0.2">
      <c r="A54" s="535" t="s">
        <v>187</v>
      </c>
      <c r="B54" s="539" t="s">
        <v>97</v>
      </c>
      <c r="C54" s="540">
        <f>'Bieu 01 CH'!D52</f>
        <v>20.220000000000006</v>
      </c>
      <c r="D54" s="538">
        <f t="shared" si="0"/>
        <v>1.6010275461302598E-2</v>
      </c>
      <c r="E54" s="537"/>
      <c r="F54" s="540">
        <f>'Bieu 03 CH'!D53</f>
        <v>20.6</v>
      </c>
      <c r="G54" s="538">
        <f t="shared" si="2"/>
        <v>20.6</v>
      </c>
      <c r="H54" s="538">
        <f t="shared" si="1"/>
        <v>1.6311160954640625E-2</v>
      </c>
    </row>
    <row r="55" spans="1:8" ht="31.5" x14ac:dyDescent="0.2">
      <c r="A55" s="535" t="s">
        <v>188</v>
      </c>
      <c r="B55" s="539" t="s">
        <v>125</v>
      </c>
      <c r="C55" s="540">
        <f>'Bieu 01 CH'!D53</f>
        <v>5.77</v>
      </c>
      <c r="D55" s="538">
        <f t="shared" si="0"/>
        <v>4.5687086751590479E-3</v>
      </c>
      <c r="E55" s="537"/>
      <c r="F55" s="540">
        <f>'Bieu 03 CH'!D54</f>
        <v>5.77</v>
      </c>
      <c r="G55" s="538">
        <f t="shared" si="2"/>
        <v>5.77</v>
      </c>
      <c r="H55" s="538">
        <f t="shared" si="1"/>
        <v>4.5687086751590488E-3</v>
      </c>
    </row>
    <row r="56" spans="1:8" ht="15.75" x14ac:dyDescent="0.2">
      <c r="A56" s="535" t="s">
        <v>189</v>
      </c>
      <c r="B56" s="539" t="s">
        <v>129</v>
      </c>
      <c r="C56" s="540">
        <f>'Bieu 01 CH'!D54</f>
        <v>0</v>
      </c>
      <c r="D56" s="538">
        <f t="shared" si="0"/>
        <v>0</v>
      </c>
      <c r="E56" s="537"/>
      <c r="F56" s="540">
        <f>'Bieu 03 CH'!D55</f>
        <v>0</v>
      </c>
      <c r="G56" s="538">
        <f t="shared" si="2"/>
        <v>0</v>
      </c>
      <c r="H56" s="538">
        <f t="shared" si="1"/>
        <v>0</v>
      </c>
    </row>
    <row r="57" spans="1:8" ht="15.75" x14ac:dyDescent="0.2">
      <c r="A57" s="535" t="s">
        <v>190</v>
      </c>
      <c r="B57" s="539" t="s">
        <v>562</v>
      </c>
      <c r="C57" s="540">
        <f>'Bieu 01 CH'!D55</f>
        <v>33.330000000000005</v>
      </c>
      <c r="D57" s="538">
        <f t="shared" si="0"/>
        <v>2.6390824981464667E-2</v>
      </c>
      <c r="E57" s="537"/>
      <c r="F57" s="540">
        <f>'Bieu 03 CH'!D56</f>
        <v>39.54</v>
      </c>
      <c r="G57" s="538">
        <f t="shared" si="2"/>
        <v>39.54</v>
      </c>
      <c r="H57" s="538">
        <f t="shared" si="1"/>
        <v>3.1307927385751957E-2</v>
      </c>
    </row>
    <row r="58" spans="1:8" ht="15.75" x14ac:dyDescent="0.2">
      <c r="A58" s="535" t="s">
        <v>191</v>
      </c>
      <c r="B58" s="539" t="s">
        <v>563</v>
      </c>
      <c r="C58" s="540">
        <f>'Bieu 01 CH'!D56</f>
        <v>1853.4500000000003</v>
      </c>
      <c r="D58" s="538">
        <f t="shared" si="0"/>
        <v>1.4675689937562459</v>
      </c>
      <c r="E58" s="537"/>
      <c r="F58" s="540">
        <f>'Bieu 03 CH'!D57</f>
        <v>1773.66</v>
      </c>
      <c r="G58" s="538">
        <f t="shared" si="2"/>
        <v>1773.66</v>
      </c>
      <c r="H58" s="538">
        <f t="shared" si="1"/>
        <v>1.4043909581945579</v>
      </c>
    </row>
    <row r="59" spans="1:8" ht="15.75" x14ac:dyDescent="0.2">
      <c r="A59" s="535" t="s">
        <v>193</v>
      </c>
      <c r="B59" s="539" t="s">
        <v>163</v>
      </c>
      <c r="C59" s="540">
        <f>'Bieu 01 CH'!D57</f>
        <v>902.66</v>
      </c>
      <c r="D59" s="538">
        <f t="shared" si="0"/>
        <v>0.71472973530659734</v>
      </c>
      <c r="E59" s="537"/>
      <c r="F59" s="540">
        <f>'Bieu 03 CH'!D58</f>
        <v>836.45999999999992</v>
      </c>
      <c r="G59" s="538">
        <f t="shared" si="2"/>
        <v>836.45999999999992</v>
      </c>
      <c r="H59" s="538">
        <f t="shared" si="1"/>
        <v>0.66231231515139311</v>
      </c>
    </row>
    <row r="60" spans="1:8" ht="15.75" x14ac:dyDescent="0.2">
      <c r="A60" s="535" t="s">
        <v>194</v>
      </c>
      <c r="B60" s="539" t="s">
        <v>81</v>
      </c>
      <c r="C60" s="540">
        <f>'Bieu 01 CH'!D58</f>
        <v>38.489999999999995</v>
      </c>
      <c r="D60" s="538">
        <f t="shared" si="0"/>
        <v>3.0476533259423181E-2</v>
      </c>
      <c r="E60" s="537"/>
      <c r="F60" s="540">
        <f>'Bieu 03 CH'!D59</f>
        <v>38.489999999999995</v>
      </c>
      <c r="G60" s="538">
        <f t="shared" si="2"/>
        <v>38.489999999999995</v>
      </c>
      <c r="H60" s="538">
        <f t="shared" si="1"/>
        <v>3.0476533259423184E-2</v>
      </c>
    </row>
    <row r="61" spans="1:8" ht="15.75" x14ac:dyDescent="0.2">
      <c r="A61" s="530">
        <v>3</v>
      </c>
      <c r="B61" s="531" t="s">
        <v>76</v>
      </c>
      <c r="C61" s="532">
        <f>'Bieu 01 CH'!D59</f>
        <v>1148.2149999999999</v>
      </c>
      <c r="D61" s="533">
        <f t="shared" si="0"/>
        <v>0.90916114929770298</v>
      </c>
      <c r="E61" s="537"/>
      <c r="F61" s="532">
        <f>'Bieu 03 CH'!D60</f>
        <v>1072.4549999999999</v>
      </c>
      <c r="G61" s="533">
        <f t="shared" si="2"/>
        <v>1072.4549999999999</v>
      </c>
      <c r="H61" s="533">
        <f t="shared" si="1"/>
        <v>0.84917408357325774</v>
      </c>
    </row>
  </sheetData>
  <mergeCells count="9">
    <mergeCell ref="A3:A5"/>
    <mergeCell ref="B3:B5"/>
    <mergeCell ref="C3:D3"/>
    <mergeCell ref="E3:H3"/>
    <mergeCell ref="C4:C5"/>
    <mergeCell ref="D4:D5"/>
    <mergeCell ref="E4:E5"/>
    <mergeCell ref="F4:F5"/>
    <mergeCell ref="G4:H4"/>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47"/>
  <sheetViews>
    <sheetView workbookViewId="0">
      <selection activeCell="L7" sqref="L7"/>
    </sheetView>
  </sheetViews>
  <sheetFormatPr defaultColWidth="9.140625" defaultRowHeight="15.75" x14ac:dyDescent="0.25"/>
  <cols>
    <col min="1" max="1" width="5" style="14" bestFit="1" customWidth="1"/>
    <col min="2" max="2" width="38.140625" style="14" customWidth="1"/>
    <col min="3" max="3" width="7.5703125" style="14" customWidth="1"/>
    <col min="4" max="4" width="12.85546875" style="14" customWidth="1"/>
    <col min="5" max="5" width="11.28515625" style="14" customWidth="1"/>
    <col min="6" max="6" width="9.85546875" style="14" customWidth="1"/>
    <col min="7" max="7" width="9.42578125" style="14" customWidth="1"/>
    <col min="8" max="8" width="9.140625" style="14"/>
    <col min="9" max="9" width="11.28515625" style="14" customWidth="1"/>
    <col min="10" max="16384" width="9.140625" style="14"/>
  </cols>
  <sheetData>
    <row r="1" spans="1:7" x14ac:dyDescent="0.25">
      <c r="A1" s="1226" t="s">
        <v>55</v>
      </c>
      <c r="B1" s="1226"/>
      <c r="C1" s="33"/>
    </row>
    <row r="2" spans="1:7" s="43" customFormat="1" ht="16.5" customHeight="1" x14ac:dyDescent="0.25">
      <c r="A2" s="1227" t="s">
        <v>426</v>
      </c>
      <c r="B2" s="1227"/>
      <c r="C2" s="1227"/>
      <c r="D2" s="1227"/>
      <c r="E2" s="1227"/>
      <c r="F2" s="1227"/>
      <c r="G2" s="1227"/>
    </row>
    <row r="3" spans="1:7" s="43" customFormat="1" x14ac:dyDescent="0.25">
      <c r="A3" s="1205" t="s">
        <v>400</v>
      </c>
      <c r="B3" s="1205"/>
      <c r="C3" s="1205"/>
      <c r="D3" s="1205"/>
      <c r="E3" s="1205"/>
      <c r="F3" s="1205"/>
      <c r="G3" s="1205"/>
    </row>
    <row r="4" spans="1:7" ht="20.25" customHeight="1" x14ac:dyDescent="0.25">
      <c r="A4" s="1125" t="s">
        <v>123</v>
      </c>
      <c r="B4" s="1128" t="s">
        <v>170</v>
      </c>
      <c r="C4" s="1128" t="s">
        <v>24</v>
      </c>
      <c r="D4" s="1125" t="s">
        <v>396</v>
      </c>
      <c r="E4" s="1128" t="s">
        <v>397</v>
      </c>
      <c r="F4" s="1128"/>
      <c r="G4" s="1128"/>
    </row>
    <row r="5" spans="1:7" ht="20.25" customHeight="1" x14ac:dyDescent="0.25">
      <c r="A5" s="1125"/>
      <c r="B5" s="1128"/>
      <c r="C5" s="1128"/>
      <c r="D5" s="1125"/>
      <c r="E5" s="1128" t="s">
        <v>34</v>
      </c>
      <c r="F5" s="1128" t="s">
        <v>174</v>
      </c>
      <c r="G5" s="1128"/>
    </row>
    <row r="6" spans="1:7" ht="57" x14ac:dyDescent="0.25">
      <c r="A6" s="1125"/>
      <c r="B6" s="1128"/>
      <c r="C6" s="1128"/>
      <c r="D6" s="1125"/>
      <c r="E6" s="1128"/>
      <c r="F6" s="258" t="s">
        <v>175</v>
      </c>
      <c r="G6" s="258" t="s">
        <v>169</v>
      </c>
    </row>
    <row r="7" spans="1:7" ht="45" x14ac:dyDescent="0.25">
      <c r="A7" s="259">
        <v>-1</v>
      </c>
      <c r="B7" s="259">
        <v>-2</v>
      </c>
      <c r="C7" s="259">
        <v>-3</v>
      </c>
      <c r="D7" s="259">
        <v>-4</v>
      </c>
      <c r="E7" s="259">
        <v>-5</v>
      </c>
      <c r="F7" s="259" t="s">
        <v>176</v>
      </c>
      <c r="G7" s="259" t="s">
        <v>398</v>
      </c>
    </row>
    <row r="8" spans="1:7" s="43" customFormat="1" x14ac:dyDescent="0.25">
      <c r="A8" s="260">
        <v>1</v>
      </c>
      <c r="B8" s="261" t="s">
        <v>35</v>
      </c>
      <c r="C8" s="262" t="s">
        <v>25</v>
      </c>
      <c r="D8" s="263">
        <v>14358.787199999995</v>
      </c>
      <c r="E8" s="263">
        <v>14601.8357</v>
      </c>
      <c r="F8" s="264">
        <v>243.04850000000442</v>
      </c>
      <c r="G8" s="264">
        <f>E8/D8*100</f>
        <v>101.69268125931976</v>
      </c>
    </row>
    <row r="9" spans="1:7" x14ac:dyDescent="0.25">
      <c r="A9" s="265" t="s">
        <v>5</v>
      </c>
      <c r="B9" s="266" t="s">
        <v>85</v>
      </c>
      <c r="C9" s="267" t="s">
        <v>86</v>
      </c>
      <c r="D9" s="268">
        <v>6421.6641999999983</v>
      </c>
      <c r="E9" s="268">
        <v>6615.8155999999981</v>
      </c>
      <c r="F9" s="269">
        <v>194.15139999999974</v>
      </c>
      <c r="G9" s="269">
        <f t="shared" ref="G9:G47" si="0">E9/D9*100</f>
        <v>103.02338138453268</v>
      </c>
    </row>
    <row r="10" spans="1:7" s="52" customFormat="1" x14ac:dyDescent="0.25">
      <c r="A10" s="265"/>
      <c r="B10" s="266" t="s">
        <v>208</v>
      </c>
      <c r="C10" s="267" t="s">
        <v>84</v>
      </c>
      <c r="D10" s="270">
        <v>5297.4454999999998</v>
      </c>
      <c r="E10" s="268">
        <v>5479.1879999999992</v>
      </c>
      <c r="F10" s="269">
        <v>181.74249999999938</v>
      </c>
      <c r="G10" s="269">
        <f t="shared" si="0"/>
        <v>103.43075733388855</v>
      </c>
    </row>
    <row r="11" spans="1:7" x14ac:dyDescent="0.25">
      <c r="A11" s="265"/>
      <c r="B11" s="266" t="s">
        <v>209</v>
      </c>
      <c r="C11" s="267" t="s">
        <v>207</v>
      </c>
      <c r="D11" s="268">
        <v>1120.7587000000001</v>
      </c>
      <c r="E11" s="268">
        <v>1133.1376</v>
      </c>
      <c r="F11" s="269">
        <v>12.378899999999931</v>
      </c>
      <c r="G11" s="269">
        <f t="shared" si="0"/>
        <v>101.10451072117486</v>
      </c>
    </row>
    <row r="12" spans="1:7" x14ac:dyDescent="0.25">
      <c r="A12" s="271" t="s">
        <v>6</v>
      </c>
      <c r="B12" s="272" t="s">
        <v>113</v>
      </c>
      <c r="C12" s="273" t="s">
        <v>56</v>
      </c>
      <c r="D12" s="274">
        <v>2044.4765000000002</v>
      </c>
      <c r="E12" s="274">
        <v>2111.6116999999999</v>
      </c>
      <c r="F12" s="275">
        <v>67.135199999999713</v>
      </c>
      <c r="G12" s="275">
        <f t="shared" si="0"/>
        <v>103.28373546969112</v>
      </c>
    </row>
    <row r="13" spans="1:7" x14ac:dyDescent="0.25">
      <c r="A13" s="265" t="s">
        <v>7</v>
      </c>
      <c r="B13" s="266" t="s">
        <v>39</v>
      </c>
      <c r="C13" s="267" t="s">
        <v>44</v>
      </c>
      <c r="D13" s="268">
        <v>2399.9469000000004</v>
      </c>
      <c r="E13" s="268">
        <v>2414.4440999999997</v>
      </c>
      <c r="F13" s="269">
        <v>14.497199999999339</v>
      </c>
      <c r="G13" s="269">
        <f t="shared" si="0"/>
        <v>100.60406336490193</v>
      </c>
    </row>
    <row r="14" spans="1:7" x14ac:dyDescent="0.25">
      <c r="A14" s="265" t="s">
        <v>8</v>
      </c>
      <c r="B14" s="266" t="s">
        <v>15</v>
      </c>
      <c r="C14" s="267" t="s">
        <v>26</v>
      </c>
      <c r="D14" s="268">
        <v>89.72</v>
      </c>
      <c r="E14" s="268">
        <v>89.72</v>
      </c>
      <c r="F14" s="269">
        <v>0</v>
      </c>
      <c r="G14" s="269" t="s">
        <v>399</v>
      </c>
    </row>
    <row r="15" spans="1:7" x14ac:dyDescent="0.25">
      <c r="A15" s="265" t="s">
        <v>9</v>
      </c>
      <c r="B15" s="266" t="s">
        <v>16</v>
      </c>
      <c r="C15" s="267" t="s">
        <v>27</v>
      </c>
      <c r="D15" s="268">
        <v>0</v>
      </c>
      <c r="E15" s="268">
        <v>0</v>
      </c>
      <c r="F15" s="269">
        <v>0</v>
      </c>
      <c r="G15" s="269" t="e">
        <f t="shared" si="0"/>
        <v>#DIV/0!</v>
      </c>
    </row>
    <row r="16" spans="1:7" x14ac:dyDescent="0.25">
      <c r="A16" s="265" t="s">
        <v>41</v>
      </c>
      <c r="B16" s="266" t="s">
        <v>40</v>
      </c>
      <c r="C16" s="267" t="s">
        <v>45</v>
      </c>
      <c r="D16" s="268">
        <v>3022.1952999999994</v>
      </c>
      <c r="E16" s="268">
        <v>3077.6954000000005</v>
      </c>
      <c r="F16" s="269">
        <v>55.500100000001112</v>
      </c>
      <c r="G16" s="269">
        <f t="shared" si="0"/>
        <v>101.83641672660933</v>
      </c>
    </row>
    <row r="17" spans="1:7" x14ac:dyDescent="0.25">
      <c r="A17" s="265" t="s">
        <v>42</v>
      </c>
      <c r="B17" s="266" t="s">
        <v>90</v>
      </c>
      <c r="C17" s="267" t="s">
        <v>78</v>
      </c>
      <c r="D17" s="268">
        <v>234.40000000000003</v>
      </c>
      <c r="E17" s="268">
        <v>237.36540000000002</v>
      </c>
      <c r="F17" s="269">
        <v>2.9653999999999883</v>
      </c>
      <c r="G17" s="269"/>
    </row>
    <row r="18" spans="1:7" x14ac:dyDescent="0.25">
      <c r="A18" s="265" t="s">
        <v>52</v>
      </c>
      <c r="B18" s="266" t="s">
        <v>50</v>
      </c>
      <c r="C18" s="267" t="s">
        <v>51</v>
      </c>
      <c r="D18" s="268">
        <v>0</v>
      </c>
      <c r="E18" s="268">
        <v>0</v>
      </c>
      <c r="F18" s="269">
        <v>0</v>
      </c>
      <c r="G18" s="269" t="e">
        <f t="shared" si="0"/>
        <v>#DIV/0!</v>
      </c>
    </row>
    <row r="19" spans="1:7" s="43" customFormat="1" x14ac:dyDescent="0.25">
      <c r="A19" s="265" t="s">
        <v>192</v>
      </c>
      <c r="B19" s="266" t="s">
        <v>57</v>
      </c>
      <c r="C19" s="267" t="s">
        <v>58</v>
      </c>
      <c r="D19" s="268">
        <v>146.39429999999999</v>
      </c>
      <c r="E19" s="268">
        <v>55.163499999999992</v>
      </c>
      <c r="F19" s="269">
        <v>-91.230799999999988</v>
      </c>
      <c r="G19" s="269">
        <f t="shared" si="0"/>
        <v>37.681453444567168</v>
      </c>
    </row>
    <row r="20" spans="1:7" x14ac:dyDescent="0.25">
      <c r="A20" s="276">
        <v>2</v>
      </c>
      <c r="B20" s="276" t="s">
        <v>36</v>
      </c>
      <c r="C20" s="277" t="s">
        <v>28</v>
      </c>
      <c r="D20" s="278">
        <v>5540.8617000000004</v>
      </c>
      <c r="E20" s="278">
        <v>5264.1608000000006</v>
      </c>
      <c r="F20" s="279">
        <v>-276.70089999999982</v>
      </c>
      <c r="G20" s="279">
        <f t="shared" si="0"/>
        <v>95.006175663976606</v>
      </c>
    </row>
    <row r="21" spans="1:7" x14ac:dyDescent="0.25">
      <c r="A21" s="265" t="s">
        <v>21</v>
      </c>
      <c r="B21" s="266" t="s">
        <v>17</v>
      </c>
      <c r="C21" s="267" t="s">
        <v>29</v>
      </c>
      <c r="D21" s="268">
        <v>43.05</v>
      </c>
      <c r="E21" s="268">
        <v>16.05</v>
      </c>
      <c r="F21" s="269">
        <v>-26.999999999999996</v>
      </c>
      <c r="G21" s="269">
        <f t="shared" si="0"/>
        <v>37.282229965156802</v>
      </c>
    </row>
    <row r="22" spans="1:7" x14ac:dyDescent="0.25">
      <c r="A22" s="265" t="s">
        <v>10</v>
      </c>
      <c r="B22" s="266" t="s">
        <v>18</v>
      </c>
      <c r="C22" s="267" t="s">
        <v>30</v>
      </c>
      <c r="D22" s="268">
        <v>1.27</v>
      </c>
      <c r="E22" s="268">
        <v>1.27</v>
      </c>
      <c r="F22" s="269">
        <v>0</v>
      </c>
      <c r="G22" s="269"/>
    </row>
    <row r="23" spans="1:7" x14ac:dyDescent="0.25">
      <c r="A23" s="265" t="s">
        <v>11</v>
      </c>
      <c r="B23" s="266" t="s">
        <v>19</v>
      </c>
      <c r="C23" s="267" t="s">
        <v>131</v>
      </c>
      <c r="D23" s="268">
        <v>0</v>
      </c>
      <c r="E23" s="268">
        <v>0</v>
      </c>
      <c r="F23" s="269">
        <v>0</v>
      </c>
      <c r="G23" s="269"/>
    </row>
    <row r="24" spans="1:7" x14ac:dyDescent="0.25">
      <c r="A24" s="265" t="s">
        <v>12</v>
      </c>
      <c r="B24" s="266" t="s">
        <v>87</v>
      </c>
      <c r="C24" s="267" t="s">
        <v>134</v>
      </c>
      <c r="D24" s="268">
        <v>0</v>
      </c>
      <c r="E24" s="268">
        <v>0</v>
      </c>
      <c r="F24" s="269">
        <v>0</v>
      </c>
      <c r="G24" s="269" t="e">
        <f t="shared" si="0"/>
        <v>#DIV/0!</v>
      </c>
    </row>
    <row r="25" spans="1:7" x14ac:dyDescent="0.25">
      <c r="A25" s="265" t="s">
        <v>13</v>
      </c>
      <c r="B25" s="266" t="s">
        <v>91</v>
      </c>
      <c r="C25" s="267" t="s">
        <v>135</v>
      </c>
      <c r="D25" s="268">
        <v>49.339999999999996</v>
      </c>
      <c r="E25" s="268">
        <v>21</v>
      </c>
      <c r="F25" s="269">
        <v>-28.339999999999996</v>
      </c>
      <c r="G25" s="269">
        <f t="shared" si="0"/>
        <v>42.561815970814756</v>
      </c>
    </row>
    <row r="26" spans="1:7" x14ac:dyDescent="0.25">
      <c r="A26" s="265" t="s">
        <v>14</v>
      </c>
      <c r="B26" s="266" t="s">
        <v>92</v>
      </c>
      <c r="C26" s="267" t="s">
        <v>133</v>
      </c>
      <c r="D26" s="268">
        <v>30.81</v>
      </c>
      <c r="E26" s="268">
        <v>17.620800000000003</v>
      </c>
      <c r="F26" s="269">
        <v>-13.189199999999996</v>
      </c>
      <c r="G26" s="269">
        <f t="shared" si="0"/>
        <v>57.191820837390473</v>
      </c>
    </row>
    <row r="27" spans="1:7" x14ac:dyDescent="0.25">
      <c r="A27" s="265" t="s">
        <v>22</v>
      </c>
      <c r="B27" s="266" t="s">
        <v>93</v>
      </c>
      <c r="C27" s="267" t="s">
        <v>53</v>
      </c>
      <c r="D27" s="268">
        <v>72.19</v>
      </c>
      <c r="E27" s="268">
        <v>66.1721</v>
      </c>
      <c r="F27" s="269">
        <v>-6.0178999999999974</v>
      </c>
      <c r="G27" s="269">
        <f t="shared" si="0"/>
        <v>91.663803850948895</v>
      </c>
    </row>
    <row r="28" spans="1:7" x14ac:dyDescent="0.25">
      <c r="A28" s="265" t="s">
        <v>23</v>
      </c>
      <c r="B28" s="266" t="s">
        <v>94</v>
      </c>
      <c r="C28" s="267" t="s">
        <v>46</v>
      </c>
      <c r="D28" s="268">
        <v>22.4</v>
      </c>
      <c r="E28" s="268">
        <v>22.401399999999999</v>
      </c>
      <c r="F28" s="269">
        <v>1.4000000000002899E-3</v>
      </c>
      <c r="G28" s="269">
        <f t="shared" si="0"/>
        <v>100.00625000000001</v>
      </c>
    </row>
    <row r="29" spans="1:7" ht="30" x14ac:dyDescent="0.25">
      <c r="A29" s="271" t="s">
        <v>47</v>
      </c>
      <c r="B29" s="272" t="s">
        <v>139</v>
      </c>
      <c r="C29" s="273" t="s">
        <v>31</v>
      </c>
      <c r="D29" s="274">
        <v>2370.8256999999999</v>
      </c>
      <c r="E29" s="274">
        <v>2286.9914999999996</v>
      </c>
      <c r="F29" s="275">
        <v>-83.834200000000237</v>
      </c>
      <c r="G29" s="275">
        <f t="shared" si="0"/>
        <v>96.463923940085508</v>
      </c>
    </row>
    <row r="30" spans="1:7" x14ac:dyDescent="0.25">
      <c r="A30" s="265" t="s">
        <v>138</v>
      </c>
      <c r="B30" s="266" t="s">
        <v>112</v>
      </c>
      <c r="C30" s="266" t="s">
        <v>156</v>
      </c>
      <c r="D30" s="268">
        <v>11.036399999999999</v>
      </c>
      <c r="E30" s="268">
        <v>10.7895</v>
      </c>
      <c r="F30" s="269">
        <v>-0.24689999999999834</v>
      </c>
      <c r="G30" s="269">
        <f t="shared" si="0"/>
        <v>97.762857453517469</v>
      </c>
    </row>
    <row r="31" spans="1:7" x14ac:dyDescent="0.25">
      <c r="A31" s="265" t="s">
        <v>183</v>
      </c>
      <c r="B31" s="266" t="s">
        <v>128</v>
      </c>
      <c r="C31" s="267" t="s">
        <v>132</v>
      </c>
      <c r="D31" s="268">
        <v>0</v>
      </c>
      <c r="E31" s="268">
        <v>0</v>
      </c>
      <c r="F31" s="269">
        <v>0</v>
      </c>
      <c r="G31" s="269" t="e">
        <f t="shared" si="0"/>
        <v>#DIV/0!</v>
      </c>
    </row>
    <row r="32" spans="1:7" ht="20.25" customHeight="1" x14ac:dyDescent="0.25">
      <c r="A32" s="265" t="s">
        <v>184</v>
      </c>
      <c r="B32" s="266" t="s">
        <v>88</v>
      </c>
      <c r="C32" s="267" t="s">
        <v>77</v>
      </c>
      <c r="D32" s="268">
        <v>14.596200000000001</v>
      </c>
      <c r="E32" s="268">
        <v>3.4569000000000001</v>
      </c>
      <c r="F32" s="269">
        <v>-11.139300000000002</v>
      </c>
      <c r="G32" s="269">
        <f t="shared" si="0"/>
        <v>23.683561474904423</v>
      </c>
    </row>
    <row r="33" spans="1:9" x14ac:dyDescent="0.25">
      <c r="A33" s="265" t="s">
        <v>185</v>
      </c>
      <c r="B33" s="266" t="s">
        <v>95</v>
      </c>
      <c r="C33" s="267" t="s">
        <v>100</v>
      </c>
      <c r="D33" s="268">
        <v>902.67449999999997</v>
      </c>
      <c r="E33" s="268">
        <v>853.30700000000013</v>
      </c>
      <c r="F33" s="269">
        <v>-49.367499999999836</v>
      </c>
      <c r="G33" s="269">
        <f t="shared" si="0"/>
        <v>94.530974343464919</v>
      </c>
    </row>
    <row r="34" spans="1:9" x14ac:dyDescent="0.25">
      <c r="A34" s="265" t="s">
        <v>186</v>
      </c>
      <c r="B34" s="266" t="s">
        <v>96</v>
      </c>
      <c r="C34" s="267" t="s">
        <v>101</v>
      </c>
      <c r="D34" s="268">
        <v>75.33</v>
      </c>
      <c r="E34" s="268">
        <v>58.11</v>
      </c>
      <c r="F34" s="269">
        <v>-17.22</v>
      </c>
      <c r="G34" s="269">
        <f t="shared" si="0"/>
        <v>77.140581441656707</v>
      </c>
    </row>
    <row r="35" spans="1:9" s="43" customFormat="1" x14ac:dyDescent="0.25">
      <c r="A35" s="265" t="s">
        <v>187</v>
      </c>
      <c r="B35" s="266" t="s">
        <v>97</v>
      </c>
      <c r="C35" s="267" t="s">
        <v>105</v>
      </c>
      <c r="D35" s="268">
        <v>21.6967</v>
      </c>
      <c r="E35" s="268">
        <v>21.327699999999997</v>
      </c>
      <c r="F35" s="269">
        <v>-0.36900000000000333</v>
      </c>
      <c r="G35" s="269">
        <f t="shared" si="0"/>
        <v>98.299280535749659</v>
      </c>
    </row>
    <row r="36" spans="1:9" ht="30" x14ac:dyDescent="0.25">
      <c r="A36" s="265" t="s">
        <v>188</v>
      </c>
      <c r="B36" s="266" t="s">
        <v>125</v>
      </c>
      <c r="C36" s="267" t="s">
        <v>102</v>
      </c>
      <c r="D36" s="268">
        <v>2.4359999999999999</v>
      </c>
      <c r="E36" s="268">
        <v>2.4325000000000001</v>
      </c>
      <c r="F36" s="269">
        <v>-3.4999999999998366E-3</v>
      </c>
      <c r="G36" s="269"/>
    </row>
    <row r="37" spans="1:9" x14ac:dyDescent="0.25">
      <c r="A37" s="265" t="s">
        <v>189</v>
      </c>
      <c r="B37" s="266" t="s">
        <v>129</v>
      </c>
      <c r="C37" s="267" t="s">
        <v>126</v>
      </c>
      <c r="D37" s="268">
        <v>0</v>
      </c>
      <c r="E37" s="268">
        <v>0</v>
      </c>
      <c r="F37" s="269">
        <v>0</v>
      </c>
      <c r="G37" s="269" t="e">
        <f t="shared" si="0"/>
        <v>#DIV/0!</v>
      </c>
    </row>
    <row r="38" spans="1:9" x14ac:dyDescent="0.25">
      <c r="A38" s="265" t="s">
        <v>190</v>
      </c>
      <c r="B38" s="266" t="s">
        <v>98</v>
      </c>
      <c r="C38" s="267" t="s">
        <v>103</v>
      </c>
      <c r="D38" s="268">
        <v>11.792000000000002</v>
      </c>
      <c r="E38" s="268">
        <v>9.0783000000000005</v>
      </c>
      <c r="F38" s="269">
        <v>-2.7137000000000011</v>
      </c>
      <c r="G38" s="269">
        <f t="shared" si="0"/>
        <v>76.986940298507449</v>
      </c>
    </row>
    <row r="39" spans="1:9" ht="30" x14ac:dyDescent="0.25">
      <c r="A39" s="265" t="s">
        <v>191</v>
      </c>
      <c r="B39" s="266" t="s">
        <v>99</v>
      </c>
      <c r="C39" s="267" t="s">
        <v>48</v>
      </c>
      <c r="D39" s="268">
        <v>308.02129999999994</v>
      </c>
      <c r="E39" s="268">
        <v>275.57099999999997</v>
      </c>
      <c r="F39" s="269">
        <v>-32.45029999999997</v>
      </c>
      <c r="G39" s="269">
        <f t="shared" si="0"/>
        <v>89.464916874255124</v>
      </c>
    </row>
    <row r="40" spans="1:9" ht="30" x14ac:dyDescent="0.25">
      <c r="A40" s="265" t="s">
        <v>193</v>
      </c>
      <c r="B40" s="266" t="s">
        <v>106</v>
      </c>
      <c r="C40" s="267" t="s">
        <v>54</v>
      </c>
      <c r="D40" s="268">
        <v>18.644799999999996</v>
      </c>
      <c r="E40" s="268">
        <v>18.645899999999997</v>
      </c>
      <c r="F40" s="269">
        <v>1.1000000000009891E-3</v>
      </c>
      <c r="G40" s="269">
        <f t="shared" si="0"/>
        <v>100.00589976830001</v>
      </c>
    </row>
    <row r="41" spans="1:9" x14ac:dyDescent="0.25">
      <c r="A41" s="265" t="s">
        <v>194</v>
      </c>
      <c r="B41" s="266" t="s">
        <v>161</v>
      </c>
      <c r="C41" s="267" t="s">
        <v>159</v>
      </c>
      <c r="D41" s="268">
        <v>31.502299999999995</v>
      </c>
      <c r="E41" s="268">
        <v>27.510899999999996</v>
      </c>
      <c r="F41" s="269">
        <v>-3.9913999999999987</v>
      </c>
      <c r="G41" s="269">
        <f t="shared" si="0"/>
        <v>87.329814013579963</v>
      </c>
      <c r="I41" s="179"/>
    </row>
    <row r="42" spans="1:9" x14ac:dyDescent="0.25">
      <c r="A42" s="265" t="s">
        <v>195</v>
      </c>
      <c r="B42" s="266" t="s">
        <v>162</v>
      </c>
      <c r="C42" s="267" t="s">
        <v>160</v>
      </c>
      <c r="D42" s="268">
        <v>1.37</v>
      </c>
      <c r="E42" s="268">
        <v>0.52</v>
      </c>
      <c r="F42" s="269">
        <v>-0.85000000000000009</v>
      </c>
      <c r="G42" s="269">
        <f t="shared" si="0"/>
        <v>37.956204379562038</v>
      </c>
      <c r="I42" s="179"/>
    </row>
    <row r="43" spans="1:9" x14ac:dyDescent="0.25">
      <c r="A43" s="265" t="s">
        <v>196</v>
      </c>
      <c r="B43" s="266" t="s">
        <v>157</v>
      </c>
      <c r="C43" s="267" t="s">
        <v>111</v>
      </c>
      <c r="D43" s="268">
        <v>52.862299999999991</v>
      </c>
      <c r="E43" s="268">
        <v>52.880500000000005</v>
      </c>
      <c r="F43" s="269">
        <v>1.8200000000014427E-2</v>
      </c>
      <c r="G43" s="269">
        <f t="shared" si="0"/>
        <v>100.03442907327154</v>
      </c>
      <c r="I43" s="179"/>
    </row>
    <row r="44" spans="1:9" x14ac:dyDescent="0.25">
      <c r="A44" s="265" t="s">
        <v>197</v>
      </c>
      <c r="B44" s="266" t="s">
        <v>164</v>
      </c>
      <c r="C44" s="267" t="s">
        <v>165</v>
      </c>
      <c r="D44" s="268">
        <v>1055.0280000000002</v>
      </c>
      <c r="E44" s="268">
        <v>1055.0244000000002</v>
      </c>
      <c r="F44" s="269">
        <v>-3.6000000000058208E-3</v>
      </c>
      <c r="G44" s="269">
        <f t="shared" si="0"/>
        <v>99.999658776828667</v>
      </c>
      <c r="I44" s="179"/>
    </row>
    <row r="45" spans="1:9" x14ac:dyDescent="0.25">
      <c r="A45" s="265" t="s">
        <v>198</v>
      </c>
      <c r="B45" s="266" t="s">
        <v>163</v>
      </c>
      <c r="C45" s="267" t="s">
        <v>166</v>
      </c>
      <c r="D45" s="268">
        <v>440.09500000000008</v>
      </c>
      <c r="E45" s="268">
        <v>441.07080000000008</v>
      </c>
      <c r="F45" s="269">
        <v>0.97579999999999245</v>
      </c>
      <c r="G45" s="269">
        <f t="shared" si="0"/>
        <v>100.22172485486087</v>
      </c>
      <c r="I45" s="179"/>
    </row>
    <row r="46" spans="1:9" x14ac:dyDescent="0.25">
      <c r="A46" s="265" t="s">
        <v>199</v>
      </c>
      <c r="B46" s="266" t="s">
        <v>81</v>
      </c>
      <c r="C46" s="267" t="s">
        <v>82</v>
      </c>
      <c r="D46" s="280">
        <v>2.13</v>
      </c>
      <c r="E46" s="280">
        <v>1.1299999999999999</v>
      </c>
      <c r="F46" s="281">
        <v>-1</v>
      </c>
      <c r="G46" s="281">
        <f t="shared" si="0"/>
        <v>53.051643192488264</v>
      </c>
      <c r="I46" s="179"/>
    </row>
    <row r="47" spans="1:9" x14ac:dyDescent="0.25">
      <c r="A47" s="282">
        <v>3</v>
      </c>
      <c r="B47" s="283" t="s">
        <v>76</v>
      </c>
      <c r="C47" s="284" t="s">
        <v>89</v>
      </c>
      <c r="D47" s="280">
        <v>449.48610000000008</v>
      </c>
      <c r="E47" s="280">
        <v>483.17650000000003</v>
      </c>
      <c r="F47" s="281">
        <v>33.690399999999954</v>
      </c>
      <c r="G47" s="281">
        <f t="shared" si="0"/>
        <v>107.49531520552024</v>
      </c>
      <c r="I47" s="179"/>
    </row>
  </sheetData>
  <mergeCells count="10">
    <mergeCell ref="A1:B1"/>
    <mergeCell ref="A2:G2"/>
    <mergeCell ref="A3:G3"/>
    <mergeCell ref="A4:A6"/>
    <mergeCell ref="B4:B6"/>
    <mergeCell ref="C4:C6"/>
    <mergeCell ref="D4:D6"/>
    <mergeCell ref="E4:G4"/>
    <mergeCell ref="E5:E6"/>
    <mergeCell ref="F5:G5"/>
  </mergeCells>
  <phoneticPr fontId="4" type="noConversion"/>
  <printOptions horizontalCentered="1"/>
  <pageMargins left="0.72" right="0.16" top="0.44" bottom="0.22" header="0.28999999999999998" footer="0.16"/>
  <pageSetup paperSize="9" scale="95"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Q89"/>
  <sheetViews>
    <sheetView zoomScale="70" zoomScaleNormal="70" workbookViewId="0">
      <pane ySplit="5" topLeftCell="A6" activePane="bottomLeft" state="frozen"/>
      <selection pane="bottomLeft" activeCell="P34" sqref="P34"/>
    </sheetView>
  </sheetViews>
  <sheetFormatPr defaultColWidth="7.85546875" defaultRowHeight="15.75" x14ac:dyDescent="0.2"/>
  <cols>
    <col min="1" max="1" width="7.7109375" style="149" customWidth="1"/>
    <col min="2" max="2" width="38" style="149" customWidth="1"/>
    <col min="3" max="3" width="7.85546875" style="150" customWidth="1"/>
    <col min="4" max="4" width="9.28515625" style="150" customWidth="1"/>
    <col min="5" max="5" width="8.7109375" style="150" customWidth="1"/>
    <col min="6" max="6" width="8.5703125" style="150" customWidth="1"/>
    <col min="7" max="7" width="7.7109375" style="150" customWidth="1"/>
    <col min="8" max="8" width="6.85546875" style="150" customWidth="1"/>
    <col min="9" max="9" width="7.140625" style="150" customWidth="1"/>
    <col min="10" max="10" width="8" style="150" customWidth="1"/>
    <col min="11" max="11" width="16.85546875" style="191" customWidth="1"/>
    <col min="12" max="12" width="8.7109375" style="171" customWidth="1"/>
    <col min="13" max="13" width="9.28515625" style="177" customWidth="1"/>
    <col min="14" max="14" width="7.85546875" style="250"/>
    <col min="15" max="15" width="7.85546875" style="145"/>
    <col min="16" max="16" width="11.85546875" style="171" customWidth="1"/>
    <col min="17" max="16384" width="7.85546875" style="145"/>
  </cols>
  <sheetData>
    <row r="1" spans="1:16" ht="24.75" customHeight="1" x14ac:dyDescent="0.2">
      <c r="A1" s="144" t="s">
        <v>75</v>
      </c>
    </row>
    <row r="2" spans="1:16" x14ac:dyDescent="0.2">
      <c r="A2" s="1228" t="s">
        <v>313</v>
      </c>
      <c r="B2" s="1228"/>
      <c r="C2" s="1228"/>
      <c r="D2" s="1228"/>
      <c r="E2" s="1228"/>
      <c r="F2" s="1228"/>
      <c r="G2" s="1228"/>
      <c r="H2" s="1228"/>
      <c r="I2" s="1228"/>
      <c r="J2" s="1228"/>
      <c r="K2" s="1228"/>
      <c r="L2" s="1228"/>
      <c r="P2" s="145"/>
    </row>
    <row r="3" spans="1:16" x14ac:dyDescent="0.2">
      <c r="A3" s="1229" t="s">
        <v>238</v>
      </c>
      <c r="B3" s="1229"/>
      <c r="C3" s="1229"/>
      <c r="D3" s="1229"/>
      <c r="E3" s="1229"/>
      <c r="F3" s="1229"/>
      <c r="G3" s="1229"/>
      <c r="H3" s="1229"/>
      <c r="I3" s="1229"/>
      <c r="J3" s="1229"/>
      <c r="K3" s="1229"/>
      <c r="L3" s="1229"/>
      <c r="P3" s="145"/>
    </row>
    <row r="4" spans="1:16" x14ac:dyDescent="0.2">
      <c r="A4" s="1230" t="s">
        <v>20</v>
      </c>
      <c r="B4" s="1232" t="s">
        <v>179</v>
      </c>
      <c r="C4" s="1234" t="s">
        <v>239</v>
      </c>
      <c r="D4" s="1234" t="s">
        <v>4</v>
      </c>
      <c r="E4" s="1234" t="s">
        <v>3</v>
      </c>
      <c r="F4" s="1234" t="s">
        <v>311</v>
      </c>
      <c r="G4" s="1235" t="s">
        <v>155</v>
      </c>
      <c r="H4" s="1235"/>
      <c r="I4" s="1235"/>
      <c r="J4" s="1235"/>
      <c r="K4" s="1232" t="s">
        <v>1</v>
      </c>
      <c r="L4" s="1234" t="s">
        <v>312</v>
      </c>
      <c r="M4" s="1234" t="s">
        <v>380</v>
      </c>
      <c r="P4" s="1234" t="s">
        <v>373</v>
      </c>
    </row>
    <row r="5" spans="1:16" ht="63.75" customHeight="1" x14ac:dyDescent="0.2">
      <c r="A5" s="1231"/>
      <c r="B5" s="1233"/>
      <c r="C5" s="1234"/>
      <c r="D5" s="1234"/>
      <c r="E5" s="1234"/>
      <c r="F5" s="1234"/>
      <c r="G5" s="153" t="s">
        <v>86</v>
      </c>
      <c r="H5" s="153" t="s">
        <v>27</v>
      </c>
      <c r="I5" s="153" t="s">
        <v>26</v>
      </c>
      <c r="J5" s="153" t="s">
        <v>240</v>
      </c>
      <c r="K5" s="1233"/>
      <c r="L5" s="1234"/>
      <c r="M5" s="1234"/>
      <c r="P5" s="1234"/>
    </row>
    <row r="6" spans="1:16" ht="47.25" x14ac:dyDescent="0.2">
      <c r="A6" s="246" t="s">
        <v>241</v>
      </c>
      <c r="B6" s="155" t="s">
        <v>242</v>
      </c>
      <c r="C6" s="224"/>
      <c r="D6" s="233">
        <f>D7+D8</f>
        <v>1.33</v>
      </c>
      <c r="E6" s="233"/>
      <c r="F6" s="233">
        <f>F7+F8</f>
        <v>1.33</v>
      </c>
      <c r="G6" s="233"/>
      <c r="H6" s="233"/>
      <c r="I6" s="233">
        <f>I7+I8</f>
        <v>1.33</v>
      </c>
      <c r="J6" s="233"/>
      <c r="K6" s="159"/>
      <c r="L6" s="172"/>
      <c r="M6" s="240"/>
      <c r="P6" s="172"/>
    </row>
    <row r="7" spans="1:16" s="146" customFormat="1" x14ac:dyDescent="0.2">
      <c r="A7" s="247">
        <v>1.1000000000000001</v>
      </c>
      <c r="B7" s="192" t="s">
        <v>35</v>
      </c>
      <c r="C7" s="2" t="s">
        <v>25</v>
      </c>
      <c r="D7" s="233"/>
      <c r="E7" s="233"/>
      <c r="F7" s="233"/>
      <c r="G7" s="233"/>
      <c r="H7" s="233"/>
      <c r="I7" s="233"/>
      <c r="J7" s="233"/>
      <c r="K7" s="214"/>
      <c r="L7" s="173"/>
      <c r="M7" s="241"/>
      <c r="N7" s="251"/>
      <c r="P7" s="173"/>
    </row>
    <row r="8" spans="1:16" s="147" customFormat="1" x14ac:dyDescent="0.2">
      <c r="A8" s="247">
        <v>1.2</v>
      </c>
      <c r="B8" s="192" t="s">
        <v>36</v>
      </c>
      <c r="C8" s="2" t="s">
        <v>28</v>
      </c>
      <c r="D8" s="233">
        <f>D9</f>
        <v>1.33</v>
      </c>
      <c r="E8" s="233"/>
      <c r="F8" s="233">
        <f>F9</f>
        <v>1.33</v>
      </c>
      <c r="G8" s="233"/>
      <c r="H8" s="233"/>
      <c r="I8" s="233">
        <f>I9</f>
        <v>1.33</v>
      </c>
      <c r="J8" s="233"/>
      <c r="K8" s="160"/>
      <c r="L8" s="175"/>
      <c r="M8" s="242"/>
      <c r="N8" s="252"/>
      <c r="P8" s="175"/>
    </row>
    <row r="9" spans="1:16" s="147" customFormat="1" x14ac:dyDescent="0.2">
      <c r="A9" s="247" t="s">
        <v>329</v>
      </c>
      <c r="B9" s="192" t="s">
        <v>17</v>
      </c>
      <c r="C9" s="2" t="s">
        <v>29</v>
      </c>
      <c r="D9" s="233">
        <f>SUM(D10)</f>
        <v>1.33</v>
      </c>
      <c r="E9" s="233"/>
      <c r="F9" s="233">
        <f>SUM(F10)</f>
        <v>1.33</v>
      </c>
      <c r="G9" s="233"/>
      <c r="H9" s="233"/>
      <c r="I9" s="233">
        <f>SUM(I10)</f>
        <v>1.33</v>
      </c>
      <c r="J9" s="233"/>
      <c r="K9" s="161"/>
      <c r="L9" s="174"/>
      <c r="M9" s="242"/>
      <c r="N9" s="252"/>
      <c r="P9" s="174"/>
    </row>
    <row r="10" spans="1:16" ht="31.5" x14ac:dyDescent="0.2">
      <c r="A10" s="248">
        <v>1</v>
      </c>
      <c r="B10" s="159" t="s">
        <v>330</v>
      </c>
      <c r="C10" s="154" t="s">
        <v>29</v>
      </c>
      <c r="D10" s="237">
        <v>1.33</v>
      </c>
      <c r="E10" s="234"/>
      <c r="F10" s="234">
        <v>1.33</v>
      </c>
      <c r="G10" s="237"/>
      <c r="H10" s="237"/>
      <c r="I10" s="235">
        <v>1.33</v>
      </c>
      <c r="J10" s="235"/>
      <c r="K10" s="194" t="s">
        <v>269</v>
      </c>
      <c r="L10" s="154">
        <v>49</v>
      </c>
      <c r="M10" s="240"/>
      <c r="N10" s="250" t="s">
        <v>374</v>
      </c>
      <c r="P10" s="154">
        <v>128</v>
      </c>
    </row>
    <row r="11" spans="1:16" s="146" customFormat="1" ht="78.75" x14ac:dyDescent="0.2">
      <c r="A11" s="172" t="s">
        <v>243</v>
      </c>
      <c r="B11" s="155" t="s">
        <v>383</v>
      </c>
      <c r="C11" s="224"/>
      <c r="D11" s="233">
        <f>D12+D13</f>
        <v>28.819999999999997</v>
      </c>
      <c r="E11" s="233">
        <f t="shared" ref="E11:J11" si="0">E12+E13</f>
        <v>1</v>
      </c>
      <c r="F11" s="233">
        <f t="shared" si="0"/>
        <v>27.819999999999997</v>
      </c>
      <c r="G11" s="233">
        <f t="shared" si="0"/>
        <v>7.43</v>
      </c>
      <c r="H11" s="233"/>
      <c r="I11" s="233"/>
      <c r="J11" s="233">
        <f t="shared" si="0"/>
        <v>20.389999999999997</v>
      </c>
      <c r="K11" s="214"/>
      <c r="L11" s="173"/>
      <c r="M11" s="241"/>
      <c r="N11" s="251"/>
      <c r="P11" s="173"/>
    </row>
    <row r="12" spans="1:16" s="146" customFormat="1" x14ac:dyDescent="0.2">
      <c r="A12" s="247">
        <v>2.1</v>
      </c>
      <c r="B12" s="192" t="s">
        <v>35</v>
      </c>
      <c r="C12" s="2" t="s">
        <v>25</v>
      </c>
      <c r="D12" s="233"/>
      <c r="E12" s="233"/>
      <c r="F12" s="233"/>
      <c r="G12" s="233"/>
      <c r="H12" s="233"/>
      <c r="I12" s="233"/>
      <c r="J12" s="233"/>
      <c r="K12" s="214"/>
      <c r="L12" s="173"/>
      <c r="M12" s="241"/>
      <c r="N12" s="251"/>
      <c r="P12" s="173"/>
    </row>
    <row r="13" spans="1:16" s="147" customFormat="1" x14ac:dyDescent="0.2">
      <c r="A13" s="247">
        <v>2.2000000000000002</v>
      </c>
      <c r="B13" s="192" t="s">
        <v>36</v>
      </c>
      <c r="C13" s="2" t="s">
        <v>28</v>
      </c>
      <c r="D13" s="233">
        <f>D14+D35+D38+D45</f>
        <v>28.819999999999997</v>
      </c>
      <c r="E13" s="233">
        <f t="shared" ref="E13:J13" si="1">E14+E35+E38+E45</f>
        <v>1</v>
      </c>
      <c r="F13" s="233">
        <f t="shared" si="1"/>
        <v>27.819999999999997</v>
      </c>
      <c r="G13" s="233">
        <f t="shared" si="1"/>
        <v>7.43</v>
      </c>
      <c r="H13" s="233"/>
      <c r="I13" s="233"/>
      <c r="J13" s="233">
        <f t="shared" si="1"/>
        <v>20.389999999999997</v>
      </c>
      <c r="K13" s="160"/>
      <c r="L13" s="175"/>
      <c r="M13" s="242"/>
      <c r="N13" s="252"/>
      <c r="P13" s="175"/>
    </row>
    <row r="14" spans="1:16" s="147" customFormat="1" ht="31.5" x14ac:dyDescent="0.2">
      <c r="A14" s="247" t="s">
        <v>331</v>
      </c>
      <c r="B14" s="192" t="s">
        <v>139</v>
      </c>
      <c r="C14" s="2" t="s">
        <v>31</v>
      </c>
      <c r="D14" s="233">
        <f>D15+D29+D33</f>
        <v>21.61</v>
      </c>
      <c r="E14" s="233">
        <f t="shared" ref="E14:J14" si="2">E15+E29+E33</f>
        <v>1</v>
      </c>
      <c r="F14" s="233">
        <f t="shared" si="2"/>
        <v>20.61</v>
      </c>
      <c r="G14" s="233">
        <f t="shared" si="2"/>
        <v>6.17</v>
      </c>
      <c r="H14" s="233"/>
      <c r="I14" s="233"/>
      <c r="J14" s="233">
        <f t="shared" si="2"/>
        <v>14.439999999999998</v>
      </c>
      <c r="K14" s="161"/>
      <c r="L14" s="174"/>
      <c r="M14" s="242"/>
      <c r="N14" s="252"/>
      <c r="P14" s="174"/>
    </row>
    <row r="15" spans="1:16" s="147" customFormat="1" x14ac:dyDescent="0.2">
      <c r="A15" s="247" t="s">
        <v>332</v>
      </c>
      <c r="B15" s="226" t="s">
        <v>248</v>
      </c>
      <c r="C15" s="227" t="s">
        <v>249</v>
      </c>
      <c r="D15" s="233">
        <f>SUM(D16:D28)</f>
        <v>19.22</v>
      </c>
      <c r="E15" s="233">
        <f t="shared" ref="E15:J15" si="3">SUM(E16:E28)</f>
        <v>1</v>
      </c>
      <c r="F15" s="233">
        <f t="shared" si="3"/>
        <v>18.22</v>
      </c>
      <c r="G15" s="233">
        <f t="shared" si="3"/>
        <v>5.67</v>
      </c>
      <c r="H15" s="233"/>
      <c r="I15" s="233"/>
      <c r="J15" s="233">
        <f t="shared" si="3"/>
        <v>12.549999999999999</v>
      </c>
      <c r="K15" s="161"/>
      <c r="L15" s="174"/>
      <c r="M15" s="242"/>
      <c r="N15" s="252"/>
      <c r="P15" s="174"/>
    </row>
    <row r="16" spans="1:16" s="147" customFormat="1" ht="31.5" x14ac:dyDescent="0.2">
      <c r="A16" s="248">
        <v>1</v>
      </c>
      <c r="B16" s="194" t="s">
        <v>250</v>
      </c>
      <c r="C16" s="193" t="s">
        <v>249</v>
      </c>
      <c r="D16" s="237">
        <v>1.6</v>
      </c>
      <c r="E16" s="237">
        <v>0.1</v>
      </c>
      <c r="F16" s="237">
        <v>1.5</v>
      </c>
      <c r="G16" s="237"/>
      <c r="H16" s="239"/>
      <c r="I16" s="235"/>
      <c r="J16" s="235">
        <v>1.5</v>
      </c>
      <c r="K16" s="194" t="s">
        <v>230</v>
      </c>
      <c r="L16" s="193">
        <v>1</v>
      </c>
      <c r="M16" s="240" t="s">
        <v>381</v>
      </c>
      <c r="N16" s="252"/>
      <c r="P16" s="195">
        <v>3</v>
      </c>
    </row>
    <row r="17" spans="1:16" s="147" customFormat="1" ht="31.5" x14ac:dyDescent="0.2">
      <c r="A17" s="248">
        <v>2</v>
      </c>
      <c r="B17" s="194" t="s">
        <v>251</v>
      </c>
      <c r="C17" s="193" t="s">
        <v>249</v>
      </c>
      <c r="D17" s="237">
        <v>0.8</v>
      </c>
      <c r="E17" s="237">
        <v>0.3</v>
      </c>
      <c r="F17" s="237">
        <v>0.5</v>
      </c>
      <c r="G17" s="237"/>
      <c r="H17" s="239"/>
      <c r="I17" s="235"/>
      <c r="J17" s="235">
        <v>0.5</v>
      </c>
      <c r="K17" s="194" t="s">
        <v>269</v>
      </c>
      <c r="L17" s="193">
        <v>2</v>
      </c>
      <c r="M17" s="240" t="s">
        <v>381</v>
      </c>
      <c r="N17" s="252"/>
      <c r="P17" s="195">
        <v>6</v>
      </c>
    </row>
    <row r="18" spans="1:16" s="147" customFormat="1" ht="47.25" x14ac:dyDescent="0.2">
      <c r="A18" s="248">
        <v>3</v>
      </c>
      <c r="B18" s="196" t="s">
        <v>252</v>
      </c>
      <c r="C18" s="193" t="s">
        <v>249</v>
      </c>
      <c r="D18" s="237">
        <v>1</v>
      </c>
      <c r="E18" s="237"/>
      <c r="F18" s="237">
        <v>1</v>
      </c>
      <c r="G18" s="237">
        <v>0.5</v>
      </c>
      <c r="H18" s="239"/>
      <c r="I18" s="235"/>
      <c r="J18" s="235">
        <v>0.5</v>
      </c>
      <c r="K18" s="194" t="s">
        <v>234</v>
      </c>
      <c r="L18" s="193">
        <v>3</v>
      </c>
      <c r="M18" s="240" t="s">
        <v>381</v>
      </c>
      <c r="N18" s="252"/>
      <c r="P18" s="195">
        <v>9</v>
      </c>
    </row>
    <row r="19" spans="1:16" s="147" customFormat="1" ht="31.5" x14ac:dyDescent="0.2">
      <c r="A19" s="248">
        <v>4</v>
      </c>
      <c r="B19" s="196" t="s">
        <v>253</v>
      </c>
      <c r="C19" s="193" t="s">
        <v>249</v>
      </c>
      <c r="D19" s="237">
        <v>1.2</v>
      </c>
      <c r="E19" s="237"/>
      <c r="F19" s="237">
        <v>1.2</v>
      </c>
      <c r="G19" s="237"/>
      <c r="H19" s="239"/>
      <c r="I19" s="235"/>
      <c r="J19" s="235">
        <v>1.2</v>
      </c>
      <c r="K19" s="194" t="s">
        <v>234</v>
      </c>
      <c r="L19" s="193">
        <v>4</v>
      </c>
      <c r="M19" s="240" t="s">
        <v>381</v>
      </c>
      <c r="N19" s="252"/>
      <c r="P19" s="195">
        <v>10</v>
      </c>
    </row>
    <row r="20" spans="1:16" s="147" customFormat="1" ht="47.25" x14ac:dyDescent="0.2">
      <c r="A20" s="248">
        <v>5</v>
      </c>
      <c r="B20" s="194" t="s">
        <v>254</v>
      </c>
      <c r="C20" s="193" t="s">
        <v>249</v>
      </c>
      <c r="D20" s="237">
        <v>1.46</v>
      </c>
      <c r="E20" s="237">
        <v>0.3</v>
      </c>
      <c r="F20" s="237">
        <v>1.1599999999999999</v>
      </c>
      <c r="G20" s="237"/>
      <c r="H20" s="239"/>
      <c r="I20" s="235"/>
      <c r="J20" s="235">
        <v>1.1600000000000001</v>
      </c>
      <c r="K20" s="194" t="s">
        <v>333</v>
      </c>
      <c r="L20" s="193">
        <v>5</v>
      </c>
      <c r="M20" s="240" t="s">
        <v>381</v>
      </c>
      <c r="N20" s="252"/>
      <c r="P20" s="195">
        <v>14</v>
      </c>
    </row>
    <row r="21" spans="1:16" s="147" customFormat="1" ht="31.5" x14ac:dyDescent="0.2">
      <c r="A21" s="248">
        <v>6</v>
      </c>
      <c r="B21" s="197" t="s">
        <v>255</v>
      </c>
      <c r="C21" s="193" t="s">
        <v>249</v>
      </c>
      <c r="D21" s="237">
        <v>4.8</v>
      </c>
      <c r="E21" s="237">
        <v>0.3</v>
      </c>
      <c r="F21" s="237">
        <v>4.5</v>
      </c>
      <c r="G21" s="237">
        <v>2</v>
      </c>
      <c r="H21" s="239"/>
      <c r="I21" s="235"/>
      <c r="J21" s="235">
        <v>2.5</v>
      </c>
      <c r="K21" s="197" t="s">
        <v>232</v>
      </c>
      <c r="L21" s="193">
        <v>6</v>
      </c>
      <c r="M21" s="240" t="s">
        <v>381</v>
      </c>
      <c r="N21" s="252"/>
      <c r="P21" s="195">
        <v>17</v>
      </c>
    </row>
    <row r="22" spans="1:16" s="147" customFormat="1" ht="35.25" customHeight="1" x14ac:dyDescent="0.2">
      <c r="A22" s="248">
        <v>7</v>
      </c>
      <c r="B22" s="198" t="s">
        <v>256</v>
      </c>
      <c r="C22" s="199" t="s">
        <v>249</v>
      </c>
      <c r="D22" s="237">
        <v>0.03</v>
      </c>
      <c r="E22" s="237"/>
      <c r="F22" s="236">
        <v>0.03</v>
      </c>
      <c r="G22" s="237"/>
      <c r="H22" s="239"/>
      <c r="I22" s="235"/>
      <c r="J22" s="235">
        <v>0.03</v>
      </c>
      <c r="K22" s="207" t="s">
        <v>231</v>
      </c>
      <c r="L22" s="193">
        <v>7</v>
      </c>
      <c r="M22" s="240" t="s">
        <v>382</v>
      </c>
      <c r="N22" s="252"/>
      <c r="P22" s="193">
        <v>79</v>
      </c>
    </row>
    <row r="23" spans="1:16" s="147" customFormat="1" ht="31.5" x14ac:dyDescent="0.2">
      <c r="A23" s="248">
        <v>8</v>
      </c>
      <c r="B23" s="159" t="s">
        <v>334</v>
      </c>
      <c r="C23" s="193" t="s">
        <v>249</v>
      </c>
      <c r="D23" s="237">
        <v>4</v>
      </c>
      <c r="E23" s="237"/>
      <c r="F23" s="234">
        <v>4</v>
      </c>
      <c r="G23" s="237">
        <v>1</v>
      </c>
      <c r="H23" s="239"/>
      <c r="I23" s="235"/>
      <c r="J23" s="235">
        <v>3</v>
      </c>
      <c r="K23" s="159" t="s">
        <v>335</v>
      </c>
      <c r="L23" s="193">
        <v>8</v>
      </c>
      <c r="M23" s="240"/>
      <c r="N23" s="252"/>
      <c r="P23" s="193">
        <v>121</v>
      </c>
    </row>
    <row r="24" spans="1:16" s="147" customFormat="1" ht="31.5" x14ac:dyDescent="0.2">
      <c r="A24" s="248">
        <v>9</v>
      </c>
      <c r="B24" s="159" t="s">
        <v>336</v>
      </c>
      <c r="C24" s="193" t="s">
        <v>249</v>
      </c>
      <c r="D24" s="237">
        <v>2</v>
      </c>
      <c r="E24" s="237"/>
      <c r="F24" s="234">
        <v>2</v>
      </c>
      <c r="G24" s="237">
        <v>1.2</v>
      </c>
      <c r="H24" s="239"/>
      <c r="I24" s="235"/>
      <c r="J24" s="235">
        <v>0.8</v>
      </c>
      <c r="K24" s="159" t="s">
        <v>231</v>
      </c>
      <c r="L24" s="193">
        <v>9</v>
      </c>
      <c r="M24" s="240"/>
      <c r="N24" s="252"/>
      <c r="P24" s="193">
        <v>122</v>
      </c>
    </row>
    <row r="25" spans="1:16" s="147" customFormat="1" ht="31.5" x14ac:dyDescent="0.2">
      <c r="A25" s="248">
        <v>10</v>
      </c>
      <c r="B25" s="159" t="s">
        <v>337</v>
      </c>
      <c r="C25" s="193" t="s">
        <v>249</v>
      </c>
      <c r="D25" s="237">
        <v>1</v>
      </c>
      <c r="E25" s="237"/>
      <c r="F25" s="234">
        <v>1</v>
      </c>
      <c r="G25" s="237">
        <v>0.3</v>
      </c>
      <c r="H25" s="239"/>
      <c r="I25" s="235"/>
      <c r="J25" s="235">
        <v>0.7</v>
      </c>
      <c r="K25" s="194" t="s">
        <v>269</v>
      </c>
      <c r="L25" s="193">
        <v>10</v>
      </c>
      <c r="M25" s="240"/>
      <c r="N25" s="252"/>
      <c r="P25" s="193">
        <v>123</v>
      </c>
    </row>
    <row r="26" spans="1:16" s="147" customFormat="1" ht="31.5" x14ac:dyDescent="0.2">
      <c r="A26" s="248">
        <v>11</v>
      </c>
      <c r="B26" s="159" t="s">
        <v>338</v>
      </c>
      <c r="C26" s="193" t="s">
        <v>249</v>
      </c>
      <c r="D26" s="237">
        <v>1.2</v>
      </c>
      <c r="E26" s="237"/>
      <c r="F26" s="234">
        <v>1.2</v>
      </c>
      <c r="G26" s="237">
        <v>0.6</v>
      </c>
      <c r="H26" s="239"/>
      <c r="I26" s="235"/>
      <c r="J26" s="235">
        <v>0.6</v>
      </c>
      <c r="K26" s="159" t="s">
        <v>228</v>
      </c>
      <c r="L26" s="193">
        <v>11</v>
      </c>
      <c r="M26" s="240"/>
      <c r="N26" s="252"/>
      <c r="P26" s="193">
        <v>124</v>
      </c>
    </row>
    <row r="27" spans="1:16" s="147" customFormat="1" ht="47.25" x14ac:dyDescent="0.2">
      <c r="A27" s="248">
        <v>12</v>
      </c>
      <c r="B27" s="159" t="s">
        <v>339</v>
      </c>
      <c r="C27" s="193" t="s">
        <v>249</v>
      </c>
      <c r="D27" s="237">
        <v>0.08</v>
      </c>
      <c r="E27" s="237"/>
      <c r="F27" s="234">
        <v>0.08</v>
      </c>
      <c r="G27" s="237">
        <v>0.04</v>
      </c>
      <c r="H27" s="239"/>
      <c r="I27" s="235"/>
      <c r="J27" s="235">
        <v>0.04</v>
      </c>
      <c r="K27" s="159" t="s">
        <v>229</v>
      </c>
      <c r="L27" s="193">
        <v>12</v>
      </c>
      <c r="M27" s="240"/>
      <c r="N27" s="252"/>
      <c r="P27" s="193">
        <v>125</v>
      </c>
    </row>
    <row r="28" spans="1:16" s="147" customFormat="1" x14ac:dyDescent="0.2">
      <c r="A28" s="248">
        <v>13</v>
      </c>
      <c r="B28" s="159" t="s">
        <v>340</v>
      </c>
      <c r="C28" s="193" t="s">
        <v>249</v>
      </c>
      <c r="D28" s="237">
        <v>0.05</v>
      </c>
      <c r="E28" s="237"/>
      <c r="F28" s="234">
        <v>0.05</v>
      </c>
      <c r="G28" s="237">
        <v>0.03</v>
      </c>
      <c r="H28" s="239"/>
      <c r="I28" s="235"/>
      <c r="J28" s="235">
        <v>0.02</v>
      </c>
      <c r="K28" s="194" t="s">
        <v>269</v>
      </c>
      <c r="L28" s="193">
        <v>13</v>
      </c>
      <c r="M28" s="240"/>
      <c r="N28" s="252"/>
      <c r="P28" s="193">
        <v>126</v>
      </c>
    </row>
    <row r="29" spans="1:16" s="147" customFormat="1" x14ac:dyDescent="0.2">
      <c r="A29" s="247" t="s">
        <v>341</v>
      </c>
      <c r="B29" s="226" t="s">
        <v>257</v>
      </c>
      <c r="C29" s="227" t="s">
        <v>258</v>
      </c>
      <c r="D29" s="233">
        <f>SUM(D30:D32)</f>
        <v>2.3499999999999996</v>
      </c>
      <c r="E29" s="233"/>
      <c r="F29" s="233">
        <f>SUM(F30:F32)</f>
        <v>2.3499999999999996</v>
      </c>
      <c r="G29" s="233">
        <f>SUM(G30:G32)</f>
        <v>0.5</v>
      </c>
      <c r="H29" s="233"/>
      <c r="I29" s="233"/>
      <c r="J29" s="233">
        <f>SUM(J30:J32)</f>
        <v>1.8499999999999999</v>
      </c>
      <c r="K29" s="161"/>
      <c r="L29" s="175"/>
      <c r="M29" s="240"/>
      <c r="N29" s="252"/>
      <c r="P29" s="174"/>
    </row>
    <row r="30" spans="1:16" s="147" customFormat="1" x14ac:dyDescent="0.2">
      <c r="A30" s="248">
        <v>1</v>
      </c>
      <c r="B30" s="200" t="s">
        <v>259</v>
      </c>
      <c r="C30" s="193" t="s">
        <v>258</v>
      </c>
      <c r="D30" s="237">
        <v>0.65</v>
      </c>
      <c r="E30" s="237"/>
      <c r="F30" s="237">
        <v>0.65</v>
      </c>
      <c r="G30" s="237"/>
      <c r="H30" s="239"/>
      <c r="I30" s="235"/>
      <c r="J30" s="235">
        <v>0.65</v>
      </c>
      <c r="K30" s="212" t="s">
        <v>233</v>
      </c>
      <c r="L30" s="193">
        <v>14</v>
      </c>
      <c r="M30" s="240" t="s">
        <v>381</v>
      </c>
      <c r="N30" s="252"/>
      <c r="P30" s="195">
        <v>26</v>
      </c>
    </row>
    <row r="31" spans="1:16" s="147" customFormat="1" x14ac:dyDescent="0.2">
      <c r="A31" s="248">
        <v>2</v>
      </c>
      <c r="B31" s="158" t="s">
        <v>342</v>
      </c>
      <c r="C31" s="193" t="s">
        <v>258</v>
      </c>
      <c r="D31" s="237">
        <v>1</v>
      </c>
      <c r="E31" s="237"/>
      <c r="F31" s="234">
        <v>1</v>
      </c>
      <c r="G31" s="237"/>
      <c r="H31" s="239"/>
      <c r="I31" s="235"/>
      <c r="J31" s="235">
        <v>1</v>
      </c>
      <c r="K31" s="159" t="s">
        <v>229</v>
      </c>
      <c r="L31" s="193">
        <v>15</v>
      </c>
      <c r="M31" s="240"/>
      <c r="N31" s="252"/>
      <c r="P31" s="193">
        <v>119</v>
      </c>
    </row>
    <row r="32" spans="1:16" s="147" customFormat="1" x14ac:dyDescent="0.2">
      <c r="A32" s="248">
        <v>3</v>
      </c>
      <c r="B32" s="158" t="s">
        <v>343</v>
      </c>
      <c r="C32" s="193" t="s">
        <v>258</v>
      </c>
      <c r="D32" s="237">
        <v>0.7</v>
      </c>
      <c r="E32" s="237"/>
      <c r="F32" s="234">
        <v>0.7</v>
      </c>
      <c r="G32" s="237">
        <v>0.5</v>
      </c>
      <c r="H32" s="239"/>
      <c r="I32" s="235"/>
      <c r="J32" s="235">
        <v>0.2</v>
      </c>
      <c r="K32" s="159" t="s">
        <v>230</v>
      </c>
      <c r="L32" s="193">
        <v>16</v>
      </c>
      <c r="M32" s="240"/>
      <c r="N32" s="252"/>
      <c r="P32" s="193">
        <v>120</v>
      </c>
    </row>
    <row r="33" spans="1:16" s="147" customFormat="1" x14ac:dyDescent="0.2">
      <c r="A33" s="247" t="s">
        <v>344</v>
      </c>
      <c r="B33" s="226" t="s">
        <v>345</v>
      </c>
      <c r="C33" s="227" t="s">
        <v>346</v>
      </c>
      <c r="D33" s="233">
        <f>SUM(D34)</f>
        <v>0.04</v>
      </c>
      <c r="E33" s="233"/>
      <c r="F33" s="233">
        <f>SUM(F34)</f>
        <v>0.04</v>
      </c>
      <c r="G33" s="233"/>
      <c r="H33" s="233"/>
      <c r="I33" s="233"/>
      <c r="J33" s="233">
        <f>SUM(J34)</f>
        <v>0.04</v>
      </c>
      <c r="K33" s="161"/>
      <c r="L33" s="175"/>
      <c r="M33" s="240"/>
      <c r="N33" s="252"/>
      <c r="P33" s="174"/>
    </row>
    <row r="34" spans="1:16" s="147" customFormat="1" x14ac:dyDescent="0.2">
      <c r="A34" s="248">
        <v>1</v>
      </c>
      <c r="B34" s="201" t="s">
        <v>347</v>
      </c>
      <c r="C34" s="202" t="s">
        <v>346</v>
      </c>
      <c r="D34" s="237">
        <v>0.04</v>
      </c>
      <c r="E34" s="237"/>
      <c r="F34" s="237">
        <v>0.04</v>
      </c>
      <c r="G34" s="239"/>
      <c r="H34" s="239"/>
      <c r="I34" s="235"/>
      <c r="J34" s="235">
        <v>0.04</v>
      </c>
      <c r="K34" s="201" t="s">
        <v>228</v>
      </c>
      <c r="L34" s="178">
        <v>17</v>
      </c>
      <c r="M34" s="240"/>
      <c r="N34" s="252"/>
      <c r="P34" s="178">
        <v>127</v>
      </c>
    </row>
    <row r="35" spans="1:16" s="147" customFormat="1" x14ac:dyDescent="0.2">
      <c r="A35" s="247" t="s">
        <v>244</v>
      </c>
      <c r="B35" s="192" t="s">
        <v>88</v>
      </c>
      <c r="C35" s="2" t="s">
        <v>77</v>
      </c>
      <c r="D35" s="233">
        <f>SUM(D36:D37)</f>
        <v>4.3</v>
      </c>
      <c r="E35" s="233"/>
      <c r="F35" s="233">
        <f>SUM(F36:F37)</f>
        <v>4.3</v>
      </c>
      <c r="G35" s="233"/>
      <c r="H35" s="233"/>
      <c r="I35" s="233"/>
      <c r="J35" s="233">
        <f>SUM(J36:J37)</f>
        <v>4.3</v>
      </c>
      <c r="K35" s="165"/>
      <c r="L35" s="175"/>
      <c r="M35" s="240"/>
      <c r="N35" s="252"/>
      <c r="P35" s="174"/>
    </row>
    <row r="36" spans="1:16" s="147" customFormat="1" x14ac:dyDescent="0.2">
      <c r="A36" s="248">
        <v>1</v>
      </c>
      <c r="B36" s="201" t="s">
        <v>348</v>
      </c>
      <c r="C36" s="199" t="s">
        <v>77</v>
      </c>
      <c r="D36" s="237">
        <v>3.8</v>
      </c>
      <c r="E36" s="237"/>
      <c r="F36" s="236">
        <v>3.8</v>
      </c>
      <c r="G36" s="239"/>
      <c r="H36" s="239"/>
      <c r="I36" s="235"/>
      <c r="J36" s="235">
        <v>3.8</v>
      </c>
      <c r="K36" s="207" t="s">
        <v>229</v>
      </c>
      <c r="L36" s="193">
        <v>18</v>
      </c>
      <c r="M36" s="240"/>
      <c r="N36" s="252"/>
      <c r="P36" s="193">
        <v>82</v>
      </c>
    </row>
    <row r="37" spans="1:16" s="147" customFormat="1" x14ac:dyDescent="0.2">
      <c r="A37" s="248">
        <v>2</v>
      </c>
      <c r="B37" s="198" t="s">
        <v>349</v>
      </c>
      <c r="C37" s="199" t="s">
        <v>77</v>
      </c>
      <c r="D37" s="237">
        <v>0.5</v>
      </c>
      <c r="E37" s="237"/>
      <c r="F37" s="236">
        <v>0.5</v>
      </c>
      <c r="G37" s="239"/>
      <c r="H37" s="239"/>
      <c r="I37" s="235"/>
      <c r="J37" s="235">
        <v>0.5</v>
      </c>
      <c r="K37" s="207" t="s">
        <v>234</v>
      </c>
      <c r="L37" s="193">
        <v>19</v>
      </c>
      <c r="M37" s="240" t="s">
        <v>382</v>
      </c>
      <c r="N37" s="252" t="s">
        <v>374</v>
      </c>
      <c r="P37" s="193">
        <v>90</v>
      </c>
    </row>
    <row r="38" spans="1:16" s="147" customFormat="1" x14ac:dyDescent="0.2">
      <c r="A38" s="247" t="s">
        <v>261</v>
      </c>
      <c r="B38" s="192" t="s">
        <v>95</v>
      </c>
      <c r="C38" s="2" t="s">
        <v>100</v>
      </c>
      <c r="D38" s="233">
        <f>SUM(D39:D44)</f>
        <v>2.7799999999999994</v>
      </c>
      <c r="E38" s="233"/>
      <c r="F38" s="233">
        <f>SUM(F39:F44)</f>
        <v>2.7799999999999994</v>
      </c>
      <c r="G38" s="233">
        <f>SUM(G39:G44)</f>
        <v>1.1299999999999999</v>
      </c>
      <c r="H38" s="233"/>
      <c r="I38" s="233"/>
      <c r="J38" s="233">
        <f>SUM(J39:J44)</f>
        <v>1.6500000000000001</v>
      </c>
      <c r="K38" s="162"/>
      <c r="L38" s="175"/>
      <c r="M38" s="240"/>
      <c r="N38" s="252"/>
      <c r="P38" s="174"/>
    </row>
    <row r="39" spans="1:16" s="147" customFormat="1" x14ac:dyDescent="0.2">
      <c r="A39" s="248">
        <v>1</v>
      </c>
      <c r="B39" s="203" t="s">
        <v>263</v>
      </c>
      <c r="C39" s="193" t="s">
        <v>100</v>
      </c>
      <c r="D39" s="237">
        <v>1.1299999999999999</v>
      </c>
      <c r="E39" s="237"/>
      <c r="F39" s="237">
        <v>1.1299999999999999</v>
      </c>
      <c r="G39" s="237">
        <v>1.1299999999999999</v>
      </c>
      <c r="H39" s="239"/>
      <c r="I39" s="235"/>
      <c r="J39" s="235"/>
      <c r="K39" s="203" t="s">
        <v>228</v>
      </c>
      <c r="L39" s="193">
        <v>20</v>
      </c>
      <c r="M39" s="240" t="s">
        <v>381</v>
      </c>
      <c r="N39" s="252"/>
      <c r="P39" s="195">
        <v>30</v>
      </c>
    </row>
    <row r="40" spans="1:16" s="147" customFormat="1" x14ac:dyDescent="0.2">
      <c r="A40" s="248">
        <v>2</v>
      </c>
      <c r="B40" s="204" t="s">
        <v>264</v>
      </c>
      <c r="C40" s="193" t="s">
        <v>100</v>
      </c>
      <c r="D40" s="237">
        <v>0.5</v>
      </c>
      <c r="E40" s="237"/>
      <c r="F40" s="237">
        <v>0.5</v>
      </c>
      <c r="G40" s="239"/>
      <c r="H40" s="239"/>
      <c r="I40" s="235"/>
      <c r="J40" s="235">
        <v>0.5</v>
      </c>
      <c r="K40" s="213" t="s">
        <v>231</v>
      </c>
      <c r="L40" s="193">
        <v>21</v>
      </c>
      <c r="M40" s="240" t="s">
        <v>381</v>
      </c>
      <c r="N40" s="252"/>
      <c r="P40" s="195">
        <v>31</v>
      </c>
    </row>
    <row r="41" spans="1:16" s="147" customFormat="1" ht="31.5" x14ac:dyDescent="0.2">
      <c r="A41" s="248">
        <v>3</v>
      </c>
      <c r="B41" s="204" t="s">
        <v>265</v>
      </c>
      <c r="C41" s="193" t="s">
        <v>100</v>
      </c>
      <c r="D41" s="237">
        <v>0.3</v>
      </c>
      <c r="E41" s="237"/>
      <c r="F41" s="237">
        <v>0.3</v>
      </c>
      <c r="G41" s="239"/>
      <c r="H41" s="239"/>
      <c r="I41" s="235"/>
      <c r="J41" s="235">
        <v>0.3</v>
      </c>
      <c r="K41" s="213" t="s">
        <v>231</v>
      </c>
      <c r="L41" s="193">
        <v>22</v>
      </c>
      <c r="M41" s="240" t="s">
        <v>381</v>
      </c>
      <c r="N41" s="252"/>
      <c r="P41" s="195">
        <v>32</v>
      </c>
    </row>
    <row r="42" spans="1:16" s="147" customFormat="1" ht="31.5" x14ac:dyDescent="0.2">
      <c r="A42" s="248">
        <v>4</v>
      </c>
      <c r="B42" s="204" t="s">
        <v>266</v>
      </c>
      <c r="C42" s="193" t="s">
        <v>100</v>
      </c>
      <c r="D42" s="237">
        <v>0.25</v>
      </c>
      <c r="E42" s="237"/>
      <c r="F42" s="237">
        <v>0.25</v>
      </c>
      <c r="G42" s="239"/>
      <c r="H42" s="239"/>
      <c r="I42" s="235"/>
      <c r="J42" s="235">
        <v>0.25</v>
      </c>
      <c r="K42" s="213" t="s">
        <v>231</v>
      </c>
      <c r="L42" s="193">
        <v>23</v>
      </c>
      <c r="M42" s="240" t="s">
        <v>381</v>
      </c>
      <c r="N42" s="252"/>
      <c r="P42" s="195">
        <v>34</v>
      </c>
    </row>
    <row r="43" spans="1:16" s="147" customFormat="1" x14ac:dyDescent="0.2">
      <c r="A43" s="248">
        <v>5</v>
      </c>
      <c r="B43" s="205" t="s">
        <v>267</v>
      </c>
      <c r="C43" s="193" t="s">
        <v>100</v>
      </c>
      <c r="D43" s="237">
        <v>0.3</v>
      </c>
      <c r="E43" s="237"/>
      <c r="F43" s="237">
        <v>0.3</v>
      </c>
      <c r="G43" s="239"/>
      <c r="H43" s="239"/>
      <c r="I43" s="235"/>
      <c r="J43" s="235">
        <v>0.3</v>
      </c>
      <c r="K43" s="204" t="s">
        <v>229</v>
      </c>
      <c r="L43" s="193">
        <v>24</v>
      </c>
      <c r="M43" s="240" t="s">
        <v>381</v>
      </c>
      <c r="N43" s="252"/>
      <c r="P43" s="195">
        <v>37</v>
      </c>
    </row>
    <row r="44" spans="1:16" s="147" customFormat="1" ht="31.5" x14ac:dyDescent="0.2">
      <c r="A44" s="248">
        <v>6</v>
      </c>
      <c r="B44" s="204" t="s">
        <v>268</v>
      </c>
      <c r="C44" s="193" t="s">
        <v>100</v>
      </c>
      <c r="D44" s="237">
        <v>0.3</v>
      </c>
      <c r="E44" s="237"/>
      <c r="F44" s="237">
        <v>0.3</v>
      </c>
      <c r="G44" s="239"/>
      <c r="H44" s="239"/>
      <c r="I44" s="235"/>
      <c r="J44" s="235">
        <v>0.3</v>
      </c>
      <c r="K44" s="213" t="s">
        <v>234</v>
      </c>
      <c r="L44" s="206">
        <v>25</v>
      </c>
      <c r="M44" s="240" t="s">
        <v>381</v>
      </c>
      <c r="N44" s="252"/>
      <c r="P44" s="206">
        <v>39</v>
      </c>
    </row>
    <row r="45" spans="1:16" s="147" customFormat="1" x14ac:dyDescent="0.2">
      <c r="A45" s="247" t="s">
        <v>291</v>
      </c>
      <c r="B45" s="192" t="s">
        <v>161</v>
      </c>
      <c r="C45" s="2" t="s">
        <v>159</v>
      </c>
      <c r="D45" s="233">
        <f>SUM(D46)</f>
        <v>0.13</v>
      </c>
      <c r="E45" s="233"/>
      <c r="F45" s="233">
        <f>SUM(F46)</f>
        <v>0.13</v>
      </c>
      <c r="G45" s="233">
        <f>SUM(G46)</f>
        <v>0.13</v>
      </c>
      <c r="H45" s="233"/>
      <c r="I45" s="233"/>
      <c r="J45" s="233"/>
      <c r="K45" s="164"/>
      <c r="L45" s="175"/>
      <c r="M45" s="240"/>
      <c r="N45" s="252"/>
      <c r="P45" s="174"/>
    </row>
    <row r="46" spans="1:16" x14ac:dyDescent="0.2">
      <c r="A46" s="248">
        <v>1</v>
      </c>
      <c r="B46" s="201" t="s">
        <v>350</v>
      </c>
      <c r="C46" s="199" t="s">
        <v>159</v>
      </c>
      <c r="D46" s="237">
        <v>0.13</v>
      </c>
      <c r="E46" s="237"/>
      <c r="F46" s="236">
        <v>0.13</v>
      </c>
      <c r="G46" s="237">
        <v>0.13</v>
      </c>
      <c r="H46" s="239"/>
      <c r="I46" s="235"/>
      <c r="J46" s="235"/>
      <c r="K46" s="207" t="s">
        <v>232</v>
      </c>
      <c r="L46" s="193">
        <v>26</v>
      </c>
      <c r="M46" s="240" t="s">
        <v>382</v>
      </c>
      <c r="P46" s="193">
        <v>88</v>
      </c>
    </row>
    <row r="47" spans="1:16" s="148" customFormat="1" ht="78.75" x14ac:dyDescent="0.2">
      <c r="A47" s="172" t="s">
        <v>270</v>
      </c>
      <c r="B47" s="155" t="s">
        <v>271</v>
      </c>
      <c r="C47" s="156"/>
      <c r="D47" s="233">
        <f t="shared" ref="D47:J47" si="4">D48+D49</f>
        <v>7.27</v>
      </c>
      <c r="E47" s="233">
        <f t="shared" si="4"/>
        <v>0.53</v>
      </c>
      <c r="F47" s="233">
        <f t="shared" si="4"/>
        <v>6.74</v>
      </c>
      <c r="G47" s="233">
        <f t="shared" si="4"/>
        <v>0.21</v>
      </c>
      <c r="H47" s="233"/>
      <c r="I47" s="233"/>
      <c r="J47" s="233">
        <f t="shared" si="4"/>
        <v>6.53</v>
      </c>
      <c r="K47" s="214"/>
      <c r="L47" s="229"/>
      <c r="M47" s="243"/>
      <c r="N47" s="253"/>
      <c r="P47" s="172"/>
    </row>
    <row r="48" spans="1:16" s="146" customFormat="1" x14ac:dyDescent="0.2">
      <c r="A48" s="172">
        <v>3.1</v>
      </c>
      <c r="B48" s="155" t="s">
        <v>35</v>
      </c>
      <c r="C48" s="224" t="s">
        <v>25</v>
      </c>
      <c r="D48" s="233"/>
      <c r="E48" s="233"/>
      <c r="F48" s="233"/>
      <c r="G48" s="233"/>
      <c r="H48" s="233"/>
      <c r="I48" s="233"/>
      <c r="J48" s="233"/>
      <c r="K48" s="214"/>
      <c r="L48" s="229"/>
      <c r="M48" s="243"/>
      <c r="N48" s="251"/>
      <c r="P48" s="172"/>
    </row>
    <row r="49" spans="1:251" s="147" customFormat="1" x14ac:dyDescent="0.2">
      <c r="A49" s="174" t="s">
        <v>306</v>
      </c>
      <c r="B49" s="155" t="s">
        <v>36</v>
      </c>
      <c r="C49" s="225" t="s">
        <v>28</v>
      </c>
      <c r="D49" s="233">
        <f>D50+D56+D58+D71+D73+D81</f>
        <v>7.27</v>
      </c>
      <c r="E49" s="233">
        <f>E50+E56+E58+E71+E73+E81</f>
        <v>0.53</v>
      </c>
      <c r="F49" s="233">
        <f>F50+F56+F58+F71+F73+F81</f>
        <v>6.74</v>
      </c>
      <c r="G49" s="233">
        <f>G50+G56+G58+G71+G73+G81</f>
        <v>0.21</v>
      </c>
      <c r="H49" s="233"/>
      <c r="I49" s="233"/>
      <c r="J49" s="233">
        <f>J50+J56+J58+J71+J73+J81</f>
        <v>6.53</v>
      </c>
      <c r="K49" s="159"/>
      <c r="L49" s="175"/>
      <c r="M49" s="240"/>
      <c r="N49" s="252"/>
      <c r="P49" s="174"/>
    </row>
    <row r="50" spans="1:251" s="147" customFormat="1" x14ac:dyDescent="0.2">
      <c r="A50" s="172" t="s">
        <v>272</v>
      </c>
      <c r="B50" s="155" t="s">
        <v>92</v>
      </c>
      <c r="C50" s="225" t="s">
        <v>133</v>
      </c>
      <c r="D50" s="233">
        <f>SUM(D51:D55)</f>
        <v>0.89</v>
      </c>
      <c r="E50" s="233"/>
      <c r="F50" s="233">
        <f>SUM(F51:F55)</f>
        <v>0.89</v>
      </c>
      <c r="G50" s="233">
        <f>SUM(G51:G55)</f>
        <v>0.21</v>
      </c>
      <c r="H50" s="233"/>
      <c r="I50" s="233"/>
      <c r="J50" s="233">
        <f>SUM(J51:J55)</f>
        <v>0.68</v>
      </c>
      <c r="K50" s="166"/>
      <c r="L50" s="229"/>
      <c r="M50" s="240"/>
      <c r="N50" s="252"/>
      <c r="P50" s="172"/>
    </row>
    <row r="51" spans="1:251" ht="31.5" x14ac:dyDescent="0.2">
      <c r="A51" s="175">
        <v>1</v>
      </c>
      <c r="B51" s="200" t="s">
        <v>273</v>
      </c>
      <c r="C51" s="193" t="s">
        <v>133</v>
      </c>
      <c r="D51" s="237">
        <v>0.08</v>
      </c>
      <c r="E51" s="237"/>
      <c r="F51" s="237">
        <v>0.08</v>
      </c>
      <c r="G51" s="239"/>
      <c r="H51" s="239"/>
      <c r="I51" s="235"/>
      <c r="J51" s="235">
        <v>0.08</v>
      </c>
      <c r="K51" s="215" t="s">
        <v>227</v>
      </c>
      <c r="L51" s="193">
        <v>27</v>
      </c>
      <c r="M51" s="240"/>
      <c r="P51" s="193">
        <v>48</v>
      </c>
    </row>
    <row r="52" spans="1:251" x14ac:dyDescent="0.2">
      <c r="A52" s="175">
        <v>2</v>
      </c>
      <c r="B52" s="207" t="s">
        <v>351</v>
      </c>
      <c r="C52" s="199" t="s">
        <v>133</v>
      </c>
      <c r="D52" s="237">
        <v>0.21</v>
      </c>
      <c r="E52" s="237"/>
      <c r="F52" s="236">
        <v>0.21</v>
      </c>
      <c r="G52" s="237">
        <v>0.21</v>
      </c>
      <c r="H52" s="239"/>
      <c r="I52" s="235"/>
      <c r="J52" s="235"/>
      <c r="K52" s="207" t="s">
        <v>229</v>
      </c>
      <c r="L52" s="193">
        <v>28</v>
      </c>
      <c r="M52" s="240"/>
      <c r="P52" s="193">
        <v>75</v>
      </c>
    </row>
    <row r="53" spans="1:251" x14ac:dyDescent="0.2">
      <c r="A53" s="175">
        <v>3</v>
      </c>
      <c r="B53" s="207" t="s">
        <v>351</v>
      </c>
      <c r="C53" s="199" t="s">
        <v>133</v>
      </c>
      <c r="D53" s="237">
        <v>0.13</v>
      </c>
      <c r="E53" s="237"/>
      <c r="F53" s="236">
        <v>0.13</v>
      </c>
      <c r="G53" s="239"/>
      <c r="H53" s="239"/>
      <c r="I53" s="235"/>
      <c r="J53" s="235">
        <v>0.13</v>
      </c>
      <c r="K53" s="207" t="s">
        <v>234</v>
      </c>
      <c r="L53" s="193">
        <v>29</v>
      </c>
      <c r="M53" s="240"/>
      <c r="P53" s="193">
        <v>76</v>
      </c>
    </row>
    <row r="54" spans="1:251" ht="47.25" x14ac:dyDescent="0.2">
      <c r="A54" s="175">
        <v>4</v>
      </c>
      <c r="B54" s="207" t="s">
        <v>375</v>
      </c>
      <c r="C54" s="199" t="s">
        <v>133</v>
      </c>
      <c r="D54" s="237">
        <v>0.37</v>
      </c>
      <c r="E54" s="237"/>
      <c r="F54" s="236">
        <v>0.37</v>
      </c>
      <c r="G54" s="239"/>
      <c r="H54" s="239"/>
      <c r="I54" s="235"/>
      <c r="J54" s="235">
        <v>0.37</v>
      </c>
      <c r="K54" s="207" t="s">
        <v>377</v>
      </c>
      <c r="L54" s="193">
        <v>51</v>
      </c>
      <c r="M54" s="240"/>
      <c r="P54" s="193"/>
    </row>
    <row r="55" spans="1:251" ht="47.25" x14ac:dyDescent="0.2">
      <c r="A55" s="175">
        <v>5</v>
      </c>
      <c r="B55" s="207" t="s">
        <v>376</v>
      </c>
      <c r="C55" s="199" t="s">
        <v>133</v>
      </c>
      <c r="D55" s="237">
        <v>0.1</v>
      </c>
      <c r="E55" s="237"/>
      <c r="F55" s="236">
        <v>0.1</v>
      </c>
      <c r="G55" s="239"/>
      <c r="H55" s="239"/>
      <c r="I55" s="235"/>
      <c r="J55" s="235">
        <v>0.1</v>
      </c>
      <c r="K55" s="207" t="s">
        <v>378</v>
      </c>
      <c r="L55" s="193">
        <v>50</v>
      </c>
      <c r="M55" s="240"/>
      <c r="P55" s="193"/>
    </row>
    <row r="56" spans="1:251" s="147" customFormat="1" x14ac:dyDescent="0.2">
      <c r="A56" s="172" t="s">
        <v>274</v>
      </c>
      <c r="B56" s="155" t="s">
        <v>93</v>
      </c>
      <c r="C56" s="224" t="s">
        <v>53</v>
      </c>
      <c r="D56" s="233">
        <f>SUM(D57)</f>
        <v>0.3</v>
      </c>
      <c r="E56" s="233"/>
      <c r="F56" s="233">
        <f>SUM(F57)</f>
        <v>0.3</v>
      </c>
      <c r="G56" s="233"/>
      <c r="H56" s="233"/>
      <c r="I56" s="233"/>
      <c r="J56" s="233">
        <f>SUM(J57)</f>
        <v>0.3</v>
      </c>
      <c r="K56" s="159"/>
      <c r="L56" s="159"/>
      <c r="M56" s="240"/>
      <c r="N56" s="252"/>
      <c r="P56" s="155"/>
    </row>
    <row r="57" spans="1:251" x14ac:dyDescent="0.2">
      <c r="A57" s="175">
        <v>1</v>
      </c>
      <c r="B57" s="158" t="s">
        <v>352</v>
      </c>
      <c r="C57" s="193" t="s">
        <v>53</v>
      </c>
      <c r="D57" s="237">
        <v>0.3</v>
      </c>
      <c r="E57" s="237"/>
      <c r="F57" s="234">
        <v>0.3</v>
      </c>
      <c r="G57" s="239"/>
      <c r="H57" s="239"/>
      <c r="I57" s="235"/>
      <c r="J57" s="235">
        <v>0.3</v>
      </c>
      <c r="K57" s="159" t="s">
        <v>228</v>
      </c>
      <c r="L57" s="193">
        <v>30</v>
      </c>
      <c r="M57" s="240"/>
      <c r="P57" s="193">
        <v>118</v>
      </c>
    </row>
    <row r="58" spans="1:251" s="147" customFormat="1" ht="31.5" x14ac:dyDescent="0.2">
      <c r="A58" s="174" t="s">
        <v>278</v>
      </c>
      <c r="B58" s="155" t="s">
        <v>139</v>
      </c>
      <c r="C58" s="225" t="s">
        <v>31</v>
      </c>
      <c r="D58" s="233">
        <f>D59+D61+D63+D66+D69</f>
        <v>2.2099999999999995</v>
      </c>
      <c r="E58" s="233">
        <f>E59+E61+E63+E66+E69</f>
        <v>0.53</v>
      </c>
      <c r="F58" s="233">
        <f>F59+F61+F63+F66+F69</f>
        <v>1.68</v>
      </c>
      <c r="G58" s="233"/>
      <c r="H58" s="233"/>
      <c r="I58" s="233"/>
      <c r="J58" s="233">
        <f>J59+J61+J63+J66+J69</f>
        <v>1.68</v>
      </c>
      <c r="K58" s="217"/>
      <c r="L58" s="175"/>
      <c r="M58" s="240"/>
      <c r="N58" s="252"/>
      <c r="P58" s="174"/>
    </row>
    <row r="59" spans="1:251" s="147" customFormat="1" x14ac:dyDescent="0.2">
      <c r="A59" s="172" t="s">
        <v>353</v>
      </c>
      <c r="B59" s="155" t="s">
        <v>275</v>
      </c>
      <c r="C59" s="224" t="s">
        <v>245</v>
      </c>
      <c r="D59" s="233">
        <f>SUM(D60)</f>
        <v>0.03</v>
      </c>
      <c r="E59" s="233"/>
      <c r="F59" s="233">
        <f>SUM(F60)</f>
        <v>0.03</v>
      </c>
      <c r="G59" s="233"/>
      <c r="H59" s="233"/>
      <c r="I59" s="233"/>
      <c r="J59" s="233">
        <f>SUM(J60)</f>
        <v>0.03</v>
      </c>
      <c r="K59" s="162"/>
      <c r="L59" s="229"/>
      <c r="M59" s="240"/>
      <c r="N59" s="252"/>
      <c r="P59" s="172"/>
    </row>
    <row r="60" spans="1:251" ht="47.25" x14ac:dyDescent="0.2">
      <c r="A60" s="229">
        <v>1</v>
      </c>
      <c r="B60" s="200" t="s">
        <v>276</v>
      </c>
      <c r="C60" s="27" t="s">
        <v>245</v>
      </c>
      <c r="D60" s="237">
        <v>0.03</v>
      </c>
      <c r="E60" s="237"/>
      <c r="F60" s="237">
        <v>0.03</v>
      </c>
      <c r="G60" s="239"/>
      <c r="H60" s="239"/>
      <c r="I60" s="235"/>
      <c r="J60" s="235">
        <v>0.03</v>
      </c>
      <c r="K60" s="211" t="s">
        <v>354</v>
      </c>
      <c r="L60" s="193">
        <v>31</v>
      </c>
      <c r="M60" s="240"/>
      <c r="P60" s="193">
        <v>51</v>
      </c>
    </row>
    <row r="61" spans="1:251" x14ac:dyDescent="0.25">
      <c r="A61" s="176" t="s">
        <v>355</v>
      </c>
      <c r="B61" s="168" t="s">
        <v>257</v>
      </c>
      <c r="C61" s="167" t="s">
        <v>258</v>
      </c>
      <c r="D61" s="238">
        <f>SUM(D62)</f>
        <v>0.3</v>
      </c>
      <c r="E61" s="238"/>
      <c r="F61" s="238">
        <f>SUM(F62)</f>
        <v>0.3</v>
      </c>
      <c r="G61" s="238"/>
      <c r="H61" s="238"/>
      <c r="I61" s="238"/>
      <c r="J61" s="238">
        <f>SUM(J62)</f>
        <v>0.3</v>
      </c>
      <c r="K61" s="218"/>
      <c r="L61" s="230"/>
      <c r="M61" s="244"/>
      <c r="N61" s="254"/>
      <c r="O61" s="208"/>
      <c r="P61" s="176"/>
      <c r="Q61" s="208"/>
      <c r="R61" s="208"/>
      <c r="S61" s="208"/>
      <c r="T61" s="208"/>
      <c r="U61" s="208"/>
      <c r="V61" s="208"/>
      <c r="W61" s="208"/>
      <c r="X61" s="208"/>
      <c r="Y61" s="208"/>
      <c r="Z61" s="208"/>
      <c r="AA61" s="208"/>
      <c r="AB61" s="208"/>
      <c r="AC61" s="208"/>
      <c r="AD61" s="208"/>
      <c r="AE61" s="208"/>
      <c r="AF61" s="208"/>
      <c r="AG61" s="208"/>
      <c r="AH61" s="208"/>
      <c r="AI61" s="208"/>
      <c r="AJ61" s="208"/>
      <c r="AK61" s="208"/>
      <c r="AL61" s="208"/>
      <c r="AM61" s="208"/>
      <c r="AN61" s="208"/>
      <c r="AO61" s="208"/>
      <c r="AP61" s="208"/>
      <c r="AQ61" s="208"/>
      <c r="AR61" s="208"/>
      <c r="AS61" s="208"/>
      <c r="AT61" s="208"/>
      <c r="AU61" s="208"/>
      <c r="AV61" s="208"/>
      <c r="AW61" s="208"/>
      <c r="AX61" s="208"/>
      <c r="AY61" s="208"/>
      <c r="AZ61" s="208"/>
      <c r="BA61" s="208"/>
      <c r="BB61" s="208"/>
      <c r="BC61" s="208"/>
      <c r="BD61" s="208"/>
      <c r="BE61" s="208"/>
      <c r="BF61" s="208"/>
      <c r="BG61" s="208"/>
      <c r="BH61" s="208"/>
      <c r="BI61" s="208"/>
      <c r="BJ61" s="208"/>
      <c r="BK61" s="208"/>
      <c r="BL61" s="208"/>
      <c r="BM61" s="208"/>
      <c r="BN61" s="208"/>
      <c r="BO61" s="208"/>
      <c r="BP61" s="208"/>
      <c r="BQ61" s="208"/>
      <c r="BR61" s="208"/>
      <c r="BS61" s="208"/>
      <c r="BT61" s="208"/>
      <c r="BU61" s="208"/>
      <c r="BV61" s="208"/>
      <c r="BW61" s="208"/>
      <c r="BX61" s="208"/>
      <c r="BY61" s="208"/>
      <c r="BZ61" s="208"/>
      <c r="CA61" s="208"/>
      <c r="CB61" s="208"/>
      <c r="CC61" s="208"/>
      <c r="CD61" s="208"/>
      <c r="CE61" s="208"/>
      <c r="CF61" s="208"/>
      <c r="CG61" s="208"/>
      <c r="CH61" s="208"/>
      <c r="CI61" s="208"/>
      <c r="CJ61" s="208"/>
      <c r="CK61" s="208"/>
      <c r="CL61" s="208"/>
      <c r="CM61" s="208"/>
      <c r="CN61" s="208"/>
      <c r="CO61" s="208"/>
      <c r="CP61" s="208"/>
      <c r="CQ61" s="208"/>
      <c r="CR61" s="208"/>
      <c r="CS61" s="208"/>
      <c r="CT61" s="208"/>
      <c r="CU61" s="208"/>
      <c r="CV61" s="208"/>
      <c r="CW61" s="208"/>
      <c r="CX61" s="208"/>
      <c r="CY61" s="208"/>
      <c r="CZ61" s="208"/>
      <c r="DA61" s="208"/>
      <c r="DB61" s="208"/>
      <c r="DC61" s="208"/>
      <c r="DD61" s="208"/>
      <c r="DE61" s="208"/>
      <c r="DF61" s="208"/>
      <c r="DG61" s="208"/>
      <c r="DH61" s="208"/>
      <c r="DI61" s="208"/>
      <c r="DJ61" s="208"/>
      <c r="DK61" s="208"/>
      <c r="DL61" s="208"/>
      <c r="DM61" s="208"/>
      <c r="DN61" s="208"/>
      <c r="DO61" s="208"/>
      <c r="DP61" s="208"/>
      <c r="DQ61" s="208"/>
      <c r="DR61" s="208"/>
      <c r="DS61" s="208"/>
      <c r="DT61" s="208"/>
      <c r="DU61" s="208"/>
      <c r="DV61" s="208"/>
      <c r="DW61" s="208"/>
      <c r="DX61" s="208"/>
      <c r="DY61" s="208"/>
      <c r="DZ61" s="208"/>
      <c r="EA61" s="208"/>
      <c r="EB61" s="208"/>
      <c r="EC61" s="208"/>
      <c r="ED61" s="208"/>
      <c r="EE61" s="208"/>
      <c r="EF61" s="208"/>
      <c r="EG61" s="208"/>
      <c r="EH61" s="208"/>
      <c r="EI61" s="208"/>
      <c r="EJ61" s="208"/>
      <c r="EK61" s="208"/>
      <c r="EL61" s="208"/>
      <c r="EM61" s="208"/>
      <c r="EN61" s="208"/>
      <c r="EO61" s="208"/>
      <c r="EP61" s="208"/>
      <c r="EQ61" s="208"/>
      <c r="ER61" s="208"/>
      <c r="ES61" s="208"/>
      <c r="ET61" s="208"/>
      <c r="EU61" s="208"/>
      <c r="EV61" s="208"/>
      <c r="EW61" s="208"/>
      <c r="EX61" s="208"/>
      <c r="EY61" s="208"/>
      <c r="EZ61" s="208"/>
      <c r="FA61" s="208"/>
      <c r="FB61" s="208"/>
      <c r="FC61" s="208"/>
      <c r="FD61" s="208"/>
      <c r="FE61" s="208"/>
      <c r="FF61" s="208"/>
      <c r="FG61" s="208"/>
      <c r="FH61" s="208"/>
      <c r="FI61" s="208"/>
      <c r="FJ61" s="208"/>
      <c r="FK61" s="208"/>
      <c r="FL61" s="208"/>
      <c r="FM61" s="208"/>
      <c r="FN61" s="208"/>
      <c r="FO61" s="208"/>
      <c r="FP61" s="208"/>
      <c r="FQ61" s="208"/>
      <c r="FR61" s="208"/>
      <c r="FS61" s="208"/>
      <c r="FT61" s="208"/>
      <c r="FU61" s="208"/>
      <c r="FV61" s="208"/>
      <c r="FW61" s="208"/>
      <c r="FX61" s="208"/>
      <c r="FY61" s="208"/>
      <c r="FZ61" s="208"/>
      <c r="GA61" s="208"/>
      <c r="GB61" s="208"/>
      <c r="GC61" s="208"/>
      <c r="GD61" s="208"/>
      <c r="GE61" s="208"/>
      <c r="GF61" s="208"/>
      <c r="GG61" s="208"/>
      <c r="GH61" s="208"/>
      <c r="GI61" s="208"/>
      <c r="GJ61" s="208"/>
      <c r="GK61" s="208"/>
      <c r="GL61" s="208"/>
      <c r="GM61" s="208"/>
      <c r="GN61" s="208"/>
      <c r="GO61" s="208"/>
      <c r="GP61" s="208"/>
      <c r="GQ61" s="208"/>
      <c r="GR61" s="208"/>
      <c r="GS61" s="208"/>
      <c r="GT61" s="208"/>
      <c r="GU61" s="208"/>
      <c r="GV61" s="208"/>
      <c r="GW61" s="208"/>
      <c r="GX61" s="208"/>
      <c r="GY61" s="208"/>
      <c r="GZ61" s="208"/>
      <c r="HA61" s="208"/>
      <c r="HB61" s="208"/>
      <c r="HC61" s="208"/>
      <c r="HD61" s="208"/>
      <c r="HE61" s="208"/>
      <c r="HF61" s="208"/>
      <c r="HG61" s="208"/>
      <c r="HH61" s="208"/>
      <c r="HI61" s="208"/>
      <c r="HJ61" s="208"/>
      <c r="HK61" s="208"/>
      <c r="HL61" s="208"/>
      <c r="HM61" s="208"/>
      <c r="HN61" s="208"/>
      <c r="HO61" s="208"/>
      <c r="HP61" s="208"/>
      <c r="HQ61" s="208"/>
      <c r="HR61" s="208"/>
      <c r="HS61" s="208"/>
      <c r="HT61" s="208"/>
      <c r="HU61" s="208"/>
      <c r="HV61" s="208"/>
      <c r="HW61" s="208"/>
      <c r="HX61" s="208"/>
      <c r="HY61" s="208"/>
      <c r="HZ61" s="208"/>
      <c r="IA61" s="208"/>
      <c r="IB61" s="208"/>
      <c r="IC61" s="208"/>
      <c r="ID61" s="208"/>
      <c r="IE61" s="208"/>
      <c r="IF61" s="208"/>
      <c r="IG61" s="208"/>
      <c r="IH61" s="208"/>
      <c r="II61" s="208"/>
      <c r="IJ61" s="208"/>
      <c r="IK61" s="208"/>
      <c r="IL61" s="208"/>
      <c r="IM61" s="208"/>
      <c r="IN61" s="208"/>
      <c r="IO61" s="208"/>
      <c r="IP61" s="208"/>
      <c r="IQ61" s="208"/>
    </row>
    <row r="62" spans="1:251" x14ac:dyDescent="0.25">
      <c r="A62" s="230">
        <v>1</v>
      </c>
      <c r="B62" s="158" t="s">
        <v>356</v>
      </c>
      <c r="C62" s="193" t="s">
        <v>258</v>
      </c>
      <c r="D62" s="237">
        <v>0.3</v>
      </c>
      <c r="E62" s="237"/>
      <c r="F62" s="234">
        <v>0.3</v>
      </c>
      <c r="G62" s="239"/>
      <c r="H62" s="239"/>
      <c r="I62" s="235"/>
      <c r="J62" s="235">
        <v>0.3</v>
      </c>
      <c r="K62" s="159" t="s">
        <v>233</v>
      </c>
      <c r="L62" s="193">
        <v>32</v>
      </c>
      <c r="M62" s="244"/>
      <c r="N62" s="254"/>
      <c r="O62" s="208"/>
      <c r="P62" s="193">
        <v>113</v>
      </c>
      <c r="Q62" s="208"/>
      <c r="R62" s="208"/>
      <c r="S62" s="208"/>
      <c r="T62" s="208"/>
      <c r="U62" s="208"/>
      <c r="V62" s="208"/>
      <c r="W62" s="208"/>
      <c r="X62" s="208"/>
      <c r="Y62" s="208"/>
      <c r="Z62" s="208"/>
      <c r="AA62" s="208"/>
      <c r="AB62" s="208"/>
      <c r="AC62" s="208"/>
      <c r="AD62" s="208"/>
      <c r="AE62" s="208"/>
      <c r="AF62" s="208"/>
      <c r="AG62" s="208"/>
      <c r="AH62" s="208"/>
      <c r="AI62" s="208"/>
      <c r="AJ62" s="208"/>
      <c r="AK62" s="208"/>
      <c r="AL62" s="208"/>
      <c r="AM62" s="208"/>
      <c r="AN62" s="208"/>
      <c r="AO62" s="208"/>
      <c r="AP62" s="208"/>
      <c r="AQ62" s="208"/>
      <c r="AR62" s="208"/>
      <c r="AS62" s="208"/>
      <c r="AT62" s="208"/>
      <c r="AU62" s="208"/>
      <c r="AV62" s="208"/>
      <c r="AW62" s="208"/>
      <c r="AX62" s="208"/>
      <c r="AY62" s="208"/>
      <c r="AZ62" s="208"/>
      <c r="BA62" s="208"/>
      <c r="BB62" s="208"/>
      <c r="BC62" s="208"/>
      <c r="BD62" s="208"/>
      <c r="BE62" s="208"/>
      <c r="BF62" s="208"/>
      <c r="BG62" s="208"/>
      <c r="BH62" s="208"/>
      <c r="BI62" s="208"/>
      <c r="BJ62" s="208"/>
      <c r="BK62" s="208"/>
      <c r="BL62" s="208"/>
      <c r="BM62" s="208"/>
      <c r="BN62" s="208"/>
      <c r="BO62" s="208"/>
      <c r="BP62" s="208"/>
      <c r="BQ62" s="208"/>
      <c r="BR62" s="208"/>
      <c r="BS62" s="208"/>
      <c r="BT62" s="208"/>
      <c r="BU62" s="208"/>
      <c r="BV62" s="208"/>
      <c r="BW62" s="208"/>
      <c r="BX62" s="208"/>
      <c r="BY62" s="208"/>
      <c r="BZ62" s="208"/>
      <c r="CA62" s="208"/>
      <c r="CB62" s="208"/>
      <c r="CC62" s="208"/>
      <c r="CD62" s="208"/>
      <c r="CE62" s="208"/>
      <c r="CF62" s="208"/>
      <c r="CG62" s="208"/>
      <c r="CH62" s="208"/>
      <c r="CI62" s="208"/>
      <c r="CJ62" s="208"/>
      <c r="CK62" s="208"/>
      <c r="CL62" s="208"/>
      <c r="CM62" s="208"/>
      <c r="CN62" s="208"/>
      <c r="CO62" s="208"/>
      <c r="CP62" s="208"/>
      <c r="CQ62" s="208"/>
      <c r="CR62" s="208"/>
      <c r="CS62" s="208"/>
      <c r="CT62" s="208"/>
      <c r="CU62" s="208"/>
      <c r="CV62" s="208"/>
      <c r="CW62" s="208"/>
      <c r="CX62" s="208"/>
      <c r="CY62" s="208"/>
      <c r="CZ62" s="208"/>
      <c r="DA62" s="208"/>
      <c r="DB62" s="208"/>
      <c r="DC62" s="208"/>
      <c r="DD62" s="208"/>
      <c r="DE62" s="208"/>
      <c r="DF62" s="208"/>
      <c r="DG62" s="208"/>
      <c r="DH62" s="208"/>
      <c r="DI62" s="208"/>
      <c r="DJ62" s="208"/>
      <c r="DK62" s="208"/>
      <c r="DL62" s="208"/>
      <c r="DM62" s="208"/>
      <c r="DN62" s="208"/>
      <c r="DO62" s="208"/>
      <c r="DP62" s="208"/>
      <c r="DQ62" s="208"/>
      <c r="DR62" s="208"/>
      <c r="DS62" s="208"/>
      <c r="DT62" s="208"/>
      <c r="DU62" s="208"/>
      <c r="DV62" s="208"/>
      <c r="DW62" s="208"/>
      <c r="DX62" s="208"/>
      <c r="DY62" s="208"/>
      <c r="DZ62" s="208"/>
      <c r="EA62" s="208"/>
      <c r="EB62" s="208"/>
      <c r="EC62" s="208"/>
      <c r="ED62" s="208"/>
      <c r="EE62" s="208"/>
      <c r="EF62" s="208"/>
      <c r="EG62" s="208"/>
      <c r="EH62" s="208"/>
      <c r="EI62" s="208"/>
      <c r="EJ62" s="208"/>
      <c r="EK62" s="208"/>
      <c r="EL62" s="208"/>
      <c r="EM62" s="208"/>
      <c r="EN62" s="208"/>
      <c r="EO62" s="208"/>
      <c r="EP62" s="208"/>
      <c r="EQ62" s="208"/>
      <c r="ER62" s="208"/>
      <c r="ES62" s="208"/>
      <c r="ET62" s="208"/>
      <c r="EU62" s="208"/>
      <c r="EV62" s="208"/>
      <c r="EW62" s="208"/>
      <c r="EX62" s="208"/>
      <c r="EY62" s="208"/>
      <c r="EZ62" s="208"/>
      <c r="FA62" s="208"/>
      <c r="FB62" s="208"/>
      <c r="FC62" s="208"/>
      <c r="FD62" s="208"/>
      <c r="FE62" s="208"/>
      <c r="FF62" s="208"/>
      <c r="FG62" s="208"/>
      <c r="FH62" s="208"/>
      <c r="FI62" s="208"/>
      <c r="FJ62" s="208"/>
      <c r="FK62" s="208"/>
      <c r="FL62" s="208"/>
      <c r="FM62" s="208"/>
      <c r="FN62" s="208"/>
      <c r="FO62" s="208"/>
      <c r="FP62" s="208"/>
      <c r="FQ62" s="208"/>
      <c r="FR62" s="208"/>
      <c r="FS62" s="208"/>
      <c r="FT62" s="208"/>
      <c r="FU62" s="208"/>
      <c r="FV62" s="208"/>
      <c r="FW62" s="208"/>
      <c r="FX62" s="208"/>
      <c r="FY62" s="208"/>
      <c r="FZ62" s="208"/>
      <c r="GA62" s="208"/>
      <c r="GB62" s="208"/>
      <c r="GC62" s="208"/>
      <c r="GD62" s="208"/>
      <c r="GE62" s="208"/>
      <c r="GF62" s="208"/>
      <c r="GG62" s="208"/>
      <c r="GH62" s="208"/>
      <c r="GI62" s="208"/>
      <c r="GJ62" s="208"/>
      <c r="GK62" s="208"/>
      <c r="GL62" s="208"/>
      <c r="GM62" s="208"/>
      <c r="GN62" s="208"/>
      <c r="GO62" s="208"/>
      <c r="GP62" s="208"/>
      <c r="GQ62" s="208"/>
      <c r="GR62" s="208"/>
      <c r="GS62" s="208"/>
      <c r="GT62" s="208"/>
      <c r="GU62" s="208"/>
      <c r="GV62" s="208"/>
      <c r="GW62" s="208"/>
      <c r="GX62" s="208"/>
      <c r="GY62" s="208"/>
      <c r="GZ62" s="208"/>
      <c r="HA62" s="208"/>
      <c r="HB62" s="208"/>
      <c r="HC62" s="208"/>
      <c r="HD62" s="208"/>
      <c r="HE62" s="208"/>
      <c r="HF62" s="208"/>
      <c r="HG62" s="208"/>
      <c r="HH62" s="208"/>
      <c r="HI62" s="208"/>
      <c r="HJ62" s="208"/>
      <c r="HK62" s="208"/>
      <c r="HL62" s="208"/>
      <c r="HM62" s="208"/>
      <c r="HN62" s="208"/>
      <c r="HO62" s="208"/>
      <c r="HP62" s="208"/>
      <c r="HQ62" s="208"/>
      <c r="HR62" s="208"/>
      <c r="HS62" s="208"/>
      <c r="HT62" s="208"/>
      <c r="HU62" s="208"/>
      <c r="HV62" s="208"/>
      <c r="HW62" s="208"/>
      <c r="HX62" s="208"/>
      <c r="HY62" s="208"/>
      <c r="HZ62" s="208"/>
      <c r="IA62" s="208"/>
      <c r="IB62" s="208"/>
      <c r="IC62" s="208"/>
      <c r="ID62" s="208"/>
      <c r="IE62" s="208"/>
      <c r="IF62" s="208"/>
      <c r="IG62" s="208"/>
      <c r="IH62" s="208"/>
      <c r="II62" s="208"/>
      <c r="IJ62" s="208"/>
      <c r="IK62" s="208"/>
      <c r="IL62" s="208"/>
      <c r="IM62" s="208"/>
      <c r="IN62" s="208"/>
      <c r="IO62" s="208"/>
      <c r="IP62" s="208"/>
      <c r="IQ62" s="208"/>
    </row>
    <row r="63" spans="1:251" ht="31.5" x14ac:dyDescent="0.25">
      <c r="A63" s="176" t="s">
        <v>357</v>
      </c>
      <c r="B63" s="168" t="s">
        <v>277</v>
      </c>
      <c r="C63" s="167" t="s">
        <v>246</v>
      </c>
      <c r="D63" s="238">
        <f>SUM(D64:D65)</f>
        <v>0.84000000000000008</v>
      </c>
      <c r="E63" s="238">
        <f t="shared" ref="E63:J63" si="5">SUM(E64:E65)</f>
        <v>0.53</v>
      </c>
      <c r="F63" s="238">
        <f t="shared" si="5"/>
        <v>0.31</v>
      </c>
      <c r="G63" s="238"/>
      <c r="H63" s="238"/>
      <c r="I63" s="238"/>
      <c r="J63" s="238">
        <f t="shared" si="5"/>
        <v>0.31</v>
      </c>
      <c r="K63" s="218"/>
      <c r="L63" s="230"/>
      <c r="M63" s="244"/>
      <c r="N63" s="254"/>
      <c r="O63" s="208"/>
      <c r="P63" s="176"/>
      <c r="Q63" s="208"/>
      <c r="R63" s="208"/>
      <c r="S63" s="208"/>
      <c r="T63" s="208"/>
      <c r="U63" s="208"/>
      <c r="V63" s="208"/>
      <c r="W63" s="208"/>
      <c r="X63" s="208"/>
      <c r="Y63" s="208"/>
      <c r="Z63" s="208"/>
      <c r="AA63" s="208"/>
      <c r="AB63" s="208"/>
      <c r="AC63" s="208"/>
      <c r="AD63" s="208"/>
      <c r="AE63" s="208"/>
      <c r="AF63" s="208"/>
      <c r="AG63" s="208"/>
      <c r="AH63" s="208"/>
      <c r="AI63" s="208"/>
      <c r="AJ63" s="208"/>
      <c r="AK63" s="208"/>
      <c r="AL63" s="208"/>
      <c r="AM63" s="208"/>
      <c r="AN63" s="208"/>
      <c r="AO63" s="208"/>
      <c r="AP63" s="208"/>
      <c r="AQ63" s="208"/>
      <c r="AR63" s="208"/>
      <c r="AS63" s="208"/>
      <c r="AT63" s="208"/>
      <c r="AU63" s="208"/>
      <c r="AV63" s="208"/>
      <c r="AW63" s="208"/>
      <c r="AX63" s="208"/>
      <c r="AY63" s="208"/>
      <c r="AZ63" s="208"/>
      <c r="BA63" s="208"/>
      <c r="BB63" s="208"/>
      <c r="BC63" s="208"/>
      <c r="BD63" s="208"/>
      <c r="BE63" s="208"/>
      <c r="BF63" s="208"/>
      <c r="BG63" s="208"/>
      <c r="BH63" s="208"/>
      <c r="BI63" s="208"/>
      <c r="BJ63" s="208"/>
      <c r="BK63" s="208"/>
      <c r="BL63" s="208"/>
      <c r="BM63" s="208"/>
      <c r="BN63" s="208"/>
      <c r="BO63" s="208"/>
      <c r="BP63" s="208"/>
      <c r="BQ63" s="208"/>
      <c r="BR63" s="208"/>
      <c r="BS63" s="208"/>
      <c r="BT63" s="208"/>
      <c r="BU63" s="208"/>
      <c r="BV63" s="208"/>
      <c r="BW63" s="208"/>
      <c r="BX63" s="208"/>
      <c r="BY63" s="208"/>
      <c r="BZ63" s="208"/>
      <c r="CA63" s="208"/>
      <c r="CB63" s="208"/>
      <c r="CC63" s="208"/>
      <c r="CD63" s="208"/>
      <c r="CE63" s="208"/>
      <c r="CF63" s="208"/>
      <c r="CG63" s="208"/>
      <c r="CH63" s="208"/>
      <c r="CI63" s="208"/>
      <c r="CJ63" s="208"/>
      <c r="CK63" s="208"/>
      <c r="CL63" s="208"/>
      <c r="CM63" s="208"/>
      <c r="CN63" s="208"/>
      <c r="CO63" s="208"/>
      <c r="CP63" s="208"/>
      <c r="CQ63" s="208"/>
      <c r="CR63" s="208"/>
      <c r="CS63" s="208"/>
      <c r="CT63" s="208"/>
      <c r="CU63" s="208"/>
      <c r="CV63" s="208"/>
      <c r="CW63" s="208"/>
      <c r="CX63" s="208"/>
      <c r="CY63" s="208"/>
      <c r="CZ63" s="208"/>
      <c r="DA63" s="208"/>
      <c r="DB63" s="208"/>
      <c r="DC63" s="208"/>
      <c r="DD63" s="208"/>
      <c r="DE63" s="208"/>
      <c r="DF63" s="208"/>
      <c r="DG63" s="208"/>
      <c r="DH63" s="208"/>
      <c r="DI63" s="208"/>
      <c r="DJ63" s="208"/>
      <c r="DK63" s="208"/>
      <c r="DL63" s="208"/>
      <c r="DM63" s="208"/>
      <c r="DN63" s="208"/>
      <c r="DO63" s="208"/>
      <c r="DP63" s="208"/>
      <c r="DQ63" s="208"/>
      <c r="DR63" s="208"/>
      <c r="DS63" s="208"/>
      <c r="DT63" s="208"/>
      <c r="DU63" s="208"/>
      <c r="DV63" s="208"/>
      <c r="DW63" s="208"/>
      <c r="DX63" s="208"/>
      <c r="DY63" s="208"/>
      <c r="DZ63" s="208"/>
      <c r="EA63" s="208"/>
      <c r="EB63" s="208"/>
      <c r="EC63" s="208"/>
      <c r="ED63" s="208"/>
      <c r="EE63" s="208"/>
      <c r="EF63" s="208"/>
      <c r="EG63" s="208"/>
      <c r="EH63" s="208"/>
      <c r="EI63" s="208"/>
      <c r="EJ63" s="208"/>
      <c r="EK63" s="208"/>
      <c r="EL63" s="208"/>
      <c r="EM63" s="208"/>
      <c r="EN63" s="208"/>
      <c r="EO63" s="208"/>
      <c r="EP63" s="208"/>
      <c r="EQ63" s="208"/>
      <c r="ER63" s="208"/>
      <c r="ES63" s="208"/>
      <c r="ET63" s="208"/>
      <c r="EU63" s="208"/>
      <c r="EV63" s="208"/>
      <c r="EW63" s="208"/>
      <c r="EX63" s="208"/>
      <c r="EY63" s="208"/>
      <c r="EZ63" s="208"/>
      <c r="FA63" s="208"/>
      <c r="FB63" s="208"/>
      <c r="FC63" s="208"/>
      <c r="FD63" s="208"/>
      <c r="FE63" s="208"/>
      <c r="FF63" s="208"/>
      <c r="FG63" s="208"/>
      <c r="FH63" s="208"/>
      <c r="FI63" s="208"/>
      <c r="FJ63" s="208"/>
      <c r="FK63" s="208"/>
      <c r="FL63" s="208"/>
      <c r="FM63" s="208"/>
      <c r="FN63" s="208"/>
      <c r="FO63" s="208"/>
      <c r="FP63" s="208"/>
      <c r="FQ63" s="208"/>
      <c r="FR63" s="208"/>
      <c r="FS63" s="208"/>
      <c r="FT63" s="208"/>
      <c r="FU63" s="208"/>
      <c r="FV63" s="208"/>
      <c r="FW63" s="208"/>
      <c r="FX63" s="208"/>
      <c r="FY63" s="208"/>
      <c r="FZ63" s="208"/>
      <c r="GA63" s="208"/>
      <c r="GB63" s="208"/>
      <c r="GC63" s="208"/>
      <c r="GD63" s="208"/>
      <c r="GE63" s="208"/>
      <c r="GF63" s="208"/>
      <c r="GG63" s="208"/>
      <c r="GH63" s="208"/>
      <c r="GI63" s="208"/>
      <c r="GJ63" s="208"/>
      <c r="GK63" s="208"/>
      <c r="GL63" s="208"/>
      <c r="GM63" s="208"/>
      <c r="GN63" s="208"/>
      <c r="GO63" s="208"/>
      <c r="GP63" s="208"/>
      <c r="GQ63" s="208"/>
      <c r="GR63" s="208"/>
      <c r="GS63" s="208"/>
      <c r="GT63" s="208"/>
      <c r="GU63" s="208"/>
      <c r="GV63" s="208"/>
      <c r="GW63" s="208"/>
      <c r="GX63" s="208"/>
      <c r="GY63" s="208"/>
      <c r="GZ63" s="208"/>
      <c r="HA63" s="208"/>
      <c r="HB63" s="208"/>
      <c r="HC63" s="208"/>
      <c r="HD63" s="208"/>
      <c r="HE63" s="208"/>
      <c r="HF63" s="208"/>
      <c r="HG63" s="208"/>
      <c r="HH63" s="208"/>
      <c r="HI63" s="208"/>
      <c r="HJ63" s="208"/>
      <c r="HK63" s="208"/>
      <c r="HL63" s="208"/>
      <c r="HM63" s="208"/>
      <c r="HN63" s="208"/>
      <c r="HO63" s="208"/>
      <c r="HP63" s="208"/>
      <c r="HQ63" s="208"/>
      <c r="HR63" s="208"/>
      <c r="HS63" s="208"/>
      <c r="HT63" s="208"/>
      <c r="HU63" s="208"/>
      <c r="HV63" s="208"/>
      <c r="HW63" s="208"/>
      <c r="HX63" s="208"/>
      <c r="HY63" s="208"/>
      <c r="HZ63" s="208"/>
      <c r="IA63" s="208"/>
      <c r="IB63" s="208"/>
      <c r="IC63" s="208"/>
      <c r="ID63" s="208"/>
      <c r="IE63" s="208"/>
      <c r="IF63" s="208"/>
      <c r="IG63" s="208"/>
      <c r="IH63" s="208"/>
      <c r="II63" s="208"/>
      <c r="IJ63" s="208"/>
      <c r="IK63" s="208"/>
      <c r="IL63" s="208"/>
      <c r="IM63" s="208"/>
      <c r="IN63" s="208"/>
      <c r="IO63" s="208"/>
      <c r="IP63" s="208"/>
      <c r="IQ63" s="208"/>
    </row>
    <row r="64" spans="1:251" x14ac:dyDescent="0.25">
      <c r="A64" s="230">
        <v>1</v>
      </c>
      <c r="B64" s="209" t="s">
        <v>247</v>
      </c>
      <c r="C64" s="210" t="s">
        <v>246</v>
      </c>
      <c r="D64" s="236">
        <v>0.46</v>
      </c>
      <c r="E64" s="236">
        <v>0.23</v>
      </c>
      <c r="F64" s="237">
        <v>0.23</v>
      </c>
      <c r="G64" s="239"/>
      <c r="H64" s="239"/>
      <c r="I64" s="235"/>
      <c r="J64" s="235">
        <v>0.23</v>
      </c>
      <c r="K64" s="216" t="s">
        <v>228</v>
      </c>
      <c r="L64" s="231">
        <v>33</v>
      </c>
      <c r="M64" s="244"/>
      <c r="N64" s="254"/>
      <c r="O64" s="208"/>
      <c r="P64" s="210">
        <v>53</v>
      </c>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c r="BC64" s="208"/>
      <c r="BD64" s="208"/>
      <c r="BE64" s="208"/>
      <c r="BF64" s="208"/>
      <c r="BG64" s="208"/>
      <c r="BH64" s="208"/>
      <c r="BI64" s="208"/>
      <c r="BJ64" s="208"/>
      <c r="BK64" s="208"/>
      <c r="BL64" s="208"/>
      <c r="BM64" s="208"/>
      <c r="BN64" s="208"/>
      <c r="BO64" s="208"/>
      <c r="BP64" s="208"/>
      <c r="BQ64" s="208"/>
      <c r="BR64" s="208"/>
      <c r="BS64" s="208"/>
      <c r="BT64" s="208"/>
      <c r="BU64" s="208"/>
      <c r="BV64" s="208"/>
      <c r="BW64" s="208"/>
      <c r="BX64" s="208"/>
      <c r="BY64" s="208"/>
      <c r="BZ64" s="208"/>
      <c r="CA64" s="208"/>
      <c r="CB64" s="208"/>
      <c r="CC64" s="208"/>
      <c r="CD64" s="208"/>
      <c r="CE64" s="208"/>
      <c r="CF64" s="208"/>
      <c r="CG64" s="208"/>
      <c r="CH64" s="208"/>
      <c r="CI64" s="208"/>
      <c r="CJ64" s="208"/>
      <c r="CK64" s="208"/>
      <c r="CL64" s="208"/>
      <c r="CM64" s="208"/>
      <c r="CN64" s="208"/>
      <c r="CO64" s="208"/>
      <c r="CP64" s="208"/>
      <c r="CQ64" s="208"/>
      <c r="CR64" s="208"/>
      <c r="CS64" s="208"/>
      <c r="CT64" s="208"/>
      <c r="CU64" s="208"/>
      <c r="CV64" s="208"/>
      <c r="CW64" s="208"/>
      <c r="CX64" s="208"/>
      <c r="CY64" s="208"/>
      <c r="CZ64" s="208"/>
      <c r="DA64" s="208"/>
      <c r="DB64" s="208"/>
      <c r="DC64" s="208"/>
      <c r="DD64" s="208"/>
      <c r="DE64" s="208"/>
      <c r="DF64" s="208"/>
      <c r="DG64" s="208"/>
      <c r="DH64" s="208"/>
      <c r="DI64" s="208"/>
      <c r="DJ64" s="208"/>
      <c r="DK64" s="208"/>
      <c r="DL64" s="208"/>
      <c r="DM64" s="208"/>
      <c r="DN64" s="208"/>
      <c r="DO64" s="208"/>
      <c r="DP64" s="208"/>
      <c r="DQ64" s="208"/>
      <c r="DR64" s="208"/>
      <c r="DS64" s="208"/>
      <c r="DT64" s="208"/>
      <c r="DU64" s="208"/>
      <c r="DV64" s="208"/>
      <c r="DW64" s="208"/>
      <c r="DX64" s="208"/>
      <c r="DY64" s="208"/>
      <c r="DZ64" s="208"/>
      <c r="EA64" s="208"/>
      <c r="EB64" s="208"/>
      <c r="EC64" s="208"/>
      <c r="ED64" s="208"/>
      <c r="EE64" s="208"/>
      <c r="EF64" s="208"/>
      <c r="EG64" s="208"/>
      <c r="EH64" s="208"/>
      <c r="EI64" s="208"/>
      <c r="EJ64" s="208"/>
      <c r="EK64" s="208"/>
      <c r="EL64" s="208"/>
      <c r="EM64" s="208"/>
      <c r="EN64" s="208"/>
      <c r="EO64" s="208"/>
      <c r="EP64" s="208"/>
      <c r="EQ64" s="208"/>
      <c r="ER64" s="208"/>
      <c r="ES64" s="208"/>
      <c r="ET64" s="208"/>
      <c r="EU64" s="208"/>
      <c r="EV64" s="208"/>
      <c r="EW64" s="208"/>
      <c r="EX64" s="208"/>
      <c r="EY64" s="208"/>
      <c r="EZ64" s="208"/>
      <c r="FA64" s="208"/>
      <c r="FB64" s="208"/>
      <c r="FC64" s="208"/>
      <c r="FD64" s="208"/>
      <c r="FE64" s="208"/>
      <c r="FF64" s="208"/>
      <c r="FG64" s="208"/>
      <c r="FH64" s="208"/>
      <c r="FI64" s="208"/>
      <c r="FJ64" s="208"/>
      <c r="FK64" s="208"/>
      <c r="FL64" s="208"/>
      <c r="FM64" s="208"/>
      <c r="FN64" s="208"/>
      <c r="FO64" s="208"/>
      <c r="FP64" s="208"/>
      <c r="FQ64" s="208"/>
      <c r="FR64" s="208"/>
      <c r="FS64" s="208"/>
      <c r="FT64" s="208"/>
      <c r="FU64" s="208"/>
      <c r="FV64" s="208"/>
      <c r="FW64" s="208"/>
      <c r="FX64" s="208"/>
      <c r="FY64" s="208"/>
      <c r="FZ64" s="208"/>
      <c r="GA64" s="208"/>
      <c r="GB64" s="208"/>
      <c r="GC64" s="208"/>
      <c r="GD64" s="208"/>
      <c r="GE64" s="208"/>
      <c r="GF64" s="208"/>
      <c r="GG64" s="208"/>
      <c r="GH64" s="208"/>
      <c r="GI64" s="208"/>
      <c r="GJ64" s="208"/>
      <c r="GK64" s="208"/>
      <c r="GL64" s="208"/>
      <c r="GM64" s="208"/>
      <c r="GN64" s="208"/>
      <c r="GO64" s="208"/>
      <c r="GP64" s="208"/>
      <c r="GQ64" s="208"/>
      <c r="GR64" s="208"/>
      <c r="GS64" s="208"/>
      <c r="GT64" s="208"/>
      <c r="GU64" s="208"/>
      <c r="GV64" s="208"/>
      <c r="GW64" s="208"/>
      <c r="GX64" s="208"/>
      <c r="GY64" s="208"/>
      <c r="GZ64" s="208"/>
      <c r="HA64" s="208"/>
      <c r="HB64" s="208"/>
      <c r="HC64" s="208"/>
      <c r="HD64" s="208"/>
      <c r="HE64" s="208"/>
      <c r="HF64" s="208"/>
      <c r="HG64" s="208"/>
      <c r="HH64" s="208"/>
      <c r="HI64" s="208"/>
      <c r="HJ64" s="208"/>
      <c r="HK64" s="208"/>
      <c r="HL64" s="208"/>
      <c r="HM64" s="208"/>
      <c r="HN64" s="208"/>
      <c r="HO64" s="208"/>
      <c r="HP64" s="208"/>
      <c r="HQ64" s="208"/>
      <c r="HR64" s="208"/>
      <c r="HS64" s="208"/>
      <c r="HT64" s="208"/>
      <c r="HU64" s="208"/>
      <c r="HV64" s="208"/>
      <c r="HW64" s="208"/>
      <c r="HX64" s="208"/>
      <c r="HY64" s="208"/>
      <c r="HZ64" s="208"/>
      <c r="IA64" s="208"/>
      <c r="IB64" s="208"/>
      <c r="IC64" s="208"/>
      <c r="ID64" s="208"/>
      <c r="IE64" s="208"/>
      <c r="IF64" s="208"/>
      <c r="IG64" s="208"/>
      <c r="IH64" s="208"/>
      <c r="II64" s="208"/>
      <c r="IJ64" s="208"/>
      <c r="IK64" s="208"/>
      <c r="IL64" s="208"/>
      <c r="IM64" s="208"/>
      <c r="IN64" s="208"/>
      <c r="IO64" s="208"/>
      <c r="IP64" s="208"/>
      <c r="IQ64" s="208"/>
    </row>
    <row r="65" spans="1:251" x14ac:dyDescent="0.25">
      <c r="A65" s="230">
        <v>2</v>
      </c>
      <c r="B65" s="158" t="s">
        <v>358</v>
      </c>
      <c r="C65" s="193" t="s">
        <v>246</v>
      </c>
      <c r="D65" s="237">
        <v>0.38</v>
      </c>
      <c r="E65" s="237">
        <v>0.3</v>
      </c>
      <c r="F65" s="234">
        <v>0.08</v>
      </c>
      <c r="G65" s="239"/>
      <c r="H65" s="239"/>
      <c r="I65" s="235"/>
      <c r="J65" s="235">
        <v>0.08</v>
      </c>
      <c r="K65" s="194" t="s">
        <v>269</v>
      </c>
      <c r="L65" s="193">
        <v>34</v>
      </c>
      <c r="M65" s="244"/>
      <c r="N65" s="254"/>
      <c r="O65" s="208"/>
      <c r="P65" s="193">
        <v>112</v>
      </c>
      <c r="Q65" s="208"/>
      <c r="R65" s="208"/>
      <c r="S65" s="208"/>
      <c r="T65" s="208"/>
      <c r="U65" s="208"/>
      <c r="V65" s="208"/>
      <c r="W65" s="208"/>
      <c r="X65" s="208"/>
      <c r="Y65" s="208"/>
      <c r="Z65" s="208"/>
      <c r="AA65" s="208"/>
      <c r="AB65" s="208"/>
      <c r="AC65" s="208"/>
      <c r="AD65" s="208"/>
      <c r="AE65" s="208"/>
      <c r="AF65" s="208"/>
      <c r="AG65" s="208"/>
      <c r="AH65" s="208"/>
      <c r="AI65" s="208"/>
      <c r="AJ65" s="208"/>
      <c r="AK65" s="208"/>
      <c r="AL65" s="208"/>
      <c r="AM65" s="208"/>
      <c r="AN65" s="208"/>
      <c r="AO65" s="208"/>
      <c r="AP65" s="208"/>
      <c r="AQ65" s="208"/>
      <c r="AR65" s="208"/>
      <c r="AS65" s="208"/>
      <c r="AT65" s="208"/>
      <c r="AU65" s="208"/>
      <c r="AV65" s="208"/>
      <c r="AW65" s="208"/>
      <c r="AX65" s="208"/>
      <c r="AY65" s="208"/>
      <c r="AZ65" s="208"/>
      <c r="BA65" s="208"/>
      <c r="BB65" s="208"/>
      <c r="BC65" s="208"/>
      <c r="BD65" s="208"/>
      <c r="BE65" s="208"/>
      <c r="BF65" s="208"/>
      <c r="BG65" s="208"/>
      <c r="BH65" s="208"/>
      <c r="BI65" s="208"/>
      <c r="BJ65" s="208"/>
      <c r="BK65" s="208"/>
      <c r="BL65" s="208"/>
      <c r="BM65" s="208"/>
      <c r="BN65" s="208"/>
      <c r="BO65" s="208"/>
      <c r="BP65" s="208"/>
      <c r="BQ65" s="208"/>
      <c r="BR65" s="208"/>
      <c r="BS65" s="208"/>
      <c r="BT65" s="208"/>
      <c r="BU65" s="208"/>
      <c r="BV65" s="208"/>
      <c r="BW65" s="208"/>
      <c r="BX65" s="208"/>
      <c r="BY65" s="208"/>
      <c r="BZ65" s="208"/>
      <c r="CA65" s="208"/>
      <c r="CB65" s="208"/>
      <c r="CC65" s="208"/>
      <c r="CD65" s="208"/>
      <c r="CE65" s="208"/>
      <c r="CF65" s="208"/>
      <c r="CG65" s="208"/>
      <c r="CH65" s="208"/>
      <c r="CI65" s="208"/>
      <c r="CJ65" s="208"/>
      <c r="CK65" s="208"/>
      <c r="CL65" s="208"/>
      <c r="CM65" s="208"/>
      <c r="CN65" s="208"/>
      <c r="CO65" s="208"/>
      <c r="CP65" s="208"/>
      <c r="CQ65" s="208"/>
      <c r="CR65" s="208"/>
      <c r="CS65" s="208"/>
      <c r="CT65" s="208"/>
      <c r="CU65" s="208"/>
      <c r="CV65" s="208"/>
      <c r="CW65" s="208"/>
      <c r="CX65" s="208"/>
      <c r="CY65" s="208"/>
      <c r="CZ65" s="208"/>
      <c r="DA65" s="208"/>
      <c r="DB65" s="208"/>
      <c r="DC65" s="208"/>
      <c r="DD65" s="208"/>
      <c r="DE65" s="208"/>
      <c r="DF65" s="208"/>
      <c r="DG65" s="208"/>
      <c r="DH65" s="208"/>
      <c r="DI65" s="208"/>
      <c r="DJ65" s="208"/>
      <c r="DK65" s="208"/>
      <c r="DL65" s="208"/>
      <c r="DM65" s="208"/>
      <c r="DN65" s="208"/>
      <c r="DO65" s="208"/>
      <c r="DP65" s="208"/>
      <c r="DQ65" s="208"/>
      <c r="DR65" s="208"/>
      <c r="DS65" s="208"/>
      <c r="DT65" s="208"/>
      <c r="DU65" s="208"/>
      <c r="DV65" s="208"/>
      <c r="DW65" s="208"/>
      <c r="DX65" s="208"/>
      <c r="DY65" s="208"/>
      <c r="DZ65" s="208"/>
      <c r="EA65" s="208"/>
      <c r="EB65" s="208"/>
      <c r="EC65" s="208"/>
      <c r="ED65" s="208"/>
      <c r="EE65" s="208"/>
      <c r="EF65" s="208"/>
      <c r="EG65" s="208"/>
      <c r="EH65" s="208"/>
      <c r="EI65" s="208"/>
      <c r="EJ65" s="208"/>
      <c r="EK65" s="208"/>
      <c r="EL65" s="208"/>
      <c r="EM65" s="208"/>
      <c r="EN65" s="208"/>
      <c r="EO65" s="208"/>
      <c r="EP65" s="208"/>
      <c r="EQ65" s="208"/>
      <c r="ER65" s="208"/>
      <c r="ES65" s="208"/>
      <c r="ET65" s="208"/>
      <c r="EU65" s="208"/>
      <c r="EV65" s="208"/>
      <c r="EW65" s="208"/>
      <c r="EX65" s="208"/>
      <c r="EY65" s="208"/>
      <c r="EZ65" s="208"/>
      <c r="FA65" s="208"/>
      <c r="FB65" s="208"/>
      <c r="FC65" s="208"/>
      <c r="FD65" s="208"/>
      <c r="FE65" s="208"/>
      <c r="FF65" s="208"/>
      <c r="FG65" s="208"/>
      <c r="FH65" s="208"/>
      <c r="FI65" s="208"/>
      <c r="FJ65" s="208"/>
      <c r="FK65" s="208"/>
      <c r="FL65" s="208"/>
      <c r="FM65" s="208"/>
      <c r="FN65" s="208"/>
      <c r="FO65" s="208"/>
      <c r="FP65" s="208"/>
      <c r="FQ65" s="208"/>
      <c r="FR65" s="208"/>
      <c r="FS65" s="208"/>
      <c r="FT65" s="208"/>
      <c r="FU65" s="208"/>
      <c r="FV65" s="208"/>
      <c r="FW65" s="208"/>
      <c r="FX65" s="208"/>
      <c r="FY65" s="208"/>
      <c r="FZ65" s="208"/>
      <c r="GA65" s="208"/>
      <c r="GB65" s="208"/>
      <c r="GC65" s="208"/>
      <c r="GD65" s="208"/>
      <c r="GE65" s="208"/>
      <c r="GF65" s="208"/>
      <c r="GG65" s="208"/>
      <c r="GH65" s="208"/>
      <c r="GI65" s="208"/>
      <c r="GJ65" s="208"/>
      <c r="GK65" s="208"/>
      <c r="GL65" s="208"/>
      <c r="GM65" s="208"/>
      <c r="GN65" s="208"/>
      <c r="GO65" s="208"/>
      <c r="GP65" s="208"/>
      <c r="GQ65" s="208"/>
      <c r="GR65" s="208"/>
      <c r="GS65" s="208"/>
      <c r="GT65" s="208"/>
      <c r="GU65" s="208"/>
      <c r="GV65" s="208"/>
      <c r="GW65" s="208"/>
      <c r="GX65" s="208"/>
      <c r="GY65" s="208"/>
      <c r="GZ65" s="208"/>
      <c r="HA65" s="208"/>
      <c r="HB65" s="208"/>
      <c r="HC65" s="208"/>
      <c r="HD65" s="208"/>
      <c r="HE65" s="208"/>
      <c r="HF65" s="208"/>
      <c r="HG65" s="208"/>
      <c r="HH65" s="208"/>
      <c r="HI65" s="208"/>
      <c r="HJ65" s="208"/>
      <c r="HK65" s="208"/>
      <c r="HL65" s="208"/>
      <c r="HM65" s="208"/>
      <c r="HN65" s="208"/>
      <c r="HO65" s="208"/>
      <c r="HP65" s="208"/>
      <c r="HQ65" s="208"/>
      <c r="HR65" s="208"/>
      <c r="HS65" s="208"/>
      <c r="HT65" s="208"/>
      <c r="HU65" s="208"/>
      <c r="HV65" s="208"/>
      <c r="HW65" s="208"/>
      <c r="HX65" s="208"/>
      <c r="HY65" s="208"/>
      <c r="HZ65" s="208"/>
      <c r="IA65" s="208"/>
      <c r="IB65" s="208"/>
      <c r="IC65" s="208"/>
      <c r="ID65" s="208"/>
      <c r="IE65" s="208"/>
      <c r="IF65" s="208"/>
      <c r="IG65" s="208"/>
      <c r="IH65" s="208"/>
      <c r="II65" s="208"/>
      <c r="IJ65" s="208"/>
      <c r="IK65" s="208"/>
      <c r="IL65" s="208"/>
      <c r="IM65" s="208"/>
      <c r="IN65" s="208"/>
      <c r="IO65" s="208"/>
      <c r="IP65" s="208"/>
      <c r="IQ65" s="208"/>
    </row>
    <row r="66" spans="1:251" s="147" customFormat="1" x14ac:dyDescent="0.2">
      <c r="A66" s="174" t="s">
        <v>359</v>
      </c>
      <c r="B66" s="155" t="s">
        <v>248</v>
      </c>
      <c r="C66" s="225" t="s">
        <v>249</v>
      </c>
      <c r="D66" s="233">
        <f>SUM(D67:D68)</f>
        <v>1.01</v>
      </c>
      <c r="E66" s="233"/>
      <c r="F66" s="233">
        <f>SUM(F67:F68)</f>
        <v>1.01</v>
      </c>
      <c r="G66" s="233"/>
      <c r="H66" s="233"/>
      <c r="I66" s="233"/>
      <c r="J66" s="233">
        <f>SUM(J67:J68)</f>
        <v>1.01</v>
      </c>
      <c r="K66" s="217"/>
      <c r="L66" s="175"/>
      <c r="M66" s="240"/>
      <c r="N66" s="252"/>
      <c r="P66" s="174"/>
    </row>
    <row r="67" spans="1:251" x14ac:dyDescent="0.2">
      <c r="A67" s="229">
        <v>1</v>
      </c>
      <c r="B67" s="158" t="s">
        <v>360</v>
      </c>
      <c r="C67" s="193" t="s">
        <v>249</v>
      </c>
      <c r="D67" s="237">
        <v>0.52</v>
      </c>
      <c r="E67" s="237"/>
      <c r="F67" s="234">
        <v>0.52</v>
      </c>
      <c r="G67" s="239"/>
      <c r="H67" s="239"/>
      <c r="I67" s="235"/>
      <c r="J67" s="235">
        <v>0.52</v>
      </c>
      <c r="K67" s="159" t="s">
        <v>228</v>
      </c>
      <c r="L67" s="193">
        <v>36</v>
      </c>
      <c r="M67" s="240"/>
      <c r="P67" s="193">
        <v>115</v>
      </c>
    </row>
    <row r="68" spans="1:251" x14ac:dyDescent="0.2">
      <c r="A68" s="229">
        <v>2</v>
      </c>
      <c r="B68" s="158" t="s">
        <v>361</v>
      </c>
      <c r="C68" s="193" t="s">
        <v>249</v>
      </c>
      <c r="D68" s="237">
        <v>0.49</v>
      </c>
      <c r="E68" s="237"/>
      <c r="F68" s="234">
        <v>0.49</v>
      </c>
      <c r="G68" s="239"/>
      <c r="H68" s="239"/>
      <c r="I68" s="235"/>
      <c r="J68" s="235">
        <v>0.49</v>
      </c>
      <c r="K68" s="159" t="s">
        <v>228</v>
      </c>
      <c r="L68" s="193">
        <v>37</v>
      </c>
      <c r="M68" s="240"/>
      <c r="P68" s="193">
        <v>116</v>
      </c>
    </row>
    <row r="69" spans="1:251" s="147" customFormat="1" ht="33" customHeight="1" x14ac:dyDescent="0.2">
      <c r="A69" s="172" t="s">
        <v>362</v>
      </c>
      <c r="B69" s="228" t="s">
        <v>363</v>
      </c>
      <c r="C69" s="227" t="s">
        <v>364</v>
      </c>
      <c r="D69" s="233">
        <f>SUM(D70)</f>
        <v>0.03</v>
      </c>
      <c r="E69" s="233"/>
      <c r="F69" s="233">
        <f>SUM(F70)</f>
        <v>0.03</v>
      </c>
      <c r="G69" s="233"/>
      <c r="H69" s="233"/>
      <c r="I69" s="233"/>
      <c r="J69" s="233">
        <f>SUM(J70)</f>
        <v>0.03</v>
      </c>
      <c r="K69" s="163"/>
      <c r="L69" s="229"/>
      <c r="M69" s="240"/>
      <c r="N69" s="252"/>
      <c r="P69" s="172"/>
    </row>
    <row r="70" spans="1:251" x14ac:dyDescent="0.2">
      <c r="A70" s="229">
        <v>1</v>
      </c>
      <c r="B70" s="201" t="s">
        <v>365</v>
      </c>
      <c r="C70" s="199" t="s">
        <v>364</v>
      </c>
      <c r="D70" s="237">
        <v>0.03</v>
      </c>
      <c r="E70" s="237"/>
      <c r="F70" s="236">
        <v>0.03</v>
      </c>
      <c r="G70" s="239"/>
      <c r="H70" s="239"/>
      <c r="I70" s="235"/>
      <c r="J70" s="235">
        <v>0.03</v>
      </c>
      <c r="K70" s="207" t="s">
        <v>228</v>
      </c>
      <c r="L70" s="193">
        <v>38</v>
      </c>
      <c r="M70" s="240"/>
      <c r="P70" s="193">
        <v>81</v>
      </c>
    </row>
    <row r="71" spans="1:251" x14ac:dyDescent="0.25">
      <c r="A71" s="176" t="s">
        <v>280</v>
      </c>
      <c r="B71" s="155" t="s">
        <v>260</v>
      </c>
      <c r="C71" s="167" t="s">
        <v>101</v>
      </c>
      <c r="D71" s="238">
        <f>SUM(D72)</f>
        <v>0.08</v>
      </c>
      <c r="E71" s="238"/>
      <c r="F71" s="238">
        <f>SUM(F72)</f>
        <v>0.08</v>
      </c>
      <c r="G71" s="238"/>
      <c r="H71" s="238"/>
      <c r="I71" s="238"/>
      <c r="J71" s="238">
        <f>SUM(J72)</f>
        <v>0.08</v>
      </c>
      <c r="K71" s="218"/>
      <c r="L71" s="230"/>
      <c r="M71" s="244"/>
      <c r="N71" s="254"/>
      <c r="O71" s="208"/>
      <c r="P71" s="176"/>
      <c r="Q71" s="208"/>
      <c r="R71" s="208"/>
      <c r="S71" s="208"/>
      <c r="T71" s="208"/>
      <c r="U71" s="208"/>
      <c r="V71" s="208"/>
      <c r="W71" s="208"/>
      <c r="X71" s="208"/>
      <c r="Y71" s="208"/>
      <c r="Z71" s="208"/>
      <c r="AA71" s="208"/>
      <c r="AB71" s="208"/>
      <c r="AC71" s="208"/>
      <c r="AD71" s="208"/>
      <c r="AE71" s="208"/>
      <c r="AF71" s="208"/>
      <c r="AG71" s="208"/>
      <c r="AH71" s="208"/>
      <c r="AI71" s="208"/>
      <c r="AJ71" s="208"/>
      <c r="AK71" s="208"/>
      <c r="AL71" s="208"/>
      <c r="AM71" s="208"/>
      <c r="AN71" s="208"/>
      <c r="AO71" s="208"/>
      <c r="AP71" s="208"/>
      <c r="AQ71" s="208"/>
      <c r="AR71" s="208"/>
      <c r="AS71" s="208"/>
      <c r="AT71" s="208"/>
      <c r="AU71" s="208"/>
      <c r="AV71" s="208"/>
      <c r="AW71" s="208"/>
      <c r="AX71" s="208"/>
      <c r="AY71" s="208"/>
      <c r="AZ71" s="208"/>
      <c r="BA71" s="208"/>
      <c r="BB71" s="208"/>
      <c r="BC71" s="208"/>
      <c r="BD71" s="208"/>
      <c r="BE71" s="208"/>
      <c r="BF71" s="208"/>
      <c r="BG71" s="208"/>
      <c r="BH71" s="208"/>
      <c r="BI71" s="208"/>
      <c r="BJ71" s="208"/>
      <c r="BK71" s="208"/>
      <c r="BL71" s="208"/>
      <c r="BM71" s="208"/>
      <c r="BN71" s="208"/>
      <c r="BO71" s="208"/>
      <c r="BP71" s="208"/>
      <c r="BQ71" s="208"/>
      <c r="BR71" s="208"/>
      <c r="BS71" s="208"/>
      <c r="BT71" s="208"/>
      <c r="BU71" s="208"/>
      <c r="BV71" s="208"/>
      <c r="BW71" s="208"/>
      <c r="BX71" s="208"/>
      <c r="BY71" s="208"/>
      <c r="BZ71" s="208"/>
      <c r="CA71" s="208"/>
      <c r="CB71" s="208"/>
      <c r="CC71" s="208"/>
      <c r="CD71" s="208"/>
      <c r="CE71" s="208"/>
      <c r="CF71" s="208"/>
      <c r="CG71" s="208"/>
      <c r="CH71" s="208"/>
      <c r="CI71" s="208"/>
      <c r="CJ71" s="208"/>
      <c r="CK71" s="208"/>
      <c r="CL71" s="208"/>
      <c r="CM71" s="208"/>
      <c r="CN71" s="208"/>
      <c r="CO71" s="208"/>
      <c r="CP71" s="208"/>
      <c r="CQ71" s="208"/>
      <c r="CR71" s="208"/>
      <c r="CS71" s="208"/>
      <c r="CT71" s="208"/>
      <c r="CU71" s="208"/>
      <c r="CV71" s="208"/>
      <c r="CW71" s="208"/>
      <c r="CX71" s="208"/>
      <c r="CY71" s="208"/>
      <c r="CZ71" s="208"/>
      <c r="DA71" s="208"/>
      <c r="DB71" s="208"/>
      <c r="DC71" s="208"/>
      <c r="DD71" s="208"/>
      <c r="DE71" s="208"/>
      <c r="DF71" s="208"/>
      <c r="DG71" s="208"/>
      <c r="DH71" s="208"/>
      <c r="DI71" s="208"/>
      <c r="DJ71" s="208"/>
      <c r="DK71" s="208"/>
      <c r="DL71" s="208"/>
      <c r="DM71" s="208"/>
      <c r="DN71" s="208"/>
      <c r="DO71" s="208"/>
      <c r="DP71" s="208"/>
      <c r="DQ71" s="208"/>
      <c r="DR71" s="208"/>
      <c r="DS71" s="208"/>
      <c r="DT71" s="208"/>
      <c r="DU71" s="208"/>
      <c r="DV71" s="208"/>
      <c r="DW71" s="208"/>
      <c r="DX71" s="208"/>
      <c r="DY71" s="208"/>
      <c r="DZ71" s="208"/>
      <c r="EA71" s="208"/>
      <c r="EB71" s="208"/>
      <c r="EC71" s="208"/>
      <c r="ED71" s="208"/>
      <c r="EE71" s="208"/>
      <c r="EF71" s="208"/>
      <c r="EG71" s="208"/>
      <c r="EH71" s="208"/>
      <c r="EI71" s="208"/>
      <c r="EJ71" s="208"/>
      <c r="EK71" s="208"/>
      <c r="EL71" s="208"/>
      <c r="EM71" s="208"/>
      <c r="EN71" s="208"/>
      <c r="EO71" s="208"/>
      <c r="EP71" s="208"/>
      <c r="EQ71" s="208"/>
      <c r="ER71" s="208"/>
      <c r="ES71" s="208"/>
      <c r="ET71" s="208"/>
      <c r="EU71" s="208"/>
      <c r="EV71" s="208"/>
      <c r="EW71" s="208"/>
      <c r="EX71" s="208"/>
      <c r="EY71" s="208"/>
      <c r="EZ71" s="208"/>
      <c r="FA71" s="208"/>
      <c r="FB71" s="208"/>
      <c r="FC71" s="208"/>
      <c r="FD71" s="208"/>
      <c r="FE71" s="208"/>
      <c r="FF71" s="208"/>
      <c r="FG71" s="208"/>
      <c r="FH71" s="208"/>
      <c r="FI71" s="208"/>
      <c r="FJ71" s="208"/>
      <c r="FK71" s="208"/>
      <c r="FL71" s="208"/>
      <c r="FM71" s="208"/>
      <c r="FN71" s="208"/>
      <c r="FO71" s="208"/>
      <c r="FP71" s="208"/>
      <c r="FQ71" s="208"/>
      <c r="FR71" s="208"/>
      <c r="FS71" s="208"/>
      <c r="FT71" s="208"/>
      <c r="FU71" s="208"/>
      <c r="FV71" s="208"/>
      <c r="FW71" s="208"/>
      <c r="FX71" s="208"/>
      <c r="FY71" s="208"/>
      <c r="FZ71" s="208"/>
      <c r="GA71" s="208"/>
      <c r="GB71" s="208"/>
      <c r="GC71" s="208"/>
      <c r="GD71" s="208"/>
      <c r="GE71" s="208"/>
      <c r="GF71" s="208"/>
      <c r="GG71" s="208"/>
      <c r="GH71" s="208"/>
      <c r="GI71" s="208"/>
      <c r="GJ71" s="208"/>
      <c r="GK71" s="208"/>
      <c r="GL71" s="208"/>
      <c r="GM71" s="208"/>
      <c r="GN71" s="208"/>
      <c r="GO71" s="208"/>
      <c r="GP71" s="208"/>
      <c r="GQ71" s="208"/>
      <c r="GR71" s="208"/>
      <c r="GS71" s="208"/>
      <c r="GT71" s="208"/>
      <c r="GU71" s="208"/>
      <c r="GV71" s="208"/>
      <c r="GW71" s="208"/>
      <c r="GX71" s="208"/>
      <c r="GY71" s="208"/>
      <c r="GZ71" s="208"/>
      <c r="HA71" s="208"/>
      <c r="HB71" s="208"/>
      <c r="HC71" s="208"/>
      <c r="HD71" s="208"/>
      <c r="HE71" s="208"/>
      <c r="HF71" s="208"/>
      <c r="HG71" s="208"/>
      <c r="HH71" s="208"/>
      <c r="HI71" s="208"/>
      <c r="HJ71" s="208"/>
      <c r="HK71" s="208"/>
      <c r="HL71" s="208"/>
      <c r="HM71" s="208"/>
      <c r="HN71" s="208"/>
      <c r="HO71" s="208"/>
      <c r="HP71" s="208"/>
      <c r="HQ71" s="208"/>
      <c r="HR71" s="208"/>
      <c r="HS71" s="208"/>
      <c r="HT71" s="208"/>
      <c r="HU71" s="208"/>
      <c r="HV71" s="208"/>
      <c r="HW71" s="208"/>
      <c r="HX71" s="208"/>
      <c r="HY71" s="208"/>
      <c r="HZ71" s="208"/>
      <c r="IA71" s="208"/>
      <c r="IB71" s="208"/>
      <c r="IC71" s="208"/>
      <c r="ID71" s="208"/>
      <c r="IE71" s="208"/>
      <c r="IF71" s="208"/>
      <c r="IG71" s="208"/>
      <c r="IH71" s="208"/>
      <c r="II71" s="208"/>
      <c r="IJ71" s="208"/>
      <c r="IK71" s="208"/>
      <c r="IL71" s="208"/>
      <c r="IM71" s="208"/>
      <c r="IN71" s="208"/>
      <c r="IO71" s="208"/>
      <c r="IP71" s="208"/>
      <c r="IQ71" s="208"/>
    </row>
    <row r="72" spans="1:251" x14ac:dyDescent="0.25">
      <c r="A72" s="230">
        <v>1</v>
      </c>
      <c r="B72" s="158" t="s">
        <v>366</v>
      </c>
      <c r="C72" s="193" t="s">
        <v>101</v>
      </c>
      <c r="D72" s="237">
        <v>0.08</v>
      </c>
      <c r="E72" s="237"/>
      <c r="F72" s="234">
        <v>0.08</v>
      </c>
      <c r="G72" s="239"/>
      <c r="H72" s="239"/>
      <c r="I72" s="235"/>
      <c r="J72" s="235">
        <v>0.08</v>
      </c>
      <c r="K72" s="194" t="s">
        <v>269</v>
      </c>
      <c r="L72" s="193">
        <v>39</v>
      </c>
      <c r="M72" s="244"/>
      <c r="N72" s="254"/>
      <c r="O72" s="208"/>
      <c r="P72" s="193">
        <v>111</v>
      </c>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8"/>
      <c r="BE72" s="208"/>
      <c r="BF72" s="208"/>
      <c r="BG72" s="208"/>
      <c r="BH72" s="208"/>
      <c r="BI72" s="208"/>
      <c r="BJ72" s="208"/>
      <c r="BK72" s="208"/>
      <c r="BL72" s="208"/>
      <c r="BM72" s="208"/>
      <c r="BN72" s="208"/>
      <c r="BO72" s="208"/>
      <c r="BP72" s="208"/>
      <c r="BQ72" s="208"/>
      <c r="BR72" s="208"/>
      <c r="BS72" s="208"/>
      <c r="BT72" s="208"/>
      <c r="BU72" s="208"/>
      <c r="BV72" s="208"/>
      <c r="BW72" s="208"/>
      <c r="BX72" s="208"/>
      <c r="BY72" s="208"/>
      <c r="BZ72" s="208"/>
      <c r="CA72" s="208"/>
      <c r="CB72" s="208"/>
      <c r="CC72" s="208"/>
      <c r="CD72" s="208"/>
      <c r="CE72" s="208"/>
      <c r="CF72" s="208"/>
      <c r="CG72" s="208"/>
      <c r="CH72" s="208"/>
      <c r="CI72" s="208"/>
      <c r="CJ72" s="208"/>
      <c r="CK72" s="208"/>
      <c r="CL72" s="208"/>
      <c r="CM72" s="208"/>
      <c r="CN72" s="208"/>
      <c r="CO72" s="208"/>
      <c r="CP72" s="208"/>
      <c r="CQ72" s="208"/>
      <c r="CR72" s="208"/>
      <c r="CS72" s="208"/>
      <c r="CT72" s="208"/>
      <c r="CU72" s="208"/>
      <c r="CV72" s="208"/>
      <c r="CW72" s="208"/>
      <c r="CX72" s="208"/>
      <c r="CY72" s="208"/>
      <c r="CZ72" s="208"/>
      <c r="DA72" s="208"/>
      <c r="DB72" s="208"/>
      <c r="DC72" s="208"/>
      <c r="DD72" s="208"/>
      <c r="DE72" s="208"/>
      <c r="DF72" s="208"/>
      <c r="DG72" s="208"/>
      <c r="DH72" s="208"/>
      <c r="DI72" s="208"/>
      <c r="DJ72" s="208"/>
      <c r="DK72" s="208"/>
      <c r="DL72" s="208"/>
      <c r="DM72" s="208"/>
      <c r="DN72" s="208"/>
      <c r="DO72" s="208"/>
      <c r="DP72" s="208"/>
      <c r="DQ72" s="208"/>
      <c r="DR72" s="208"/>
      <c r="DS72" s="208"/>
      <c r="DT72" s="208"/>
      <c r="DU72" s="208"/>
      <c r="DV72" s="208"/>
      <c r="DW72" s="208"/>
      <c r="DX72" s="208"/>
      <c r="DY72" s="208"/>
      <c r="DZ72" s="208"/>
      <c r="EA72" s="208"/>
      <c r="EB72" s="208"/>
      <c r="EC72" s="208"/>
      <c r="ED72" s="208"/>
      <c r="EE72" s="208"/>
      <c r="EF72" s="208"/>
      <c r="EG72" s="208"/>
      <c r="EH72" s="208"/>
      <c r="EI72" s="208"/>
      <c r="EJ72" s="208"/>
      <c r="EK72" s="208"/>
      <c r="EL72" s="208"/>
      <c r="EM72" s="208"/>
      <c r="EN72" s="208"/>
      <c r="EO72" s="208"/>
      <c r="EP72" s="208"/>
      <c r="EQ72" s="208"/>
      <c r="ER72" s="208"/>
      <c r="ES72" s="208"/>
      <c r="ET72" s="208"/>
      <c r="EU72" s="208"/>
      <c r="EV72" s="208"/>
      <c r="EW72" s="208"/>
      <c r="EX72" s="208"/>
      <c r="EY72" s="208"/>
      <c r="EZ72" s="208"/>
      <c r="FA72" s="208"/>
      <c r="FB72" s="208"/>
      <c r="FC72" s="208"/>
      <c r="FD72" s="208"/>
      <c r="FE72" s="208"/>
      <c r="FF72" s="208"/>
      <c r="FG72" s="208"/>
      <c r="FH72" s="208"/>
      <c r="FI72" s="208"/>
      <c r="FJ72" s="208"/>
      <c r="FK72" s="208"/>
      <c r="FL72" s="208"/>
      <c r="FM72" s="208"/>
      <c r="FN72" s="208"/>
      <c r="FO72" s="208"/>
      <c r="FP72" s="208"/>
      <c r="FQ72" s="208"/>
      <c r="FR72" s="208"/>
      <c r="FS72" s="208"/>
      <c r="FT72" s="208"/>
      <c r="FU72" s="208"/>
      <c r="FV72" s="208"/>
      <c r="FW72" s="208"/>
      <c r="FX72" s="208"/>
      <c r="FY72" s="208"/>
      <c r="FZ72" s="208"/>
      <c r="GA72" s="208"/>
      <c r="GB72" s="208"/>
      <c r="GC72" s="208"/>
      <c r="GD72" s="208"/>
      <c r="GE72" s="208"/>
      <c r="GF72" s="208"/>
      <c r="GG72" s="208"/>
      <c r="GH72" s="208"/>
      <c r="GI72" s="208"/>
      <c r="GJ72" s="208"/>
      <c r="GK72" s="208"/>
      <c r="GL72" s="208"/>
      <c r="GM72" s="208"/>
      <c r="GN72" s="208"/>
      <c r="GO72" s="208"/>
      <c r="GP72" s="208"/>
      <c r="GQ72" s="208"/>
      <c r="GR72" s="208"/>
      <c r="GS72" s="208"/>
      <c r="GT72" s="208"/>
      <c r="GU72" s="208"/>
      <c r="GV72" s="208"/>
      <c r="GW72" s="208"/>
      <c r="GX72" s="208"/>
      <c r="GY72" s="208"/>
      <c r="GZ72" s="208"/>
      <c r="HA72" s="208"/>
      <c r="HB72" s="208"/>
      <c r="HC72" s="208"/>
      <c r="HD72" s="208"/>
      <c r="HE72" s="208"/>
      <c r="HF72" s="208"/>
      <c r="HG72" s="208"/>
      <c r="HH72" s="208"/>
      <c r="HI72" s="208"/>
      <c r="HJ72" s="208"/>
      <c r="HK72" s="208"/>
      <c r="HL72" s="208"/>
      <c r="HM72" s="208"/>
      <c r="HN72" s="208"/>
      <c r="HO72" s="208"/>
      <c r="HP72" s="208"/>
      <c r="HQ72" s="208"/>
      <c r="HR72" s="208"/>
      <c r="HS72" s="208"/>
      <c r="HT72" s="208"/>
      <c r="HU72" s="208"/>
      <c r="HV72" s="208"/>
      <c r="HW72" s="208"/>
      <c r="HX72" s="208"/>
      <c r="HY72" s="208"/>
      <c r="HZ72" s="208"/>
      <c r="IA72" s="208"/>
      <c r="IB72" s="208"/>
      <c r="IC72" s="208"/>
      <c r="ID72" s="208"/>
      <c r="IE72" s="208"/>
      <c r="IF72" s="208"/>
      <c r="IG72" s="208"/>
      <c r="IH72" s="208"/>
      <c r="II72" s="208"/>
      <c r="IJ72" s="208"/>
      <c r="IK72" s="208"/>
      <c r="IL72" s="208"/>
      <c r="IM72" s="208"/>
      <c r="IN72" s="208"/>
      <c r="IO72" s="208"/>
      <c r="IP72" s="208"/>
      <c r="IQ72" s="208"/>
    </row>
    <row r="73" spans="1:251" s="147" customFormat="1" x14ac:dyDescent="0.2">
      <c r="A73" s="172" t="s">
        <v>287</v>
      </c>
      <c r="B73" s="155" t="s">
        <v>262</v>
      </c>
      <c r="C73" s="224" t="s">
        <v>100</v>
      </c>
      <c r="D73" s="233">
        <f>SUM(D74:D80)</f>
        <v>1.59</v>
      </c>
      <c r="E73" s="233"/>
      <c r="F73" s="233">
        <f>SUM(F74:F80)</f>
        <v>1.59</v>
      </c>
      <c r="G73" s="233"/>
      <c r="H73" s="233"/>
      <c r="I73" s="233"/>
      <c r="J73" s="233">
        <f>SUM(J74:J80)</f>
        <v>1.59</v>
      </c>
      <c r="K73" s="166"/>
      <c r="L73" s="229"/>
      <c r="M73" s="240"/>
      <c r="N73" s="252"/>
      <c r="P73" s="172"/>
    </row>
    <row r="74" spans="1:251" x14ac:dyDescent="0.2">
      <c r="A74" s="229">
        <v>1</v>
      </c>
      <c r="B74" s="200" t="s">
        <v>281</v>
      </c>
      <c r="C74" s="27" t="s">
        <v>100</v>
      </c>
      <c r="D74" s="237">
        <v>0.5</v>
      </c>
      <c r="E74" s="237"/>
      <c r="F74" s="237">
        <v>0.5</v>
      </c>
      <c r="G74" s="239"/>
      <c r="H74" s="239"/>
      <c r="I74" s="235"/>
      <c r="J74" s="235">
        <v>0.5</v>
      </c>
      <c r="K74" s="213" t="s">
        <v>230</v>
      </c>
      <c r="L74" s="193">
        <v>40</v>
      </c>
      <c r="M74" s="240"/>
      <c r="P74" s="193">
        <v>60</v>
      </c>
    </row>
    <row r="75" spans="1:251" x14ac:dyDescent="0.2">
      <c r="A75" s="229">
        <v>2</v>
      </c>
      <c r="B75" s="211" t="s">
        <v>282</v>
      </c>
      <c r="C75" s="193" t="s">
        <v>100</v>
      </c>
      <c r="D75" s="237">
        <v>0.24</v>
      </c>
      <c r="E75" s="237"/>
      <c r="F75" s="237">
        <v>0.24</v>
      </c>
      <c r="G75" s="239"/>
      <c r="H75" s="239"/>
      <c r="I75" s="235"/>
      <c r="J75" s="235">
        <v>0.24</v>
      </c>
      <c r="K75" s="213" t="s">
        <v>232</v>
      </c>
      <c r="L75" s="206">
        <v>41</v>
      </c>
      <c r="M75" s="240"/>
      <c r="P75" s="206">
        <v>62</v>
      </c>
    </row>
    <row r="76" spans="1:251" ht="47.25" x14ac:dyDescent="0.2">
      <c r="A76" s="229">
        <v>3</v>
      </c>
      <c r="B76" s="211" t="s">
        <v>283</v>
      </c>
      <c r="C76" s="193" t="s">
        <v>100</v>
      </c>
      <c r="D76" s="237">
        <v>0.2</v>
      </c>
      <c r="E76" s="237"/>
      <c r="F76" s="237">
        <v>0.2</v>
      </c>
      <c r="G76" s="239"/>
      <c r="H76" s="239"/>
      <c r="I76" s="235"/>
      <c r="J76" s="235">
        <v>0.2</v>
      </c>
      <c r="K76" s="213" t="s">
        <v>279</v>
      </c>
      <c r="L76" s="206">
        <v>42</v>
      </c>
      <c r="M76" s="240"/>
      <c r="P76" s="206">
        <v>65</v>
      </c>
    </row>
    <row r="77" spans="1:251" ht="31.5" x14ac:dyDescent="0.2">
      <c r="A77" s="229">
        <v>4</v>
      </c>
      <c r="B77" s="211" t="s">
        <v>284</v>
      </c>
      <c r="C77" s="193" t="s">
        <v>100</v>
      </c>
      <c r="D77" s="237">
        <v>0.02</v>
      </c>
      <c r="E77" s="237"/>
      <c r="F77" s="237">
        <v>0.02</v>
      </c>
      <c r="G77" s="239"/>
      <c r="H77" s="239"/>
      <c r="I77" s="235"/>
      <c r="J77" s="235">
        <v>0.02</v>
      </c>
      <c r="K77" s="213" t="s">
        <v>234</v>
      </c>
      <c r="L77" s="206">
        <v>43</v>
      </c>
      <c r="M77" s="240"/>
      <c r="P77" s="206">
        <v>66</v>
      </c>
    </row>
    <row r="78" spans="1:251" x14ac:dyDescent="0.2">
      <c r="A78" s="229">
        <v>5</v>
      </c>
      <c r="B78" s="200" t="s">
        <v>285</v>
      </c>
      <c r="C78" s="193" t="s">
        <v>100</v>
      </c>
      <c r="D78" s="237">
        <v>0.03</v>
      </c>
      <c r="E78" s="237"/>
      <c r="F78" s="237">
        <v>0.03</v>
      </c>
      <c r="G78" s="239"/>
      <c r="H78" s="239"/>
      <c r="I78" s="235"/>
      <c r="J78" s="235">
        <v>0.03</v>
      </c>
      <c r="K78" s="213" t="s">
        <v>232</v>
      </c>
      <c r="L78" s="206">
        <v>44</v>
      </c>
      <c r="M78" s="240"/>
      <c r="P78" s="206">
        <v>67</v>
      </c>
    </row>
    <row r="79" spans="1:251" x14ac:dyDescent="0.2">
      <c r="A79" s="229">
        <v>6</v>
      </c>
      <c r="B79" s="200" t="s">
        <v>286</v>
      </c>
      <c r="C79" s="193" t="s">
        <v>100</v>
      </c>
      <c r="D79" s="237">
        <v>0.3</v>
      </c>
      <c r="E79" s="237"/>
      <c r="F79" s="237">
        <v>0.3</v>
      </c>
      <c r="G79" s="239"/>
      <c r="H79" s="239"/>
      <c r="I79" s="235"/>
      <c r="J79" s="235">
        <v>0.3</v>
      </c>
      <c r="K79" s="213" t="s">
        <v>227</v>
      </c>
      <c r="L79" s="206">
        <v>45</v>
      </c>
      <c r="M79" s="240"/>
      <c r="P79" s="206">
        <v>68</v>
      </c>
    </row>
    <row r="80" spans="1:251" x14ac:dyDescent="0.2">
      <c r="A80" s="229">
        <v>7</v>
      </c>
      <c r="B80" s="158" t="s">
        <v>367</v>
      </c>
      <c r="C80" s="193" t="s">
        <v>100</v>
      </c>
      <c r="D80" s="237">
        <v>0.3</v>
      </c>
      <c r="E80" s="237"/>
      <c r="F80" s="234">
        <v>0.3</v>
      </c>
      <c r="G80" s="239"/>
      <c r="H80" s="239"/>
      <c r="I80" s="235"/>
      <c r="J80" s="235">
        <v>0.3</v>
      </c>
      <c r="K80" s="159" t="s">
        <v>228</v>
      </c>
      <c r="L80" s="193">
        <v>46</v>
      </c>
      <c r="M80" s="240"/>
      <c r="P80" s="193">
        <v>114</v>
      </c>
    </row>
    <row r="81" spans="1:16" s="147" customFormat="1" ht="31.5" x14ac:dyDescent="0.2">
      <c r="A81" s="174" t="s">
        <v>288</v>
      </c>
      <c r="B81" s="155" t="s">
        <v>99</v>
      </c>
      <c r="C81" s="224" t="s">
        <v>48</v>
      </c>
      <c r="D81" s="233">
        <f>SUM(D82:D83)</f>
        <v>2.2000000000000002</v>
      </c>
      <c r="E81" s="233"/>
      <c r="F81" s="233">
        <f>SUM(F82:F83)</f>
        <v>2.2000000000000002</v>
      </c>
      <c r="G81" s="233"/>
      <c r="H81" s="233"/>
      <c r="I81" s="233"/>
      <c r="J81" s="233">
        <f>SUM(J82:J83)</f>
        <v>2.2000000000000002</v>
      </c>
      <c r="K81" s="159"/>
      <c r="L81" s="175"/>
      <c r="M81" s="240"/>
      <c r="N81" s="252"/>
      <c r="P81" s="174"/>
    </row>
    <row r="82" spans="1:16" s="147" customFormat="1" x14ac:dyDescent="0.2">
      <c r="A82" s="175">
        <v>1</v>
      </c>
      <c r="B82" s="204" t="s">
        <v>289</v>
      </c>
      <c r="C82" s="27" t="s">
        <v>48</v>
      </c>
      <c r="D82" s="237">
        <v>1</v>
      </c>
      <c r="E82" s="237"/>
      <c r="F82" s="237">
        <v>1</v>
      </c>
      <c r="G82" s="239"/>
      <c r="H82" s="239"/>
      <c r="I82" s="235"/>
      <c r="J82" s="235">
        <v>1</v>
      </c>
      <c r="K82" s="213" t="s">
        <v>230</v>
      </c>
      <c r="L82" s="193">
        <v>47</v>
      </c>
      <c r="M82" s="240"/>
      <c r="N82" s="252"/>
      <c r="P82" s="193">
        <v>73</v>
      </c>
    </row>
    <row r="83" spans="1:16" x14ac:dyDescent="0.2">
      <c r="A83" s="175">
        <v>2</v>
      </c>
      <c r="B83" s="158" t="s">
        <v>368</v>
      </c>
      <c r="C83" s="193" t="s">
        <v>48</v>
      </c>
      <c r="D83" s="237">
        <v>1.2</v>
      </c>
      <c r="E83" s="237"/>
      <c r="F83" s="234">
        <v>1.2</v>
      </c>
      <c r="G83" s="239"/>
      <c r="H83" s="239"/>
      <c r="I83" s="235"/>
      <c r="J83" s="235">
        <v>1.2</v>
      </c>
      <c r="K83" s="159" t="s">
        <v>228</v>
      </c>
      <c r="L83" s="193">
        <v>48</v>
      </c>
      <c r="M83" s="240"/>
      <c r="P83" s="193">
        <v>117</v>
      </c>
    </row>
    <row r="84" spans="1:16" s="147" customFormat="1" x14ac:dyDescent="0.2">
      <c r="A84" s="249">
        <f>A10+A28+A32+A34+A37+A44+A46+A55+A60+A62+A65+A68+A70+A72+A80+A83+A57</f>
        <v>50</v>
      </c>
      <c r="B84" s="157" t="s">
        <v>379</v>
      </c>
      <c r="C84" s="225"/>
      <c r="D84" s="233">
        <f>D11+D47+D6</f>
        <v>37.419999999999995</v>
      </c>
      <c r="E84" s="233">
        <f t="shared" ref="E84:J84" si="6">E11+E47+E6</f>
        <v>1.53</v>
      </c>
      <c r="F84" s="233">
        <f t="shared" si="6"/>
        <v>35.889999999999993</v>
      </c>
      <c r="G84" s="233">
        <f t="shared" si="6"/>
        <v>7.64</v>
      </c>
      <c r="H84" s="233"/>
      <c r="I84" s="233">
        <f t="shared" si="6"/>
        <v>1.33</v>
      </c>
      <c r="J84" s="233">
        <f t="shared" si="6"/>
        <v>26.919999999999998</v>
      </c>
      <c r="K84" s="159"/>
      <c r="L84" s="175"/>
      <c r="M84" s="240"/>
      <c r="N84" s="252"/>
      <c r="P84" s="174"/>
    </row>
    <row r="85" spans="1:16" ht="81.75" customHeight="1" x14ac:dyDescent="0.2"/>
    <row r="86" spans="1:16" ht="81.75" customHeight="1" x14ac:dyDescent="0.2"/>
    <row r="87" spans="1:16" ht="81.75" customHeight="1" x14ac:dyDescent="0.2">
      <c r="D87" s="151"/>
    </row>
    <row r="88" spans="1:16" ht="81.75" customHeight="1" x14ac:dyDescent="0.2">
      <c r="E88" s="151"/>
    </row>
    <row r="89" spans="1:16" ht="81.75" customHeight="1" x14ac:dyDescent="0.2">
      <c r="E89" s="151"/>
    </row>
  </sheetData>
  <autoFilter ref="A5:IQ84"/>
  <mergeCells count="13">
    <mergeCell ref="M4:M5"/>
    <mergeCell ref="P4:P5"/>
    <mergeCell ref="F4:F5"/>
    <mergeCell ref="G4:J4"/>
    <mergeCell ref="K4:K5"/>
    <mergeCell ref="L4:L5"/>
    <mergeCell ref="A2:L2"/>
    <mergeCell ref="A3:L3"/>
    <mergeCell ref="A4:A5"/>
    <mergeCell ref="B4:B5"/>
    <mergeCell ref="C4:C5"/>
    <mergeCell ref="D4:D5"/>
    <mergeCell ref="E4:E5"/>
  </mergeCells>
  <phoneticPr fontId="0" type="noConversion"/>
  <conditionalFormatting sqref="B29 K29 K38 B14:B15 K14:K15 B33 K33 B35 K35">
    <cfRule type="cellIs" dxfId="56" priority="58" stopIfTrue="1" operator="equal">
      <formula>0</formula>
    </cfRule>
    <cfRule type="cellIs" dxfId="55" priority="59" stopIfTrue="1" operator="equal">
      <formula>0</formula>
    </cfRule>
    <cfRule type="cellIs" dxfId="54" priority="60" stopIfTrue="1" operator="equal">
      <formula>0</formula>
    </cfRule>
  </conditionalFormatting>
  <conditionalFormatting sqref="B13">
    <cfRule type="cellIs" dxfId="53" priority="55" stopIfTrue="1" operator="equal">
      <formula>0</formula>
    </cfRule>
    <cfRule type="cellIs" dxfId="52" priority="56" stopIfTrue="1" operator="equal">
      <formula>0</formula>
    </cfRule>
    <cfRule type="cellIs" dxfId="51" priority="57" stopIfTrue="1" operator="equal">
      <formula>0</formula>
    </cfRule>
  </conditionalFormatting>
  <conditionalFormatting sqref="K21 B21:B22">
    <cfRule type="cellIs" dxfId="50" priority="52" stopIfTrue="1" operator="equal">
      <formula>0</formula>
    </cfRule>
    <cfRule type="cellIs" dxfId="49" priority="53" stopIfTrue="1" operator="equal">
      <formula>0</formula>
    </cfRule>
    <cfRule type="cellIs" dxfId="48" priority="54" stopIfTrue="1" operator="equal">
      <formula>0</formula>
    </cfRule>
  </conditionalFormatting>
  <conditionalFormatting sqref="B19">
    <cfRule type="cellIs" dxfId="47" priority="49" stopIfTrue="1" operator="equal">
      <formula>0</formula>
    </cfRule>
    <cfRule type="cellIs" dxfId="46" priority="50" stopIfTrue="1" operator="equal">
      <formula>0</formula>
    </cfRule>
    <cfRule type="cellIs" dxfId="45" priority="51" stopIfTrue="1" operator="equal">
      <formula>0</formula>
    </cfRule>
  </conditionalFormatting>
  <conditionalFormatting sqref="B18">
    <cfRule type="cellIs" dxfId="44" priority="46" stopIfTrue="1" operator="equal">
      <formula>0</formula>
    </cfRule>
    <cfRule type="cellIs" dxfId="43" priority="47" stopIfTrue="1" operator="equal">
      <formula>0</formula>
    </cfRule>
    <cfRule type="cellIs" dxfId="42" priority="48" stopIfTrue="1" operator="equal">
      <formula>0</formula>
    </cfRule>
  </conditionalFormatting>
  <conditionalFormatting sqref="B36">
    <cfRule type="cellIs" dxfId="41" priority="43" stopIfTrue="1" operator="equal">
      <formula>0</formula>
    </cfRule>
    <cfRule type="cellIs" dxfId="40" priority="44" stopIfTrue="1" operator="equal">
      <formula>0</formula>
    </cfRule>
    <cfRule type="cellIs" dxfId="39" priority="45" stopIfTrue="1" operator="equal">
      <formula>0</formula>
    </cfRule>
  </conditionalFormatting>
  <conditionalFormatting sqref="K41:K43 B41:B43">
    <cfRule type="cellIs" dxfId="38" priority="37" stopIfTrue="1" operator="equal">
      <formula>0</formula>
    </cfRule>
    <cfRule type="cellIs" dxfId="37" priority="38" stopIfTrue="1" operator="equal">
      <formula>0</formula>
    </cfRule>
    <cfRule type="cellIs" dxfId="36" priority="39" stopIfTrue="1" operator="equal">
      <formula>0</formula>
    </cfRule>
  </conditionalFormatting>
  <conditionalFormatting sqref="B46">
    <cfRule type="cellIs" dxfId="35" priority="40" stopIfTrue="1" operator="equal">
      <formula>0</formula>
    </cfRule>
    <cfRule type="cellIs" dxfId="34" priority="41" stopIfTrue="1" operator="equal">
      <formula>0</formula>
    </cfRule>
    <cfRule type="cellIs" dxfId="33" priority="42" stopIfTrue="1" operator="equal">
      <formula>0</formula>
    </cfRule>
  </conditionalFormatting>
  <conditionalFormatting sqref="B39">
    <cfRule type="cellIs" dxfId="32" priority="34" stopIfTrue="1" operator="equal">
      <formula>0</formula>
    </cfRule>
    <cfRule type="cellIs" dxfId="31" priority="35" stopIfTrue="1" operator="equal">
      <formula>0</formula>
    </cfRule>
    <cfRule type="cellIs" dxfId="30" priority="36" stopIfTrue="1" operator="equal">
      <formula>0</formula>
    </cfRule>
  </conditionalFormatting>
  <conditionalFormatting sqref="B40">
    <cfRule type="cellIs" dxfId="29" priority="31" stopIfTrue="1" operator="equal">
      <formula>0</formula>
    </cfRule>
    <cfRule type="cellIs" dxfId="28" priority="32" stopIfTrue="1" operator="equal">
      <formula>0</formula>
    </cfRule>
    <cfRule type="cellIs" dxfId="27" priority="33" stopIfTrue="1" operator="equal">
      <formula>0</formula>
    </cfRule>
  </conditionalFormatting>
  <conditionalFormatting sqref="K39">
    <cfRule type="cellIs" dxfId="26" priority="28" stopIfTrue="1" operator="equal">
      <formula>0</formula>
    </cfRule>
    <cfRule type="cellIs" dxfId="25" priority="29" stopIfTrue="1" operator="equal">
      <formula>0</formula>
    </cfRule>
    <cfRule type="cellIs" dxfId="24" priority="30" stopIfTrue="1" operator="equal">
      <formula>0</formula>
    </cfRule>
  </conditionalFormatting>
  <conditionalFormatting sqref="K40">
    <cfRule type="cellIs" dxfId="23" priority="25" stopIfTrue="1" operator="equal">
      <formula>0</formula>
    </cfRule>
    <cfRule type="cellIs" dxfId="22" priority="26" stopIfTrue="1" operator="equal">
      <formula>0</formula>
    </cfRule>
    <cfRule type="cellIs" dxfId="21" priority="27" stopIfTrue="1" operator="equal">
      <formula>0</formula>
    </cfRule>
  </conditionalFormatting>
  <conditionalFormatting sqref="B9 K9">
    <cfRule type="cellIs" dxfId="20" priority="22" stopIfTrue="1" operator="equal">
      <formula>0</formula>
    </cfRule>
    <cfRule type="cellIs" dxfId="19" priority="23" stopIfTrue="1" operator="equal">
      <formula>0</formula>
    </cfRule>
    <cfRule type="cellIs" dxfId="18" priority="24" stopIfTrue="1" operator="equal">
      <formula>0</formula>
    </cfRule>
  </conditionalFormatting>
  <conditionalFormatting sqref="B8">
    <cfRule type="cellIs" dxfId="17" priority="19" stopIfTrue="1" operator="equal">
      <formula>0</formula>
    </cfRule>
    <cfRule type="cellIs" dxfId="16" priority="20" stopIfTrue="1" operator="equal">
      <formula>0</formula>
    </cfRule>
    <cfRule type="cellIs" dxfId="15" priority="21" stopIfTrue="1" operator="equal">
      <formula>0</formula>
    </cfRule>
  </conditionalFormatting>
  <conditionalFormatting sqref="K51">
    <cfRule type="cellIs" dxfId="14" priority="16" stopIfTrue="1" operator="equal">
      <formula>0</formula>
    </cfRule>
    <cfRule type="cellIs" dxfId="13" priority="17" stopIfTrue="1" operator="equal">
      <formula>0</formula>
    </cfRule>
    <cfRule type="cellIs" dxfId="12" priority="18" stopIfTrue="1" operator="equal">
      <formula>0</formula>
    </cfRule>
  </conditionalFormatting>
  <conditionalFormatting sqref="K60">
    <cfRule type="cellIs" dxfId="11" priority="13" stopIfTrue="1" operator="equal">
      <formula>0</formula>
    </cfRule>
    <cfRule type="cellIs" dxfId="10" priority="14" stopIfTrue="1" operator="equal">
      <formula>0</formula>
    </cfRule>
    <cfRule type="cellIs" dxfId="9" priority="15" stopIfTrue="1" operator="equal">
      <formula>0</formula>
    </cfRule>
  </conditionalFormatting>
  <conditionalFormatting sqref="B70">
    <cfRule type="cellIs" dxfId="8" priority="7" stopIfTrue="1" operator="equal">
      <formula>0</formula>
    </cfRule>
    <cfRule type="cellIs" dxfId="7" priority="8" stopIfTrue="1" operator="equal">
      <formula>0</formula>
    </cfRule>
    <cfRule type="cellIs" dxfId="6" priority="9" stopIfTrue="1" operator="equal">
      <formula>0</formula>
    </cfRule>
  </conditionalFormatting>
  <conditionalFormatting sqref="K82">
    <cfRule type="cellIs" dxfId="5" priority="4" stopIfTrue="1" operator="equal">
      <formula>0</formula>
    </cfRule>
    <cfRule type="cellIs" dxfId="4" priority="5" stopIfTrue="1" operator="equal">
      <formula>0</formula>
    </cfRule>
    <cfRule type="cellIs" dxfId="3" priority="6" stopIfTrue="1" operator="equal">
      <formula>0</formula>
    </cfRule>
  </conditionalFormatting>
  <conditionalFormatting sqref="K74">
    <cfRule type="cellIs" dxfId="2" priority="1" stopIfTrue="1" operator="equal">
      <formula>0</formula>
    </cfRule>
    <cfRule type="cellIs" dxfId="1" priority="2" stopIfTrue="1" operator="equal">
      <formula>0</formula>
    </cfRule>
    <cfRule type="cellIs" dxfId="0" priority="3" stopIfTrue="1" operator="equal">
      <formula>0</formula>
    </cfRule>
  </conditionalFormatting>
  <printOptions horizontalCentered="1"/>
  <pageMargins left="0.24" right="0.15748031496063" top="0.57999999999999996" bottom="0" header="0.23622047244094499" footer="0.15748031496063"/>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U52"/>
  <sheetViews>
    <sheetView zoomScale="70" zoomScaleNormal="70" workbookViewId="0">
      <pane xSplit="3" ySplit="5" topLeftCell="D21" activePane="bottomRight" state="frozen"/>
      <selection pane="topRight" activeCell="D1" sqref="D1"/>
      <selection pane="bottomLeft" activeCell="A6" sqref="A6"/>
      <selection pane="bottomRight" activeCell="D8" sqref="D8"/>
    </sheetView>
  </sheetViews>
  <sheetFormatPr defaultColWidth="9.140625" defaultRowHeight="15.75" x14ac:dyDescent="0.25"/>
  <cols>
    <col min="1" max="1" width="5.140625" style="14" bestFit="1" customWidth="1"/>
    <col min="2" max="2" width="38.85546875" style="14" customWidth="1"/>
    <col min="3" max="3" width="6.42578125" style="33" bestFit="1" customWidth="1"/>
    <col min="4" max="4" width="11.28515625" style="14" bestFit="1" customWidth="1"/>
    <col min="5" max="5" width="11.85546875" style="14" customWidth="1"/>
    <col min="6" max="6" width="9.140625" style="14" bestFit="1"/>
    <col min="7" max="7" width="10.42578125" style="14" customWidth="1"/>
    <col min="8" max="8" width="9.140625" style="14" bestFit="1"/>
    <col min="9" max="9" width="9" style="14" customWidth="1"/>
    <col min="10" max="10" width="9.140625" style="14" bestFit="1"/>
    <col min="11" max="11" width="9.42578125" style="14" customWidth="1"/>
    <col min="12" max="12" width="9" style="14" customWidth="1"/>
    <col min="13" max="13" width="10" style="14" customWidth="1"/>
    <col min="14" max="14" width="9.140625" style="14" bestFit="1"/>
    <col min="15" max="15" width="10" style="14" customWidth="1"/>
    <col min="16" max="16" width="9.140625" style="14" bestFit="1"/>
    <col min="17" max="17" width="10" style="14" customWidth="1"/>
    <col min="18" max="18" width="9.140625" style="14" bestFit="1"/>
    <col min="19" max="19" width="9.7109375" style="14" customWidth="1"/>
    <col min="20" max="20" width="9.140625" style="14" bestFit="1"/>
    <col min="21" max="21" width="9.85546875" style="14" customWidth="1"/>
    <col min="22" max="16384" width="9.140625" style="14"/>
  </cols>
  <sheetData>
    <row r="1" spans="1:21" x14ac:dyDescent="0.25">
      <c r="A1" s="1236" t="s">
        <v>214</v>
      </c>
      <c r="B1" s="1236"/>
    </row>
    <row r="2" spans="1:21" x14ac:dyDescent="0.25">
      <c r="A2" s="1227" t="s">
        <v>180</v>
      </c>
      <c r="B2" s="1227"/>
      <c r="C2" s="1227"/>
      <c r="D2" s="1227"/>
      <c r="E2" s="1227"/>
      <c r="F2" s="1227"/>
      <c r="G2" s="1227"/>
      <c r="H2" s="1227"/>
      <c r="I2" s="1227"/>
      <c r="J2" s="1227"/>
      <c r="K2" s="1227"/>
      <c r="L2" s="1227"/>
      <c r="M2" s="1227"/>
      <c r="N2" s="1227"/>
      <c r="O2" s="1227"/>
      <c r="P2" s="1227"/>
      <c r="Q2" s="1227"/>
      <c r="R2" s="1227"/>
      <c r="S2" s="1227"/>
      <c r="T2" s="1227"/>
      <c r="U2" s="1227"/>
    </row>
    <row r="3" spans="1:21" x14ac:dyDescent="0.25">
      <c r="A3" s="1205" t="s">
        <v>200</v>
      </c>
      <c r="B3" s="1205"/>
      <c r="C3" s="1205"/>
      <c r="D3" s="1205"/>
      <c r="E3" s="1205"/>
      <c r="F3" s="1205"/>
      <c r="G3" s="1205"/>
      <c r="H3" s="1205"/>
      <c r="I3" s="1205"/>
      <c r="J3" s="1205"/>
      <c r="K3" s="1205"/>
      <c r="L3" s="1205"/>
      <c r="M3" s="1205"/>
      <c r="N3" s="1205"/>
      <c r="O3" s="1205"/>
      <c r="P3" s="1205"/>
      <c r="Q3" s="1205"/>
      <c r="R3" s="1205"/>
      <c r="S3" s="1205"/>
      <c r="T3" s="1205"/>
      <c r="U3" s="1205"/>
    </row>
    <row r="4" spans="1:21" ht="82.5" customHeight="1" x14ac:dyDescent="0.25">
      <c r="A4" s="1199" t="s">
        <v>20</v>
      </c>
      <c r="B4" s="1199" t="s">
        <v>0</v>
      </c>
      <c r="C4" s="1199" t="s">
        <v>24</v>
      </c>
      <c r="D4" s="1202" t="s">
        <v>107</v>
      </c>
      <c r="E4" s="1203"/>
      <c r="F4" s="1202" t="s">
        <v>108</v>
      </c>
      <c r="G4" s="1203"/>
      <c r="H4" s="1202" t="s">
        <v>202</v>
      </c>
      <c r="I4" s="1203"/>
      <c r="J4" s="1202" t="s">
        <v>203</v>
      </c>
      <c r="K4" s="1203"/>
      <c r="L4" s="1202" t="s">
        <v>204</v>
      </c>
      <c r="M4" s="1203"/>
      <c r="N4" s="1202" t="s">
        <v>124</v>
      </c>
      <c r="O4" s="1203"/>
      <c r="P4" s="1202" t="s">
        <v>152</v>
      </c>
      <c r="Q4" s="1203"/>
      <c r="R4" s="1202" t="s">
        <v>109</v>
      </c>
      <c r="S4" s="1203"/>
      <c r="T4" s="1202" t="s">
        <v>110</v>
      </c>
      <c r="U4" s="1203"/>
    </row>
    <row r="5" spans="1:21" ht="51.75" customHeight="1" x14ac:dyDescent="0.25">
      <c r="A5" s="1200"/>
      <c r="B5" s="1200"/>
      <c r="C5" s="1200"/>
      <c r="D5" s="27" t="s">
        <v>130</v>
      </c>
      <c r="E5" s="27" t="s">
        <v>140</v>
      </c>
      <c r="F5" s="27" t="s">
        <v>130</v>
      </c>
      <c r="G5" s="27" t="s">
        <v>140</v>
      </c>
      <c r="H5" s="27" t="s">
        <v>130</v>
      </c>
      <c r="I5" s="27" t="s">
        <v>140</v>
      </c>
      <c r="J5" s="27" t="s">
        <v>130</v>
      </c>
      <c r="K5" s="27" t="s">
        <v>140</v>
      </c>
      <c r="L5" s="27" t="s">
        <v>130</v>
      </c>
      <c r="M5" s="27" t="s">
        <v>140</v>
      </c>
      <c r="N5" s="27" t="s">
        <v>130</v>
      </c>
      <c r="O5" s="27" t="s">
        <v>140</v>
      </c>
      <c r="P5" s="27" t="s">
        <v>130</v>
      </c>
      <c r="Q5" s="27" t="s">
        <v>140</v>
      </c>
      <c r="R5" s="27" t="s">
        <v>130</v>
      </c>
      <c r="S5" s="27" t="s">
        <v>140</v>
      </c>
      <c r="T5" s="27" t="s">
        <v>130</v>
      </c>
      <c r="U5" s="27" t="s">
        <v>140</v>
      </c>
    </row>
    <row r="6" spans="1:21" s="43" customFormat="1" x14ac:dyDescent="0.25">
      <c r="A6" s="49">
        <v>1</v>
      </c>
      <c r="B6" s="50" t="s">
        <v>35</v>
      </c>
      <c r="C6" s="51" t="s">
        <v>25</v>
      </c>
      <c r="D6" s="134">
        <f>SUM(D7,D9:D16)</f>
        <v>0</v>
      </c>
      <c r="E6" s="135" t="e">
        <f>D6/'Bieu 01 CH'!#REF!*100</f>
        <v>#REF!</v>
      </c>
      <c r="F6" s="134">
        <f>SUM(F7,F9:F16)</f>
        <v>0</v>
      </c>
      <c r="G6" s="134" t="e">
        <f>F6/'Bieu 01 CH'!#REF!*100</f>
        <v>#REF!</v>
      </c>
      <c r="H6" s="134">
        <f>SUM(H7,H9:H16)</f>
        <v>0</v>
      </c>
      <c r="I6" s="134" t="e">
        <f>H6/'Bieu 01 CH'!#REF!*100</f>
        <v>#REF!</v>
      </c>
      <c r="J6" s="134">
        <f>SUM(J7,J9:J16)</f>
        <v>0</v>
      </c>
      <c r="K6" s="134" t="e">
        <f>J6/'Bieu 01 CH'!#REF!*100</f>
        <v>#REF!</v>
      </c>
      <c r="L6" s="134">
        <f>SUM(L7,L9:L16)</f>
        <v>0</v>
      </c>
      <c r="M6" s="134" t="e">
        <f>L6/'Bieu 01 CH'!#REF!*100</f>
        <v>#REF!</v>
      </c>
      <c r="N6" s="134">
        <f>SUM(N7,N9:N16)</f>
        <v>0</v>
      </c>
      <c r="O6" s="134" t="e">
        <f>N6/'Bieu 01 CH'!#REF!*100</f>
        <v>#REF!</v>
      </c>
      <c r="P6" s="134">
        <f>SUM(P7,P9:P16)</f>
        <v>0</v>
      </c>
      <c r="Q6" s="134" t="e">
        <f>P6/'Bieu 01 CH'!#REF!*100</f>
        <v>#REF!</v>
      </c>
      <c r="R6" s="134">
        <f>SUM(R7,R9:R16)</f>
        <v>0</v>
      </c>
      <c r="S6" s="134" t="e">
        <f>R6/'Bieu 01 CH'!#REF!*100</f>
        <v>#REF!</v>
      </c>
      <c r="T6" s="134">
        <f>SUM(T7,T9:T16)</f>
        <v>0</v>
      </c>
      <c r="U6" s="134" t="e">
        <f>T6/'Bieu 01 CH'!#REF!*100</f>
        <v>#REF!</v>
      </c>
    </row>
    <row r="7" spans="1:21" x14ac:dyDescent="0.25">
      <c r="A7" s="40" t="s">
        <v>5</v>
      </c>
      <c r="B7" s="34" t="s">
        <v>85</v>
      </c>
      <c r="C7" s="37" t="s">
        <v>86</v>
      </c>
      <c r="D7" s="130"/>
      <c r="E7" s="136" t="e">
        <f>D7/'Bieu 01 CH'!#REF!*100</f>
        <v>#REF!</v>
      </c>
      <c r="F7" s="130"/>
      <c r="G7" s="132" t="e">
        <f>F7/'Bieu 01 CH'!#REF!*100</f>
        <v>#REF!</v>
      </c>
      <c r="H7" s="130"/>
      <c r="I7" s="132" t="e">
        <f>H7/'Bieu 01 CH'!#REF!*100</f>
        <v>#REF!</v>
      </c>
      <c r="J7" s="130"/>
      <c r="K7" s="132" t="e">
        <f>J7/'Bieu 01 CH'!#REF!*100</f>
        <v>#REF!</v>
      </c>
      <c r="L7" s="130"/>
      <c r="M7" s="132" t="e">
        <f>L7/'Bieu 01 CH'!#REF!*100</f>
        <v>#REF!</v>
      </c>
      <c r="N7" s="130"/>
      <c r="O7" s="132" t="e">
        <f>N7/'Bieu 01 CH'!#REF!*100</f>
        <v>#REF!</v>
      </c>
      <c r="P7" s="130"/>
      <c r="Q7" s="132" t="e">
        <f>P7/'Bieu 01 CH'!#REF!*100</f>
        <v>#REF!</v>
      </c>
      <c r="R7" s="130"/>
      <c r="S7" s="132" t="e">
        <f>R7/'Bieu 01 CH'!#REF!*100</f>
        <v>#REF!</v>
      </c>
      <c r="T7" s="130"/>
      <c r="U7" s="132" t="e">
        <f>T7/'Bieu 01 CH'!#REF!*100</f>
        <v>#REF!</v>
      </c>
    </row>
    <row r="8" spans="1:21" s="52" customFormat="1" x14ac:dyDescent="0.25">
      <c r="A8" s="38"/>
      <c r="B8" s="30" t="s">
        <v>83</v>
      </c>
      <c r="C8" s="39" t="s">
        <v>84</v>
      </c>
      <c r="D8" s="131"/>
      <c r="E8" s="136" t="e">
        <f>D8/'Bieu 01 CH'!#REF!*100</f>
        <v>#REF!</v>
      </c>
      <c r="F8" s="131"/>
      <c r="G8" s="132" t="e">
        <f>F8/'Bieu 01 CH'!#REF!*100</f>
        <v>#REF!</v>
      </c>
      <c r="H8" s="131"/>
      <c r="I8" s="132" t="e">
        <f>H8/'Bieu 01 CH'!#REF!*100</f>
        <v>#REF!</v>
      </c>
      <c r="J8" s="131"/>
      <c r="K8" s="132" t="e">
        <f>J8/'Bieu 01 CH'!#REF!*100</f>
        <v>#REF!</v>
      </c>
      <c r="L8" s="131"/>
      <c r="M8" s="132" t="e">
        <f>L8/'Bieu 01 CH'!#REF!*100</f>
        <v>#REF!</v>
      </c>
      <c r="N8" s="131"/>
      <c r="O8" s="132" t="e">
        <f>N8/'Bieu 01 CH'!#REF!*100</f>
        <v>#REF!</v>
      </c>
      <c r="P8" s="131"/>
      <c r="Q8" s="132" t="e">
        <f>P8/'Bieu 01 CH'!#REF!*100</f>
        <v>#REF!</v>
      </c>
      <c r="R8" s="131"/>
      <c r="S8" s="132" t="e">
        <f>R8/'Bieu 01 CH'!#REF!*100</f>
        <v>#REF!</v>
      </c>
      <c r="T8" s="131"/>
      <c r="U8" s="132" t="e">
        <f>T8/'Bieu 01 CH'!#REF!*100</f>
        <v>#REF!</v>
      </c>
    </row>
    <row r="9" spans="1:21" x14ac:dyDescent="0.25">
      <c r="A9" s="40" t="s">
        <v>6</v>
      </c>
      <c r="B9" s="29" t="s">
        <v>113</v>
      </c>
      <c r="C9" s="37" t="s">
        <v>56</v>
      </c>
      <c r="D9" s="130"/>
      <c r="E9" s="136" t="e">
        <f>D9/'Bieu 01 CH'!#REF!*100</f>
        <v>#REF!</v>
      </c>
      <c r="F9" s="130"/>
      <c r="G9" s="132" t="e">
        <f>F9/'Bieu 01 CH'!#REF!*100</f>
        <v>#REF!</v>
      </c>
      <c r="H9" s="130"/>
      <c r="I9" s="132" t="e">
        <f>H9/'Bieu 01 CH'!#REF!*100</f>
        <v>#REF!</v>
      </c>
      <c r="J9" s="130"/>
      <c r="K9" s="132" t="e">
        <f>J9/'Bieu 01 CH'!#REF!*100</f>
        <v>#REF!</v>
      </c>
      <c r="L9" s="130"/>
      <c r="M9" s="132" t="e">
        <f>L9/'Bieu 01 CH'!#REF!*100</f>
        <v>#REF!</v>
      </c>
      <c r="N9" s="130"/>
      <c r="O9" s="132" t="e">
        <f>N9/'Bieu 01 CH'!#REF!*100</f>
        <v>#REF!</v>
      </c>
      <c r="P9" s="130"/>
      <c r="Q9" s="132" t="e">
        <f>P9/'Bieu 01 CH'!#REF!*100</f>
        <v>#REF!</v>
      </c>
      <c r="R9" s="130"/>
      <c r="S9" s="132" t="e">
        <f>R9/'Bieu 01 CH'!#REF!*100</f>
        <v>#REF!</v>
      </c>
      <c r="T9" s="130"/>
      <c r="U9" s="132" t="e">
        <f>T9/'Bieu 01 CH'!#REF!*100</f>
        <v>#REF!</v>
      </c>
    </row>
    <row r="10" spans="1:21" x14ac:dyDescent="0.25">
      <c r="A10" s="40" t="s">
        <v>7</v>
      </c>
      <c r="B10" s="29" t="s">
        <v>39</v>
      </c>
      <c r="C10" s="37" t="s">
        <v>44</v>
      </c>
      <c r="D10" s="130"/>
      <c r="E10" s="136" t="e">
        <f>D10/'Bieu 01 CH'!#REF!*100</f>
        <v>#REF!</v>
      </c>
      <c r="F10" s="130"/>
      <c r="G10" s="132" t="e">
        <f>F10/'Bieu 01 CH'!#REF!*100</f>
        <v>#REF!</v>
      </c>
      <c r="H10" s="130"/>
      <c r="I10" s="132" t="e">
        <f>H10/'Bieu 01 CH'!#REF!*100</f>
        <v>#REF!</v>
      </c>
      <c r="J10" s="130"/>
      <c r="K10" s="132" t="e">
        <f>J10/'Bieu 01 CH'!#REF!*100</f>
        <v>#REF!</v>
      </c>
      <c r="L10" s="130"/>
      <c r="M10" s="132" t="e">
        <f>L10/'Bieu 01 CH'!#REF!*100</f>
        <v>#REF!</v>
      </c>
      <c r="N10" s="130"/>
      <c r="O10" s="132" t="e">
        <f>N10/'Bieu 01 CH'!#REF!*100</f>
        <v>#REF!</v>
      </c>
      <c r="P10" s="130"/>
      <c r="Q10" s="132" t="e">
        <f>P10/'Bieu 01 CH'!#REF!*100</f>
        <v>#REF!</v>
      </c>
      <c r="R10" s="130"/>
      <c r="S10" s="132" t="e">
        <f>R10/'Bieu 01 CH'!#REF!*100</f>
        <v>#REF!</v>
      </c>
      <c r="T10" s="130"/>
      <c r="U10" s="132" t="e">
        <f>T10/'Bieu 01 CH'!#REF!*100</f>
        <v>#REF!</v>
      </c>
    </row>
    <row r="11" spans="1:21" x14ac:dyDescent="0.25">
      <c r="A11" s="40" t="s">
        <v>8</v>
      </c>
      <c r="B11" s="29" t="s">
        <v>15</v>
      </c>
      <c r="C11" s="37" t="s">
        <v>26</v>
      </c>
      <c r="D11" s="130"/>
      <c r="E11" s="136" t="e">
        <f>D11/'Bieu 01 CH'!#REF!*100</f>
        <v>#REF!</v>
      </c>
      <c r="F11" s="130"/>
      <c r="G11" s="132" t="e">
        <f>F11/'Bieu 01 CH'!#REF!*100</f>
        <v>#REF!</v>
      </c>
      <c r="H11" s="130"/>
      <c r="I11" s="132" t="e">
        <f>H11/'Bieu 01 CH'!#REF!*100</f>
        <v>#REF!</v>
      </c>
      <c r="J11" s="130"/>
      <c r="K11" s="132" t="e">
        <f>J11/'Bieu 01 CH'!#REF!*100</f>
        <v>#REF!</v>
      </c>
      <c r="L11" s="130"/>
      <c r="M11" s="132" t="e">
        <f>L11/'Bieu 01 CH'!#REF!*100</f>
        <v>#REF!</v>
      </c>
      <c r="N11" s="130"/>
      <c r="O11" s="132" t="e">
        <f>N11/'Bieu 01 CH'!#REF!*100</f>
        <v>#REF!</v>
      </c>
      <c r="P11" s="130"/>
      <c r="Q11" s="132" t="e">
        <f>P11/'Bieu 01 CH'!#REF!*100</f>
        <v>#REF!</v>
      </c>
      <c r="R11" s="130"/>
      <c r="S11" s="132" t="e">
        <f>R11/'Bieu 01 CH'!#REF!*100</f>
        <v>#REF!</v>
      </c>
      <c r="T11" s="130"/>
      <c r="U11" s="132" t="e">
        <f>T11/'Bieu 01 CH'!#REF!*100</f>
        <v>#REF!</v>
      </c>
    </row>
    <row r="12" spans="1:21" x14ac:dyDescent="0.25">
      <c r="A12" s="40" t="s">
        <v>9</v>
      </c>
      <c r="B12" s="29" t="s">
        <v>16</v>
      </c>
      <c r="C12" s="37" t="s">
        <v>27</v>
      </c>
      <c r="D12" s="130"/>
      <c r="E12" s="136" t="e">
        <f>D12/'Bieu 01 CH'!#REF!*100</f>
        <v>#REF!</v>
      </c>
      <c r="F12" s="130"/>
      <c r="G12" s="132" t="e">
        <f>F12/'Bieu 01 CH'!#REF!*100</f>
        <v>#REF!</v>
      </c>
      <c r="H12" s="130"/>
      <c r="I12" s="132" t="e">
        <f>H12/'Bieu 01 CH'!#REF!*100</f>
        <v>#REF!</v>
      </c>
      <c r="J12" s="130"/>
      <c r="K12" s="132" t="e">
        <f>J12/'Bieu 01 CH'!#REF!*100</f>
        <v>#REF!</v>
      </c>
      <c r="L12" s="130"/>
      <c r="M12" s="132" t="e">
        <f>L12/'Bieu 01 CH'!#REF!*100</f>
        <v>#REF!</v>
      </c>
      <c r="N12" s="130"/>
      <c r="O12" s="132" t="e">
        <f>N12/'Bieu 01 CH'!#REF!*100</f>
        <v>#REF!</v>
      </c>
      <c r="P12" s="130"/>
      <c r="Q12" s="132" t="e">
        <f>P12/'Bieu 01 CH'!#REF!*100</f>
        <v>#REF!</v>
      </c>
      <c r="R12" s="130"/>
      <c r="S12" s="132" t="e">
        <f>R12/'Bieu 01 CH'!#REF!*100</f>
        <v>#REF!</v>
      </c>
      <c r="T12" s="130"/>
      <c r="U12" s="132" t="e">
        <f>T12/'Bieu 01 CH'!#REF!*100</f>
        <v>#REF!</v>
      </c>
    </row>
    <row r="13" spans="1:21" x14ac:dyDescent="0.25">
      <c r="A13" s="40" t="s">
        <v>41</v>
      </c>
      <c r="B13" s="29" t="s">
        <v>40</v>
      </c>
      <c r="C13" s="37" t="s">
        <v>45</v>
      </c>
      <c r="D13" s="130"/>
      <c r="E13" s="136" t="e">
        <f>D13/'Bieu 01 CH'!#REF!*100</f>
        <v>#REF!</v>
      </c>
      <c r="F13" s="130"/>
      <c r="G13" s="132" t="e">
        <f>F13/'Bieu 01 CH'!#REF!*100</f>
        <v>#REF!</v>
      </c>
      <c r="H13" s="130"/>
      <c r="I13" s="132" t="e">
        <f>H13/'Bieu 01 CH'!#REF!*100</f>
        <v>#REF!</v>
      </c>
      <c r="J13" s="130"/>
      <c r="K13" s="132" t="e">
        <f>J13/'Bieu 01 CH'!#REF!*100</f>
        <v>#REF!</v>
      </c>
      <c r="L13" s="130"/>
      <c r="M13" s="132" t="e">
        <f>L13/'Bieu 01 CH'!#REF!*100</f>
        <v>#REF!</v>
      </c>
      <c r="N13" s="130"/>
      <c r="O13" s="132" t="e">
        <f>N13/'Bieu 01 CH'!#REF!*100</f>
        <v>#REF!</v>
      </c>
      <c r="P13" s="130"/>
      <c r="Q13" s="132" t="e">
        <f>P13/'Bieu 01 CH'!#REF!*100</f>
        <v>#REF!</v>
      </c>
      <c r="R13" s="130"/>
      <c r="S13" s="132" t="e">
        <f>R13/'Bieu 01 CH'!#REF!*100</f>
        <v>#REF!</v>
      </c>
      <c r="T13" s="130"/>
      <c r="U13" s="132" t="e">
        <f>T13/'Bieu 01 CH'!#REF!*100</f>
        <v>#REF!</v>
      </c>
    </row>
    <row r="14" spans="1:21" x14ac:dyDescent="0.25">
      <c r="A14" s="40" t="s">
        <v>42</v>
      </c>
      <c r="B14" s="29" t="s">
        <v>90</v>
      </c>
      <c r="C14" s="37" t="s">
        <v>78</v>
      </c>
      <c r="D14" s="130"/>
      <c r="E14" s="136" t="e">
        <f>D14/'Bieu 01 CH'!#REF!*100</f>
        <v>#REF!</v>
      </c>
      <c r="F14" s="130"/>
      <c r="G14" s="132" t="e">
        <f>F14/'Bieu 01 CH'!#REF!*100</f>
        <v>#REF!</v>
      </c>
      <c r="H14" s="130"/>
      <c r="I14" s="132" t="e">
        <f>H14/'Bieu 01 CH'!#REF!*100</f>
        <v>#REF!</v>
      </c>
      <c r="J14" s="130"/>
      <c r="K14" s="132" t="e">
        <f>J14/'Bieu 01 CH'!#REF!*100</f>
        <v>#REF!</v>
      </c>
      <c r="L14" s="130"/>
      <c r="M14" s="132" t="e">
        <f>L14/'Bieu 01 CH'!#REF!*100</f>
        <v>#REF!</v>
      </c>
      <c r="N14" s="130"/>
      <c r="O14" s="132" t="e">
        <f>N14/'Bieu 01 CH'!#REF!*100</f>
        <v>#REF!</v>
      </c>
      <c r="P14" s="130"/>
      <c r="Q14" s="132" t="e">
        <f>P14/'Bieu 01 CH'!#REF!*100</f>
        <v>#REF!</v>
      </c>
      <c r="R14" s="130"/>
      <c r="S14" s="132" t="e">
        <f>R14/'Bieu 01 CH'!#REF!*100</f>
        <v>#REF!</v>
      </c>
      <c r="T14" s="130"/>
      <c r="U14" s="132" t="e">
        <f>T14/'Bieu 01 CH'!#REF!*100</f>
        <v>#REF!</v>
      </c>
    </row>
    <row r="15" spans="1:21" x14ac:dyDescent="0.25">
      <c r="A15" s="40" t="s">
        <v>52</v>
      </c>
      <c r="B15" s="29" t="s">
        <v>50</v>
      </c>
      <c r="C15" s="37" t="s">
        <v>51</v>
      </c>
      <c r="D15" s="130"/>
      <c r="E15" s="136" t="e">
        <f>D15/'Bieu 01 CH'!#REF!*100</f>
        <v>#REF!</v>
      </c>
      <c r="F15" s="130"/>
      <c r="G15" s="132" t="e">
        <f>F15/'Bieu 01 CH'!#REF!*100</f>
        <v>#REF!</v>
      </c>
      <c r="H15" s="130"/>
      <c r="I15" s="132" t="e">
        <f>H15/'Bieu 01 CH'!#REF!*100</f>
        <v>#REF!</v>
      </c>
      <c r="J15" s="130"/>
      <c r="K15" s="132" t="e">
        <f>J15/'Bieu 01 CH'!#REF!*100</f>
        <v>#REF!</v>
      </c>
      <c r="L15" s="130"/>
      <c r="M15" s="132" t="e">
        <f>L15/'Bieu 01 CH'!#REF!*100</f>
        <v>#REF!</v>
      </c>
      <c r="N15" s="130"/>
      <c r="O15" s="132" t="e">
        <f>N15/'Bieu 01 CH'!#REF!*100</f>
        <v>#REF!</v>
      </c>
      <c r="P15" s="130"/>
      <c r="Q15" s="132" t="e">
        <f>P15/'Bieu 01 CH'!#REF!*100</f>
        <v>#REF!</v>
      </c>
      <c r="R15" s="130"/>
      <c r="S15" s="132" t="e">
        <f>R15/'Bieu 01 CH'!#REF!*100</f>
        <v>#REF!</v>
      </c>
      <c r="T15" s="130"/>
      <c r="U15" s="132" t="e">
        <f>T15/'Bieu 01 CH'!#REF!*100</f>
        <v>#REF!</v>
      </c>
    </row>
    <row r="16" spans="1:21" x14ac:dyDescent="0.25">
      <c r="A16" s="40">
        <v>1.9</v>
      </c>
      <c r="B16" s="29" t="s">
        <v>57</v>
      </c>
      <c r="C16" s="37" t="s">
        <v>58</v>
      </c>
      <c r="D16" s="130"/>
      <c r="E16" s="136" t="e">
        <f>D16/'Bieu 01 CH'!#REF!*100</f>
        <v>#REF!</v>
      </c>
      <c r="F16" s="130"/>
      <c r="G16" s="132" t="e">
        <f>F16/'Bieu 01 CH'!#REF!*100</f>
        <v>#REF!</v>
      </c>
      <c r="H16" s="130"/>
      <c r="I16" s="132" t="e">
        <f>H16/'Bieu 01 CH'!#REF!*100</f>
        <v>#REF!</v>
      </c>
      <c r="J16" s="130"/>
      <c r="K16" s="132" t="e">
        <f>J16/'Bieu 01 CH'!#REF!*100</f>
        <v>#REF!</v>
      </c>
      <c r="L16" s="130"/>
      <c r="M16" s="132" t="e">
        <f>L16/'Bieu 01 CH'!#REF!*100</f>
        <v>#REF!</v>
      </c>
      <c r="N16" s="130"/>
      <c r="O16" s="132" t="e">
        <f>N16/'Bieu 01 CH'!#REF!*100</f>
        <v>#REF!</v>
      </c>
      <c r="P16" s="130"/>
      <c r="Q16" s="132" t="e">
        <f>P16/'Bieu 01 CH'!#REF!*100</f>
        <v>#REF!</v>
      </c>
      <c r="R16" s="130"/>
      <c r="S16" s="132" t="e">
        <f>R16/'Bieu 01 CH'!#REF!*100</f>
        <v>#REF!</v>
      </c>
      <c r="T16" s="130"/>
      <c r="U16" s="132" t="e">
        <f>T16/'Bieu 01 CH'!#REF!*100</f>
        <v>#REF!</v>
      </c>
    </row>
    <row r="17" spans="1:21" s="43" customFormat="1" x14ac:dyDescent="0.25">
      <c r="A17" s="41">
        <v>2</v>
      </c>
      <c r="B17" s="35" t="s">
        <v>36</v>
      </c>
      <c r="C17" s="42" t="s">
        <v>28</v>
      </c>
      <c r="D17" s="132">
        <f>SUM(D18:D43)</f>
        <v>0</v>
      </c>
      <c r="E17" s="136" t="e">
        <f>D17/'Bieu 01 CH'!#REF!*100</f>
        <v>#REF!</v>
      </c>
      <c r="F17" s="132">
        <f>SUM(F18:F43)</f>
        <v>0</v>
      </c>
      <c r="G17" s="132" t="e">
        <f>F17/'Bieu 01 CH'!#REF!*100</f>
        <v>#REF!</v>
      </c>
      <c r="H17" s="132">
        <f>SUM(H18:H43)</f>
        <v>0</v>
      </c>
      <c r="I17" s="132" t="e">
        <f>H17/'Bieu 01 CH'!#REF!*100</f>
        <v>#REF!</v>
      </c>
      <c r="J17" s="132">
        <f>SUM(J18:J43)</f>
        <v>0</v>
      </c>
      <c r="K17" s="132" t="e">
        <f>J17/'Bieu 01 CH'!#REF!*100</f>
        <v>#REF!</v>
      </c>
      <c r="L17" s="132">
        <f>SUM(L18:L43)</f>
        <v>0</v>
      </c>
      <c r="M17" s="132" t="e">
        <f>L17/'Bieu 01 CH'!#REF!*100</f>
        <v>#REF!</v>
      </c>
      <c r="N17" s="132">
        <f>SUM(N18:N43)</f>
        <v>0</v>
      </c>
      <c r="O17" s="132" t="e">
        <f>N17/'Bieu 01 CH'!#REF!*100</f>
        <v>#REF!</v>
      </c>
      <c r="P17" s="132">
        <f>SUM(P18:P43)</f>
        <v>0</v>
      </c>
      <c r="Q17" s="132" t="e">
        <f>P17/'Bieu 01 CH'!#REF!*100</f>
        <v>#REF!</v>
      </c>
      <c r="R17" s="132">
        <f>SUM(R18:R43)</f>
        <v>0</v>
      </c>
      <c r="S17" s="132" t="e">
        <f>R17/'Bieu 01 CH'!#REF!*100</f>
        <v>#REF!</v>
      </c>
      <c r="T17" s="132">
        <f>SUM(T18:T43)</f>
        <v>0</v>
      </c>
      <c r="U17" s="132" t="e">
        <f>T17/'Bieu 01 CH'!#REF!*100</f>
        <v>#REF!</v>
      </c>
    </row>
    <row r="18" spans="1:21" x14ac:dyDescent="0.25">
      <c r="A18" s="40" t="s">
        <v>21</v>
      </c>
      <c r="B18" s="29" t="s">
        <v>17</v>
      </c>
      <c r="C18" s="37" t="s">
        <v>29</v>
      </c>
      <c r="D18" s="130"/>
      <c r="E18" s="136" t="e">
        <f>D18/'Bieu 01 CH'!#REF!*100</f>
        <v>#REF!</v>
      </c>
      <c r="F18" s="130"/>
      <c r="G18" s="132" t="e">
        <f>F18/'Bieu 01 CH'!#REF!*100</f>
        <v>#REF!</v>
      </c>
      <c r="H18" s="130"/>
      <c r="I18" s="132" t="e">
        <f>H18/'Bieu 01 CH'!#REF!*100</f>
        <v>#REF!</v>
      </c>
      <c r="J18" s="130"/>
      <c r="K18" s="132" t="e">
        <f>J18/'Bieu 01 CH'!#REF!*100</f>
        <v>#REF!</v>
      </c>
      <c r="L18" s="130"/>
      <c r="M18" s="132" t="e">
        <f>L18/'Bieu 01 CH'!#REF!*100</f>
        <v>#REF!</v>
      </c>
      <c r="N18" s="130"/>
      <c r="O18" s="132" t="e">
        <f>N18/'Bieu 01 CH'!#REF!*100</f>
        <v>#REF!</v>
      </c>
      <c r="P18" s="130"/>
      <c r="Q18" s="132" t="e">
        <f>P18/'Bieu 01 CH'!#REF!*100</f>
        <v>#REF!</v>
      </c>
      <c r="R18" s="130"/>
      <c r="S18" s="132" t="e">
        <f>R18/'Bieu 01 CH'!#REF!*100</f>
        <v>#REF!</v>
      </c>
      <c r="T18" s="130"/>
      <c r="U18" s="132" t="e">
        <f>T18/'Bieu 01 CH'!#REF!*100</f>
        <v>#REF!</v>
      </c>
    </row>
    <row r="19" spans="1:21" x14ac:dyDescent="0.25">
      <c r="A19" s="40" t="s">
        <v>10</v>
      </c>
      <c r="B19" s="29" t="s">
        <v>18</v>
      </c>
      <c r="C19" s="37" t="s">
        <v>30</v>
      </c>
      <c r="D19" s="130"/>
      <c r="E19" s="136" t="e">
        <f>D19/'Bieu 01 CH'!#REF!*100</f>
        <v>#REF!</v>
      </c>
      <c r="F19" s="130"/>
      <c r="G19" s="132" t="e">
        <f>F19/'Bieu 01 CH'!#REF!*100</f>
        <v>#REF!</v>
      </c>
      <c r="H19" s="130"/>
      <c r="I19" s="132" t="e">
        <f>H19/'Bieu 01 CH'!#REF!*100</f>
        <v>#REF!</v>
      </c>
      <c r="J19" s="130"/>
      <c r="K19" s="132" t="e">
        <f>J19/'Bieu 01 CH'!#REF!*100</f>
        <v>#REF!</v>
      </c>
      <c r="L19" s="130"/>
      <c r="M19" s="132" t="e">
        <f>L19/'Bieu 01 CH'!#REF!*100</f>
        <v>#REF!</v>
      </c>
      <c r="N19" s="130"/>
      <c r="O19" s="132" t="e">
        <f>N19/'Bieu 01 CH'!#REF!*100</f>
        <v>#REF!</v>
      </c>
      <c r="P19" s="130"/>
      <c r="Q19" s="132" t="e">
        <f>P19/'Bieu 01 CH'!#REF!*100</f>
        <v>#REF!</v>
      </c>
      <c r="R19" s="130"/>
      <c r="S19" s="132" t="e">
        <f>R19/'Bieu 01 CH'!#REF!*100</f>
        <v>#REF!</v>
      </c>
      <c r="T19" s="130"/>
      <c r="U19" s="132" t="e">
        <f>T19/'Bieu 01 CH'!#REF!*100</f>
        <v>#REF!</v>
      </c>
    </row>
    <row r="20" spans="1:21" x14ac:dyDescent="0.25">
      <c r="A20" s="40" t="s">
        <v>11</v>
      </c>
      <c r="B20" s="29" t="s">
        <v>19</v>
      </c>
      <c r="C20" s="37" t="s">
        <v>131</v>
      </c>
      <c r="D20" s="130"/>
      <c r="E20" s="136" t="e">
        <f>D20/'Bieu 01 CH'!#REF!*100</f>
        <v>#REF!</v>
      </c>
      <c r="F20" s="130"/>
      <c r="G20" s="132" t="e">
        <f>F20/'Bieu 01 CH'!#REF!*100</f>
        <v>#REF!</v>
      </c>
      <c r="H20" s="130"/>
      <c r="I20" s="132" t="e">
        <f>H20/'Bieu 01 CH'!#REF!*100</f>
        <v>#REF!</v>
      </c>
      <c r="J20" s="130"/>
      <c r="K20" s="132" t="e">
        <f>J20/'Bieu 01 CH'!#REF!*100</f>
        <v>#REF!</v>
      </c>
      <c r="L20" s="130"/>
      <c r="M20" s="132" t="e">
        <f>L20/'Bieu 01 CH'!#REF!*100</f>
        <v>#REF!</v>
      </c>
      <c r="N20" s="130"/>
      <c r="O20" s="132" t="e">
        <f>N20/'Bieu 01 CH'!#REF!*100</f>
        <v>#REF!</v>
      </c>
      <c r="P20" s="130"/>
      <c r="Q20" s="132" t="e">
        <f>P20/'Bieu 01 CH'!#REF!*100</f>
        <v>#REF!</v>
      </c>
      <c r="R20" s="130"/>
      <c r="S20" s="132" t="e">
        <f>R20/'Bieu 01 CH'!#REF!*100</f>
        <v>#REF!</v>
      </c>
      <c r="T20" s="130"/>
      <c r="U20" s="132" t="e">
        <f>T20/'Bieu 01 CH'!#REF!*100</f>
        <v>#REF!</v>
      </c>
    </row>
    <row r="21" spans="1:21" x14ac:dyDescent="0.25">
      <c r="A21" s="40" t="s">
        <v>12</v>
      </c>
      <c r="B21" s="29" t="s">
        <v>87</v>
      </c>
      <c r="C21" s="37" t="s">
        <v>134</v>
      </c>
      <c r="D21" s="130"/>
      <c r="E21" s="136" t="e">
        <f>D21/'Bieu 01 CH'!#REF!*100</f>
        <v>#REF!</v>
      </c>
      <c r="F21" s="130"/>
      <c r="G21" s="132" t="e">
        <f>F21/'Bieu 01 CH'!#REF!*100</f>
        <v>#REF!</v>
      </c>
      <c r="H21" s="130"/>
      <c r="I21" s="132" t="e">
        <f>H21/'Bieu 01 CH'!#REF!*100</f>
        <v>#REF!</v>
      </c>
      <c r="J21" s="130"/>
      <c r="K21" s="132" t="e">
        <f>J21/'Bieu 01 CH'!#REF!*100</f>
        <v>#REF!</v>
      </c>
      <c r="L21" s="130"/>
      <c r="M21" s="132" t="e">
        <f>L21/'Bieu 01 CH'!#REF!*100</f>
        <v>#REF!</v>
      </c>
      <c r="N21" s="130"/>
      <c r="O21" s="132" t="e">
        <f>N21/'Bieu 01 CH'!#REF!*100</f>
        <v>#REF!</v>
      </c>
      <c r="P21" s="130"/>
      <c r="Q21" s="132" t="e">
        <f>P21/'Bieu 01 CH'!#REF!*100</f>
        <v>#REF!</v>
      </c>
      <c r="R21" s="130"/>
      <c r="S21" s="132" t="e">
        <f>R21/'Bieu 01 CH'!#REF!*100</f>
        <v>#REF!</v>
      </c>
      <c r="T21" s="130"/>
      <c r="U21" s="132" t="e">
        <f>T21/'Bieu 01 CH'!#REF!*100</f>
        <v>#REF!</v>
      </c>
    </row>
    <row r="22" spans="1:21" x14ac:dyDescent="0.25">
      <c r="A22" s="40" t="s">
        <v>13</v>
      </c>
      <c r="B22" s="29" t="s">
        <v>91</v>
      </c>
      <c r="C22" s="37" t="s">
        <v>135</v>
      </c>
      <c r="D22" s="130"/>
      <c r="E22" s="136" t="e">
        <f>D22/'Bieu 01 CH'!#REF!*100</f>
        <v>#REF!</v>
      </c>
      <c r="F22" s="130"/>
      <c r="G22" s="132" t="e">
        <f>F22/'Bieu 01 CH'!#REF!*100</f>
        <v>#REF!</v>
      </c>
      <c r="H22" s="130"/>
      <c r="I22" s="132" t="e">
        <f>H22/'Bieu 01 CH'!#REF!*100</f>
        <v>#REF!</v>
      </c>
      <c r="J22" s="130"/>
      <c r="K22" s="132" t="e">
        <f>J22/'Bieu 01 CH'!#REF!*100</f>
        <v>#REF!</v>
      </c>
      <c r="L22" s="130"/>
      <c r="M22" s="132" t="e">
        <f>L22/'Bieu 01 CH'!#REF!*100</f>
        <v>#REF!</v>
      </c>
      <c r="N22" s="130"/>
      <c r="O22" s="132" t="e">
        <f>N22/'Bieu 01 CH'!#REF!*100</f>
        <v>#REF!</v>
      </c>
      <c r="P22" s="130"/>
      <c r="Q22" s="132" t="e">
        <f>P22/'Bieu 01 CH'!#REF!*100</f>
        <v>#REF!</v>
      </c>
      <c r="R22" s="130"/>
      <c r="S22" s="132" t="e">
        <f>R22/'Bieu 01 CH'!#REF!*100</f>
        <v>#REF!</v>
      </c>
      <c r="T22" s="130"/>
      <c r="U22" s="132" t="e">
        <f>T22/'Bieu 01 CH'!#REF!*100</f>
        <v>#REF!</v>
      </c>
    </row>
    <row r="23" spans="1:21" x14ac:dyDescent="0.25">
      <c r="A23" s="40" t="s">
        <v>14</v>
      </c>
      <c r="B23" s="29" t="s">
        <v>92</v>
      </c>
      <c r="C23" s="37" t="s">
        <v>133</v>
      </c>
      <c r="D23" s="130"/>
      <c r="E23" s="136" t="e">
        <f>D23/'Bieu 01 CH'!#REF!*100</f>
        <v>#REF!</v>
      </c>
      <c r="F23" s="130"/>
      <c r="G23" s="132" t="e">
        <f>F23/'Bieu 01 CH'!#REF!*100</f>
        <v>#REF!</v>
      </c>
      <c r="H23" s="130"/>
      <c r="I23" s="132" t="e">
        <f>H23/'Bieu 01 CH'!#REF!*100</f>
        <v>#REF!</v>
      </c>
      <c r="J23" s="130"/>
      <c r="K23" s="132" t="e">
        <f>J23/'Bieu 01 CH'!#REF!*100</f>
        <v>#REF!</v>
      </c>
      <c r="L23" s="130"/>
      <c r="M23" s="132" t="e">
        <f>L23/'Bieu 01 CH'!#REF!*100</f>
        <v>#REF!</v>
      </c>
      <c r="N23" s="130"/>
      <c r="O23" s="132" t="e">
        <f>N23/'Bieu 01 CH'!#REF!*100</f>
        <v>#REF!</v>
      </c>
      <c r="P23" s="130"/>
      <c r="Q23" s="132" t="e">
        <f>P23/'Bieu 01 CH'!#REF!*100</f>
        <v>#REF!</v>
      </c>
      <c r="R23" s="130"/>
      <c r="S23" s="132" t="e">
        <f>R23/'Bieu 01 CH'!#REF!*100</f>
        <v>#REF!</v>
      </c>
      <c r="T23" s="130"/>
      <c r="U23" s="132" t="e">
        <f>T23/'Bieu 01 CH'!#REF!*100</f>
        <v>#REF!</v>
      </c>
    </row>
    <row r="24" spans="1:21" x14ac:dyDescent="0.25">
      <c r="A24" s="40" t="s">
        <v>22</v>
      </c>
      <c r="B24" s="29" t="s">
        <v>93</v>
      </c>
      <c r="C24" s="37" t="s">
        <v>53</v>
      </c>
      <c r="D24" s="130"/>
      <c r="E24" s="136" t="e">
        <f>D24/'Bieu 01 CH'!#REF!*100</f>
        <v>#REF!</v>
      </c>
      <c r="F24" s="130"/>
      <c r="G24" s="132" t="e">
        <f>F24/'Bieu 01 CH'!#REF!*100</f>
        <v>#REF!</v>
      </c>
      <c r="H24" s="130"/>
      <c r="I24" s="132" t="e">
        <f>H24/'Bieu 01 CH'!#REF!*100</f>
        <v>#REF!</v>
      </c>
      <c r="J24" s="130"/>
      <c r="K24" s="132" t="e">
        <f>J24/'Bieu 01 CH'!#REF!*100</f>
        <v>#REF!</v>
      </c>
      <c r="L24" s="130"/>
      <c r="M24" s="132" t="e">
        <f>L24/'Bieu 01 CH'!#REF!*100</f>
        <v>#REF!</v>
      </c>
      <c r="N24" s="130"/>
      <c r="O24" s="132" t="e">
        <f>N24/'Bieu 01 CH'!#REF!*100</f>
        <v>#REF!</v>
      </c>
      <c r="P24" s="130"/>
      <c r="Q24" s="132" t="e">
        <f>P24/'Bieu 01 CH'!#REF!*100</f>
        <v>#REF!</v>
      </c>
      <c r="R24" s="130"/>
      <c r="S24" s="132" t="e">
        <f>R24/'Bieu 01 CH'!#REF!*100</f>
        <v>#REF!</v>
      </c>
      <c r="T24" s="130"/>
      <c r="U24" s="132" t="e">
        <f>T24/'Bieu 01 CH'!#REF!*100</f>
        <v>#REF!</v>
      </c>
    </row>
    <row r="25" spans="1:21" x14ac:dyDescent="0.25">
      <c r="A25" s="40" t="s">
        <v>23</v>
      </c>
      <c r="B25" s="29" t="s">
        <v>94</v>
      </c>
      <c r="C25" s="37" t="s">
        <v>46</v>
      </c>
      <c r="D25" s="130"/>
      <c r="E25" s="136" t="e">
        <f>D25/'Bieu 01 CH'!#REF!*100</f>
        <v>#REF!</v>
      </c>
      <c r="F25" s="130"/>
      <c r="G25" s="132" t="e">
        <f>F25/'Bieu 01 CH'!#REF!*100</f>
        <v>#REF!</v>
      </c>
      <c r="H25" s="130"/>
      <c r="I25" s="132" t="e">
        <f>H25/'Bieu 01 CH'!#REF!*100</f>
        <v>#REF!</v>
      </c>
      <c r="J25" s="130"/>
      <c r="K25" s="132" t="e">
        <f>J25/'Bieu 01 CH'!#REF!*100</f>
        <v>#REF!</v>
      </c>
      <c r="L25" s="130"/>
      <c r="M25" s="132" t="e">
        <f>L25/'Bieu 01 CH'!#REF!*100</f>
        <v>#REF!</v>
      </c>
      <c r="N25" s="130"/>
      <c r="O25" s="132" t="e">
        <f>N25/'Bieu 01 CH'!#REF!*100</f>
        <v>#REF!</v>
      </c>
      <c r="P25" s="130"/>
      <c r="Q25" s="132" t="e">
        <f>P25/'Bieu 01 CH'!#REF!*100</f>
        <v>#REF!</v>
      </c>
      <c r="R25" s="130"/>
      <c r="S25" s="132" t="e">
        <f>R25/'Bieu 01 CH'!#REF!*100</f>
        <v>#REF!</v>
      </c>
      <c r="T25" s="130"/>
      <c r="U25" s="132" t="e">
        <f>T25/'Bieu 01 CH'!#REF!*100</f>
        <v>#REF!</v>
      </c>
    </row>
    <row r="26" spans="1:21" ht="31.5" x14ac:dyDescent="0.25">
      <c r="A26" s="40" t="s">
        <v>47</v>
      </c>
      <c r="B26" s="60" t="s">
        <v>158</v>
      </c>
      <c r="C26" s="37" t="s">
        <v>31</v>
      </c>
      <c r="D26" s="130"/>
      <c r="E26" s="136" t="e">
        <f>D26/'Bieu 01 CH'!#REF!*100</f>
        <v>#REF!</v>
      </c>
      <c r="F26" s="130"/>
      <c r="G26" s="132" t="e">
        <f>F26/'Bieu 01 CH'!#REF!*100</f>
        <v>#REF!</v>
      </c>
      <c r="H26" s="130"/>
      <c r="I26" s="132" t="e">
        <f>H26/'Bieu 01 CH'!#REF!*100</f>
        <v>#REF!</v>
      </c>
      <c r="J26" s="130"/>
      <c r="K26" s="132" t="e">
        <f>J26/'Bieu 01 CH'!#REF!*100</f>
        <v>#REF!</v>
      </c>
      <c r="L26" s="130"/>
      <c r="M26" s="132" t="e">
        <f>L26/'Bieu 01 CH'!#REF!*100</f>
        <v>#REF!</v>
      </c>
      <c r="N26" s="130"/>
      <c r="O26" s="132" t="e">
        <f>N26/'Bieu 01 CH'!#REF!*100</f>
        <v>#REF!</v>
      </c>
      <c r="P26" s="130"/>
      <c r="Q26" s="132" t="e">
        <f>P26/'Bieu 01 CH'!#REF!*100</f>
        <v>#REF!</v>
      </c>
      <c r="R26" s="130"/>
      <c r="S26" s="132" t="e">
        <f>R26/'Bieu 01 CH'!#REF!*100</f>
        <v>#REF!</v>
      </c>
      <c r="T26" s="130"/>
      <c r="U26" s="132" t="e">
        <f>T26/'Bieu 01 CH'!#REF!*100</f>
        <v>#REF!</v>
      </c>
    </row>
    <row r="27" spans="1:21" x14ac:dyDescent="0.25">
      <c r="A27" s="40" t="s">
        <v>138</v>
      </c>
      <c r="B27" s="29" t="s">
        <v>112</v>
      </c>
      <c r="C27" s="37" t="s">
        <v>156</v>
      </c>
      <c r="D27" s="130"/>
      <c r="E27" s="136" t="e">
        <f>D27/'Bieu 01 CH'!#REF!*100</f>
        <v>#REF!</v>
      </c>
      <c r="F27" s="130"/>
      <c r="G27" s="132" t="e">
        <f>F27/'Bieu 01 CH'!#REF!*100</f>
        <v>#REF!</v>
      </c>
      <c r="H27" s="130"/>
      <c r="I27" s="132" t="e">
        <f>H27/'Bieu 01 CH'!#REF!*100</f>
        <v>#REF!</v>
      </c>
      <c r="J27" s="130"/>
      <c r="K27" s="132" t="e">
        <f>J27/'Bieu 01 CH'!#REF!*100</f>
        <v>#REF!</v>
      </c>
      <c r="L27" s="130"/>
      <c r="M27" s="132" t="e">
        <f>L27/'Bieu 01 CH'!#REF!*100</f>
        <v>#REF!</v>
      </c>
      <c r="N27" s="130"/>
      <c r="O27" s="132" t="e">
        <f>N27/'Bieu 01 CH'!#REF!*100</f>
        <v>#REF!</v>
      </c>
      <c r="P27" s="130"/>
      <c r="Q27" s="132" t="e">
        <f>P27/'Bieu 01 CH'!#REF!*100</f>
        <v>#REF!</v>
      </c>
      <c r="R27" s="130"/>
      <c r="S27" s="132" t="e">
        <f>R27/'Bieu 01 CH'!#REF!*100</f>
        <v>#REF!</v>
      </c>
      <c r="T27" s="130"/>
      <c r="U27" s="132" t="e">
        <f>T27/'Bieu 01 CH'!#REF!*100</f>
        <v>#REF!</v>
      </c>
    </row>
    <row r="28" spans="1:21" x14ac:dyDescent="0.25">
      <c r="A28" s="40" t="s">
        <v>183</v>
      </c>
      <c r="B28" s="29" t="s">
        <v>128</v>
      </c>
      <c r="C28" s="37" t="s">
        <v>132</v>
      </c>
      <c r="D28" s="130"/>
      <c r="E28" s="136" t="e">
        <f>D28/'Bieu 01 CH'!#REF!*100</f>
        <v>#REF!</v>
      </c>
      <c r="F28" s="130"/>
      <c r="G28" s="132" t="e">
        <f>F28/'Bieu 01 CH'!#REF!*100</f>
        <v>#REF!</v>
      </c>
      <c r="H28" s="130"/>
      <c r="I28" s="132" t="e">
        <f>H28/'Bieu 01 CH'!#REF!*100</f>
        <v>#REF!</v>
      </c>
      <c r="J28" s="130"/>
      <c r="K28" s="132" t="e">
        <f>J28/'Bieu 01 CH'!#REF!*100</f>
        <v>#REF!</v>
      </c>
      <c r="L28" s="130"/>
      <c r="M28" s="132" t="e">
        <f>L28/'Bieu 01 CH'!#REF!*100</f>
        <v>#REF!</v>
      </c>
      <c r="N28" s="130"/>
      <c r="O28" s="132" t="e">
        <f>N28/'Bieu 01 CH'!#REF!*100</f>
        <v>#REF!</v>
      </c>
      <c r="P28" s="130"/>
      <c r="Q28" s="132" t="e">
        <f>P28/'Bieu 01 CH'!#REF!*100</f>
        <v>#REF!</v>
      </c>
      <c r="R28" s="130"/>
      <c r="S28" s="132" t="e">
        <f>R28/'Bieu 01 CH'!#REF!*100</f>
        <v>#REF!</v>
      </c>
      <c r="T28" s="130"/>
      <c r="U28" s="132" t="e">
        <f>T28/'Bieu 01 CH'!#REF!*100</f>
        <v>#REF!</v>
      </c>
    </row>
    <row r="29" spans="1:21" x14ac:dyDescent="0.25">
      <c r="A29" s="40" t="s">
        <v>184</v>
      </c>
      <c r="B29" s="29" t="s">
        <v>88</v>
      </c>
      <c r="C29" s="37" t="s">
        <v>77</v>
      </c>
      <c r="D29" s="130"/>
      <c r="E29" s="136" t="e">
        <f>D29/'Bieu 01 CH'!#REF!*100</f>
        <v>#REF!</v>
      </c>
      <c r="F29" s="130"/>
      <c r="G29" s="132" t="e">
        <f>F29/'Bieu 01 CH'!#REF!*100</f>
        <v>#REF!</v>
      </c>
      <c r="H29" s="130"/>
      <c r="I29" s="132" t="e">
        <f>H29/'Bieu 01 CH'!#REF!*100</f>
        <v>#REF!</v>
      </c>
      <c r="J29" s="130"/>
      <c r="K29" s="132" t="e">
        <f>J29/'Bieu 01 CH'!#REF!*100</f>
        <v>#REF!</v>
      </c>
      <c r="L29" s="130"/>
      <c r="M29" s="132" t="e">
        <f>L29/'Bieu 01 CH'!#REF!*100</f>
        <v>#REF!</v>
      </c>
      <c r="N29" s="130"/>
      <c r="O29" s="132" t="e">
        <f>N29/'Bieu 01 CH'!#REF!*100</f>
        <v>#REF!</v>
      </c>
      <c r="P29" s="130"/>
      <c r="Q29" s="132" t="e">
        <f>P29/'Bieu 01 CH'!#REF!*100</f>
        <v>#REF!</v>
      </c>
      <c r="R29" s="130"/>
      <c r="S29" s="132" t="e">
        <f>R29/'Bieu 01 CH'!#REF!*100</f>
        <v>#REF!</v>
      </c>
      <c r="T29" s="130"/>
      <c r="U29" s="132" t="e">
        <f>T29/'Bieu 01 CH'!#REF!*100</f>
        <v>#REF!</v>
      </c>
    </row>
    <row r="30" spans="1:21" x14ac:dyDescent="0.25">
      <c r="A30" s="40" t="s">
        <v>185</v>
      </c>
      <c r="B30" s="29" t="s">
        <v>95</v>
      </c>
      <c r="C30" s="37" t="s">
        <v>100</v>
      </c>
      <c r="D30" s="130"/>
      <c r="E30" s="136" t="e">
        <f>D30/'Bieu 01 CH'!#REF!*100</f>
        <v>#REF!</v>
      </c>
      <c r="F30" s="130"/>
      <c r="G30" s="132" t="e">
        <f>F30/'Bieu 01 CH'!#REF!*100</f>
        <v>#REF!</v>
      </c>
      <c r="H30" s="130"/>
      <c r="I30" s="132" t="e">
        <f>H30/'Bieu 01 CH'!#REF!*100</f>
        <v>#REF!</v>
      </c>
      <c r="J30" s="130"/>
      <c r="K30" s="132" t="e">
        <f>J30/'Bieu 01 CH'!#REF!*100</f>
        <v>#REF!</v>
      </c>
      <c r="L30" s="130"/>
      <c r="M30" s="132" t="e">
        <f>L30/'Bieu 01 CH'!#REF!*100</f>
        <v>#REF!</v>
      </c>
      <c r="N30" s="130"/>
      <c r="O30" s="132" t="e">
        <f>N30/'Bieu 01 CH'!#REF!*100</f>
        <v>#REF!</v>
      </c>
      <c r="P30" s="130"/>
      <c r="Q30" s="132" t="e">
        <f>P30/'Bieu 01 CH'!#REF!*100</f>
        <v>#REF!</v>
      </c>
      <c r="R30" s="130"/>
      <c r="S30" s="132" t="e">
        <f>R30/'Bieu 01 CH'!#REF!*100</f>
        <v>#REF!</v>
      </c>
      <c r="T30" s="130"/>
      <c r="U30" s="132" t="e">
        <f>T30/'Bieu 01 CH'!#REF!*100</f>
        <v>#REF!</v>
      </c>
    </row>
    <row r="31" spans="1:21" x14ac:dyDescent="0.25">
      <c r="A31" s="40" t="s">
        <v>186</v>
      </c>
      <c r="B31" s="29" t="s">
        <v>96</v>
      </c>
      <c r="C31" s="37" t="s">
        <v>101</v>
      </c>
      <c r="D31" s="130"/>
      <c r="E31" s="136" t="e">
        <f>D31/'Bieu 01 CH'!#REF!*100</f>
        <v>#REF!</v>
      </c>
      <c r="F31" s="130"/>
      <c r="G31" s="132" t="e">
        <f>F31/'Bieu 01 CH'!#REF!*100</f>
        <v>#REF!</v>
      </c>
      <c r="H31" s="130"/>
      <c r="I31" s="132" t="e">
        <f>H31/'Bieu 01 CH'!#REF!*100</f>
        <v>#REF!</v>
      </c>
      <c r="J31" s="130"/>
      <c r="K31" s="132" t="e">
        <f>J31/'Bieu 01 CH'!#REF!*100</f>
        <v>#REF!</v>
      </c>
      <c r="L31" s="130"/>
      <c r="M31" s="132" t="e">
        <f>L31/'Bieu 01 CH'!#REF!*100</f>
        <v>#REF!</v>
      </c>
      <c r="N31" s="130"/>
      <c r="O31" s="132" t="e">
        <f>N31/'Bieu 01 CH'!#REF!*100</f>
        <v>#REF!</v>
      </c>
      <c r="P31" s="130"/>
      <c r="Q31" s="132" t="e">
        <f>P31/'Bieu 01 CH'!#REF!*100</f>
        <v>#REF!</v>
      </c>
      <c r="R31" s="130"/>
      <c r="S31" s="132" t="e">
        <f>R31/'Bieu 01 CH'!#REF!*100</f>
        <v>#REF!</v>
      </c>
      <c r="T31" s="130"/>
      <c r="U31" s="132" t="e">
        <f>T31/'Bieu 01 CH'!#REF!*100</f>
        <v>#REF!</v>
      </c>
    </row>
    <row r="32" spans="1:21" x14ac:dyDescent="0.25">
      <c r="A32" s="40" t="s">
        <v>187</v>
      </c>
      <c r="B32" s="29" t="s">
        <v>97</v>
      </c>
      <c r="C32" s="37" t="s">
        <v>105</v>
      </c>
      <c r="D32" s="130"/>
      <c r="E32" s="136" t="e">
        <f>D32/'Bieu 01 CH'!#REF!*100</f>
        <v>#REF!</v>
      </c>
      <c r="F32" s="130"/>
      <c r="G32" s="132" t="e">
        <f>F32/'Bieu 01 CH'!#REF!*100</f>
        <v>#REF!</v>
      </c>
      <c r="H32" s="130"/>
      <c r="I32" s="132" t="e">
        <f>H32/'Bieu 01 CH'!#REF!*100</f>
        <v>#REF!</v>
      </c>
      <c r="J32" s="130"/>
      <c r="K32" s="132" t="e">
        <f>J32/'Bieu 01 CH'!#REF!*100</f>
        <v>#REF!</v>
      </c>
      <c r="L32" s="130"/>
      <c r="M32" s="132" t="e">
        <f>L32/'Bieu 01 CH'!#REF!*100</f>
        <v>#REF!</v>
      </c>
      <c r="N32" s="130"/>
      <c r="O32" s="132" t="e">
        <f>N32/'Bieu 01 CH'!#REF!*100</f>
        <v>#REF!</v>
      </c>
      <c r="P32" s="130"/>
      <c r="Q32" s="132" t="e">
        <f>P32/'Bieu 01 CH'!#REF!*100</f>
        <v>#REF!</v>
      </c>
      <c r="R32" s="130"/>
      <c r="S32" s="132" t="e">
        <f>R32/'Bieu 01 CH'!#REF!*100</f>
        <v>#REF!</v>
      </c>
      <c r="T32" s="130"/>
      <c r="U32" s="132" t="e">
        <f>T32/'Bieu 01 CH'!#REF!*100</f>
        <v>#REF!</v>
      </c>
    </row>
    <row r="33" spans="1:21" x14ac:dyDescent="0.25">
      <c r="A33" s="40" t="s">
        <v>188</v>
      </c>
      <c r="B33" s="29" t="s">
        <v>125</v>
      </c>
      <c r="C33" s="37" t="s">
        <v>102</v>
      </c>
      <c r="D33" s="130"/>
      <c r="E33" s="136" t="e">
        <f>D33/'Bieu 01 CH'!#REF!*100</f>
        <v>#REF!</v>
      </c>
      <c r="F33" s="130"/>
      <c r="G33" s="132" t="e">
        <f>F33/'Bieu 01 CH'!#REF!*100</f>
        <v>#REF!</v>
      </c>
      <c r="H33" s="130"/>
      <c r="I33" s="132" t="e">
        <f>H33/'Bieu 01 CH'!#REF!*100</f>
        <v>#REF!</v>
      </c>
      <c r="J33" s="130"/>
      <c r="K33" s="132" t="e">
        <f>J33/'Bieu 01 CH'!#REF!*100</f>
        <v>#REF!</v>
      </c>
      <c r="L33" s="130"/>
      <c r="M33" s="132" t="e">
        <f>L33/'Bieu 01 CH'!#REF!*100</f>
        <v>#REF!</v>
      </c>
      <c r="N33" s="130"/>
      <c r="O33" s="132" t="e">
        <f>N33/'Bieu 01 CH'!#REF!*100</f>
        <v>#REF!</v>
      </c>
      <c r="P33" s="130"/>
      <c r="Q33" s="132" t="e">
        <f>P33/'Bieu 01 CH'!#REF!*100</f>
        <v>#REF!</v>
      </c>
      <c r="R33" s="130"/>
      <c r="S33" s="132" t="e">
        <f>R33/'Bieu 01 CH'!#REF!*100</f>
        <v>#REF!</v>
      </c>
      <c r="T33" s="130"/>
      <c r="U33" s="132" t="e">
        <f>T33/'Bieu 01 CH'!#REF!*100</f>
        <v>#REF!</v>
      </c>
    </row>
    <row r="34" spans="1:21" x14ac:dyDescent="0.25">
      <c r="A34" s="40" t="s">
        <v>189</v>
      </c>
      <c r="B34" s="29" t="s">
        <v>129</v>
      </c>
      <c r="C34" s="37" t="s">
        <v>126</v>
      </c>
      <c r="D34" s="130"/>
      <c r="E34" s="136" t="e">
        <f>D34/'Bieu 01 CH'!#REF!*100</f>
        <v>#REF!</v>
      </c>
      <c r="F34" s="130"/>
      <c r="G34" s="132" t="e">
        <f>F34/'Bieu 01 CH'!#REF!*100</f>
        <v>#REF!</v>
      </c>
      <c r="H34" s="130"/>
      <c r="I34" s="132" t="e">
        <f>H34/'Bieu 01 CH'!#REF!*100</f>
        <v>#REF!</v>
      </c>
      <c r="J34" s="130"/>
      <c r="K34" s="132" t="e">
        <f>J34/'Bieu 01 CH'!#REF!*100</f>
        <v>#REF!</v>
      </c>
      <c r="L34" s="130"/>
      <c r="M34" s="132" t="e">
        <f>L34/'Bieu 01 CH'!#REF!*100</f>
        <v>#REF!</v>
      </c>
      <c r="N34" s="130"/>
      <c r="O34" s="132" t="e">
        <f>N34/'Bieu 01 CH'!#REF!*100</f>
        <v>#REF!</v>
      </c>
      <c r="P34" s="130"/>
      <c r="Q34" s="132" t="e">
        <f>P34/'Bieu 01 CH'!#REF!*100</f>
        <v>#REF!</v>
      </c>
      <c r="R34" s="130"/>
      <c r="S34" s="132" t="e">
        <f>R34/'Bieu 01 CH'!#REF!*100</f>
        <v>#REF!</v>
      </c>
      <c r="T34" s="130"/>
      <c r="U34" s="132" t="e">
        <f>T34/'Bieu 01 CH'!#REF!*100</f>
        <v>#REF!</v>
      </c>
    </row>
    <row r="35" spans="1:21" x14ac:dyDescent="0.25">
      <c r="A35" s="40" t="s">
        <v>190</v>
      </c>
      <c r="B35" s="29" t="s">
        <v>98</v>
      </c>
      <c r="C35" s="37" t="s">
        <v>103</v>
      </c>
      <c r="D35" s="130"/>
      <c r="E35" s="136" t="e">
        <f>D35/'Bieu 01 CH'!#REF!*100</f>
        <v>#REF!</v>
      </c>
      <c r="F35" s="130"/>
      <c r="G35" s="132" t="e">
        <f>F35/'Bieu 01 CH'!#REF!*100</f>
        <v>#REF!</v>
      </c>
      <c r="H35" s="130"/>
      <c r="I35" s="132" t="e">
        <f>H35/'Bieu 01 CH'!#REF!*100</f>
        <v>#REF!</v>
      </c>
      <c r="J35" s="130"/>
      <c r="K35" s="132" t="e">
        <f>J35/'Bieu 01 CH'!#REF!*100</f>
        <v>#REF!</v>
      </c>
      <c r="L35" s="130"/>
      <c r="M35" s="132" t="e">
        <f>L35/'Bieu 01 CH'!#REF!*100</f>
        <v>#REF!</v>
      </c>
      <c r="N35" s="130"/>
      <c r="O35" s="132" t="e">
        <f>N35/'Bieu 01 CH'!#REF!*100</f>
        <v>#REF!</v>
      </c>
      <c r="P35" s="130"/>
      <c r="Q35" s="132" t="e">
        <f>P35/'Bieu 01 CH'!#REF!*100</f>
        <v>#REF!</v>
      </c>
      <c r="R35" s="130"/>
      <c r="S35" s="132" t="e">
        <f>R35/'Bieu 01 CH'!#REF!*100</f>
        <v>#REF!</v>
      </c>
      <c r="T35" s="130"/>
      <c r="U35" s="132" t="e">
        <f>T35/'Bieu 01 CH'!#REF!*100</f>
        <v>#REF!</v>
      </c>
    </row>
    <row r="36" spans="1:21" ht="31.5" x14ac:dyDescent="0.25">
      <c r="A36" s="40" t="s">
        <v>191</v>
      </c>
      <c r="B36" s="29" t="s">
        <v>99</v>
      </c>
      <c r="C36" s="37" t="s">
        <v>48</v>
      </c>
      <c r="D36" s="130"/>
      <c r="E36" s="136" t="e">
        <f>D36/'Bieu 01 CH'!#REF!*100</f>
        <v>#REF!</v>
      </c>
      <c r="F36" s="130"/>
      <c r="G36" s="132" t="e">
        <f>F36/'Bieu 01 CH'!#REF!*100</f>
        <v>#REF!</v>
      </c>
      <c r="H36" s="130"/>
      <c r="I36" s="132" t="e">
        <f>H36/'Bieu 01 CH'!#REF!*100</f>
        <v>#REF!</v>
      </c>
      <c r="J36" s="130"/>
      <c r="K36" s="132" t="e">
        <f>J36/'Bieu 01 CH'!#REF!*100</f>
        <v>#REF!</v>
      </c>
      <c r="L36" s="130"/>
      <c r="M36" s="132" t="e">
        <f>L36/'Bieu 01 CH'!#REF!*100</f>
        <v>#REF!</v>
      </c>
      <c r="N36" s="130"/>
      <c r="O36" s="132" t="e">
        <f>N36/'Bieu 01 CH'!#REF!*100</f>
        <v>#REF!</v>
      </c>
      <c r="P36" s="130"/>
      <c r="Q36" s="132" t="e">
        <f>P36/'Bieu 01 CH'!#REF!*100</f>
        <v>#REF!</v>
      </c>
      <c r="R36" s="130"/>
      <c r="S36" s="132" t="e">
        <f>R36/'Bieu 01 CH'!#REF!*100</f>
        <v>#REF!</v>
      </c>
      <c r="T36" s="130"/>
      <c r="U36" s="132" t="e">
        <f>T36/'Bieu 01 CH'!#REF!*100</f>
        <v>#REF!</v>
      </c>
    </row>
    <row r="37" spans="1:21" ht="30.75" customHeight="1" x14ac:dyDescent="0.25">
      <c r="A37" s="40" t="s">
        <v>193</v>
      </c>
      <c r="B37" s="59" t="s">
        <v>106</v>
      </c>
      <c r="C37" s="44" t="s">
        <v>54</v>
      </c>
      <c r="D37" s="130"/>
      <c r="E37" s="136" t="e">
        <f>D37/'Bieu 01 CH'!#REF!*100</f>
        <v>#REF!</v>
      </c>
      <c r="F37" s="130"/>
      <c r="G37" s="132" t="e">
        <f>F37/'Bieu 01 CH'!#REF!*100</f>
        <v>#REF!</v>
      </c>
      <c r="H37" s="130"/>
      <c r="I37" s="132" t="e">
        <f>H37/'Bieu 01 CH'!#REF!*100</f>
        <v>#REF!</v>
      </c>
      <c r="J37" s="130"/>
      <c r="K37" s="132" t="e">
        <f>J37/'Bieu 01 CH'!#REF!*100</f>
        <v>#REF!</v>
      </c>
      <c r="L37" s="130"/>
      <c r="M37" s="132" t="e">
        <f>L37/'Bieu 01 CH'!#REF!*100</f>
        <v>#REF!</v>
      </c>
      <c r="N37" s="130"/>
      <c r="O37" s="132" t="e">
        <f>N37/'Bieu 01 CH'!#REF!*100</f>
        <v>#REF!</v>
      </c>
      <c r="P37" s="130"/>
      <c r="Q37" s="132" t="e">
        <f>P37/'Bieu 01 CH'!#REF!*100</f>
        <v>#REF!</v>
      </c>
      <c r="R37" s="130"/>
      <c r="S37" s="132" t="e">
        <f>R37/'Bieu 01 CH'!#REF!*100</f>
        <v>#REF!</v>
      </c>
      <c r="T37" s="130"/>
      <c r="U37" s="132" t="e">
        <f>T37/'Bieu 01 CH'!#REF!*100</f>
        <v>#REF!</v>
      </c>
    </row>
    <row r="38" spans="1:21" x14ac:dyDescent="0.25">
      <c r="A38" s="40" t="s">
        <v>194</v>
      </c>
      <c r="B38" s="36" t="s">
        <v>161</v>
      </c>
      <c r="C38" s="44" t="s">
        <v>159</v>
      </c>
      <c r="D38" s="130"/>
      <c r="E38" s="136" t="e">
        <f>D38/'Bieu 01 CH'!#REF!*100</f>
        <v>#REF!</v>
      </c>
      <c r="F38" s="130"/>
      <c r="G38" s="132" t="e">
        <f>F38/'Bieu 01 CH'!#REF!*100</f>
        <v>#REF!</v>
      </c>
      <c r="H38" s="130"/>
      <c r="I38" s="132" t="e">
        <f>H38/'Bieu 01 CH'!#REF!*100</f>
        <v>#REF!</v>
      </c>
      <c r="J38" s="130"/>
      <c r="K38" s="132" t="e">
        <f>J38/'Bieu 01 CH'!#REF!*100</f>
        <v>#REF!</v>
      </c>
      <c r="L38" s="130"/>
      <c r="M38" s="132" t="e">
        <f>L38/'Bieu 01 CH'!#REF!*100</f>
        <v>#REF!</v>
      </c>
      <c r="N38" s="130"/>
      <c r="O38" s="132" t="e">
        <f>N38/'Bieu 01 CH'!#REF!*100</f>
        <v>#REF!</v>
      </c>
      <c r="P38" s="130"/>
      <c r="Q38" s="132" t="e">
        <f>P38/'Bieu 01 CH'!#REF!*100</f>
        <v>#REF!</v>
      </c>
      <c r="R38" s="130"/>
      <c r="S38" s="132" t="e">
        <f>R38/'Bieu 01 CH'!#REF!*100</f>
        <v>#REF!</v>
      </c>
      <c r="T38" s="130"/>
      <c r="U38" s="132" t="e">
        <f>T38/'Bieu 01 CH'!#REF!*100</f>
        <v>#REF!</v>
      </c>
    </row>
    <row r="39" spans="1:21" x14ac:dyDescent="0.25">
      <c r="A39" s="40" t="s">
        <v>195</v>
      </c>
      <c r="B39" s="36" t="s">
        <v>162</v>
      </c>
      <c r="C39" s="44" t="s">
        <v>160</v>
      </c>
      <c r="D39" s="130"/>
      <c r="E39" s="136" t="e">
        <f>D39/'Bieu 01 CH'!#REF!*100</f>
        <v>#REF!</v>
      </c>
      <c r="F39" s="130"/>
      <c r="G39" s="132" t="e">
        <f>F39/'Bieu 01 CH'!#REF!*100</f>
        <v>#REF!</v>
      </c>
      <c r="H39" s="130"/>
      <c r="I39" s="132" t="e">
        <f>H39/'Bieu 01 CH'!#REF!*100</f>
        <v>#REF!</v>
      </c>
      <c r="J39" s="130"/>
      <c r="K39" s="132" t="e">
        <f>J39/'Bieu 01 CH'!#REF!*100</f>
        <v>#REF!</v>
      </c>
      <c r="L39" s="130"/>
      <c r="M39" s="132" t="e">
        <f>L39/'Bieu 01 CH'!#REF!*100</f>
        <v>#REF!</v>
      </c>
      <c r="N39" s="130"/>
      <c r="O39" s="132" t="e">
        <f>N39/'Bieu 01 CH'!#REF!*100</f>
        <v>#REF!</v>
      </c>
      <c r="P39" s="130"/>
      <c r="Q39" s="132" t="e">
        <f>P39/'Bieu 01 CH'!#REF!*100</f>
        <v>#REF!</v>
      </c>
      <c r="R39" s="130"/>
      <c r="S39" s="132" t="e">
        <f>R39/'Bieu 01 CH'!#REF!*100</f>
        <v>#REF!</v>
      </c>
      <c r="T39" s="130"/>
      <c r="U39" s="132" t="e">
        <f>T39/'Bieu 01 CH'!#REF!*100</f>
        <v>#REF!</v>
      </c>
    </row>
    <row r="40" spans="1:21" x14ac:dyDescent="0.25">
      <c r="A40" s="40" t="s">
        <v>196</v>
      </c>
      <c r="B40" s="36" t="s">
        <v>157</v>
      </c>
      <c r="C40" s="44" t="s">
        <v>111</v>
      </c>
      <c r="D40" s="130"/>
      <c r="E40" s="136" t="e">
        <f>D40/'Bieu 01 CH'!#REF!*100</f>
        <v>#REF!</v>
      </c>
      <c r="F40" s="130"/>
      <c r="G40" s="132" t="e">
        <f>F40/'Bieu 01 CH'!#REF!*100</f>
        <v>#REF!</v>
      </c>
      <c r="H40" s="130"/>
      <c r="I40" s="132" t="e">
        <f>H40/'Bieu 01 CH'!#REF!*100</f>
        <v>#REF!</v>
      </c>
      <c r="J40" s="130"/>
      <c r="K40" s="132" t="e">
        <f>J40/'Bieu 01 CH'!#REF!*100</f>
        <v>#REF!</v>
      </c>
      <c r="L40" s="130"/>
      <c r="M40" s="132" t="e">
        <f>L40/'Bieu 01 CH'!#REF!*100</f>
        <v>#REF!</v>
      </c>
      <c r="N40" s="130"/>
      <c r="O40" s="132" t="e">
        <f>N40/'Bieu 01 CH'!#REF!*100</f>
        <v>#REF!</v>
      </c>
      <c r="P40" s="130"/>
      <c r="Q40" s="132" t="e">
        <f>P40/'Bieu 01 CH'!#REF!*100</f>
        <v>#REF!</v>
      </c>
      <c r="R40" s="130"/>
      <c r="S40" s="132" t="e">
        <f>R40/'Bieu 01 CH'!#REF!*100</f>
        <v>#REF!</v>
      </c>
      <c r="T40" s="130"/>
      <c r="U40" s="132" t="e">
        <f>T40/'Bieu 01 CH'!#REF!*100</f>
        <v>#REF!</v>
      </c>
    </row>
    <row r="41" spans="1:21" x14ac:dyDescent="0.25">
      <c r="A41" s="40" t="s">
        <v>197</v>
      </c>
      <c r="B41" s="36" t="s">
        <v>164</v>
      </c>
      <c r="C41" s="44" t="s">
        <v>165</v>
      </c>
      <c r="D41" s="130"/>
      <c r="E41" s="136" t="e">
        <f>D41/'Bieu 01 CH'!#REF!*100</f>
        <v>#REF!</v>
      </c>
      <c r="F41" s="130"/>
      <c r="G41" s="132" t="e">
        <f>F41/'Bieu 01 CH'!#REF!*100</f>
        <v>#REF!</v>
      </c>
      <c r="H41" s="130"/>
      <c r="I41" s="132" t="e">
        <f>H41/'Bieu 01 CH'!#REF!*100</f>
        <v>#REF!</v>
      </c>
      <c r="J41" s="130"/>
      <c r="K41" s="132" t="e">
        <f>J41/'Bieu 01 CH'!#REF!*100</f>
        <v>#REF!</v>
      </c>
      <c r="L41" s="130"/>
      <c r="M41" s="132" t="e">
        <f>L41/'Bieu 01 CH'!#REF!*100</f>
        <v>#REF!</v>
      </c>
      <c r="N41" s="130"/>
      <c r="O41" s="132" t="e">
        <f>N41/'Bieu 01 CH'!#REF!*100</f>
        <v>#REF!</v>
      </c>
      <c r="P41" s="130"/>
      <c r="Q41" s="132" t="e">
        <f>P41/'Bieu 01 CH'!#REF!*100</f>
        <v>#REF!</v>
      </c>
      <c r="R41" s="130"/>
      <c r="S41" s="132" t="e">
        <f>R41/'Bieu 01 CH'!#REF!*100</f>
        <v>#REF!</v>
      </c>
      <c r="T41" s="130"/>
      <c r="U41" s="132" t="e">
        <f>T41/'Bieu 01 CH'!#REF!*100</f>
        <v>#REF!</v>
      </c>
    </row>
    <row r="42" spans="1:21" x14ac:dyDescent="0.25">
      <c r="A42" s="40" t="s">
        <v>198</v>
      </c>
      <c r="B42" s="36" t="s">
        <v>163</v>
      </c>
      <c r="C42" s="44" t="s">
        <v>166</v>
      </c>
      <c r="D42" s="130"/>
      <c r="E42" s="136" t="e">
        <f>D42/'Bieu 01 CH'!#REF!*100</f>
        <v>#REF!</v>
      </c>
      <c r="F42" s="130"/>
      <c r="G42" s="132" t="e">
        <f>F42/'Bieu 01 CH'!#REF!*100</f>
        <v>#REF!</v>
      </c>
      <c r="H42" s="130"/>
      <c r="I42" s="132" t="e">
        <f>H42/'Bieu 01 CH'!#REF!*100</f>
        <v>#REF!</v>
      </c>
      <c r="J42" s="130"/>
      <c r="K42" s="132" t="e">
        <f>J42/'Bieu 01 CH'!#REF!*100</f>
        <v>#REF!</v>
      </c>
      <c r="L42" s="130"/>
      <c r="M42" s="132" t="e">
        <f>L42/'Bieu 01 CH'!#REF!*100</f>
        <v>#REF!</v>
      </c>
      <c r="N42" s="130"/>
      <c r="O42" s="132" t="e">
        <f>N42/'Bieu 01 CH'!#REF!*100</f>
        <v>#REF!</v>
      </c>
      <c r="P42" s="130"/>
      <c r="Q42" s="132" t="e">
        <f>P42/'Bieu 01 CH'!#REF!*100</f>
        <v>#REF!</v>
      </c>
      <c r="R42" s="130"/>
      <c r="S42" s="132" t="e">
        <f>R42/'Bieu 01 CH'!#REF!*100</f>
        <v>#REF!</v>
      </c>
      <c r="T42" s="130"/>
      <c r="U42" s="132" t="e">
        <f>T42/'Bieu 01 CH'!#REF!*100</f>
        <v>#REF!</v>
      </c>
    </row>
    <row r="43" spans="1:21" x14ac:dyDescent="0.25">
      <c r="A43" s="40" t="s">
        <v>199</v>
      </c>
      <c r="B43" s="36" t="s">
        <v>81</v>
      </c>
      <c r="C43" s="44" t="s">
        <v>82</v>
      </c>
      <c r="D43" s="130"/>
      <c r="E43" s="136" t="e">
        <f>D43/'Bieu 01 CH'!#REF!*100</f>
        <v>#REF!</v>
      </c>
      <c r="F43" s="130"/>
      <c r="G43" s="132" t="e">
        <f>F43/'Bieu 01 CH'!#REF!*100</f>
        <v>#REF!</v>
      </c>
      <c r="H43" s="130"/>
      <c r="I43" s="132" t="e">
        <f>H43/'Bieu 01 CH'!#REF!*100</f>
        <v>#REF!</v>
      </c>
      <c r="J43" s="130"/>
      <c r="K43" s="132" t="e">
        <f>J43/'Bieu 01 CH'!#REF!*100</f>
        <v>#REF!</v>
      </c>
      <c r="L43" s="130"/>
      <c r="M43" s="132" t="e">
        <f>L43/'Bieu 01 CH'!#REF!*100</f>
        <v>#REF!</v>
      </c>
      <c r="N43" s="130"/>
      <c r="O43" s="132" t="e">
        <f>N43/'Bieu 01 CH'!#REF!*100</f>
        <v>#REF!</v>
      </c>
      <c r="P43" s="130"/>
      <c r="Q43" s="132" t="e">
        <f>P43/'Bieu 01 CH'!#REF!*100</f>
        <v>#REF!</v>
      </c>
      <c r="R43" s="130"/>
      <c r="S43" s="132" t="e">
        <f>R43/'Bieu 01 CH'!#REF!*100</f>
        <v>#REF!</v>
      </c>
      <c r="T43" s="130"/>
      <c r="U43" s="132" t="e">
        <f>T43/'Bieu 01 CH'!#REF!*100</f>
        <v>#REF!</v>
      </c>
    </row>
    <row r="44" spans="1:21" s="43" customFormat="1" x14ac:dyDescent="0.25">
      <c r="A44" s="45">
        <v>3</v>
      </c>
      <c r="B44" s="46" t="s">
        <v>76</v>
      </c>
      <c r="C44" s="47" t="s">
        <v>89</v>
      </c>
      <c r="D44" s="133"/>
      <c r="E44" s="137" t="e">
        <f>D44/'Bieu 01 CH'!#REF!*100</f>
        <v>#REF!</v>
      </c>
      <c r="F44" s="133"/>
      <c r="G44" s="133" t="e">
        <f>F44/'Bieu 01 CH'!#REF!*100</f>
        <v>#REF!</v>
      </c>
      <c r="H44" s="133"/>
      <c r="I44" s="133" t="e">
        <f>H44/'Bieu 01 CH'!#REF!*100</f>
        <v>#REF!</v>
      </c>
      <c r="J44" s="133"/>
      <c r="K44" s="133" t="e">
        <f>J44/'Bieu 01 CH'!#REF!*100</f>
        <v>#REF!</v>
      </c>
      <c r="L44" s="133"/>
      <c r="M44" s="133" t="e">
        <f>L44/'Bieu 01 CH'!#REF!*100</f>
        <v>#REF!</v>
      </c>
      <c r="N44" s="133"/>
      <c r="O44" s="133" t="e">
        <f>N44/'Bieu 01 CH'!#REF!*100</f>
        <v>#REF!</v>
      </c>
      <c r="P44" s="133"/>
      <c r="Q44" s="133" t="e">
        <f>P44/'Bieu 01 CH'!#REF!*100</f>
        <v>#REF!</v>
      </c>
      <c r="R44" s="133"/>
      <c r="S44" s="133" t="e">
        <f>R44/'Bieu 01 CH'!#REF!*100</f>
        <v>#REF!</v>
      </c>
      <c r="T44" s="133"/>
      <c r="U44" s="133" t="e">
        <f>T44/'Bieu 01 CH'!#REF!*100</f>
        <v>#REF!</v>
      </c>
    </row>
    <row r="49" spans="16:20" x14ac:dyDescent="0.25">
      <c r="P49" s="96"/>
      <c r="Q49" s="96"/>
      <c r="R49" s="96"/>
      <c r="S49" s="96"/>
      <c r="T49" s="96"/>
    </row>
    <row r="50" spans="16:20" x14ac:dyDescent="0.25">
      <c r="P50" s="96"/>
      <c r="Q50" s="96"/>
      <c r="R50" s="96"/>
      <c r="S50" s="96"/>
      <c r="T50" s="96"/>
    </row>
    <row r="51" spans="16:20" x14ac:dyDescent="0.25">
      <c r="P51" s="96"/>
      <c r="Q51" s="96"/>
      <c r="R51" s="96"/>
      <c r="S51" s="96"/>
      <c r="T51" s="96"/>
    </row>
    <row r="52" spans="16:20" x14ac:dyDescent="0.25">
      <c r="P52" s="96"/>
      <c r="Q52" s="96"/>
      <c r="R52" s="96"/>
      <c r="S52" s="96"/>
      <c r="T52" s="96"/>
    </row>
  </sheetData>
  <mergeCells count="15">
    <mergeCell ref="T4:U4"/>
    <mergeCell ref="A3:U3"/>
    <mergeCell ref="A2:U2"/>
    <mergeCell ref="A4:A5"/>
    <mergeCell ref="B4:B5"/>
    <mergeCell ref="R4:S4"/>
    <mergeCell ref="A1:B1"/>
    <mergeCell ref="N4:O4"/>
    <mergeCell ref="P4:Q4"/>
    <mergeCell ref="L4:M4"/>
    <mergeCell ref="J4:K4"/>
    <mergeCell ref="C4:C5"/>
    <mergeCell ref="D4:E4"/>
    <mergeCell ref="F4:G4"/>
    <mergeCell ref="H4:I4"/>
  </mergeCells>
  <phoneticPr fontId="4" type="noConversion"/>
  <pageMargins left="0.69" right="0.16" top="0.57999999999999996" bottom="0.22" header="0.55000000000000004" footer="0.16"/>
  <pageSetup paperSize="8"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83"/>
  <sheetViews>
    <sheetView zoomScale="85" zoomScaleNormal="85" workbookViewId="0">
      <pane xSplit="3" ySplit="5" topLeftCell="D57" activePane="bottomRight" state="frozen"/>
      <selection pane="topRight" activeCell="D1" sqref="D1"/>
      <selection pane="bottomLeft" activeCell="A6" sqref="A6"/>
      <selection pane="bottomRight" activeCell="M65" sqref="M65"/>
    </sheetView>
  </sheetViews>
  <sheetFormatPr defaultColWidth="9.140625" defaultRowHeight="15.75" x14ac:dyDescent="0.25"/>
  <cols>
    <col min="1" max="1" width="5.28515625" style="387" bestFit="1" customWidth="1"/>
    <col min="2" max="2" width="34.5703125" style="387" customWidth="1"/>
    <col min="3" max="3" width="8.7109375" style="398" customWidth="1"/>
    <col min="4" max="5" width="6.42578125" style="398" customWidth="1"/>
    <col min="6" max="6" width="8.28515625" style="398" customWidth="1"/>
    <col min="7" max="7" width="6.42578125" style="398" customWidth="1"/>
    <col min="8" max="8" width="12.42578125" style="398" bestFit="1" customWidth="1"/>
    <col min="9" max="9" width="6.42578125" style="398" customWidth="1"/>
    <col min="10" max="10" width="12" style="398" bestFit="1" customWidth="1"/>
    <col min="11" max="11" width="6.42578125" style="398" customWidth="1"/>
    <col min="12" max="12" width="10.5703125" style="387" bestFit="1" customWidth="1"/>
    <col min="13" max="13" width="8.140625" style="387" customWidth="1"/>
    <col min="14" max="19" width="10" style="387" customWidth="1"/>
    <col min="20" max="20" width="11.5703125" style="387" bestFit="1" customWidth="1"/>
    <col min="21" max="21" width="10.28515625" style="387" bestFit="1" customWidth="1"/>
    <col min="22" max="22" width="13.85546875" style="387" bestFit="1" customWidth="1"/>
    <col min="23" max="23" width="8.42578125" style="387" customWidth="1"/>
    <col min="24" max="24" width="9.28515625" style="387" customWidth="1"/>
    <col min="25" max="25" width="7.140625" style="387" customWidth="1"/>
    <col min="26" max="26" width="10.5703125" style="387" bestFit="1" customWidth="1"/>
    <col min="27" max="27" width="6.7109375" style="387" bestFit="1" customWidth="1"/>
    <col min="28" max="28" width="7.42578125" style="387" bestFit="1" customWidth="1"/>
    <col min="29" max="29" width="7.42578125" style="387" customWidth="1"/>
    <col min="30" max="16384" width="9.140625" style="387"/>
  </cols>
  <sheetData>
    <row r="1" spans="1:31" x14ac:dyDescent="0.25">
      <c r="A1" s="1243" t="s">
        <v>214</v>
      </c>
      <c r="B1" s="1243"/>
      <c r="C1" s="385"/>
      <c r="D1" s="429"/>
      <c r="E1" s="429"/>
      <c r="F1" s="429"/>
      <c r="G1" s="385"/>
      <c r="H1" s="385"/>
      <c r="I1" s="385"/>
      <c r="J1" s="385"/>
      <c r="K1" s="385"/>
      <c r="L1" s="386"/>
      <c r="M1" s="386"/>
      <c r="N1" s="430"/>
      <c r="O1" s="386"/>
      <c r="P1" s="430"/>
      <c r="Q1" s="386"/>
      <c r="R1" s="386"/>
      <c r="S1" s="386"/>
      <c r="T1" s="430"/>
      <c r="U1" s="386"/>
      <c r="V1" s="386"/>
      <c r="W1" s="386"/>
      <c r="X1" s="386"/>
      <c r="Y1" s="386"/>
      <c r="Z1" s="386"/>
      <c r="AA1" s="386"/>
      <c r="AB1" s="386"/>
      <c r="AC1" s="386"/>
    </row>
    <row r="2" spans="1:31" x14ac:dyDescent="0.25">
      <c r="A2" s="1244" t="s">
        <v>180</v>
      </c>
      <c r="B2" s="1244"/>
      <c r="C2" s="1244"/>
      <c r="D2" s="1244"/>
      <c r="E2" s="1244"/>
      <c r="F2" s="1244"/>
      <c r="G2" s="1244"/>
      <c r="H2" s="1244"/>
      <c r="I2" s="1244"/>
      <c r="J2" s="1244"/>
      <c r="K2" s="1244"/>
      <c r="L2" s="1244"/>
      <c r="M2" s="1244"/>
      <c r="N2" s="1244"/>
      <c r="O2" s="1244"/>
      <c r="P2" s="1244"/>
      <c r="Q2" s="1244"/>
      <c r="R2" s="1244"/>
      <c r="S2" s="1244"/>
      <c r="T2" s="1244"/>
      <c r="U2" s="1244"/>
      <c r="V2" s="1244"/>
      <c r="W2" s="1244"/>
      <c r="X2" s="1244"/>
      <c r="Y2" s="1244"/>
      <c r="Z2" s="1244"/>
      <c r="AA2" s="1244"/>
      <c r="AB2" s="1244"/>
      <c r="AC2" s="1244"/>
    </row>
    <row r="3" spans="1:31" x14ac:dyDescent="0.25">
      <c r="A3" s="1245" t="s">
        <v>619</v>
      </c>
      <c r="B3" s="1245"/>
      <c r="C3" s="1245"/>
      <c r="D3" s="1245"/>
      <c r="E3" s="1245"/>
      <c r="F3" s="1245"/>
      <c r="G3" s="1245"/>
      <c r="H3" s="1245"/>
      <c r="I3" s="1245"/>
      <c r="J3" s="1245"/>
      <c r="K3" s="1245"/>
      <c r="L3" s="1245"/>
      <c r="M3" s="1245"/>
      <c r="N3" s="1245"/>
      <c r="O3" s="1245"/>
      <c r="P3" s="1245"/>
      <c r="Q3" s="1245"/>
      <c r="R3" s="1245"/>
      <c r="S3" s="1245"/>
      <c r="T3" s="1245"/>
      <c r="U3" s="1245"/>
      <c r="V3" s="1245"/>
      <c r="W3" s="1245"/>
      <c r="X3" s="1245"/>
      <c r="Y3" s="1245"/>
      <c r="Z3" s="1245"/>
      <c r="AA3" s="1245"/>
      <c r="AB3" s="1245"/>
      <c r="AC3" s="1245"/>
    </row>
    <row r="4" spans="1:31" ht="118.5" customHeight="1" x14ac:dyDescent="0.25">
      <c r="A4" s="1246" t="s">
        <v>20</v>
      </c>
      <c r="B4" s="1246" t="s">
        <v>0</v>
      </c>
      <c r="C4" s="1246" t="s">
        <v>24</v>
      </c>
      <c r="D4" s="1239" t="s">
        <v>463</v>
      </c>
      <c r="E4" s="1240"/>
      <c r="F4" s="1239" t="s">
        <v>464</v>
      </c>
      <c r="G4" s="1240"/>
      <c r="H4" s="1237" t="s">
        <v>465</v>
      </c>
      <c r="I4" s="1238"/>
      <c r="J4" s="1237" t="s">
        <v>466</v>
      </c>
      <c r="K4" s="1238"/>
      <c r="L4" s="1237" t="s">
        <v>488</v>
      </c>
      <c r="M4" s="1238"/>
      <c r="N4" s="1239" t="s">
        <v>109</v>
      </c>
      <c r="O4" s="1240"/>
      <c r="P4" s="1239" t="s">
        <v>471</v>
      </c>
      <c r="Q4" s="1240"/>
      <c r="R4" s="1237" t="s">
        <v>472</v>
      </c>
      <c r="S4" s="1238"/>
      <c r="T4" s="1241" t="s">
        <v>468</v>
      </c>
      <c r="U4" s="1242"/>
      <c r="V4" s="1237" t="s">
        <v>152</v>
      </c>
      <c r="W4" s="1238"/>
      <c r="X4" s="1237" t="s">
        <v>469</v>
      </c>
      <c r="Y4" s="1238"/>
      <c r="Z4" s="1237" t="s">
        <v>489</v>
      </c>
      <c r="AA4" s="1238"/>
      <c r="AB4" s="1237" t="s">
        <v>110</v>
      </c>
      <c r="AC4" s="1238"/>
    </row>
    <row r="5" spans="1:31" ht="51.75" customHeight="1" x14ac:dyDescent="0.25">
      <c r="A5" s="1247"/>
      <c r="B5" s="1247"/>
      <c r="C5" s="1247"/>
      <c r="D5" s="388" t="s">
        <v>130</v>
      </c>
      <c r="E5" s="388" t="s">
        <v>140</v>
      </c>
      <c r="F5" s="388" t="s">
        <v>130</v>
      </c>
      <c r="G5" s="388" t="s">
        <v>140</v>
      </c>
      <c r="H5" s="388" t="s">
        <v>130</v>
      </c>
      <c r="I5" s="388" t="s">
        <v>140</v>
      </c>
      <c r="J5" s="388" t="s">
        <v>130</v>
      </c>
      <c r="K5" s="388" t="s">
        <v>140</v>
      </c>
      <c r="L5" s="388" t="s">
        <v>130</v>
      </c>
      <c r="M5" s="388" t="s">
        <v>140</v>
      </c>
      <c r="N5" s="388" t="s">
        <v>130</v>
      </c>
      <c r="O5" s="388" t="s">
        <v>140</v>
      </c>
      <c r="P5" s="388" t="s">
        <v>130</v>
      </c>
      <c r="Q5" s="388" t="s">
        <v>140</v>
      </c>
      <c r="R5" s="388" t="s">
        <v>130</v>
      </c>
      <c r="S5" s="388" t="s">
        <v>140</v>
      </c>
      <c r="T5" s="388" t="s">
        <v>130</v>
      </c>
      <c r="U5" s="388" t="s">
        <v>140</v>
      </c>
      <c r="V5" s="388" t="s">
        <v>130</v>
      </c>
      <c r="W5" s="388" t="s">
        <v>140</v>
      </c>
      <c r="X5" s="388" t="s">
        <v>130</v>
      </c>
      <c r="Y5" s="388" t="s">
        <v>140</v>
      </c>
      <c r="Z5" s="388" t="s">
        <v>130</v>
      </c>
      <c r="AA5" s="388" t="s">
        <v>140</v>
      </c>
      <c r="AB5" s="388" t="s">
        <v>130</v>
      </c>
      <c r="AC5" s="388" t="s">
        <v>140</v>
      </c>
    </row>
    <row r="6" spans="1:31" s="389" customFormat="1" x14ac:dyDescent="0.25">
      <c r="A6" s="507"/>
      <c r="B6" s="507" t="s">
        <v>153</v>
      </c>
      <c r="C6" s="507"/>
      <c r="D6" s="507"/>
      <c r="E6" s="507"/>
      <c r="F6" s="507"/>
      <c r="G6" s="507"/>
      <c r="H6" s="517">
        <f>H7+H21+H61</f>
        <v>996.18515000000002</v>
      </c>
      <c r="I6" s="517"/>
      <c r="J6" s="518">
        <f t="shared" ref="J6:AB6" si="0">J7+J21+J61</f>
        <v>4664.1813600000005</v>
      </c>
      <c r="K6" s="517"/>
      <c r="L6" s="518">
        <f t="shared" si="0"/>
        <v>2631.6162000000004</v>
      </c>
      <c r="M6" s="517"/>
      <c r="N6" s="517">
        <f t="shared" si="0"/>
        <v>0</v>
      </c>
      <c r="O6" s="517"/>
      <c r="P6" s="517">
        <f t="shared" si="0"/>
        <v>0</v>
      </c>
      <c r="Q6" s="517"/>
      <c r="R6" s="517">
        <f t="shared" si="0"/>
        <v>266.36210199999999</v>
      </c>
      <c r="S6" s="517"/>
      <c r="T6" s="518">
        <f t="shared" si="0"/>
        <v>319.71739999999994</v>
      </c>
      <c r="U6" s="517"/>
      <c r="V6" s="517">
        <f t="shared" si="0"/>
        <v>0</v>
      </c>
      <c r="W6" s="517"/>
      <c r="X6" s="517">
        <f t="shared" si="0"/>
        <v>39.86</v>
      </c>
      <c r="Y6" s="517"/>
      <c r="Z6" s="517">
        <f t="shared" si="0"/>
        <v>3155.3383599999993</v>
      </c>
      <c r="AA6" s="517"/>
      <c r="AB6" s="517">
        <f t="shared" si="0"/>
        <v>46.727999999999994</v>
      </c>
      <c r="AC6" s="507"/>
    </row>
    <row r="7" spans="1:31" s="389" customFormat="1" x14ac:dyDescent="0.25">
      <c r="A7" s="371">
        <v>1</v>
      </c>
      <c r="B7" s="372" t="s">
        <v>35</v>
      </c>
      <c r="C7" s="373" t="s">
        <v>25</v>
      </c>
      <c r="D7" s="457"/>
      <c r="E7" s="457"/>
      <c r="F7" s="457"/>
      <c r="G7" s="457"/>
      <c r="H7" s="458">
        <v>313.48685999999998</v>
      </c>
      <c r="I7" s="457"/>
      <c r="J7" s="519">
        <v>4076.8885100000007</v>
      </c>
      <c r="K7" s="396"/>
      <c r="L7" s="509">
        <v>2561.2792400000003</v>
      </c>
      <c r="M7" s="396"/>
      <c r="N7" s="396">
        <f>SUM(N9,N12:N20)</f>
        <v>0</v>
      </c>
      <c r="O7" s="396"/>
      <c r="P7" s="396">
        <f>SUM(P9,P12:P20)</f>
        <v>0</v>
      </c>
      <c r="Q7" s="396"/>
      <c r="R7" s="396"/>
      <c r="S7" s="396"/>
      <c r="T7" s="509">
        <f>SUM(T9,T12:T20)</f>
        <v>93.938699999999983</v>
      </c>
      <c r="U7" s="396"/>
      <c r="V7" s="396"/>
      <c r="W7" s="396"/>
      <c r="X7" s="396"/>
      <c r="Y7" s="396"/>
      <c r="Z7" s="396">
        <v>1682.8738399999997</v>
      </c>
      <c r="AA7" s="396"/>
      <c r="AB7" s="396">
        <v>10.33</v>
      </c>
      <c r="AC7" s="396"/>
    </row>
    <row r="8" spans="1:31" s="389" customFormat="1" x14ac:dyDescent="0.25">
      <c r="A8" s="371"/>
      <c r="B8" s="372"/>
      <c r="C8" s="373"/>
      <c r="D8" s="457"/>
      <c r="E8" s="457"/>
      <c r="F8" s="457"/>
      <c r="G8" s="457"/>
      <c r="H8" s="458"/>
      <c r="I8" s="457"/>
      <c r="J8" s="519"/>
      <c r="K8" s="396"/>
      <c r="L8" s="509"/>
      <c r="M8" s="396"/>
      <c r="N8" s="396"/>
      <c r="O8" s="396"/>
      <c r="P8" s="396"/>
      <c r="Q8" s="396"/>
      <c r="R8" s="396"/>
      <c r="S8" s="396"/>
      <c r="T8" s="509"/>
      <c r="U8" s="396"/>
      <c r="V8" s="396"/>
      <c r="W8" s="396"/>
      <c r="X8" s="396"/>
      <c r="Y8" s="396"/>
      <c r="Z8" s="396"/>
      <c r="AA8" s="396"/>
      <c r="AB8" s="396"/>
      <c r="AC8" s="396"/>
    </row>
    <row r="9" spans="1:31" s="394" customFormat="1" x14ac:dyDescent="0.25">
      <c r="A9" s="351" t="s">
        <v>5</v>
      </c>
      <c r="B9" s="350" t="s">
        <v>85</v>
      </c>
      <c r="C9" s="352" t="s">
        <v>86</v>
      </c>
      <c r="D9" s="391"/>
      <c r="E9" s="391"/>
      <c r="F9" s="391"/>
      <c r="G9" s="391"/>
      <c r="H9" s="436">
        <v>199.65717999999998</v>
      </c>
      <c r="I9" s="391"/>
      <c r="J9" s="520">
        <v>3947.1279400000003</v>
      </c>
      <c r="K9" s="391"/>
      <c r="L9" s="392">
        <v>2.1312899999999999</v>
      </c>
      <c r="M9" s="392"/>
      <c r="N9" s="392"/>
      <c r="O9" s="392"/>
      <c r="P9" s="392"/>
      <c r="Q9" s="392"/>
      <c r="R9" s="392"/>
      <c r="S9" s="392"/>
      <c r="T9" s="393">
        <f>SUM(T10:T11)</f>
        <v>40.729999999999997</v>
      </c>
      <c r="U9" s="392"/>
      <c r="V9" s="392"/>
      <c r="W9" s="392"/>
      <c r="X9" s="393"/>
      <c r="Y9" s="392"/>
      <c r="Z9" s="393">
        <v>84.304540000000003</v>
      </c>
      <c r="AA9" s="392"/>
      <c r="AB9" s="393">
        <v>0</v>
      </c>
      <c r="AC9" s="392"/>
      <c r="AE9" s="387"/>
    </row>
    <row r="10" spans="1:31" s="394" customFormat="1" x14ac:dyDescent="0.25">
      <c r="A10" s="351"/>
      <c r="B10" s="350" t="s">
        <v>208</v>
      </c>
      <c r="C10" s="352" t="s">
        <v>84</v>
      </c>
      <c r="D10" s="391"/>
      <c r="E10" s="391"/>
      <c r="F10" s="391"/>
      <c r="G10" s="391"/>
      <c r="H10" s="436">
        <v>163.69120999999998</v>
      </c>
      <c r="I10" s="391"/>
      <c r="J10" s="520">
        <v>3783.6459600000003</v>
      </c>
      <c r="K10" s="391"/>
      <c r="L10" s="392">
        <v>0.93128999999999995</v>
      </c>
      <c r="M10" s="392"/>
      <c r="N10" s="392"/>
      <c r="O10" s="392"/>
      <c r="P10" s="392"/>
      <c r="Q10" s="392"/>
      <c r="R10" s="392"/>
      <c r="S10" s="392"/>
      <c r="T10" s="393">
        <v>40.51</v>
      </c>
      <c r="U10" s="392"/>
      <c r="V10" s="392"/>
      <c r="W10" s="392"/>
      <c r="X10" s="393"/>
      <c r="Y10" s="392"/>
      <c r="Z10" s="393">
        <v>53.54663</v>
      </c>
      <c r="AA10" s="392"/>
      <c r="AB10" s="393">
        <v>0</v>
      </c>
      <c r="AC10" s="392"/>
      <c r="AE10" s="387"/>
    </row>
    <row r="11" spans="1:31" x14ac:dyDescent="0.25">
      <c r="A11" s="351"/>
      <c r="B11" s="350" t="s">
        <v>209</v>
      </c>
      <c r="C11" s="352" t="s">
        <v>207</v>
      </c>
      <c r="D11" s="390"/>
      <c r="E11" s="390"/>
      <c r="F11" s="390"/>
      <c r="G11" s="390"/>
      <c r="H11" s="436">
        <v>35.965969999999999</v>
      </c>
      <c r="I11" s="390"/>
      <c r="J11" s="521">
        <v>163.48198000000002</v>
      </c>
      <c r="K11" s="390"/>
      <c r="L11" s="392">
        <v>1.2000000000000002</v>
      </c>
      <c r="M11" s="392"/>
      <c r="N11" s="392"/>
      <c r="O11" s="392"/>
      <c r="P11" s="392"/>
      <c r="Q11" s="392"/>
      <c r="R11" s="392"/>
      <c r="S11" s="392"/>
      <c r="T11" s="392">
        <v>0.22</v>
      </c>
      <c r="U11" s="392"/>
      <c r="V11" s="392"/>
      <c r="W11" s="392"/>
      <c r="X11" s="392"/>
      <c r="Y11" s="392"/>
      <c r="Z11" s="392">
        <v>30.757909999999999</v>
      </c>
      <c r="AA11" s="392"/>
      <c r="AB11" s="392">
        <v>0</v>
      </c>
      <c r="AC11" s="392"/>
    </row>
    <row r="12" spans="1:31" x14ac:dyDescent="0.25">
      <c r="A12" s="351" t="s">
        <v>6</v>
      </c>
      <c r="B12" s="350" t="s">
        <v>113</v>
      </c>
      <c r="C12" s="352" t="s">
        <v>56</v>
      </c>
      <c r="D12" s="390"/>
      <c r="E12" s="390"/>
      <c r="F12" s="390"/>
      <c r="G12" s="390"/>
      <c r="H12" s="436">
        <v>45.849090000000004</v>
      </c>
      <c r="I12" s="390"/>
      <c r="J12" s="521">
        <v>90.02309000000001</v>
      </c>
      <c r="K12" s="390"/>
      <c r="L12" s="392">
        <v>9.9726700000000008</v>
      </c>
      <c r="M12" s="392"/>
      <c r="N12" s="392"/>
      <c r="O12" s="392"/>
      <c r="P12" s="392"/>
      <c r="Q12" s="392"/>
      <c r="R12" s="392"/>
      <c r="S12" s="392"/>
      <c r="T12" s="441">
        <f>39787/10000</f>
        <v>3.9786999999999999</v>
      </c>
      <c r="U12" s="392"/>
      <c r="V12" s="392"/>
      <c r="W12" s="392"/>
      <c r="X12" s="392"/>
      <c r="Y12" s="392"/>
      <c r="Z12" s="392">
        <v>42.89173000000001</v>
      </c>
      <c r="AA12" s="392"/>
      <c r="AB12" s="392">
        <v>0</v>
      </c>
      <c r="AC12" s="392"/>
    </row>
    <row r="13" spans="1:31" x14ac:dyDescent="0.25">
      <c r="A13" s="351" t="s">
        <v>7</v>
      </c>
      <c r="B13" s="350" t="s">
        <v>39</v>
      </c>
      <c r="C13" s="352" t="s">
        <v>44</v>
      </c>
      <c r="D13" s="390"/>
      <c r="E13" s="390"/>
      <c r="F13" s="390"/>
      <c r="G13" s="390"/>
      <c r="H13" s="436">
        <v>47.439920000000001</v>
      </c>
      <c r="I13" s="390"/>
      <c r="J13" s="521">
        <v>8.9729600000000005</v>
      </c>
      <c r="K13" s="390"/>
      <c r="L13" s="392">
        <v>69.947219999999987</v>
      </c>
      <c r="M13" s="392"/>
      <c r="N13" s="392"/>
      <c r="O13" s="392"/>
      <c r="P13" s="392"/>
      <c r="Q13" s="392"/>
      <c r="R13" s="392"/>
      <c r="S13" s="392"/>
      <c r="T13" s="392">
        <f>0.86+45.52</f>
        <v>46.38</v>
      </c>
      <c r="U13" s="392"/>
      <c r="V13" s="392"/>
      <c r="W13" s="392"/>
      <c r="X13" s="392"/>
      <c r="Y13" s="392"/>
      <c r="Z13" s="392">
        <v>1503.2682600000001</v>
      </c>
      <c r="AA13" s="392"/>
      <c r="AB13" s="392">
        <v>9.48</v>
      </c>
      <c r="AC13" s="392"/>
    </row>
    <row r="14" spans="1:31" x14ac:dyDescent="0.25">
      <c r="A14" s="351" t="s">
        <v>8</v>
      </c>
      <c r="B14" s="350" t="s">
        <v>15</v>
      </c>
      <c r="C14" s="352" t="s">
        <v>26</v>
      </c>
      <c r="D14" s="390"/>
      <c r="E14" s="390"/>
      <c r="F14" s="390"/>
      <c r="G14" s="390"/>
      <c r="H14" s="436">
        <v>0</v>
      </c>
      <c r="I14" s="390"/>
      <c r="J14" s="521">
        <v>0</v>
      </c>
      <c r="K14" s="390"/>
      <c r="L14" s="392">
        <v>0</v>
      </c>
      <c r="M14" s="392"/>
      <c r="N14" s="392"/>
      <c r="O14" s="392"/>
      <c r="P14" s="392"/>
      <c r="Q14" s="392"/>
      <c r="R14" s="392"/>
      <c r="S14" s="392"/>
      <c r="T14" s="392"/>
      <c r="U14" s="392"/>
      <c r="V14" s="392"/>
      <c r="W14" s="392"/>
      <c r="X14" s="392"/>
      <c r="Y14" s="392"/>
      <c r="Z14" s="392">
        <v>1.6271899999999999</v>
      </c>
      <c r="AA14" s="392"/>
      <c r="AB14" s="392">
        <v>0</v>
      </c>
      <c r="AC14" s="392"/>
    </row>
    <row r="15" spans="1:31" x14ac:dyDescent="0.25">
      <c r="A15" s="351" t="s">
        <v>9</v>
      </c>
      <c r="B15" s="350" t="s">
        <v>16</v>
      </c>
      <c r="C15" s="352" t="s">
        <v>27</v>
      </c>
      <c r="D15" s="390"/>
      <c r="E15" s="390"/>
      <c r="F15" s="390"/>
      <c r="G15" s="390"/>
      <c r="H15" s="436">
        <v>0</v>
      </c>
      <c r="I15" s="390"/>
      <c r="J15" s="521">
        <v>0</v>
      </c>
      <c r="K15" s="390"/>
      <c r="L15" s="392">
        <v>0</v>
      </c>
      <c r="M15" s="392"/>
      <c r="N15" s="392"/>
      <c r="O15" s="392"/>
      <c r="P15" s="392"/>
      <c r="Q15" s="392"/>
      <c r="R15" s="392"/>
      <c r="S15" s="392"/>
      <c r="T15" s="392"/>
      <c r="U15" s="392"/>
      <c r="V15" s="392"/>
      <c r="W15" s="392"/>
      <c r="X15" s="392"/>
      <c r="Y15" s="392"/>
      <c r="Z15" s="392">
        <v>0</v>
      </c>
      <c r="AA15" s="392"/>
      <c r="AB15" s="392">
        <v>0</v>
      </c>
      <c r="AC15" s="392"/>
    </row>
    <row r="16" spans="1:31" x14ac:dyDescent="0.25">
      <c r="A16" s="351" t="s">
        <v>41</v>
      </c>
      <c r="B16" s="350" t="s">
        <v>40</v>
      </c>
      <c r="C16" s="352" t="s">
        <v>45</v>
      </c>
      <c r="D16" s="390"/>
      <c r="E16" s="390"/>
      <c r="F16" s="390"/>
      <c r="G16" s="390"/>
      <c r="H16" s="436">
        <v>0</v>
      </c>
      <c r="I16" s="390"/>
      <c r="J16" s="521">
        <v>0</v>
      </c>
      <c r="K16" s="390"/>
      <c r="L16" s="392">
        <v>2476.3080600000003</v>
      </c>
      <c r="M16" s="392"/>
      <c r="N16" s="392"/>
      <c r="O16" s="392"/>
      <c r="P16" s="392"/>
      <c r="Q16" s="392"/>
      <c r="R16" s="392"/>
      <c r="S16" s="392"/>
      <c r="T16" s="392"/>
      <c r="U16" s="392"/>
      <c r="V16" s="392"/>
      <c r="W16" s="392"/>
      <c r="X16" s="392"/>
      <c r="Y16" s="392"/>
      <c r="Z16" s="392">
        <v>20.41845</v>
      </c>
      <c r="AA16" s="392"/>
      <c r="AB16" s="392">
        <v>0</v>
      </c>
      <c r="AC16" s="392"/>
    </row>
    <row r="17" spans="1:31" ht="31.5" x14ac:dyDescent="0.25">
      <c r="A17" s="99"/>
      <c r="B17" s="353" t="s">
        <v>446</v>
      </c>
      <c r="C17" s="352" t="s">
        <v>447</v>
      </c>
      <c r="D17" s="390"/>
      <c r="E17" s="390"/>
      <c r="F17" s="390"/>
      <c r="G17" s="390"/>
      <c r="H17" s="436">
        <v>0</v>
      </c>
      <c r="I17" s="390"/>
      <c r="J17" s="521">
        <v>0</v>
      </c>
      <c r="K17" s="390"/>
      <c r="L17" s="392">
        <v>0</v>
      </c>
      <c r="M17" s="392"/>
      <c r="N17" s="392"/>
      <c r="O17" s="392"/>
      <c r="P17" s="392"/>
      <c r="Q17" s="392"/>
      <c r="R17" s="392"/>
      <c r="S17" s="392"/>
      <c r="T17" s="392"/>
      <c r="U17" s="392"/>
      <c r="V17" s="392"/>
      <c r="W17" s="392"/>
      <c r="X17" s="392"/>
      <c r="Y17" s="392"/>
      <c r="Z17" s="392">
        <v>0</v>
      </c>
      <c r="AA17" s="392"/>
      <c r="AB17" s="392">
        <v>0</v>
      </c>
      <c r="AC17" s="392"/>
    </row>
    <row r="18" spans="1:31" x14ac:dyDescent="0.25">
      <c r="A18" s="351" t="s">
        <v>42</v>
      </c>
      <c r="B18" s="350" t="s">
        <v>90</v>
      </c>
      <c r="C18" s="352" t="s">
        <v>78</v>
      </c>
      <c r="D18" s="390"/>
      <c r="E18" s="390"/>
      <c r="F18" s="390"/>
      <c r="G18" s="390"/>
      <c r="H18" s="436">
        <v>17.230099999999997</v>
      </c>
      <c r="I18" s="390"/>
      <c r="J18" s="521">
        <v>28.623660000000001</v>
      </c>
      <c r="K18" s="390"/>
      <c r="L18" s="392">
        <v>2.92</v>
      </c>
      <c r="M18" s="392"/>
      <c r="N18" s="392"/>
      <c r="O18" s="392"/>
      <c r="P18" s="392"/>
      <c r="Q18" s="392"/>
      <c r="R18" s="392"/>
      <c r="S18" s="392"/>
      <c r="T18" s="392">
        <v>2.85</v>
      </c>
      <c r="U18" s="392"/>
      <c r="V18" s="392"/>
      <c r="W18" s="392"/>
      <c r="X18" s="392"/>
      <c r="Y18" s="392"/>
      <c r="Z18" s="392">
        <v>30.233560000000008</v>
      </c>
      <c r="AA18" s="392"/>
      <c r="AB18" s="392">
        <v>0.85</v>
      </c>
      <c r="AC18" s="392"/>
    </row>
    <row r="19" spans="1:31" s="389" customFormat="1" x14ac:dyDescent="0.25">
      <c r="A19" s="351" t="s">
        <v>52</v>
      </c>
      <c r="B19" s="350" t="s">
        <v>50</v>
      </c>
      <c r="C19" s="352" t="s">
        <v>51</v>
      </c>
      <c r="D19" s="395"/>
      <c r="E19" s="395"/>
      <c r="F19" s="395"/>
      <c r="G19" s="395"/>
      <c r="H19" s="436">
        <v>0</v>
      </c>
      <c r="I19" s="395"/>
      <c r="J19" s="519">
        <v>0</v>
      </c>
      <c r="K19" s="395"/>
      <c r="L19" s="396">
        <v>0</v>
      </c>
      <c r="M19" s="396"/>
      <c r="N19" s="396"/>
      <c r="O19" s="396"/>
      <c r="P19" s="396"/>
      <c r="Q19" s="396"/>
      <c r="R19" s="396"/>
      <c r="S19" s="396"/>
      <c r="T19" s="396"/>
      <c r="U19" s="396"/>
      <c r="V19" s="396"/>
      <c r="W19" s="396"/>
      <c r="X19" s="396"/>
      <c r="Y19" s="396"/>
      <c r="Z19" s="396">
        <v>0</v>
      </c>
      <c r="AA19" s="396"/>
      <c r="AB19" s="396">
        <v>0</v>
      </c>
      <c r="AC19" s="396"/>
      <c r="AE19" s="387"/>
    </row>
    <row r="20" spans="1:31" x14ac:dyDescent="0.25">
      <c r="A20" s="351" t="s">
        <v>192</v>
      </c>
      <c r="B20" s="350" t="s">
        <v>57</v>
      </c>
      <c r="C20" s="352" t="s">
        <v>58</v>
      </c>
      <c r="D20" s="390"/>
      <c r="E20" s="390"/>
      <c r="F20" s="390"/>
      <c r="G20" s="390"/>
      <c r="H20" s="436">
        <v>3.3105700000000002</v>
      </c>
      <c r="I20" s="390"/>
      <c r="J20" s="521">
        <v>2.14086</v>
      </c>
      <c r="K20" s="390"/>
      <c r="L20" s="392">
        <v>0</v>
      </c>
      <c r="M20" s="392"/>
      <c r="N20" s="392"/>
      <c r="O20" s="392"/>
      <c r="P20" s="392"/>
      <c r="Q20" s="392"/>
      <c r="R20" s="392"/>
      <c r="S20" s="392"/>
      <c r="T20" s="392"/>
      <c r="U20" s="392"/>
      <c r="V20" s="392"/>
      <c r="W20" s="392"/>
      <c r="X20" s="392"/>
      <c r="Y20" s="392"/>
      <c r="Z20" s="392">
        <v>0.13011</v>
      </c>
      <c r="AA20" s="392"/>
      <c r="AB20" s="392">
        <v>0</v>
      </c>
      <c r="AC20" s="392"/>
    </row>
    <row r="21" spans="1:31" s="389" customFormat="1" x14ac:dyDescent="0.25">
      <c r="A21" s="363">
        <v>2</v>
      </c>
      <c r="B21" s="364" t="s">
        <v>36</v>
      </c>
      <c r="C21" s="365" t="s">
        <v>28</v>
      </c>
      <c r="D21" s="395"/>
      <c r="E21" s="395"/>
      <c r="F21" s="395"/>
      <c r="G21" s="395"/>
      <c r="H21" s="459">
        <v>665.61728000000005</v>
      </c>
      <c r="I21" s="396"/>
      <c r="J21" s="519">
        <v>539.68523999999991</v>
      </c>
      <c r="K21" s="396"/>
      <c r="L21" s="396">
        <v>53.992980000000003</v>
      </c>
      <c r="M21" s="396"/>
      <c r="N21" s="396">
        <f>SUM(N23:N31,N49:N60)</f>
        <v>0</v>
      </c>
      <c r="O21" s="396"/>
      <c r="P21" s="396">
        <f>SUM(P23:P31,P49:P60)</f>
        <v>0</v>
      </c>
      <c r="Q21" s="396"/>
      <c r="R21" s="396">
        <v>266.36210199999999</v>
      </c>
      <c r="S21" s="396"/>
      <c r="T21" s="396">
        <f>SUM(T23:T31,T49:T60)</f>
        <v>219.97789999999998</v>
      </c>
      <c r="U21" s="396"/>
      <c r="V21" s="396"/>
      <c r="W21" s="396"/>
      <c r="X21" s="396">
        <v>39.86</v>
      </c>
      <c r="Y21" s="396"/>
      <c r="Z21" s="396">
        <v>1426.7543899999998</v>
      </c>
      <c r="AA21" s="396"/>
      <c r="AB21" s="396">
        <v>36.347999999999999</v>
      </c>
      <c r="AC21" s="396"/>
    </row>
    <row r="22" spans="1:31" s="389" customFormat="1" x14ac:dyDescent="0.25">
      <c r="A22" s="363"/>
      <c r="B22" s="523" t="s">
        <v>435</v>
      </c>
      <c r="C22" s="365"/>
      <c r="D22" s="395"/>
      <c r="E22" s="395"/>
      <c r="F22" s="395"/>
      <c r="G22" s="395"/>
      <c r="H22" s="459"/>
      <c r="I22" s="396"/>
      <c r="J22" s="519"/>
      <c r="K22" s="396"/>
      <c r="L22" s="396"/>
      <c r="M22" s="396"/>
      <c r="N22" s="396"/>
      <c r="O22" s="396"/>
      <c r="P22" s="396"/>
      <c r="Q22" s="396"/>
      <c r="R22" s="396"/>
      <c r="S22" s="396"/>
      <c r="T22" s="396"/>
      <c r="U22" s="396"/>
      <c r="V22" s="396"/>
      <c r="W22" s="396"/>
      <c r="X22" s="396"/>
      <c r="Y22" s="396"/>
      <c r="Z22" s="396"/>
      <c r="AA22" s="396"/>
      <c r="AB22" s="396"/>
      <c r="AC22" s="396"/>
    </row>
    <row r="23" spans="1:31" x14ac:dyDescent="0.25">
      <c r="A23" s="351" t="s">
        <v>21</v>
      </c>
      <c r="B23" s="350" t="s">
        <v>17</v>
      </c>
      <c r="C23" s="352" t="s">
        <v>29</v>
      </c>
      <c r="D23" s="390"/>
      <c r="E23" s="390"/>
      <c r="F23" s="390"/>
      <c r="G23" s="390"/>
      <c r="H23" s="436">
        <v>2.0443799999999999</v>
      </c>
      <c r="I23" s="390"/>
      <c r="J23" s="521">
        <v>0</v>
      </c>
      <c r="K23" s="390"/>
      <c r="L23" s="392">
        <v>0</v>
      </c>
      <c r="M23" s="392"/>
      <c r="N23" s="392"/>
      <c r="O23" s="392"/>
      <c r="P23" s="392"/>
      <c r="Q23" s="392"/>
      <c r="R23" s="392"/>
      <c r="S23" s="392"/>
      <c r="T23" s="392">
        <v>0.49</v>
      </c>
      <c r="U23" s="392"/>
      <c r="V23" s="392"/>
      <c r="W23" s="392"/>
      <c r="X23" s="392">
        <v>0</v>
      </c>
      <c r="Y23" s="392"/>
      <c r="Z23" s="392">
        <v>0</v>
      </c>
      <c r="AA23" s="392"/>
      <c r="AB23" s="392">
        <v>0</v>
      </c>
      <c r="AC23" s="392"/>
    </row>
    <row r="24" spans="1:31" x14ac:dyDescent="0.25">
      <c r="A24" s="351" t="s">
        <v>10</v>
      </c>
      <c r="B24" s="350" t="s">
        <v>18</v>
      </c>
      <c r="C24" s="352" t="s">
        <v>30</v>
      </c>
      <c r="D24" s="390"/>
      <c r="E24" s="390"/>
      <c r="F24" s="390"/>
      <c r="G24" s="390"/>
      <c r="H24" s="436">
        <v>1.07809</v>
      </c>
      <c r="I24" s="390"/>
      <c r="J24" s="521">
        <v>0</v>
      </c>
      <c r="K24" s="390"/>
      <c r="L24" s="392">
        <v>0</v>
      </c>
      <c r="M24" s="392"/>
      <c r="N24" s="392"/>
      <c r="O24" s="392"/>
      <c r="P24" s="392"/>
      <c r="Q24" s="392"/>
      <c r="R24" s="392"/>
      <c r="S24" s="392"/>
      <c r="T24" s="392">
        <v>1</v>
      </c>
      <c r="U24" s="392"/>
      <c r="V24" s="392"/>
      <c r="W24" s="392"/>
      <c r="X24" s="392">
        <v>0</v>
      </c>
      <c r="Y24" s="392"/>
      <c r="Z24" s="392">
        <v>0</v>
      </c>
      <c r="AA24" s="392"/>
      <c r="AB24" s="392">
        <v>0</v>
      </c>
      <c r="AC24" s="392"/>
    </row>
    <row r="25" spans="1:31" x14ac:dyDescent="0.25">
      <c r="A25" s="351" t="s">
        <v>11</v>
      </c>
      <c r="B25" s="350" t="s">
        <v>19</v>
      </c>
      <c r="C25" s="352" t="s">
        <v>131</v>
      </c>
      <c r="D25" s="390"/>
      <c r="E25" s="390"/>
      <c r="F25" s="390"/>
      <c r="G25" s="390"/>
      <c r="H25" s="436">
        <v>0</v>
      </c>
      <c r="I25" s="390"/>
      <c r="J25" s="521">
        <v>0</v>
      </c>
      <c r="K25" s="390"/>
      <c r="L25" s="392">
        <v>0</v>
      </c>
      <c r="M25" s="392"/>
      <c r="N25" s="392"/>
      <c r="O25" s="392"/>
      <c r="P25" s="392"/>
      <c r="Q25" s="392"/>
      <c r="R25" s="392"/>
      <c r="S25" s="392"/>
      <c r="T25" s="392"/>
      <c r="U25" s="392"/>
      <c r="V25" s="392"/>
      <c r="W25" s="392"/>
      <c r="X25" s="392">
        <v>0</v>
      </c>
      <c r="Y25" s="392"/>
      <c r="Z25" s="392">
        <v>0</v>
      </c>
      <c r="AA25" s="392"/>
      <c r="AB25" s="392">
        <v>0</v>
      </c>
      <c r="AC25" s="392"/>
    </row>
    <row r="26" spans="1:31" x14ac:dyDescent="0.25">
      <c r="A26" s="351" t="s">
        <v>12</v>
      </c>
      <c r="B26" s="350" t="s">
        <v>91</v>
      </c>
      <c r="C26" s="352" t="s">
        <v>135</v>
      </c>
      <c r="D26" s="390"/>
      <c r="E26" s="390"/>
      <c r="F26" s="390"/>
      <c r="G26" s="390"/>
      <c r="H26" s="436">
        <v>30</v>
      </c>
      <c r="I26" s="390"/>
      <c r="J26" s="521">
        <v>0</v>
      </c>
      <c r="K26" s="390"/>
      <c r="L26" s="392">
        <v>0</v>
      </c>
      <c r="M26" s="392"/>
      <c r="N26" s="392"/>
      <c r="O26" s="392"/>
      <c r="P26" s="392"/>
      <c r="Q26" s="392"/>
      <c r="R26" s="392">
        <v>266.36210199999999</v>
      </c>
      <c r="S26" s="392"/>
      <c r="T26" s="392"/>
      <c r="U26" s="392"/>
      <c r="V26" s="392"/>
      <c r="W26" s="392"/>
      <c r="X26" s="392">
        <v>0</v>
      </c>
      <c r="Y26" s="392"/>
      <c r="Z26" s="392">
        <v>21.51</v>
      </c>
      <c r="AA26" s="392"/>
      <c r="AB26" s="392">
        <v>0</v>
      </c>
      <c r="AC26" s="392"/>
    </row>
    <row r="27" spans="1:31" x14ac:dyDescent="0.25">
      <c r="A27" s="351" t="s">
        <v>13</v>
      </c>
      <c r="B27" s="350" t="s">
        <v>92</v>
      </c>
      <c r="C27" s="352" t="s">
        <v>133</v>
      </c>
      <c r="D27" s="390"/>
      <c r="E27" s="390"/>
      <c r="F27" s="390"/>
      <c r="G27" s="390"/>
      <c r="H27" s="437">
        <v>53.795960000000001</v>
      </c>
      <c r="I27" s="390"/>
      <c r="J27" s="521">
        <v>0.3</v>
      </c>
      <c r="K27" s="390"/>
      <c r="L27" s="392">
        <v>0</v>
      </c>
      <c r="M27" s="392"/>
      <c r="N27" s="392"/>
      <c r="O27" s="392"/>
      <c r="P27" s="392"/>
      <c r="Q27" s="392"/>
      <c r="R27" s="392"/>
      <c r="S27" s="392"/>
      <c r="T27" s="392">
        <v>5.14</v>
      </c>
      <c r="U27" s="392"/>
      <c r="V27" s="392"/>
      <c r="W27" s="392"/>
      <c r="X27" s="392">
        <v>39.86</v>
      </c>
      <c r="Y27" s="392"/>
      <c r="Z27" s="392">
        <v>4.2209099999999991</v>
      </c>
      <c r="AA27" s="392"/>
      <c r="AB27" s="392">
        <v>0.15</v>
      </c>
      <c r="AC27" s="392"/>
    </row>
    <row r="28" spans="1:31" x14ac:dyDescent="0.25">
      <c r="A28" s="351" t="s">
        <v>14</v>
      </c>
      <c r="B28" s="350" t="s">
        <v>93</v>
      </c>
      <c r="C28" s="352" t="s">
        <v>53</v>
      </c>
      <c r="D28" s="390"/>
      <c r="E28" s="390"/>
      <c r="F28" s="390"/>
      <c r="G28" s="390"/>
      <c r="H28" s="436">
        <v>3.4498899999999999</v>
      </c>
      <c r="I28" s="390"/>
      <c r="J28" s="521">
        <v>0.3</v>
      </c>
      <c r="K28" s="390"/>
      <c r="L28" s="392">
        <v>0</v>
      </c>
      <c r="M28" s="392"/>
      <c r="N28" s="392"/>
      <c r="O28" s="392"/>
      <c r="P28" s="392"/>
      <c r="Q28" s="392"/>
      <c r="R28" s="392"/>
      <c r="S28" s="392"/>
      <c r="T28" s="392"/>
      <c r="U28" s="392"/>
      <c r="V28" s="392"/>
      <c r="W28" s="392"/>
      <c r="X28" s="392">
        <v>0</v>
      </c>
      <c r="Y28" s="392"/>
      <c r="Z28" s="392">
        <v>1.76512</v>
      </c>
      <c r="AA28" s="392"/>
      <c r="AB28" s="392">
        <v>0.06</v>
      </c>
      <c r="AC28" s="392"/>
    </row>
    <row r="29" spans="1:31" ht="31.5" x14ac:dyDescent="0.25">
      <c r="A29" s="351" t="s">
        <v>22</v>
      </c>
      <c r="B29" s="350" t="s">
        <v>94</v>
      </c>
      <c r="C29" s="352" t="s">
        <v>46</v>
      </c>
      <c r="D29" s="390"/>
      <c r="E29" s="390"/>
      <c r="F29" s="390"/>
      <c r="G29" s="390"/>
      <c r="H29" s="436">
        <v>0</v>
      </c>
      <c r="I29" s="390"/>
      <c r="J29" s="521">
        <v>0</v>
      </c>
      <c r="K29" s="390"/>
      <c r="L29" s="392">
        <v>0</v>
      </c>
      <c r="M29" s="392"/>
      <c r="N29" s="392"/>
      <c r="O29" s="392"/>
      <c r="P29" s="392"/>
      <c r="Q29" s="392"/>
      <c r="R29" s="392"/>
      <c r="S29" s="392"/>
      <c r="T29" s="392"/>
      <c r="U29" s="392"/>
      <c r="V29" s="392"/>
      <c r="W29" s="392"/>
      <c r="X29" s="392">
        <v>0</v>
      </c>
      <c r="Y29" s="392"/>
      <c r="Z29" s="392">
        <v>0</v>
      </c>
      <c r="AA29" s="392"/>
      <c r="AB29" s="392">
        <v>0</v>
      </c>
      <c r="AC29" s="392"/>
    </row>
    <row r="30" spans="1:31" ht="31.5" x14ac:dyDescent="0.25">
      <c r="A30" s="351" t="s">
        <v>23</v>
      </c>
      <c r="B30" s="350" t="s">
        <v>106</v>
      </c>
      <c r="C30" s="352" t="s">
        <v>54</v>
      </c>
      <c r="D30" s="390"/>
      <c r="E30" s="390"/>
      <c r="F30" s="390"/>
      <c r="G30" s="390"/>
      <c r="H30" s="436">
        <v>7.9078900000000001</v>
      </c>
      <c r="I30" s="390"/>
      <c r="J30" s="521">
        <v>1.53</v>
      </c>
      <c r="K30" s="390"/>
      <c r="L30" s="392">
        <v>0</v>
      </c>
      <c r="M30" s="392"/>
      <c r="N30" s="392"/>
      <c r="O30" s="392"/>
      <c r="P30" s="392"/>
      <c r="Q30" s="392"/>
      <c r="R30" s="392"/>
      <c r="S30" s="392"/>
      <c r="T30" s="392"/>
      <c r="U30" s="392"/>
      <c r="V30" s="392"/>
      <c r="W30" s="392"/>
      <c r="X30" s="392">
        <v>0</v>
      </c>
      <c r="Y30" s="392"/>
      <c r="Z30" s="392">
        <v>1.28</v>
      </c>
      <c r="AA30" s="392"/>
      <c r="AB30" s="392">
        <v>0</v>
      </c>
      <c r="AC30" s="392"/>
    </row>
    <row r="31" spans="1:31" ht="31.5" x14ac:dyDescent="0.25">
      <c r="A31" s="351" t="s">
        <v>47</v>
      </c>
      <c r="B31" s="350" t="s">
        <v>139</v>
      </c>
      <c r="C31" s="352" t="s">
        <v>31</v>
      </c>
      <c r="D31" s="390"/>
      <c r="E31" s="390"/>
      <c r="F31" s="390"/>
      <c r="G31" s="390"/>
      <c r="H31" s="437">
        <v>214.52798999999999</v>
      </c>
      <c r="I31" s="392"/>
      <c r="J31" s="521">
        <v>506.61899</v>
      </c>
      <c r="K31" s="392"/>
      <c r="L31" s="392">
        <v>46.20438</v>
      </c>
      <c r="M31" s="392"/>
      <c r="N31" s="392">
        <f>SUM(N33:N48)</f>
        <v>0</v>
      </c>
      <c r="O31" s="392"/>
      <c r="P31" s="392">
        <f>SUM(P33:P48)</f>
        <v>0</v>
      </c>
      <c r="Q31" s="392"/>
      <c r="R31" s="392"/>
      <c r="S31" s="392"/>
      <c r="T31" s="392">
        <f>SUM(T33:T48)</f>
        <v>72.090000000000018</v>
      </c>
      <c r="U31" s="392"/>
      <c r="V31" s="392"/>
      <c r="W31" s="392"/>
      <c r="X31" s="392"/>
      <c r="Y31" s="392"/>
      <c r="Z31" s="392">
        <v>354.96171000000004</v>
      </c>
      <c r="AA31" s="392"/>
      <c r="AB31" s="392">
        <v>6.9699999999999989</v>
      </c>
      <c r="AC31" s="392"/>
    </row>
    <row r="32" spans="1:31" x14ac:dyDescent="0.25">
      <c r="A32" s="351"/>
      <c r="B32" s="353" t="s">
        <v>435</v>
      </c>
      <c r="C32" s="352"/>
      <c r="D32" s="390"/>
      <c r="E32" s="390"/>
      <c r="F32" s="390"/>
      <c r="G32" s="390"/>
      <c r="H32" s="437"/>
      <c r="I32" s="392"/>
      <c r="J32" s="521"/>
      <c r="K32" s="392"/>
      <c r="L32" s="392"/>
      <c r="M32" s="392"/>
      <c r="N32" s="392"/>
      <c r="O32" s="392"/>
      <c r="P32" s="392"/>
      <c r="Q32" s="392"/>
      <c r="R32" s="392"/>
      <c r="S32" s="392"/>
      <c r="T32" s="392"/>
      <c r="U32" s="392"/>
      <c r="V32" s="392"/>
      <c r="W32" s="392"/>
      <c r="X32" s="392"/>
      <c r="Y32" s="392"/>
      <c r="Z32" s="392"/>
      <c r="AA32" s="392"/>
      <c r="AB32" s="392"/>
      <c r="AC32" s="392"/>
    </row>
    <row r="33" spans="1:31" x14ac:dyDescent="0.25">
      <c r="A33" s="351" t="s">
        <v>442</v>
      </c>
      <c r="B33" s="350" t="s">
        <v>248</v>
      </c>
      <c r="C33" s="352" t="s">
        <v>249</v>
      </c>
      <c r="D33" s="390"/>
      <c r="E33" s="390"/>
      <c r="F33" s="390"/>
      <c r="G33" s="390"/>
      <c r="H33" s="437">
        <v>129.54810000000001</v>
      </c>
      <c r="I33" s="390"/>
      <c r="J33" s="521">
        <v>407.86807999999996</v>
      </c>
      <c r="K33" s="390"/>
      <c r="L33" s="392">
        <v>37.647359999999999</v>
      </c>
      <c r="M33" s="392"/>
      <c r="N33" s="392"/>
      <c r="O33" s="392"/>
      <c r="P33" s="392"/>
      <c r="Q33" s="392"/>
      <c r="R33" s="392"/>
      <c r="S33" s="392"/>
      <c r="T33" s="392">
        <f>49.67+5</f>
        <v>54.67</v>
      </c>
      <c r="U33" s="392"/>
      <c r="V33" s="392"/>
      <c r="W33" s="392"/>
      <c r="X33" s="392"/>
      <c r="Y33" s="392"/>
      <c r="Z33" s="392">
        <v>280.92656999999997</v>
      </c>
      <c r="AA33" s="392"/>
      <c r="AB33" s="392">
        <v>6.1</v>
      </c>
      <c r="AC33" s="392"/>
    </row>
    <row r="34" spans="1:31" x14ac:dyDescent="0.25">
      <c r="A34" s="351" t="s">
        <v>442</v>
      </c>
      <c r="B34" s="350" t="s">
        <v>257</v>
      </c>
      <c r="C34" s="352" t="s">
        <v>258</v>
      </c>
      <c r="D34" s="390"/>
      <c r="E34" s="390"/>
      <c r="F34" s="390"/>
      <c r="G34" s="390"/>
      <c r="H34" s="437">
        <v>40.640830000000008</v>
      </c>
      <c r="I34" s="390"/>
      <c r="J34" s="521">
        <v>79.160299999999978</v>
      </c>
      <c r="K34" s="390"/>
      <c r="L34" s="392">
        <v>1.0351300000000001</v>
      </c>
      <c r="M34" s="392"/>
      <c r="N34" s="392"/>
      <c r="O34" s="392"/>
      <c r="P34" s="392"/>
      <c r="Q34" s="392"/>
      <c r="R34" s="392"/>
      <c r="S34" s="392"/>
      <c r="T34" s="392">
        <f>3.71+3</f>
        <v>6.71</v>
      </c>
      <c r="U34" s="392"/>
      <c r="V34" s="392"/>
      <c r="W34" s="392"/>
      <c r="X34" s="392"/>
      <c r="Y34" s="392"/>
      <c r="Z34" s="392">
        <v>34.350859999999997</v>
      </c>
      <c r="AA34" s="392"/>
      <c r="AB34" s="392">
        <v>0.45</v>
      </c>
      <c r="AC34" s="392"/>
    </row>
    <row r="35" spans="1:31" x14ac:dyDescent="0.25">
      <c r="A35" s="351" t="s">
        <v>442</v>
      </c>
      <c r="B35" s="350" t="s">
        <v>443</v>
      </c>
      <c r="C35" s="352" t="s">
        <v>245</v>
      </c>
      <c r="D35" s="390"/>
      <c r="E35" s="390"/>
      <c r="F35" s="390"/>
      <c r="G35" s="390"/>
      <c r="H35" s="436">
        <v>0.35387000000000002</v>
      </c>
      <c r="I35" s="390"/>
      <c r="J35" s="521">
        <v>0</v>
      </c>
      <c r="K35" s="390"/>
      <c r="L35" s="392">
        <v>0</v>
      </c>
      <c r="M35" s="392"/>
      <c r="N35" s="392"/>
      <c r="O35" s="392"/>
      <c r="P35" s="392"/>
      <c r="Q35" s="392"/>
      <c r="R35" s="392"/>
      <c r="S35" s="392"/>
      <c r="T35" s="392"/>
      <c r="U35" s="392"/>
      <c r="V35" s="392"/>
      <c r="W35" s="392"/>
      <c r="X35" s="392"/>
      <c r="Y35" s="392"/>
      <c r="Z35" s="392">
        <v>0.44085999999999997</v>
      </c>
      <c r="AA35" s="392"/>
      <c r="AB35" s="392">
        <v>0</v>
      </c>
      <c r="AC35" s="392"/>
    </row>
    <row r="36" spans="1:31" x14ac:dyDescent="0.25">
      <c r="A36" s="351" t="s">
        <v>442</v>
      </c>
      <c r="B36" s="350" t="s">
        <v>444</v>
      </c>
      <c r="C36" s="352" t="s">
        <v>436</v>
      </c>
      <c r="D36" s="390"/>
      <c r="E36" s="390"/>
      <c r="F36" s="390"/>
      <c r="G36" s="390"/>
      <c r="H36" s="436">
        <v>2.6823999999999999</v>
      </c>
      <c r="I36" s="390"/>
      <c r="J36" s="521">
        <v>0</v>
      </c>
      <c r="K36" s="390"/>
      <c r="L36" s="392">
        <v>0</v>
      </c>
      <c r="M36" s="392"/>
      <c r="N36" s="392"/>
      <c r="O36" s="392"/>
      <c r="P36" s="392"/>
      <c r="Q36" s="392"/>
      <c r="R36" s="392"/>
      <c r="S36" s="392"/>
      <c r="T36" s="392">
        <v>0.11</v>
      </c>
      <c r="U36" s="392"/>
      <c r="V36" s="392"/>
      <c r="W36" s="392"/>
      <c r="X36" s="392"/>
      <c r="Y36" s="392"/>
      <c r="Z36" s="392">
        <v>2.0525600000000002</v>
      </c>
      <c r="AA36" s="392"/>
      <c r="AB36" s="392">
        <v>0.26</v>
      </c>
      <c r="AC36" s="392"/>
    </row>
    <row r="37" spans="1:31" ht="31.5" x14ac:dyDescent="0.25">
      <c r="A37" s="351" t="s">
        <v>442</v>
      </c>
      <c r="B37" s="350" t="s">
        <v>277</v>
      </c>
      <c r="C37" s="352" t="s">
        <v>246</v>
      </c>
      <c r="D37" s="390"/>
      <c r="E37" s="390"/>
      <c r="F37" s="390"/>
      <c r="G37" s="390"/>
      <c r="H37" s="436">
        <v>14.97452</v>
      </c>
      <c r="I37" s="390"/>
      <c r="J37" s="521">
        <v>0.38</v>
      </c>
      <c r="K37" s="390"/>
      <c r="L37" s="392">
        <v>0</v>
      </c>
      <c r="M37" s="392"/>
      <c r="N37" s="392"/>
      <c r="O37" s="392"/>
      <c r="P37" s="392"/>
      <c r="Q37" s="392"/>
      <c r="R37" s="392"/>
      <c r="S37" s="392"/>
      <c r="T37" s="392">
        <v>3.5</v>
      </c>
      <c r="U37" s="392"/>
      <c r="V37" s="392"/>
      <c r="W37" s="392"/>
      <c r="X37" s="392"/>
      <c r="Y37" s="392"/>
      <c r="Z37" s="392">
        <v>8.5034700000000001</v>
      </c>
      <c r="AA37" s="392"/>
      <c r="AB37" s="392">
        <v>0.14000000000000001</v>
      </c>
      <c r="AC37" s="392"/>
    </row>
    <row r="38" spans="1:31" x14ac:dyDescent="0.25">
      <c r="A38" s="351" t="s">
        <v>442</v>
      </c>
      <c r="B38" s="350" t="s">
        <v>445</v>
      </c>
      <c r="C38" s="352" t="s">
        <v>437</v>
      </c>
      <c r="D38" s="390"/>
      <c r="E38" s="390"/>
      <c r="F38" s="390"/>
      <c r="G38" s="390"/>
      <c r="H38" s="436">
        <v>11.21791</v>
      </c>
      <c r="I38" s="390"/>
      <c r="J38" s="521">
        <v>1.04</v>
      </c>
      <c r="K38" s="390"/>
      <c r="L38" s="392">
        <v>0</v>
      </c>
      <c r="M38" s="392"/>
      <c r="N38" s="392"/>
      <c r="O38" s="392"/>
      <c r="P38" s="392"/>
      <c r="Q38" s="392"/>
      <c r="R38" s="392"/>
      <c r="S38" s="392"/>
      <c r="T38" s="392">
        <v>0.83</v>
      </c>
      <c r="U38" s="392"/>
      <c r="V38" s="392"/>
      <c r="W38" s="392"/>
      <c r="X38" s="392"/>
      <c r="Y38" s="392"/>
      <c r="Z38" s="392">
        <v>15.051829999999999</v>
      </c>
      <c r="AA38" s="392"/>
      <c r="AB38" s="392">
        <v>0</v>
      </c>
      <c r="AC38" s="392"/>
    </row>
    <row r="39" spans="1:31" x14ac:dyDescent="0.25">
      <c r="A39" s="351" t="s">
        <v>442</v>
      </c>
      <c r="B39" s="350" t="s">
        <v>449</v>
      </c>
      <c r="C39" s="352" t="s">
        <v>438</v>
      </c>
      <c r="D39" s="390"/>
      <c r="E39" s="390"/>
      <c r="F39" s="390"/>
      <c r="G39" s="390"/>
      <c r="H39" s="436">
        <v>0.44153999999999999</v>
      </c>
      <c r="I39" s="390"/>
      <c r="J39" s="521">
        <v>1.0951900000000001</v>
      </c>
      <c r="K39" s="390"/>
      <c r="L39" s="392">
        <v>0</v>
      </c>
      <c r="M39" s="392"/>
      <c r="N39" s="392"/>
      <c r="O39" s="392"/>
      <c r="P39" s="392"/>
      <c r="Q39" s="392"/>
      <c r="R39" s="392"/>
      <c r="S39" s="392"/>
      <c r="T39" s="392">
        <v>0.34</v>
      </c>
      <c r="U39" s="392"/>
      <c r="V39" s="392"/>
      <c r="W39" s="392"/>
      <c r="X39" s="392"/>
      <c r="Y39" s="392"/>
      <c r="Z39" s="392">
        <v>0.45234999999999997</v>
      </c>
      <c r="AA39" s="392"/>
      <c r="AB39" s="392">
        <v>0</v>
      </c>
      <c r="AC39" s="392"/>
    </row>
    <row r="40" spans="1:31" x14ac:dyDescent="0.25">
      <c r="A40" s="351" t="s">
        <v>442</v>
      </c>
      <c r="B40" s="350" t="s">
        <v>363</v>
      </c>
      <c r="C40" s="352" t="s">
        <v>364</v>
      </c>
      <c r="D40" s="390"/>
      <c r="E40" s="390"/>
      <c r="F40" s="390"/>
      <c r="G40" s="390"/>
      <c r="H40" s="436">
        <v>0.39250000000000002</v>
      </c>
      <c r="I40" s="390"/>
      <c r="J40" s="521">
        <v>0</v>
      </c>
      <c r="K40" s="390"/>
      <c r="L40" s="392">
        <v>0</v>
      </c>
      <c r="M40" s="392"/>
      <c r="N40" s="392"/>
      <c r="O40" s="392"/>
      <c r="P40" s="392"/>
      <c r="Q40" s="392"/>
      <c r="R40" s="392"/>
      <c r="S40" s="392"/>
      <c r="T40" s="392">
        <v>0.27</v>
      </c>
      <c r="U40" s="392"/>
      <c r="V40" s="392"/>
      <c r="W40" s="392"/>
      <c r="X40" s="392"/>
      <c r="Y40" s="392"/>
      <c r="Z40" s="392">
        <v>0.29147000000000001</v>
      </c>
      <c r="AA40" s="392"/>
      <c r="AB40" s="392">
        <v>0.01</v>
      </c>
      <c r="AC40" s="392"/>
    </row>
    <row r="41" spans="1:31" ht="15" customHeight="1" x14ac:dyDescent="0.25">
      <c r="A41" s="351" t="s">
        <v>442</v>
      </c>
      <c r="B41" s="350" t="s">
        <v>450</v>
      </c>
      <c r="C41" s="352" t="s">
        <v>439</v>
      </c>
      <c r="D41" s="397"/>
      <c r="E41" s="397"/>
      <c r="F41" s="397"/>
      <c r="G41" s="397"/>
      <c r="H41" s="436">
        <v>0</v>
      </c>
      <c r="I41" s="397"/>
      <c r="J41" s="521">
        <v>0</v>
      </c>
      <c r="K41" s="397"/>
      <c r="L41" s="392">
        <v>0</v>
      </c>
      <c r="M41" s="392"/>
      <c r="N41" s="392"/>
      <c r="O41" s="392"/>
      <c r="P41" s="392"/>
      <c r="Q41" s="392"/>
      <c r="R41" s="392"/>
      <c r="S41" s="392"/>
      <c r="T41" s="392"/>
      <c r="U41" s="392"/>
      <c r="V41" s="392"/>
      <c r="W41" s="392"/>
      <c r="X41" s="392"/>
      <c r="Y41" s="392"/>
      <c r="Z41" s="392">
        <v>0</v>
      </c>
      <c r="AA41" s="392"/>
      <c r="AB41" s="392">
        <v>0</v>
      </c>
      <c r="AC41" s="392"/>
    </row>
    <row r="42" spans="1:31" x14ac:dyDescent="0.25">
      <c r="A42" s="351" t="s">
        <v>442</v>
      </c>
      <c r="B42" s="350" t="s">
        <v>454</v>
      </c>
      <c r="C42" s="352" t="s">
        <v>156</v>
      </c>
      <c r="D42" s="397"/>
      <c r="E42" s="397"/>
      <c r="F42" s="397"/>
      <c r="G42" s="397"/>
      <c r="H42" s="436">
        <v>8.9899999999999994E-2</v>
      </c>
      <c r="I42" s="397"/>
      <c r="J42" s="521">
        <v>0.23513000000000001</v>
      </c>
      <c r="K42" s="397"/>
      <c r="L42" s="392">
        <v>8.3899999999999999E-3</v>
      </c>
      <c r="M42" s="392"/>
      <c r="N42" s="392"/>
      <c r="O42" s="392"/>
      <c r="P42" s="392"/>
      <c r="Q42" s="392"/>
      <c r="R42" s="392"/>
      <c r="S42" s="392"/>
      <c r="T42" s="392"/>
      <c r="U42" s="392"/>
      <c r="V42" s="392"/>
      <c r="W42" s="392"/>
      <c r="X42" s="392"/>
      <c r="Y42" s="392"/>
      <c r="Z42" s="392">
        <v>0.95162999999999998</v>
      </c>
      <c r="AA42" s="392"/>
      <c r="AB42" s="392">
        <v>0</v>
      </c>
      <c r="AC42" s="392"/>
    </row>
    <row r="43" spans="1:31" x14ac:dyDescent="0.25">
      <c r="A43" s="351" t="s">
        <v>442</v>
      </c>
      <c r="B43" s="350" t="s">
        <v>88</v>
      </c>
      <c r="C43" s="352" t="s">
        <v>77</v>
      </c>
      <c r="D43" s="397"/>
      <c r="E43" s="397"/>
      <c r="F43" s="397"/>
      <c r="G43" s="397"/>
      <c r="H43" s="436">
        <v>2.6550000000000001E-2</v>
      </c>
      <c r="I43" s="397"/>
      <c r="J43" s="521">
        <v>0.42175000000000001</v>
      </c>
      <c r="K43" s="397"/>
      <c r="L43" s="392">
        <v>0</v>
      </c>
      <c r="M43" s="392"/>
      <c r="N43" s="392"/>
      <c r="O43" s="392"/>
      <c r="P43" s="392"/>
      <c r="Q43" s="392"/>
      <c r="R43" s="392"/>
      <c r="S43" s="392"/>
      <c r="T43" s="392"/>
      <c r="U43" s="392"/>
      <c r="V43" s="392"/>
      <c r="W43" s="392"/>
      <c r="X43" s="392"/>
      <c r="Y43" s="392"/>
      <c r="Z43" s="392">
        <v>0</v>
      </c>
      <c r="AA43" s="392"/>
      <c r="AB43" s="392">
        <v>0</v>
      </c>
      <c r="AC43" s="392"/>
    </row>
    <row r="44" spans="1:31" x14ac:dyDescent="0.25">
      <c r="A44" s="351" t="s">
        <v>442</v>
      </c>
      <c r="B44" s="350" t="s">
        <v>98</v>
      </c>
      <c r="C44" s="352" t="s">
        <v>103</v>
      </c>
      <c r="D44" s="397"/>
      <c r="E44" s="397"/>
      <c r="F44" s="397"/>
      <c r="G44" s="397"/>
      <c r="H44" s="436">
        <v>3.83718</v>
      </c>
      <c r="I44" s="397"/>
      <c r="J44" s="521">
        <v>0.13</v>
      </c>
      <c r="K44" s="397"/>
      <c r="L44" s="392">
        <v>5.86</v>
      </c>
      <c r="M44" s="392"/>
      <c r="N44" s="392"/>
      <c r="O44" s="392"/>
      <c r="P44" s="392"/>
      <c r="Q44" s="392"/>
      <c r="R44" s="392"/>
      <c r="S44" s="392"/>
      <c r="T44" s="392">
        <v>2.4300000000000002</v>
      </c>
      <c r="U44" s="392"/>
      <c r="V44" s="392"/>
      <c r="W44" s="392"/>
      <c r="X44" s="392"/>
      <c r="Y44" s="392"/>
      <c r="Z44" s="392">
        <v>3.8879799999999998</v>
      </c>
      <c r="AA44" s="392"/>
      <c r="AB44" s="392">
        <v>0</v>
      </c>
      <c r="AC44" s="392"/>
    </row>
    <row r="45" spans="1:31" ht="31.5" x14ac:dyDescent="0.25">
      <c r="A45" s="351" t="s">
        <v>442</v>
      </c>
      <c r="B45" s="350" t="s">
        <v>457</v>
      </c>
      <c r="C45" s="352" t="s">
        <v>48</v>
      </c>
      <c r="D45" s="397"/>
      <c r="E45" s="397"/>
      <c r="F45" s="397"/>
      <c r="G45" s="397"/>
      <c r="H45" s="436">
        <v>8.1631999999999998</v>
      </c>
      <c r="I45" s="397"/>
      <c r="J45" s="521">
        <v>16.288540000000001</v>
      </c>
      <c r="K45" s="397"/>
      <c r="L45" s="392">
        <v>1.6535000000000002</v>
      </c>
      <c r="M45" s="392"/>
      <c r="N45" s="392"/>
      <c r="O45" s="392"/>
      <c r="P45" s="392"/>
      <c r="Q45" s="392"/>
      <c r="R45" s="392"/>
      <c r="S45" s="392"/>
      <c r="T45" s="392">
        <v>2.2999999999999998</v>
      </c>
      <c r="U45" s="392"/>
      <c r="V45" s="392"/>
      <c r="W45" s="392"/>
      <c r="X45" s="392"/>
      <c r="Y45" s="392"/>
      <c r="Z45" s="392">
        <v>6.2814999999999994</v>
      </c>
      <c r="AA45" s="392"/>
      <c r="AB45" s="392">
        <v>0.01</v>
      </c>
      <c r="AC45" s="392"/>
    </row>
    <row r="46" spans="1:31" ht="31.5" x14ac:dyDescent="0.25">
      <c r="A46" s="351" t="s">
        <v>442</v>
      </c>
      <c r="B46" s="350" t="s">
        <v>452</v>
      </c>
      <c r="C46" s="352" t="s">
        <v>440</v>
      </c>
      <c r="D46" s="397"/>
      <c r="E46" s="397"/>
      <c r="F46" s="397"/>
      <c r="G46" s="397"/>
      <c r="H46" s="436">
        <v>0</v>
      </c>
      <c r="I46" s="397"/>
      <c r="J46" s="521">
        <v>0</v>
      </c>
      <c r="K46" s="397"/>
      <c r="L46" s="392">
        <v>0</v>
      </c>
      <c r="M46" s="392"/>
      <c r="N46" s="392"/>
      <c r="O46" s="392"/>
      <c r="P46" s="392"/>
      <c r="Q46" s="392"/>
      <c r="R46" s="392"/>
      <c r="S46" s="392"/>
      <c r="T46" s="392"/>
      <c r="U46" s="392"/>
      <c r="V46" s="392"/>
      <c r="W46" s="392"/>
      <c r="X46" s="392"/>
      <c r="Y46" s="392"/>
      <c r="Z46" s="392">
        <v>0</v>
      </c>
      <c r="AA46" s="392"/>
      <c r="AB46" s="392">
        <v>0</v>
      </c>
      <c r="AC46" s="392"/>
    </row>
    <row r="47" spans="1:31" x14ac:dyDescent="0.25">
      <c r="A47" s="351" t="s">
        <v>442</v>
      </c>
      <c r="B47" s="350" t="s">
        <v>453</v>
      </c>
      <c r="C47" s="352" t="s">
        <v>441</v>
      </c>
      <c r="D47" s="397"/>
      <c r="E47" s="397"/>
      <c r="F47" s="397"/>
      <c r="G47" s="397"/>
      <c r="H47" s="436">
        <v>0.89</v>
      </c>
      <c r="I47" s="397"/>
      <c r="J47" s="521">
        <v>0</v>
      </c>
      <c r="K47" s="397"/>
      <c r="L47" s="392">
        <v>0</v>
      </c>
      <c r="M47" s="392"/>
      <c r="N47" s="392"/>
      <c r="O47" s="392"/>
      <c r="P47" s="392"/>
      <c r="Q47" s="392"/>
      <c r="R47" s="392"/>
      <c r="S47" s="392"/>
      <c r="T47" s="392"/>
      <c r="U47" s="392"/>
      <c r="V47" s="392"/>
      <c r="W47" s="392"/>
      <c r="X47" s="392"/>
      <c r="Y47" s="392"/>
      <c r="Z47" s="392">
        <v>0</v>
      </c>
      <c r="AA47" s="392"/>
      <c r="AB47" s="392">
        <v>0</v>
      </c>
      <c r="AC47" s="392"/>
    </row>
    <row r="48" spans="1:31" s="389" customFormat="1" x14ac:dyDescent="0.25">
      <c r="A48" s="351" t="s">
        <v>442</v>
      </c>
      <c r="B48" s="350" t="s">
        <v>345</v>
      </c>
      <c r="C48" s="352" t="s">
        <v>346</v>
      </c>
      <c r="D48" s="397"/>
      <c r="E48" s="397"/>
      <c r="F48" s="397"/>
      <c r="G48" s="397"/>
      <c r="H48" s="436">
        <v>1.26949</v>
      </c>
      <c r="I48" s="397"/>
      <c r="J48" s="521">
        <v>0</v>
      </c>
      <c r="K48" s="397"/>
      <c r="L48" s="392">
        <v>0</v>
      </c>
      <c r="M48" s="392"/>
      <c r="N48" s="392"/>
      <c r="O48" s="392"/>
      <c r="P48" s="392"/>
      <c r="Q48" s="392"/>
      <c r="R48" s="392"/>
      <c r="S48" s="392"/>
      <c r="T48" s="392">
        <v>0.93</v>
      </c>
      <c r="U48" s="392"/>
      <c r="V48" s="392"/>
      <c r="W48" s="392"/>
      <c r="X48" s="392"/>
      <c r="Y48" s="392"/>
      <c r="Z48" s="392">
        <v>1.7706299999999999</v>
      </c>
      <c r="AA48" s="392"/>
      <c r="AB48" s="392">
        <v>0</v>
      </c>
      <c r="AC48" s="392"/>
      <c r="AE48" s="387"/>
    </row>
    <row r="49" spans="1:29" x14ac:dyDescent="0.25">
      <c r="A49" s="351" t="s">
        <v>138</v>
      </c>
      <c r="B49" s="350" t="s">
        <v>128</v>
      </c>
      <c r="C49" s="352" t="s">
        <v>132</v>
      </c>
      <c r="D49" s="397"/>
      <c r="E49" s="397"/>
      <c r="F49" s="397"/>
      <c r="G49" s="397"/>
      <c r="H49" s="436">
        <v>0</v>
      </c>
      <c r="I49" s="397"/>
      <c r="J49" s="521">
        <v>0</v>
      </c>
      <c r="K49" s="397"/>
      <c r="L49" s="392">
        <v>0</v>
      </c>
      <c r="M49" s="392"/>
      <c r="N49" s="392"/>
      <c r="O49" s="392"/>
      <c r="P49" s="392"/>
      <c r="Q49" s="392"/>
      <c r="R49" s="392"/>
      <c r="S49" s="392"/>
      <c r="T49" s="392"/>
      <c r="U49" s="392"/>
      <c r="V49" s="392"/>
      <c r="W49" s="392"/>
      <c r="X49" s="392"/>
      <c r="Y49" s="392"/>
      <c r="Z49" s="392">
        <v>0</v>
      </c>
      <c r="AA49" s="392"/>
      <c r="AB49" s="392">
        <v>0</v>
      </c>
      <c r="AC49" s="392"/>
    </row>
    <row r="50" spans="1:29" x14ac:dyDescent="0.25">
      <c r="A50" s="351" t="s">
        <v>183</v>
      </c>
      <c r="B50" s="350" t="s">
        <v>161</v>
      </c>
      <c r="C50" s="352" t="s">
        <v>159</v>
      </c>
      <c r="D50" s="397"/>
      <c r="E50" s="397"/>
      <c r="F50" s="397"/>
      <c r="G50" s="397"/>
      <c r="H50" s="436">
        <v>2.7015399999999996</v>
      </c>
      <c r="I50" s="397"/>
      <c r="J50" s="521">
        <v>1.69</v>
      </c>
      <c r="K50" s="397"/>
      <c r="L50" s="392">
        <v>0.08</v>
      </c>
      <c r="M50" s="392"/>
      <c r="N50" s="392"/>
      <c r="O50" s="392"/>
      <c r="P50" s="392"/>
      <c r="Q50" s="392"/>
      <c r="R50" s="392"/>
      <c r="S50" s="392"/>
      <c r="T50" s="392">
        <v>1.38</v>
      </c>
      <c r="U50" s="392"/>
      <c r="V50" s="392"/>
      <c r="W50" s="392"/>
      <c r="X50" s="392"/>
      <c r="Y50" s="392"/>
      <c r="Z50" s="392">
        <v>14.810700000000001</v>
      </c>
      <c r="AA50" s="392"/>
      <c r="AB50" s="392">
        <v>0.17</v>
      </c>
      <c r="AC50" s="392"/>
    </row>
    <row r="51" spans="1:29" x14ac:dyDescent="0.25">
      <c r="A51" s="351" t="s">
        <v>184</v>
      </c>
      <c r="B51" s="350" t="s">
        <v>162</v>
      </c>
      <c r="C51" s="352" t="s">
        <v>160</v>
      </c>
      <c r="D51" s="397"/>
      <c r="E51" s="397"/>
      <c r="F51" s="397"/>
      <c r="G51" s="397"/>
      <c r="H51" s="437">
        <v>15.58559</v>
      </c>
      <c r="I51" s="397"/>
      <c r="J51" s="521">
        <v>0</v>
      </c>
      <c r="K51" s="397"/>
      <c r="L51" s="392">
        <v>0</v>
      </c>
      <c r="M51" s="392"/>
      <c r="N51" s="392"/>
      <c r="O51" s="392"/>
      <c r="P51" s="392"/>
      <c r="Q51" s="392"/>
      <c r="R51" s="392"/>
      <c r="S51" s="392"/>
      <c r="T51" s="392">
        <f>0.34+3.19</f>
        <v>3.53</v>
      </c>
      <c r="U51" s="392"/>
      <c r="V51" s="392"/>
      <c r="W51" s="392"/>
      <c r="X51" s="392"/>
      <c r="Y51" s="392"/>
      <c r="Z51" s="392">
        <v>0.06</v>
      </c>
      <c r="AA51" s="392"/>
      <c r="AB51" s="392">
        <v>0</v>
      </c>
      <c r="AC51" s="392"/>
    </row>
    <row r="52" spans="1:29" x14ac:dyDescent="0.25">
      <c r="A52" s="351" t="s">
        <v>185</v>
      </c>
      <c r="B52" s="350" t="s">
        <v>95</v>
      </c>
      <c r="C52" s="352" t="s">
        <v>100</v>
      </c>
      <c r="D52" s="397"/>
      <c r="E52" s="397"/>
      <c r="F52" s="397"/>
      <c r="G52" s="397"/>
      <c r="H52" s="436">
        <v>0</v>
      </c>
      <c r="I52" s="397"/>
      <c r="J52" s="521">
        <v>17.979260000000004</v>
      </c>
      <c r="K52" s="397"/>
      <c r="L52" s="392">
        <v>0.74983999999999995</v>
      </c>
      <c r="M52" s="392"/>
      <c r="N52" s="392"/>
      <c r="O52" s="392"/>
      <c r="P52" s="392"/>
      <c r="Q52" s="392"/>
      <c r="R52" s="392"/>
      <c r="S52" s="392"/>
      <c r="T52" s="392"/>
      <c r="U52" s="392"/>
      <c r="V52" s="392"/>
      <c r="W52" s="392"/>
      <c r="X52" s="392"/>
      <c r="Y52" s="392"/>
      <c r="Z52" s="392">
        <v>964.78516999999988</v>
      </c>
      <c r="AA52" s="392"/>
      <c r="AB52" s="392">
        <v>28.337999999999997</v>
      </c>
      <c r="AC52" s="392"/>
    </row>
    <row r="53" spans="1:29" x14ac:dyDescent="0.25">
      <c r="A53" s="351" t="s">
        <v>186</v>
      </c>
      <c r="B53" s="350" t="s">
        <v>96</v>
      </c>
      <c r="C53" s="352" t="s">
        <v>101</v>
      </c>
      <c r="D53" s="397"/>
      <c r="E53" s="397"/>
      <c r="F53" s="397"/>
      <c r="G53" s="397"/>
      <c r="H53" s="437">
        <v>237.18391999999997</v>
      </c>
      <c r="I53" s="397"/>
      <c r="J53" s="521">
        <v>0</v>
      </c>
      <c r="K53" s="397"/>
      <c r="L53" s="392">
        <v>0</v>
      </c>
      <c r="M53" s="392"/>
      <c r="N53" s="392"/>
      <c r="O53" s="392"/>
      <c r="P53" s="392"/>
      <c r="Q53" s="392"/>
      <c r="R53" s="392"/>
      <c r="S53" s="392"/>
      <c r="T53" s="392">
        <f>89.9579+36.76</f>
        <v>126.71789999999999</v>
      </c>
      <c r="U53" s="392"/>
      <c r="V53" s="392"/>
      <c r="W53" s="392"/>
      <c r="X53" s="392"/>
      <c r="Y53" s="392"/>
      <c r="Z53" s="392">
        <v>0</v>
      </c>
      <c r="AA53" s="392"/>
      <c r="AB53" s="392">
        <v>0</v>
      </c>
      <c r="AC53" s="392"/>
    </row>
    <row r="54" spans="1:29" x14ac:dyDescent="0.25">
      <c r="A54" s="351" t="s">
        <v>187</v>
      </c>
      <c r="B54" s="350" t="s">
        <v>97</v>
      </c>
      <c r="C54" s="352" t="s">
        <v>105</v>
      </c>
      <c r="D54" s="397"/>
      <c r="E54" s="397"/>
      <c r="F54" s="397"/>
      <c r="G54" s="397"/>
      <c r="H54" s="436">
        <v>14.509540000000001</v>
      </c>
      <c r="I54" s="397"/>
      <c r="J54" s="521">
        <v>0</v>
      </c>
      <c r="K54" s="397"/>
      <c r="L54" s="392">
        <v>0.02</v>
      </c>
      <c r="M54" s="392"/>
      <c r="N54" s="392"/>
      <c r="O54" s="392"/>
      <c r="P54" s="392"/>
      <c r="Q54" s="392"/>
      <c r="R54" s="392"/>
      <c r="S54" s="392"/>
      <c r="T54" s="392">
        <v>4.51</v>
      </c>
      <c r="U54" s="392"/>
      <c r="V54" s="392"/>
      <c r="W54" s="392"/>
      <c r="X54" s="392"/>
      <c r="Y54" s="392"/>
      <c r="Z54" s="392">
        <v>5.7587000000000002</v>
      </c>
      <c r="AA54" s="392"/>
      <c r="AB54" s="392">
        <v>0</v>
      </c>
      <c r="AC54" s="392"/>
    </row>
    <row r="55" spans="1:29" ht="31.5" x14ac:dyDescent="0.25">
      <c r="A55" s="351" t="s">
        <v>188</v>
      </c>
      <c r="B55" s="350" t="s">
        <v>125</v>
      </c>
      <c r="C55" s="352" t="s">
        <v>102</v>
      </c>
      <c r="D55" s="397"/>
      <c r="E55" s="397"/>
      <c r="F55" s="397"/>
      <c r="G55" s="397"/>
      <c r="H55" s="436">
        <v>0.8007200000000001</v>
      </c>
      <c r="I55" s="397"/>
      <c r="J55" s="521">
        <v>0</v>
      </c>
      <c r="K55" s="397"/>
      <c r="L55" s="392">
        <v>0</v>
      </c>
      <c r="M55" s="392"/>
      <c r="N55" s="392"/>
      <c r="O55" s="392"/>
      <c r="P55" s="392"/>
      <c r="Q55" s="392"/>
      <c r="R55" s="392"/>
      <c r="S55" s="392"/>
      <c r="T55" s="392"/>
      <c r="U55" s="392"/>
      <c r="V55" s="392"/>
      <c r="W55" s="392"/>
      <c r="X55" s="392"/>
      <c r="Y55" s="392"/>
      <c r="Z55" s="392">
        <v>1.01776</v>
      </c>
      <c r="AA55" s="392"/>
      <c r="AB55" s="392">
        <v>0</v>
      </c>
      <c r="AC55" s="392"/>
    </row>
    <row r="56" spans="1:29" x14ac:dyDescent="0.25">
      <c r="A56" s="351" t="s">
        <v>189</v>
      </c>
      <c r="B56" s="350" t="s">
        <v>129</v>
      </c>
      <c r="C56" s="352" t="s">
        <v>126</v>
      </c>
      <c r="D56" s="397"/>
      <c r="E56" s="397"/>
      <c r="F56" s="397"/>
      <c r="G56" s="397"/>
      <c r="H56" s="436">
        <v>0</v>
      </c>
      <c r="I56" s="397"/>
      <c r="J56" s="521">
        <v>0</v>
      </c>
      <c r="K56" s="397"/>
      <c r="L56" s="392">
        <v>0</v>
      </c>
      <c r="M56" s="392"/>
      <c r="N56" s="392"/>
      <c r="O56" s="392"/>
      <c r="P56" s="392"/>
      <c r="Q56" s="392"/>
      <c r="R56" s="392"/>
      <c r="S56" s="392"/>
      <c r="T56" s="392"/>
      <c r="U56" s="392"/>
      <c r="V56" s="392"/>
      <c r="W56" s="392"/>
      <c r="X56" s="392"/>
      <c r="Y56" s="392"/>
      <c r="Z56" s="392">
        <v>0</v>
      </c>
      <c r="AA56" s="392"/>
      <c r="AB56" s="392">
        <v>0</v>
      </c>
      <c r="AC56" s="392"/>
    </row>
    <row r="57" spans="1:29" x14ac:dyDescent="0.25">
      <c r="A57" s="351" t="s">
        <v>190</v>
      </c>
      <c r="B57" s="350" t="s">
        <v>157</v>
      </c>
      <c r="C57" s="352" t="s">
        <v>111</v>
      </c>
      <c r="D57" s="397"/>
      <c r="E57" s="397"/>
      <c r="F57" s="397"/>
      <c r="G57" s="397"/>
      <c r="H57" s="436">
        <v>3.6662600000000003</v>
      </c>
      <c r="I57" s="397"/>
      <c r="J57" s="521">
        <v>0.74</v>
      </c>
      <c r="K57" s="397"/>
      <c r="L57" s="392">
        <v>0.21871999999999997</v>
      </c>
      <c r="M57" s="392"/>
      <c r="N57" s="392"/>
      <c r="O57" s="392"/>
      <c r="P57" s="392"/>
      <c r="Q57" s="392"/>
      <c r="R57" s="392"/>
      <c r="S57" s="392"/>
      <c r="T57" s="392">
        <v>1.6</v>
      </c>
      <c r="U57" s="392"/>
      <c r="V57" s="392"/>
      <c r="W57" s="392"/>
      <c r="X57" s="392"/>
      <c r="Y57" s="392"/>
      <c r="Z57" s="392">
        <v>37.851060000000004</v>
      </c>
      <c r="AA57" s="392"/>
      <c r="AB57" s="392">
        <v>0.6</v>
      </c>
      <c r="AC57" s="392"/>
    </row>
    <row r="58" spans="1:29" x14ac:dyDescent="0.25">
      <c r="A58" s="351" t="s">
        <v>191</v>
      </c>
      <c r="B58" s="350" t="s">
        <v>164</v>
      </c>
      <c r="C58" s="352" t="s">
        <v>165</v>
      </c>
      <c r="D58" s="397"/>
      <c r="E58" s="397"/>
      <c r="F58" s="397"/>
      <c r="G58" s="397"/>
      <c r="H58" s="436">
        <v>75.081180000000003</v>
      </c>
      <c r="I58" s="397"/>
      <c r="J58" s="521">
        <v>3.11321</v>
      </c>
      <c r="K58" s="397"/>
      <c r="L58" s="392">
        <v>5.92</v>
      </c>
      <c r="M58" s="392"/>
      <c r="N58" s="392"/>
      <c r="O58" s="392"/>
      <c r="P58" s="392"/>
      <c r="Q58" s="392"/>
      <c r="R58" s="392"/>
      <c r="S58" s="392"/>
      <c r="T58" s="392">
        <v>0.35</v>
      </c>
      <c r="U58" s="392"/>
      <c r="V58" s="392"/>
      <c r="W58" s="392"/>
      <c r="X58" s="392"/>
      <c r="Y58" s="392"/>
      <c r="Z58" s="392">
        <v>2.37148</v>
      </c>
      <c r="AA58" s="392"/>
      <c r="AB58" s="392">
        <v>0.02</v>
      </c>
      <c r="AC58" s="392"/>
    </row>
    <row r="59" spans="1:29" x14ac:dyDescent="0.25">
      <c r="A59" s="351" t="s">
        <v>193</v>
      </c>
      <c r="B59" s="350" t="s">
        <v>163</v>
      </c>
      <c r="C59" s="352" t="s">
        <v>166</v>
      </c>
      <c r="D59" s="397"/>
      <c r="E59" s="397"/>
      <c r="F59" s="397"/>
      <c r="G59" s="397"/>
      <c r="H59" s="436">
        <v>3.1888399999999999</v>
      </c>
      <c r="I59" s="397"/>
      <c r="J59" s="521">
        <v>7.4137799999999991</v>
      </c>
      <c r="K59" s="397"/>
      <c r="L59" s="392">
        <v>0.80003999999999997</v>
      </c>
      <c r="M59" s="392"/>
      <c r="N59" s="392"/>
      <c r="O59" s="392"/>
      <c r="P59" s="392"/>
      <c r="Q59" s="392"/>
      <c r="R59" s="392"/>
      <c r="S59" s="392"/>
      <c r="T59" s="392">
        <v>3.08</v>
      </c>
      <c r="U59" s="392"/>
      <c r="V59" s="392"/>
      <c r="W59" s="392"/>
      <c r="X59" s="392"/>
      <c r="Y59" s="392"/>
      <c r="Z59" s="392">
        <v>16.34178</v>
      </c>
      <c r="AA59" s="392"/>
      <c r="AB59" s="392">
        <v>0.04</v>
      </c>
      <c r="AC59" s="392"/>
    </row>
    <row r="60" spans="1:29" x14ac:dyDescent="0.25">
      <c r="A60" s="351" t="s">
        <v>194</v>
      </c>
      <c r="B60" s="350" t="s">
        <v>81</v>
      </c>
      <c r="C60" s="352" t="s">
        <v>82</v>
      </c>
      <c r="D60" s="397"/>
      <c r="E60" s="397"/>
      <c r="F60" s="397"/>
      <c r="G60" s="397"/>
      <c r="H60" s="436">
        <v>9.5490000000000005E-2</v>
      </c>
      <c r="I60" s="397"/>
      <c r="J60" s="521">
        <v>0</v>
      </c>
      <c r="K60" s="397"/>
      <c r="L60" s="392">
        <v>0</v>
      </c>
      <c r="M60" s="392"/>
      <c r="N60" s="392"/>
      <c r="O60" s="392"/>
      <c r="P60" s="392"/>
      <c r="Q60" s="392"/>
      <c r="R60" s="392"/>
      <c r="S60" s="392"/>
      <c r="T60" s="392">
        <v>0.09</v>
      </c>
      <c r="U60" s="392"/>
      <c r="V60" s="392"/>
      <c r="W60" s="392"/>
      <c r="X60" s="392"/>
      <c r="Y60" s="392"/>
      <c r="Z60" s="392">
        <v>0.02</v>
      </c>
      <c r="AA60" s="392"/>
      <c r="AB60" s="392">
        <v>0</v>
      </c>
      <c r="AC60" s="392"/>
    </row>
    <row r="61" spans="1:29" s="389" customFormat="1" x14ac:dyDescent="0.25">
      <c r="A61" s="399">
        <v>3</v>
      </c>
      <c r="B61" s="400" t="s">
        <v>76</v>
      </c>
      <c r="C61" s="400" t="s">
        <v>89</v>
      </c>
      <c r="D61" s="460"/>
      <c r="E61" s="460"/>
      <c r="F61" s="460"/>
      <c r="G61" s="460"/>
      <c r="H61" s="461">
        <v>17.081010000000003</v>
      </c>
      <c r="I61" s="460"/>
      <c r="J61" s="522">
        <v>47.607610000000001</v>
      </c>
      <c r="K61" s="460"/>
      <c r="L61" s="462">
        <v>16.343980000000002</v>
      </c>
      <c r="M61" s="462"/>
      <c r="N61" s="462"/>
      <c r="O61" s="462"/>
      <c r="P61" s="462"/>
      <c r="Q61" s="462"/>
      <c r="R61" s="462"/>
      <c r="S61" s="462"/>
      <c r="T61" s="462">
        <v>5.8007999999999997</v>
      </c>
      <c r="U61" s="462"/>
      <c r="V61" s="462"/>
      <c r="W61" s="462"/>
      <c r="X61" s="462"/>
      <c r="Y61" s="462"/>
      <c r="Z61" s="462">
        <v>45.710130000000007</v>
      </c>
      <c r="AA61" s="462"/>
      <c r="AB61" s="462">
        <v>0.05</v>
      </c>
      <c r="AC61" s="462"/>
    </row>
    <row r="62" spans="1:29" x14ac:dyDescent="0.25">
      <c r="H62" s="506"/>
      <c r="I62" s="506"/>
      <c r="J62" s="506"/>
      <c r="K62" s="506"/>
      <c r="L62" s="506"/>
      <c r="M62" s="506"/>
      <c r="N62" s="506"/>
      <c r="O62" s="506"/>
      <c r="P62" s="506"/>
      <c r="Q62" s="506"/>
      <c r="R62" s="506"/>
      <c r="S62" s="506"/>
      <c r="T62" s="506"/>
      <c r="U62" s="506"/>
      <c r="V62" s="506"/>
      <c r="W62" s="506"/>
      <c r="X62" s="506"/>
      <c r="Y62" s="506"/>
      <c r="Z62" s="506"/>
      <c r="AA62" s="506"/>
      <c r="AB62" s="506"/>
      <c r="AC62" s="506"/>
    </row>
    <row r="63" spans="1:29" x14ac:dyDescent="0.25">
      <c r="T63" s="439"/>
      <c r="U63" s="438"/>
    </row>
    <row r="64" spans="1:29" x14ac:dyDescent="0.25">
      <c r="T64" s="438"/>
    </row>
    <row r="66" spans="20:20" x14ac:dyDescent="0.25">
      <c r="T66" s="439"/>
    </row>
    <row r="83" spans="23:26" x14ac:dyDescent="0.25">
      <c r="W83" s="439"/>
      <c r="X83" s="439"/>
      <c r="Y83" s="439"/>
      <c r="Z83" s="439"/>
    </row>
  </sheetData>
  <mergeCells count="19">
    <mergeCell ref="V4:W4"/>
    <mergeCell ref="A1:B1"/>
    <mergeCell ref="A2:AC2"/>
    <mergeCell ref="A3:AC3"/>
    <mergeCell ref="A4:A5"/>
    <mergeCell ref="B4:B5"/>
    <mergeCell ref="C4:C5"/>
    <mergeCell ref="D4:E4"/>
    <mergeCell ref="F4:G4"/>
    <mergeCell ref="H4:I4"/>
    <mergeCell ref="J4:K4"/>
    <mergeCell ref="X4:Y4"/>
    <mergeCell ref="Z4:AA4"/>
    <mergeCell ref="AB4:AC4"/>
    <mergeCell ref="L4:M4"/>
    <mergeCell ref="N4:O4"/>
    <mergeCell ref="P4:Q4"/>
    <mergeCell ref="R4:S4"/>
    <mergeCell ref="T4:U4"/>
  </mergeCells>
  <pageMargins left="0.69" right="0.16" top="0.57999999999999996" bottom="0.22" header="0.55000000000000004" footer="0.16"/>
  <pageSetup paperSize="9" scale="95"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00"/>
  </sheetPr>
  <dimension ref="A1:BL76"/>
  <sheetViews>
    <sheetView topLeftCell="A4" zoomScale="70" zoomScaleNormal="70" zoomScaleSheetLayoutView="55" workbookViewId="0">
      <pane xSplit="4" ySplit="3" topLeftCell="E7" activePane="bottomRight" state="frozen"/>
      <selection activeCell="D14" sqref="D14"/>
      <selection pane="topRight" activeCell="D14" sqref="D14"/>
      <selection pane="bottomLeft" activeCell="D14" sqref="D14"/>
      <selection pane="bottomRight" activeCell="D14" sqref="D14"/>
    </sheetView>
  </sheetViews>
  <sheetFormatPr defaultColWidth="7.85546875" defaultRowHeight="15.75" x14ac:dyDescent="0.25"/>
  <cols>
    <col min="1" max="1" width="7.5703125" style="140" customWidth="1"/>
    <col min="2" max="2" width="53" style="141" bestFit="1" customWidth="1"/>
    <col min="3" max="3" width="8.85546875" style="142" customWidth="1"/>
    <col min="4" max="4" width="14.85546875" style="99" bestFit="1" customWidth="1"/>
    <col min="5" max="5" width="9.7109375" style="99" bestFit="1" customWidth="1"/>
    <col min="6" max="6" width="8.42578125" style="99" customWidth="1"/>
    <col min="7" max="7" width="8" style="99" customWidth="1"/>
    <col min="8" max="8" width="7.85546875" style="99" customWidth="1"/>
    <col min="9" max="9" width="8.28515625" style="99" customWidth="1"/>
    <col min="10" max="10" width="7.28515625" style="99" customWidth="1"/>
    <col min="11" max="11" width="6.5703125" style="99" customWidth="1"/>
    <col min="12" max="12" width="7.140625" style="99" bestFit="1" customWidth="1"/>
    <col min="13" max="13" width="6.5703125" style="99" bestFit="1" customWidth="1"/>
    <col min="14" max="14" width="6.85546875" style="99" bestFit="1" customWidth="1"/>
    <col min="15" max="15" width="8.42578125" style="99" bestFit="1" customWidth="1"/>
    <col min="16" max="16" width="6.85546875" style="99" bestFit="1" customWidth="1"/>
    <col min="17" max="17" width="7.7109375" style="99" bestFit="1" customWidth="1"/>
    <col min="18" max="18" width="10.28515625" style="99" bestFit="1" customWidth="1"/>
    <col min="19" max="19" width="7.7109375" style="99" bestFit="1" customWidth="1"/>
    <col min="20" max="20" width="7.140625" style="99" bestFit="1" customWidth="1"/>
    <col min="21" max="22" width="6.5703125" style="99" bestFit="1" customWidth="1"/>
    <col min="23" max="23" width="7.7109375" style="99" bestFit="1" customWidth="1"/>
    <col min="24" max="24" width="7.140625" style="99" bestFit="1" customWidth="1"/>
    <col min="25" max="26" width="6.5703125" style="99" bestFit="1" customWidth="1"/>
    <col min="27" max="27" width="9.28515625" style="554" bestFit="1" customWidth="1"/>
    <col min="28" max="28" width="7.140625" style="99" bestFit="1" customWidth="1"/>
    <col min="29" max="36" width="7.7109375" style="99" bestFit="1" customWidth="1"/>
    <col min="37" max="37" width="8.42578125" style="99" bestFit="1" customWidth="1"/>
    <col min="38" max="38" width="8" style="99" bestFit="1" customWidth="1"/>
    <col min="39" max="44" width="8.42578125" style="99" bestFit="1" customWidth="1"/>
    <col min="45" max="45" width="6.85546875" style="99" bestFit="1" customWidth="1"/>
    <col min="46" max="46" width="6.5703125" style="99" bestFit="1" customWidth="1"/>
    <col min="47" max="47" width="6.85546875" style="99" bestFit="1" customWidth="1"/>
    <col min="48" max="48" width="9" style="99" bestFit="1" customWidth="1"/>
    <col min="49" max="49" width="7.7109375" style="99" bestFit="1" customWidth="1"/>
    <col min="50" max="50" width="7.140625" style="99" bestFit="1" customWidth="1"/>
    <col min="51" max="52" width="7.7109375" style="99" bestFit="1" customWidth="1"/>
    <col min="53" max="53" width="9" style="99" bestFit="1" customWidth="1"/>
    <col min="54" max="54" width="8.140625" style="99" bestFit="1" customWidth="1"/>
    <col min="55" max="55" width="7.42578125" style="99" bestFit="1" customWidth="1"/>
    <col min="56" max="56" width="8.42578125" style="99" bestFit="1" customWidth="1"/>
    <col min="57" max="57" width="8.7109375" style="99" customWidth="1"/>
    <col min="58" max="58" width="13.85546875" style="99" bestFit="1" customWidth="1"/>
    <col min="59" max="59" width="16.5703125" style="99" customWidth="1"/>
    <col min="60" max="60" width="47.5703125" style="99" customWidth="1"/>
    <col min="61" max="61" width="13.42578125" style="99" customWidth="1"/>
    <col min="62" max="62" width="11.7109375" style="99" customWidth="1"/>
    <col min="63" max="63" width="20" style="99" customWidth="1"/>
    <col min="64" max="16384" width="7.85546875" style="99"/>
  </cols>
  <sheetData>
    <row r="1" spans="1:64" x14ac:dyDescent="0.25">
      <c r="A1" s="1249" t="s">
        <v>215</v>
      </c>
      <c r="B1" s="1249"/>
      <c r="C1" s="315"/>
      <c r="D1" s="116"/>
      <c r="E1" s="116"/>
      <c r="F1" s="116"/>
      <c r="G1" s="116"/>
      <c r="H1" s="116"/>
      <c r="I1" s="116"/>
      <c r="J1" s="116"/>
      <c r="K1" s="116"/>
      <c r="L1" s="116"/>
      <c r="M1" s="116"/>
      <c r="N1" s="116"/>
      <c r="O1" s="116"/>
      <c r="P1" s="116"/>
      <c r="Q1" s="116"/>
      <c r="R1" s="116"/>
      <c r="S1" s="116"/>
      <c r="T1" s="116"/>
      <c r="U1" s="116"/>
      <c r="V1" s="116"/>
      <c r="W1" s="116"/>
      <c r="X1" s="116"/>
      <c r="Y1" s="116"/>
      <c r="Z1" s="116"/>
      <c r="AA1" s="547"/>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row>
    <row r="2" spans="1:64" ht="14.25" customHeight="1" x14ac:dyDescent="0.25">
      <c r="A2" s="1250" t="s">
        <v>2</v>
      </c>
      <c r="B2" s="1250"/>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0"/>
      <c r="AT2" s="1250"/>
      <c r="AU2" s="1250"/>
      <c r="AV2" s="1250"/>
      <c r="AW2" s="1250"/>
      <c r="AX2" s="1250"/>
      <c r="AY2" s="1250"/>
      <c r="AZ2" s="1250"/>
      <c r="BA2" s="1250"/>
      <c r="BB2" s="1250"/>
      <c r="BC2" s="1250"/>
      <c r="BD2" s="1250"/>
      <c r="BE2" s="1250"/>
      <c r="BF2" s="116"/>
      <c r="BG2" s="116"/>
    </row>
    <row r="3" spans="1:64" x14ac:dyDescent="0.25">
      <c r="A3" s="1251" t="s">
        <v>216</v>
      </c>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c r="AS3" s="1251"/>
      <c r="AT3" s="1251"/>
      <c r="AU3" s="1251"/>
      <c r="AV3" s="1251"/>
      <c r="AW3" s="1251"/>
      <c r="AX3" s="1251"/>
      <c r="AY3" s="1251"/>
      <c r="AZ3" s="1251"/>
      <c r="BA3" s="1251"/>
      <c r="BB3" s="1251"/>
      <c r="BC3" s="1251"/>
      <c r="BD3" s="1251"/>
      <c r="BE3" s="1251"/>
      <c r="BF3" s="1251"/>
      <c r="BG3" s="116"/>
    </row>
    <row r="4" spans="1:64" x14ac:dyDescent="0.25">
      <c r="A4" s="317"/>
      <c r="B4" s="316"/>
      <c r="C4" s="317"/>
      <c r="D4" s="317"/>
      <c r="E4" s="317"/>
      <c r="F4" s="317"/>
      <c r="G4" s="317"/>
      <c r="H4" s="317"/>
      <c r="I4" s="317"/>
      <c r="J4" s="317"/>
      <c r="K4" s="317"/>
      <c r="L4" s="317"/>
      <c r="M4" s="317"/>
      <c r="N4" s="317"/>
      <c r="O4" s="317"/>
      <c r="P4" s="317"/>
      <c r="Q4" s="317"/>
      <c r="R4" s="317"/>
      <c r="S4" s="317"/>
      <c r="T4" s="317"/>
      <c r="U4" s="317"/>
      <c r="V4" s="317"/>
      <c r="W4" s="317"/>
      <c r="X4" s="317"/>
      <c r="Y4" s="317"/>
      <c r="Z4" s="317"/>
      <c r="AA4" s="548"/>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1252" t="s">
        <v>32</v>
      </c>
      <c r="BD4" s="1252"/>
      <c r="BE4" s="1252"/>
      <c r="BF4" s="1252"/>
      <c r="BG4" s="116"/>
    </row>
    <row r="5" spans="1:64" ht="14.25" customHeight="1" x14ac:dyDescent="0.25">
      <c r="A5" s="1253" t="s">
        <v>20</v>
      </c>
      <c r="B5" s="1254" t="s">
        <v>170</v>
      </c>
      <c r="C5" s="1175" t="s">
        <v>24</v>
      </c>
      <c r="D5" s="1248" t="s">
        <v>427</v>
      </c>
      <c r="E5" s="311"/>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c r="AX5" s="1248"/>
      <c r="AY5" s="1248"/>
      <c r="AZ5" s="1248"/>
      <c r="BA5" s="1248"/>
      <c r="BB5" s="1248"/>
      <c r="BC5" s="1248"/>
      <c r="BD5" s="1248"/>
      <c r="BE5" s="1248" t="s">
        <v>120</v>
      </c>
      <c r="BF5" s="1248" t="s">
        <v>448</v>
      </c>
      <c r="BG5" s="116"/>
    </row>
    <row r="6" spans="1:64" s="138" customFormat="1" ht="36" customHeight="1" x14ac:dyDescent="0.2">
      <c r="A6" s="1253"/>
      <c r="B6" s="1255"/>
      <c r="C6" s="1256"/>
      <c r="D6" s="1248"/>
      <c r="E6" s="312" t="s">
        <v>25</v>
      </c>
      <c r="F6" s="318" t="s">
        <v>86</v>
      </c>
      <c r="G6" s="311" t="s">
        <v>84</v>
      </c>
      <c r="H6" s="311" t="s">
        <v>207</v>
      </c>
      <c r="I6" s="311" t="s">
        <v>56</v>
      </c>
      <c r="J6" s="311" t="s">
        <v>44</v>
      </c>
      <c r="K6" s="311" t="s">
        <v>26</v>
      </c>
      <c r="L6" s="311" t="s">
        <v>27</v>
      </c>
      <c r="M6" s="311" t="s">
        <v>45</v>
      </c>
      <c r="N6" s="311" t="s">
        <v>447</v>
      </c>
      <c r="O6" s="311" t="s">
        <v>78</v>
      </c>
      <c r="P6" s="311" t="s">
        <v>51</v>
      </c>
      <c r="Q6" s="311" t="s">
        <v>58</v>
      </c>
      <c r="R6" s="312" t="s">
        <v>28</v>
      </c>
      <c r="S6" s="311" t="s">
        <v>29</v>
      </c>
      <c r="T6" s="311" t="s">
        <v>30</v>
      </c>
      <c r="U6" s="311" t="s">
        <v>131</v>
      </c>
      <c r="V6" s="311" t="s">
        <v>135</v>
      </c>
      <c r="W6" s="311" t="s">
        <v>133</v>
      </c>
      <c r="X6" s="311" t="s">
        <v>53</v>
      </c>
      <c r="Y6" s="311" t="s">
        <v>46</v>
      </c>
      <c r="Z6" s="311" t="s">
        <v>54</v>
      </c>
      <c r="AA6" s="549" t="s">
        <v>31</v>
      </c>
      <c r="AB6" s="313" t="s">
        <v>249</v>
      </c>
      <c r="AC6" s="313" t="s">
        <v>258</v>
      </c>
      <c r="AD6" s="313" t="s">
        <v>245</v>
      </c>
      <c r="AE6" s="313" t="s">
        <v>436</v>
      </c>
      <c r="AF6" s="313" t="s">
        <v>246</v>
      </c>
      <c r="AG6" s="313" t="s">
        <v>437</v>
      </c>
      <c r="AH6" s="313" t="s">
        <v>438</v>
      </c>
      <c r="AI6" s="313" t="s">
        <v>364</v>
      </c>
      <c r="AJ6" s="313" t="s">
        <v>439</v>
      </c>
      <c r="AK6" s="313" t="s">
        <v>156</v>
      </c>
      <c r="AL6" s="313" t="s">
        <v>77</v>
      </c>
      <c r="AM6" s="313" t="s">
        <v>103</v>
      </c>
      <c r="AN6" s="313" t="s">
        <v>48</v>
      </c>
      <c r="AO6" s="313" t="s">
        <v>440</v>
      </c>
      <c r="AP6" s="313" t="s">
        <v>441</v>
      </c>
      <c r="AQ6" s="313" t="s">
        <v>346</v>
      </c>
      <c r="AR6" s="314" t="s">
        <v>132</v>
      </c>
      <c r="AS6" s="311" t="s">
        <v>159</v>
      </c>
      <c r="AT6" s="311" t="s">
        <v>160</v>
      </c>
      <c r="AU6" s="311" t="s">
        <v>100</v>
      </c>
      <c r="AV6" s="311" t="s">
        <v>101</v>
      </c>
      <c r="AW6" s="311" t="s">
        <v>105</v>
      </c>
      <c r="AX6" s="311" t="s">
        <v>102</v>
      </c>
      <c r="AY6" s="311" t="s">
        <v>126</v>
      </c>
      <c r="AZ6" s="311" t="s">
        <v>111</v>
      </c>
      <c r="BA6" s="311" t="s">
        <v>165</v>
      </c>
      <c r="BB6" s="311" t="s">
        <v>166</v>
      </c>
      <c r="BC6" s="311" t="s">
        <v>82</v>
      </c>
      <c r="BD6" s="311" t="s">
        <v>89</v>
      </c>
      <c r="BE6" s="1248"/>
      <c r="BF6" s="1248"/>
      <c r="BG6" s="117"/>
    </row>
    <row r="7" spans="1:64" s="138" customFormat="1" x14ac:dyDescent="0.25">
      <c r="A7" s="319">
        <v>1</v>
      </c>
      <c r="B7" s="320" t="s">
        <v>35</v>
      </c>
      <c r="C7" s="321" t="s">
        <v>25</v>
      </c>
      <c r="D7" s="115">
        <v>855.54</v>
      </c>
      <c r="E7" s="323">
        <f>D7-BE7</f>
        <v>775.83999999999992</v>
      </c>
      <c r="F7" s="324">
        <f>SUM(F11:F19)</f>
        <v>0</v>
      </c>
      <c r="G7" s="324">
        <f>SUM(G10:G19)</f>
        <v>0</v>
      </c>
      <c r="H7" s="324">
        <f>SUM(H9,H11:H19)</f>
        <v>0</v>
      </c>
      <c r="I7" s="324">
        <f>SUM(I9:I10,I12:I19)</f>
        <v>0</v>
      </c>
      <c r="J7" s="324">
        <f>SUM(J9:J11,J13:J19)</f>
        <v>31.85</v>
      </c>
      <c r="K7" s="324">
        <f>SUM(K9:K12,K14:K19)</f>
        <v>0</v>
      </c>
      <c r="L7" s="324">
        <f>SUM(L9:L13,L15:L19)</f>
        <v>0</v>
      </c>
      <c r="M7" s="324">
        <f>SUM(M9:M14,M16:M19)</f>
        <v>0</v>
      </c>
      <c r="N7" s="324">
        <f>SUM(N9:N15,N17:N19)</f>
        <v>0</v>
      </c>
      <c r="O7" s="324">
        <f>SUM(O9:O16,O18:O19)</f>
        <v>0</v>
      </c>
      <c r="P7" s="324">
        <f>SUM(P9:P17,P19)</f>
        <v>0</v>
      </c>
      <c r="Q7" s="324">
        <f>SUM(Q9:Q18)</f>
        <v>4</v>
      </c>
      <c r="R7" s="325">
        <f>SUM(R9:R19)</f>
        <v>43.85</v>
      </c>
      <c r="S7" s="324">
        <f>SUM(S9:S19)</f>
        <v>0</v>
      </c>
      <c r="T7" s="324">
        <f t="shared" ref="T7:BD7" si="0">SUM(T9:T19)</f>
        <v>0.14000000000000001</v>
      </c>
      <c r="U7" s="324">
        <f t="shared" si="0"/>
        <v>0</v>
      </c>
      <c r="V7" s="324">
        <f t="shared" si="0"/>
        <v>11.07</v>
      </c>
      <c r="W7" s="324">
        <f t="shared" si="0"/>
        <v>0.17</v>
      </c>
      <c r="X7" s="324">
        <f t="shared" si="0"/>
        <v>0</v>
      </c>
      <c r="Y7" s="324">
        <f t="shared" si="0"/>
        <v>0</v>
      </c>
      <c r="Z7" s="324">
        <f>SUM(Z9:Z19)</f>
        <v>5.5</v>
      </c>
      <c r="AA7" s="550">
        <f t="shared" si="0"/>
        <v>13.96</v>
      </c>
      <c r="AB7" s="324">
        <f t="shared" ref="AB7:AQ7" si="1">SUM(AB9:AB19)</f>
        <v>1.04</v>
      </c>
      <c r="AC7" s="324">
        <f t="shared" si="1"/>
        <v>5</v>
      </c>
      <c r="AD7" s="324">
        <f t="shared" si="1"/>
        <v>0</v>
      </c>
      <c r="AE7" s="324">
        <f t="shared" si="1"/>
        <v>0</v>
      </c>
      <c r="AF7" s="324">
        <f t="shared" si="1"/>
        <v>0.6100000000000001</v>
      </c>
      <c r="AG7" s="324">
        <f t="shared" si="1"/>
        <v>0.3</v>
      </c>
      <c r="AH7" s="324">
        <f t="shared" si="1"/>
        <v>1.73</v>
      </c>
      <c r="AI7" s="324">
        <f t="shared" si="1"/>
        <v>0.22</v>
      </c>
      <c r="AJ7" s="324">
        <f t="shared" si="1"/>
        <v>0</v>
      </c>
      <c r="AK7" s="324">
        <f t="shared" si="1"/>
        <v>0</v>
      </c>
      <c r="AL7" s="324">
        <f t="shared" si="1"/>
        <v>5.0600000000000005</v>
      </c>
      <c r="AM7" s="324">
        <f t="shared" si="1"/>
        <v>0</v>
      </c>
      <c r="AN7" s="324">
        <f t="shared" si="1"/>
        <v>0</v>
      </c>
      <c r="AO7" s="324">
        <f t="shared" si="1"/>
        <v>0</v>
      </c>
      <c r="AP7" s="324">
        <f t="shared" si="1"/>
        <v>0</v>
      </c>
      <c r="AQ7" s="324">
        <f t="shared" si="1"/>
        <v>0</v>
      </c>
      <c r="AR7" s="324">
        <f t="shared" si="0"/>
        <v>0</v>
      </c>
      <c r="AS7" s="324">
        <f t="shared" si="0"/>
        <v>0</v>
      </c>
      <c r="AT7" s="324">
        <f t="shared" si="0"/>
        <v>0.05</v>
      </c>
      <c r="AU7" s="324">
        <f t="shared" si="0"/>
        <v>12.959999999999999</v>
      </c>
      <c r="AV7" s="324">
        <f t="shared" si="0"/>
        <v>0</v>
      </c>
      <c r="AW7" s="324">
        <f t="shared" si="0"/>
        <v>0</v>
      </c>
      <c r="AX7" s="324">
        <f t="shared" si="0"/>
        <v>0</v>
      </c>
      <c r="AY7" s="324">
        <f t="shared" si="0"/>
        <v>0</v>
      </c>
      <c r="AZ7" s="324">
        <f t="shared" si="0"/>
        <v>0</v>
      </c>
      <c r="BA7" s="324">
        <f t="shared" si="0"/>
        <v>0</v>
      </c>
      <c r="BB7" s="324">
        <f t="shared" si="0"/>
        <v>0</v>
      </c>
      <c r="BC7" s="324">
        <f t="shared" si="0"/>
        <v>0</v>
      </c>
      <c r="BD7" s="324">
        <f t="shared" si="0"/>
        <v>0</v>
      </c>
      <c r="BE7" s="326">
        <f>SUM(BE9:BE19)</f>
        <v>79.7</v>
      </c>
      <c r="BF7" s="327">
        <f>E60</f>
        <v>811.68999999999994</v>
      </c>
      <c r="BG7" s="117">
        <f t="shared" ref="BG7:BG15" si="2">D7-BF7</f>
        <v>43.850000000000023</v>
      </c>
      <c r="BH7" s="419"/>
      <c r="BI7" s="115"/>
      <c r="BJ7" s="115"/>
      <c r="BK7" s="115"/>
      <c r="BL7" s="115"/>
    </row>
    <row r="8" spans="1:64" x14ac:dyDescent="0.25">
      <c r="A8" s="319" t="s">
        <v>5</v>
      </c>
      <c r="B8" s="320" t="s">
        <v>85</v>
      </c>
      <c r="C8" s="314" t="s">
        <v>86</v>
      </c>
      <c r="D8" s="115">
        <v>159.86000000000001</v>
      </c>
      <c r="E8" s="328">
        <f>SUM(I8:Q8)</f>
        <v>9</v>
      </c>
      <c r="F8" s="329">
        <f>D8-BE8</f>
        <v>146.80000000000001</v>
      </c>
      <c r="G8" s="325">
        <f>SUM(G10)</f>
        <v>0</v>
      </c>
      <c r="H8" s="325">
        <f>SUM(H9)</f>
        <v>0</v>
      </c>
      <c r="I8" s="325">
        <f>SUM(I9:I10)</f>
        <v>0</v>
      </c>
      <c r="J8" s="325">
        <f t="shared" ref="J8:BE8" si="3">SUM(J9:J10)</f>
        <v>9</v>
      </c>
      <c r="K8" s="325">
        <f t="shared" si="3"/>
        <v>0</v>
      </c>
      <c r="L8" s="325">
        <f t="shared" si="3"/>
        <v>0</v>
      </c>
      <c r="M8" s="325">
        <f t="shared" si="3"/>
        <v>0</v>
      </c>
      <c r="N8" s="325">
        <f t="shared" si="3"/>
        <v>0</v>
      </c>
      <c r="O8" s="325">
        <f t="shared" si="3"/>
        <v>0</v>
      </c>
      <c r="P8" s="325">
        <f t="shared" si="3"/>
        <v>0</v>
      </c>
      <c r="Q8" s="325">
        <f t="shared" si="3"/>
        <v>0</v>
      </c>
      <c r="R8" s="325">
        <f>SUM(R9:R10)</f>
        <v>4.0599999999999996</v>
      </c>
      <c r="S8" s="325">
        <f t="shared" si="3"/>
        <v>0</v>
      </c>
      <c r="T8" s="325">
        <f t="shared" si="3"/>
        <v>0</v>
      </c>
      <c r="U8" s="325">
        <f t="shared" si="3"/>
        <v>0</v>
      </c>
      <c r="V8" s="325">
        <f t="shared" si="3"/>
        <v>0</v>
      </c>
      <c r="W8" s="325">
        <f t="shared" si="3"/>
        <v>0.17</v>
      </c>
      <c r="X8" s="325">
        <f t="shared" si="3"/>
        <v>0</v>
      </c>
      <c r="Y8" s="325">
        <f t="shared" si="3"/>
        <v>0</v>
      </c>
      <c r="Z8" s="325">
        <f>SUM(Z9:Z10)</f>
        <v>0</v>
      </c>
      <c r="AA8" s="551">
        <f t="shared" si="3"/>
        <v>0.48</v>
      </c>
      <c r="AB8" s="325">
        <f t="shared" ref="AB8:AQ8" si="4">SUM(AB9:AB10)</f>
        <v>0.05</v>
      </c>
      <c r="AC8" s="325">
        <f t="shared" si="4"/>
        <v>0</v>
      </c>
      <c r="AD8" s="325">
        <f t="shared" si="4"/>
        <v>0</v>
      </c>
      <c r="AE8" s="325">
        <f t="shared" si="4"/>
        <v>0</v>
      </c>
      <c r="AF8" s="325">
        <f t="shared" si="4"/>
        <v>0.27</v>
      </c>
      <c r="AG8" s="325">
        <f t="shared" si="4"/>
        <v>0</v>
      </c>
      <c r="AH8" s="325">
        <f t="shared" si="4"/>
        <v>0</v>
      </c>
      <c r="AI8" s="325">
        <f t="shared" si="4"/>
        <v>0.16</v>
      </c>
      <c r="AJ8" s="325">
        <f t="shared" si="4"/>
        <v>0</v>
      </c>
      <c r="AK8" s="325">
        <f t="shared" si="4"/>
        <v>0</v>
      </c>
      <c r="AL8" s="325">
        <f t="shared" si="4"/>
        <v>0</v>
      </c>
      <c r="AM8" s="325">
        <f t="shared" si="4"/>
        <v>0</v>
      </c>
      <c r="AN8" s="325">
        <f t="shared" si="4"/>
        <v>0</v>
      </c>
      <c r="AO8" s="325">
        <f t="shared" si="4"/>
        <v>0</v>
      </c>
      <c r="AP8" s="325">
        <f t="shared" si="4"/>
        <v>0</v>
      </c>
      <c r="AQ8" s="325">
        <f t="shared" si="4"/>
        <v>0</v>
      </c>
      <c r="AR8" s="325">
        <f t="shared" si="3"/>
        <v>0</v>
      </c>
      <c r="AS8" s="325">
        <f t="shared" si="3"/>
        <v>0</v>
      </c>
      <c r="AT8" s="325">
        <f t="shared" si="3"/>
        <v>0.05</v>
      </c>
      <c r="AU8" s="325">
        <f t="shared" si="3"/>
        <v>3.36</v>
      </c>
      <c r="AV8" s="325">
        <f t="shared" si="3"/>
        <v>0</v>
      </c>
      <c r="AW8" s="325">
        <f t="shared" si="3"/>
        <v>0</v>
      </c>
      <c r="AX8" s="325">
        <f t="shared" si="3"/>
        <v>0</v>
      </c>
      <c r="AY8" s="325">
        <f t="shared" si="3"/>
        <v>0</v>
      </c>
      <c r="AZ8" s="325">
        <f t="shared" si="3"/>
        <v>0</v>
      </c>
      <c r="BA8" s="325">
        <f t="shared" si="3"/>
        <v>0</v>
      </c>
      <c r="BB8" s="325">
        <f t="shared" si="3"/>
        <v>0</v>
      </c>
      <c r="BC8" s="325">
        <f t="shared" si="3"/>
        <v>0</v>
      </c>
      <c r="BD8" s="325">
        <f t="shared" si="3"/>
        <v>0</v>
      </c>
      <c r="BE8" s="325">
        <f t="shared" si="3"/>
        <v>13.06</v>
      </c>
      <c r="BF8" s="314">
        <f>F60</f>
        <v>146.80000000000001</v>
      </c>
      <c r="BG8" s="117">
        <f t="shared" si="2"/>
        <v>13.060000000000002</v>
      </c>
      <c r="BH8" s="420"/>
      <c r="BI8" s="115"/>
      <c r="BJ8" s="115"/>
      <c r="BK8" s="115"/>
      <c r="BL8" s="115"/>
    </row>
    <row r="9" spans="1:64" x14ac:dyDescent="0.25">
      <c r="A9" s="319"/>
      <c r="B9" s="320" t="s">
        <v>208</v>
      </c>
      <c r="C9" s="314" t="s">
        <v>84</v>
      </c>
      <c r="D9" s="115">
        <v>158.52000000000001</v>
      </c>
      <c r="E9" s="328">
        <f>SUM(H9:Q9)</f>
        <v>9</v>
      </c>
      <c r="F9" s="325">
        <f>SUM(H9)</f>
        <v>0</v>
      </c>
      <c r="G9" s="329">
        <f>D9-BE9</f>
        <v>145.46</v>
      </c>
      <c r="H9" s="330"/>
      <c r="I9" s="330"/>
      <c r="J9" s="330">
        <v>9</v>
      </c>
      <c r="K9" s="330"/>
      <c r="L9" s="330"/>
      <c r="M9" s="330"/>
      <c r="N9" s="330"/>
      <c r="O9" s="330"/>
      <c r="P9" s="330"/>
      <c r="Q9" s="330"/>
      <c r="R9" s="325">
        <f t="shared" ref="R9:R19" si="5">SUM(S9:Z9,AB9:BC9)</f>
        <v>4.0599999999999996</v>
      </c>
      <c r="S9" s="331"/>
      <c r="T9" s="330"/>
      <c r="U9" s="330"/>
      <c r="V9" s="330"/>
      <c r="W9" s="331">
        <v>0.17</v>
      </c>
      <c r="X9" s="330"/>
      <c r="Y9" s="330"/>
      <c r="Z9" s="330"/>
      <c r="AA9" s="552">
        <f>SUM(AB9:AQ9)</f>
        <v>0.48</v>
      </c>
      <c r="AB9" s="331">
        <v>0.05</v>
      </c>
      <c r="AC9" s="331"/>
      <c r="AD9" s="331"/>
      <c r="AE9" s="331"/>
      <c r="AF9" s="331">
        <v>0.27</v>
      </c>
      <c r="AG9" s="331"/>
      <c r="AH9" s="331"/>
      <c r="AI9" s="331">
        <v>0.16</v>
      </c>
      <c r="AJ9" s="331"/>
      <c r="AK9" s="331"/>
      <c r="AL9" s="331"/>
      <c r="AM9" s="331"/>
      <c r="AN9" s="331"/>
      <c r="AO9" s="331"/>
      <c r="AP9" s="331"/>
      <c r="AQ9" s="331"/>
      <c r="AR9" s="330"/>
      <c r="AS9" s="330"/>
      <c r="AT9" s="330">
        <v>0.05</v>
      </c>
      <c r="AU9" s="330">
        <v>3.36</v>
      </c>
      <c r="AV9" s="331"/>
      <c r="AW9" s="331"/>
      <c r="AX9" s="330"/>
      <c r="AY9" s="330"/>
      <c r="AZ9" s="330"/>
      <c r="BA9" s="330"/>
      <c r="BB9" s="330"/>
      <c r="BC9" s="330"/>
      <c r="BD9" s="330"/>
      <c r="BE9" s="325">
        <f>SUM(H9:Q9,S9:Z9,AB9:BD9)</f>
        <v>13.06</v>
      </c>
      <c r="BF9" s="314">
        <f>G60</f>
        <v>145.46</v>
      </c>
      <c r="BG9" s="117">
        <f t="shared" si="2"/>
        <v>13.060000000000002</v>
      </c>
      <c r="BH9" s="421"/>
      <c r="BI9" s="115"/>
      <c r="BJ9" s="115"/>
      <c r="BK9" s="115"/>
      <c r="BL9" s="115"/>
    </row>
    <row r="10" spans="1:64" x14ac:dyDescent="0.25">
      <c r="A10" s="319"/>
      <c r="B10" s="320" t="s">
        <v>209</v>
      </c>
      <c r="C10" s="314" t="s">
        <v>207</v>
      </c>
      <c r="D10" s="99">
        <v>1.34</v>
      </c>
      <c r="E10" s="328">
        <f>SUM(G10,I10:Q10)</f>
        <v>0</v>
      </c>
      <c r="F10" s="325">
        <f>SUM(G10)</f>
        <v>0</v>
      </c>
      <c r="G10" s="330"/>
      <c r="H10" s="329">
        <f>D10-BE10</f>
        <v>1.34</v>
      </c>
      <c r="I10" s="330"/>
      <c r="J10" s="330"/>
      <c r="K10" s="330"/>
      <c r="L10" s="330"/>
      <c r="M10" s="330"/>
      <c r="N10" s="330"/>
      <c r="O10" s="330"/>
      <c r="P10" s="330"/>
      <c r="Q10" s="330"/>
      <c r="R10" s="325">
        <f t="shared" si="5"/>
        <v>0</v>
      </c>
      <c r="S10" s="330"/>
      <c r="T10" s="330"/>
      <c r="U10" s="330"/>
      <c r="V10" s="330"/>
      <c r="W10" s="330"/>
      <c r="X10" s="330"/>
      <c r="Y10" s="330"/>
      <c r="Z10" s="330"/>
      <c r="AA10" s="552">
        <f t="shared" ref="AA10:AA19" si="6">SUM(AB10:AQ10)</f>
        <v>0</v>
      </c>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25">
        <f>SUM(AB10:BD10,I10:Q10,G10,S10:Z10)</f>
        <v>0</v>
      </c>
      <c r="BF10" s="314">
        <f>H60</f>
        <v>1.34</v>
      </c>
      <c r="BG10" s="117">
        <f t="shared" si="2"/>
        <v>0</v>
      </c>
      <c r="BH10" s="422"/>
      <c r="BI10" s="115"/>
      <c r="BK10" s="115"/>
      <c r="BL10" s="115"/>
    </row>
    <row r="11" spans="1:64" x14ac:dyDescent="0.25">
      <c r="A11" s="319" t="s">
        <v>6</v>
      </c>
      <c r="B11" s="320" t="s">
        <v>113</v>
      </c>
      <c r="C11" s="314" t="s">
        <v>56</v>
      </c>
      <c r="D11" s="99">
        <v>199.9</v>
      </c>
      <c r="E11" s="328">
        <f>SUM(G11:H11,J11:Q11)</f>
        <v>22.85</v>
      </c>
      <c r="F11" s="325">
        <f>SUM(G11:H11)</f>
        <v>0</v>
      </c>
      <c r="G11" s="330"/>
      <c r="H11" s="330"/>
      <c r="I11" s="329">
        <f>D11-BE11</f>
        <v>166.69</v>
      </c>
      <c r="J11" s="330">
        <v>22.85</v>
      </c>
      <c r="K11" s="330"/>
      <c r="L11" s="330"/>
      <c r="M11" s="330"/>
      <c r="N11" s="330"/>
      <c r="O11" s="330"/>
      <c r="P11" s="330"/>
      <c r="Q11" s="330"/>
      <c r="R11" s="325">
        <f t="shared" si="5"/>
        <v>10.36</v>
      </c>
      <c r="S11" s="330"/>
      <c r="T11" s="330"/>
      <c r="U11" s="330"/>
      <c r="V11" s="330"/>
      <c r="W11" s="330"/>
      <c r="X11" s="330"/>
      <c r="Y11" s="330"/>
      <c r="Z11" s="330"/>
      <c r="AA11" s="552">
        <f t="shared" si="6"/>
        <v>7.8599999999999994</v>
      </c>
      <c r="AB11" s="330">
        <v>0.71</v>
      </c>
      <c r="AC11" s="330">
        <v>2.5</v>
      </c>
      <c r="AD11" s="330"/>
      <c r="AE11" s="330"/>
      <c r="AF11" s="330"/>
      <c r="AG11" s="330">
        <v>0.3</v>
      </c>
      <c r="AH11" s="330"/>
      <c r="AI11" s="330">
        <v>0.06</v>
      </c>
      <c r="AJ11" s="330"/>
      <c r="AK11" s="330"/>
      <c r="AL11" s="330">
        <v>4.29</v>
      </c>
      <c r="AM11" s="330"/>
      <c r="AN11" s="330"/>
      <c r="AO11" s="330"/>
      <c r="AP11" s="330"/>
      <c r="AQ11" s="330"/>
      <c r="AR11" s="330"/>
      <c r="AS11" s="330"/>
      <c r="AT11" s="330"/>
      <c r="AU11" s="330">
        <v>2.5</v>
      </c>
      <c r="AV11" s="330"/>
      <c r="AW11" s="330"/>
      <c r="AX11" s="330"/>
      <c r="AY11" s="330"/>
      <c r="AZ11" s="330"/>
      <c r="BA11" s="330"/>
      <c r="BB11" s="330"/>
      <c r="BC11" s="330"/>
      <c r="BD11" s="330"/>
      <c r="BE11" s="325">
        <f>SUM(AB11:BD11,J11:Q11,G11:H11,S11:Z11)</f>
        <v>33.21</v>
      </c>
      <c r="BF11" s="314">
        <f>I60</f>
        <v>166.69</v>
      </c>
      <c r="BG11" s="117">
        <f t="shared" si="2"/>
        <v>33.210000000000008</v>
      </c>
      <c r="BH11" s="420"/>
      <c r="BI11" s="115"/>
      <c r="BK11" s="115"/>
    </row>
    <row r="12" spans="1:64" x14ac:dyDescent="0.25">
      <c r="A12" s="319" t="s">
        <v>7</v>
      </c>
      <c r="B12" s="320" t="s">
        <v>39</v>
      </c>
      <c r="C12" s="314" t="s">
        <v>44</v>
      </c>
      <c r="D12" s="99">
        <v>259.12</v>
      </c>
      <c r="E12" s="328">
        <f>SUM(G12:I12,K12:Q12)</f>
        <v>0</v>
      </c>
      <c r="F12" s="325">
        <f t="shared" ref="F12:F18" si="7">SUM(G12:H12)</f>
        <v>0</v>
      </c>
      <c r="G12" s="330"/>
      <c r="H12" s="330"/>
      <c r="I12" s="330"/>
      <c r="J12" s="329">
        <f>D12-BE12</f>
        <v>247.55</v>
      </c>
      <c r="K12" s="330"/>
      <c r="L12" s="330"/>
      <c r="M12" s="330"/>
      <c r="N12" s="330"/>
      <c r="O12" s="330"/>
      <c r="P12" s="330"/>
      <c r="Q12" s="330"/>
      <c r="R12" s="325">
        <f t="shared" si="5"/>
        <v>11.57</v>
      </c>
      <c r="S12" s="330"/>
      <c r="T12" s="330">
        <v>0.14000000000000001</v>
      </c>
      <c r="U12" s="330"/>
      <c r="V12" s="330"/>
      <c r="W12" s="330"/>
      <c r="X12" s="330"/>
      <c r="Y12" s="330"/>
      <c r="Z12" s="330"/>
      <c r="AA12" s="552">
        <f t="shared" si="6"/>
        <v>4.33</v>
      </c>
      <c r="AB12" s="330">
        <v>0.28000000000000003</v>
      </c>
      <c r="AC12" s="330">
        <v>2.5</v>
      </c>
      <c r="AD12" s="330"/>
      <c r="AE12" s="330"/>
      <c r="AF12" s="330">
        <v>0.28000000000000003</v>
      </c>
      <c r="AG12" s="330"/>
      <c r="AH12" s="330">
        <v>0.5</v>
      </c>
      <c r="AI12" s="330"/>
      <c r="AJ12" s="330"/>
      <c r="AK12" s="330"/>
      <c r="AL12" s="330">
        <v>0.77</v>
      </c>
      <c r="AM12" s="330"/>
      <c r="AN12" s="330"/>
      <c r="AO12" s="330"/>
      <c r="AP12" s="330"/>
      <c r="AQ12" s="330"/>
      <c r="AR12" s="330"/>
      <c r="AS12" s="330"/>
      <c r="AT12" s="330"/>
      <c r="AU12" s="330">
        <v>7.1</v>
      </c>
      <c r="AV12" s="330"/>
      <c r="AW12" s="330"/>
      <c r="AX12" s="330"/>
      <c r="AY12" s="330"/>
      <c r="AZ12" s="330"/>
      <c r="BA12" s="330"/>
      <c r="BB12" s="330"/>
      <c r="BC12" s="330"/>
      <c r="BD12" s="330"/>
      <c r="BE12" s="325">
        <f>SUM(AB12:BD12,K12:Q12,G12:I12,S12:Z12)</f>
        <v>11.57</v>
      </c>
      <c r="BF12" s="314">
        <f>J60</f>
        <v>279.40000000000003</v>
      </c>
      <c r="BG12" s="117">
        <f t="shared" si="2"/>
        <v>-20.28000000000003</v>
      </c>
      <c r="BH12" s="423"/>
      <c r="BI12" s="115"/>
      <c r="BK12" s="115"/>
    </row>
    <row r="13" spans="1:64" x14ac:dyDescent="0.25">
      <c r="A13" s="319" t="s">
        <v>8</v>
      </c>
      <c r="B13" s="320" t="s">
        <v>15</v>
      </c>
      <c r="C13" s="314" t="s">
        <v>26</v>
      </c>
      <c r="E13" s="328">
        <f>SUM(G13:J13,L13:Q13)</f>
        <v>0</v>
      </c>
      <c r="F13" s="325">
        <f t="shared" si="7"/>
        <v>0</v>
      </c>
      <c r="G13" s="330"/>
      <c r="H13" s="330"/>
      <c r="I13" s="330"/>
      <c r="J13" s="330"/>
      <c r="K13" s="329">
        <f>D13-BE13</f>
        <v>0</v>
      </c>
      <c r="L13" s="330"/>
      <c r="M13" s="330"/>
      <c r="N13" s="330"/>
      <c r="O13" s="330"/>
      <c r="P13" s="330"/>
      <c r="Q13" s="330"/>
      <c r="R13" s="325">
        <f t="shared" si="5"/>
        <v>0</v>
      </c>
      <c r="S13" s="330"/>
      <c r="T13" s="330"/>
      <c r="U13" s="330"/>
      <c r="V13" s="330"/>
      <c r="W13" s="330"/>
      <c r="X13" s="330"/>
      <c r="Y13" s="330"/>
      <c r="Z13" s="330"/>
      <c r="AA13" s="552">
        <f t="shared" si="6"/>
        <v>0</v>
      </c>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25">
        <f>SUM(AB13:BD13,L13:Q13,G13:J13,S13:Z13)</f>
        <v>0</v>
      </c>
      <c r="BF13" s="314">
        <f>K60</f>
        <v>0</v>
      </c>
      <c r="BG13" s="117">
        <f t="shared" si="2"/>
        <v>0</v>
      </c>
      <c r="BH13" s="420"/>
      <c r="BI13" s="115"/>
      <c r="BK13" s="115"/>
    </row>
    <row r="14" spans="1:64" x14ac:dyDescent="0.25">
      <c r="A14" s="319" t="s">
        <v>9</v>
      </c>
      <c r="B14" s="320" t="s">
        <v>16</v>
      </c>
      <c r="C14" s="314" t="s">
        <v>27</v>
      </c>
      <c r="E14" s="328">
        <f>SUM(G14:K14,M14:Q14)</f>
        <v>0</v>
      </c>
      <c r="F14" s="325">
        <f t="shared" si="7"/>
        <v>0</v>
      </c>
      <c r="G14" s="330"/>
      <c r="H14" s="330"/>
      <c r="I14" s="330"/>
      <c r="J14" s="330"/>
      <c r="K14" s="330"/>
      <c r="L14" s="329">
        <f>D14-BE14</f>
        <v>0</v>
      </c>
      <c r="M14" s="330"/>
      <c r="N14" s="330"/>
      <c r="O14" s="330"/>
      <c r="P14" s="330"/>
      <c r="Q14" s="330"/>
      <c r="R14" s="325">
        <f t="shared" si="5"/>
        <v>0</v>
      </c>
      <c r="S14" s="330"/>
      <c r="T14" s="330"/>
      <c r="U14" s="330"/>
      <c r="V14" s="330"/>
      <c r="W14" s="330"/>
      <c r="X14" s="330"/>
      <c r="Y14" s="330"/>
      <c r="Z14" s="330"/>
      <c r="AA14" s="552">
        <f t="shared" si="6"/>
        <v>0</v>
      </c>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25">
        <f>SUM(AB14:BD14,M14:Q14,G14:K14,S14:Z14)</f>
        <v>0</v>
      </c>
      <c r="BF14" s="314">
        <f>L60</f>
        <v>0</v>
      </c>
      <c r="BG14" s="117">
        <f t="shared" si="2"/>
        <v>0</v>
      </c>
      <c r="BH14" s="420"/>
      <c r="BI14" s="115"/>
      <c r="BK14" s="115"/>
    </row>
    <row r="15" spans="1:64" x14ac:dyDescent="0.25">
      <c r="A15" s="319" t="s">
        <v>41</v>
      </c>
      <c r="B15" s="320" t="s">
        <v>40</v>
      </c>
      <c r="C15" s="314" t="s">
        <v>45</v>
      </c>
      <c r="D15" s="99">
        <v>226.75</v>
      </c>
      <c r="E15" s="328">
        <f>SUM(G15:L15,N15:Q15)</f>
        <v>4</v>
      </c>
      <c r="F15" s="325">
        <f t="shared" si="7"/>
        <v>0</v>
      </c>
      <c r="G15" s="330"/>
      <c r="H15" s="330"/>
      <c r="I15" s="330"/>
      <c r="J15" s="330"/>
      <c r="K15" s="330"/>
      <c r="L15" s="330"/>
      <c r="M15" s="329">
        <f>D15-BE15</f>
        <v>204.95</v>
      </c>
      <c r="N15" s="330"/>
      <c r="O15" s="330"/>
      <c r="P15" s="330"/>
      <c r="Q15" s="330">
        <v>4</v>
      </c>
      <c r="R15" s="325">
        <f t="shared" si="5"/>
        <v>17.8</v>
      </c>
      <c r="S15" s="330"/>
      <c r="T15" s="330"/>
      <c r="U15" s="330"/>
      <c r="V15" s="330">
        <v>11.07</v>
      </c>
      <c r="W15" s="330"/>
      <c r="X15" s="330"/>
      <c r="Y15" s="330"/>
      <c r="Z15" s="330">
        <v>5.5</v>
      </c>
      <c r="AA15" s="552">
        <f t="shared" si="6"/>
        <v>1.23</v>
      </c>
      <c r="AB15" s="330"/>
      <c r="AC15" s="330"/>
      <c r="AD15" s="330"/>
      <c r="AE15" s="330"/>
      <c r="AF15" s="330"/>
      <c r="AG15" s="330"/>
      <c r="AH15" s="330">
        <v>1.23</v>
      </c>
      <c r="AI15" s="330"/>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25">
        <f>SUM(AB15:BD15,N15:Q15,G15:L15,S15:Z15)</f>
        <v>21.8</v>
      </c>
      <c r="BF15" s="314">
        <f>M60</f>
        <v>204.95</v>
      </c>
      <c r="BG15" s="117">
        <f t="shared" si="2"/>
        <v>21.800000000000011</v>
      </c>
      <c r="BH15" s="423"/>
      <c r="BI15" s="115"/>
      <c r="BK15" s="115"/>
    </row>
    <row r="16" spans="1:64" x14ac:dyDescent="0.25">
      <c r="A16" s="319"/>
      <c r="B16" s="333" t="s">
        <v>446</v>
      </c>
      <c r="C16" s="314" t="s">
        <v>447</v>
      </c>
      <c r="E16" s="328">
        <f>SUM(G16:M16,O16:Q16)</f>
        <v>0</v>
      </c>
      <c r="F16" s="325">
        <f>SUM(G16:H16)</f>
        <v>0</v>
      </c>
      <c r="G16" s="330"/>
      <c r="H16" s="330"/>
      <c r="I16" s="330"/>
      <c r="J16" s="330"/>
      <c r="K16" s="330"/>
      <c r="L16" s="330"/>
      <c r="M16" s="330"/>
      <c r="N16" s="329">
        <f>D16-BE16</f>
        <v>0</v>
      </c>
      <c r="O16" s="330"/>
      <c r="P16" s="330"/>
      <c r="Q16" s="330"/>
      <c r="R16" s="325">
        <f t="shared" si="5"/>
        <v>0</v>
      </c>
      <c r="S16" s="330"/>
      <c r="T16" s="330"/>
      <c r="U16" s="330"/>
      <c r="V16" s="330"/>
      <c r="W16" s="330"/>
      <c r="X16" s="330"/>
      <c r="Y16" s="330"/>
      <c r="Z16" s="330"/>
      <c r="AA16" s="552">
        <f t="shared" si="6"/>
        <v>0</v>
      </c>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25">
        <f>SUM(AB16:BD16,O16:Q16,G16:M16,S16:Z16)</f>
        <v>0</v>
      </c>
      <c r="BF16" s="314">
        <f>N60</f>
        <v>0</v>
      </c>
      <c r="BG16" s="117"/>
      <c r="BH16" s="423"/>
      <c r="BI16" s="115"/>
      <c r="BK16" s="115"/>
    </row>
    <row r="17" spans="1:63" x14ac:dyDescent="0.25">
      <c r="A17" s="319" t="s">
        <v>42</v>
      </c>
      <c r="B17" s="320" t="s">
        <v>90</v>
      </c>
      <c r="C17" s="314" t="s">
        <v>78</v>
      </c>
      <c r="D17" s="99">
        <v>9.91</v>
      </c>
      <c r="E17" s="328">
        <f>SUM(G17:N17,P17:Q17)</f>
        <v>0</v>
      </c>
      <c r="F17" s="325">
        <f t="shared" si="7"/>
        <v>0</v>
      </c>
      <c r="G17" s="330"/>
      <c r="H17" s="330"/>
      <c r="I17" s="330"/>
      <c r="J17" s="330"/>
      <c r="K17" s="330"/>
      <c r="L17" s="330"/>
      <c r="M17" s="330"/>
      <c r="N17" s="330"/>
      <c r="O17" s="329">
        <f>D17-BE17</f>
        <v>9.85</v>
      </c>
      <c r="P17" s="330"/>
      <c r="Q17" s="330"/>
      <c r="R17" s="325">
        <f t="shared" si="5"/>
        <v>0.06</v>
      </c>
      <c r="S17" s="330"/>
      <c r="T17" s="330"/>
      <c r="U17" s="330"/>
      <c r="V17" s="330"/>
      <c r="W17" s="330"/>
      <c r="X17" s="330"/>
      <c r="Y17" s="330"/>
      <c r="Z17" s="330"/>
      <c r="AA17" s="552">
        <f t="shared" si="6"/>
        <v>0.06</v>
      </c>
      <c r="AB17" s="330"/>
      <c r="AC17" s="330"/>
      <c r="AD17" s="330"/>
      <c r="AE17" s="330"/>
      <c r="AF17" s="330">
        <v>0.06</v>
      </c>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25">
        <f>SUM(AB17:BD17,P17:Q17,G17:N17,S17:Z17)</f>
        <v>0.06</v>
      </c>
      <c r="BF17" s="314">
        <f>O60</f>
        <v>9.85</v>
      </c>
      <c r="BG17" s="117">
        <f t="shared" ref="BG17:BG27" si="8">D17-BF17</f>
        <v>6.0000000000000497E-2</v>
      </c>
      <c r="BH17" s="420"/>
      <c r="BI17" s="115"/>
      <c r="BK17" s="115"/>
    </row>
    <row r="18" spans="1:63" x14ac:dyDescent="0.25">
      <c r="A18" s="319" t="s">
        <v>52</v>
      </c>
      <c r="B18" s="320" t="s">
        <v>50</v>
      </c>
      <c r="C18" s="314" t="s">
        <v>51</v>
      </c>
      <c r="E18" s="328">
        <f>SUM(G18:O18,Q18)</f>
        <v>0</v>
      </c>
      <c r="F18" s="325">
        <f t="shared" si="7"/>
        <v>0</v>
      </c>
      <c r="G18" s="330"/>
      <c r="H18" s="330"/>
      <c r="I18" s="330"/>
      <c r="J18" s="330"/>
      <c r="K18" s="330"/>
      <c r="L18" s="330"/>
      <c r="M18" s="330"/>
      <c r="N18" s="330"/>
      <c r="O18" s="330"/>
      <c r="P18" s="329">
        <f>D18-BE18</f>
        <v>0</v>
      </c>
      <c r="Q18" s="330"/>
      <c r="R18" s="325">
        <f t="shared" si="5"/>
        <v>0</v>
      </c>
      <c r="S18" s="330"/>
      <c r="T18" s="330"/>
      <c r="U18" s="330"/>
      <c r="V18" s="330"/>
      <c r="W18" s="330"/>
      <c r="X18" s="330"/>
      <c r="Y18" s="330"/>
      <c r="Z18" s="330"/>
      <c r="AA18" s="552">
        <f t="shared" si="6"/>
        <v>0</v>
      </c>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25">
        <f>SUM(AB18:BD18,Q18,G18:O18,S18:Z18)</f>
        <v>0</v>
      </c>
      <c r="BF18" s="314">
        <f>P60</f>
        <v>0</v>
      </c>
      <c r="BG18" s="117">
        <f t="shared" si="8"/>
        <v>0</v>
      </c>
      <c r="BH18" s="420"/>
      <c r="BI18" s="115"/>
      <c r="BK18" s="115"/>
    </row>
    <row r="19" spans="1:63" x14ac:dyDescent="0.25">
      <c r="A19" s="319" t="s">
        <v>192</v>
      </c>
      <c r="B19" s="320" t="s">
        <v>57</v>
      </c>
      <c r="C19" s="314" t="s">
        <v>58</v>
      </c>
      <c r="E19" s="328">
        <f>SUM(G19:P19)</f>
        <v>0</v>
      </c>
      <c r="F19" s="325">
        <f>SUM(G19:H19)</f>
        <v>0</v>
      </c>
      <c r="G19" s="330"/>
      <c r="H19" s="330"/>
      <c r="I19" s="330"/>
      <c r="J19" s="330"/>
      <c r="K19" s="330"/>
      <c r="L19" s="330"/>
      <c r="M19" s="330"/>
      <c r="N19" s="330"/>
      <c r="O19" s="330"/>
      <c r="P19" s="330"/>
      <c r="Q19" s="329">
        <f>D19-BE19</f>
        <v>0</v>
      </c>
      <c r="R19" s="325">
        <f t="shared" si="5"/>
        <v>0</v>
      </c>
      <c r="S19" s="330"/>
      <c r="T19" s="330"/>
      <c r="U19" s="330"/>
      <c r="V19" s="330"/>
      <c r="W19" s="330"/>
      <c r="X19" s="330"/>
      <c r="Y19" s="330"/>
      <c r="Z19" s="330"/>
      <c r="AA19" s="552">
        <f t="shared" si="6"/>
        <v>0</v>
      </c>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25">
        <f>SUM(AB19:BD19,G19:P19,S19:Z19)</f>
        <v>0</v>
      </c>
      <c r="BF19" s="314">
        <f>Q60</f>
        <v>4</v>
      </c>
      <c r="BG19" s="117">
        <f t="shared" si="8"/>
        <v>-4</v>
      </c>
      <c r="BH19" s="420"/>
      <c r="BI19" s="115"/>
      <c r="BK19" s="115"/>
    </row>
    <row r="20" spans="1:63" x14ac:dyDescent="0.25">
      <c r="A20" s="319">
        <v>2</v>
      </c>
      <c r="B20" s="319" t="s">
        <v>36</v>
      </c>
      <c r="C20" s="314" t="s">
        <v>28</v>
      </c>
      <c r="D20" s="99">
        <v>282.20999999999998</v>
      </c>
      <c r="E20" s="328">
        <f>SUM(G20:Q20)</f>
        <v>0</v>
      </c>
      <c r="F20" s="325">
        <f>SUM(G20:H20)</f>
        <v>0</v>
      </c>
      <c r="G20" s="325">
        <f t="shared" ref="G20:Q20" si="9">SUM(G21:G28,G30:G57)</f>
        <v>0</v>
      </c>
      <c r="H20" s="325">
        <f t="shared" si="9"/>
        <v>0</v>
      </c>
      <c r="I20" s="325">
        <f t="shared" si="9"/>
        <v>0</v>
      </c>
      <c r="J20" s="325">
        <f t="shared" si="9"/>
        <v>0</v>
      </c>
      <c r="K20" s="325">
        <f t="shared" si="9"/>
        <v>0</v>
      </c>
      <c r="L20" s="325">
        <f t="shared" si="9"/>
        <v>0</v>
      </c>
      <c r="M20" s="325">
        <f t="shared" si="9"/>
        <v>0</v>
      </c>
      <c r="N20" s="325">
        <f t="shared" si="9"/>
        <v>0</v>
      </c>
      <c r="O20" s="325">
        <f t="shared" si="9"/>
        <v>0</v>
      </c>
      <c r="P20" s="325">
        <f t="shared" si="9"/>
        <v>0</v>
      </c>
      <c r="Q20" s="325">
        <f t="shared" si="9"/>
        <v>0</v>
      </c>
      <c r="R20" s="329">
        <f>D20-BE20</f>
        <v>268.14999999999998</v>
      </c>
      <c r="S20" s="325">
        <f>SUM(S30:S57,S22:S28)</f>
        <v>0</v>
      </c>
      <c r="T20" s="325">
        <f>SUM(T30:T57,T21,T23:T28)</f>
        <v>0</v>
      </c>
      <c r="U20" s="325">
        <f>SUM(U21:U22,U30:U57,U24:U28)</f>
        <v>0</v>
      </c>
      <c r="V20" s="325">
        <f>SUM(V21:V23,V30:V57,V25:V28)</f>
        <v>0</v>
      </c>
      <c r="W20" s="325">
        <f>SUM(W21:W24,W30:W57,W26:W28)</f>
        <v>0</v>
      </c>
      <c r="X20" s="325">
        <f>SUM(X21:X25,X30:X57,X27:X28)</f>
        <v>0</v>
      </c>
      <c r="Y20" s="325">
        <f>SUM(Y21:Y26,Y30:Y57,Y28)</f>
        <v>0</v>
      </c>
      <c r="Z20" s="325">
        <f>SUM(Z21:Z27,Z30:Z57)</f>
        <v>0</v>
      </c>
      <c r="AA20" s="551">
        <f>SUM(AA21:AA28,AA30:AA57)</f>
        <v>14.06</v>
      </c>
      <c r="AB20" s="325">
        <f>SUM(AB21:AB28,AB31:AB57)</f>
        <v>0.04</v>
      </c>
      <c r="AC20" s="325">
        <f>SUM(AC21:AC28,AC32:AC57,AC30:AC30)</f>
        <v>1.25</v>
      </c>
      <c r="AD20" s="325">
        <f>SUM(AD21:AD28,AD33:AD57,AD30:AD31)</f>
        <v>0</v>
      </c>
      <c r="AE20" s="325">
        <f>SUM(AE21:AE28,AE34:AE57,AE30:AE32)</f>
        <v>0</v>
      </c>
      <c r="AF20" s="325">
        <f>SUM(AF21:AF28,AF35:AF57,AF30:AF33)</f>
        <v>0</v>
      </c>
      <c r="AG20" s="325">
        <f>SUM(AG21:AG28,AG36:AG57,AG30:AG34)</f>
        <v>0.02</v>
      </c>
      <c r="AH20" s="325">
        <f>SUM(AH21:AH28,AH37:AH57,AH30:AH35)</f>
        <v>0.05</v>
      </c>
      <c r="AI20" s="325">
        <f>SUM(AI21:AI28,AI38:AI57,AI30:AI36)</f>
        <v>0.05</v>
      </c>
      <c r="AJ20" s="325">
        <f>SUM(AJ21:AJ28,AJ39:AJ57,AJ30:AJ37)</f>
        <v>0</v>
      </c>
      <c r="AK20" s="325">
        <f>SUM(AK21:AK28,AK40:AK57,AK30:AK38)</f>
        <v>0</v>
      </c>
      <c r="AL20" s="325">
        <f>SUM(AL21:AL28,AL41:AL57,AL30:AL39)</f>
        <v>0.56000000000000005</v>
      </c>
      <c r="AM20" s="325">
        <f>SUM(AM21:AM28,AM42:AM57,AM30:AM40)</f>
        <v>12</v>
      </c>
      <c r="AN20" s="325">
        <f>SUM(AN21:AN28,AN43:AN57,AN30:AN41)</f>
        <v>0</v>
      </c>
      <c r="AO20" s="325">
        <f>SUM(AO21:AO28,AO44:AO57,AO30:AO42)</f>
        <v>0</v>
      </c>
      <c r="AP20" s="325">
        <f>SUM(AP21:AP28,AP45:AP57,AP30:AP43)</f>
        <v>0.09</v>
      </c>
      <c r="AQ20" s="325">
        <f>SUM(AQ21:AQ28,AQ46:AQ57,AQ30:AQ44)</f>
        <v>0</v>
      </c>
      <c r="AR20" s="325">
        <f>SUM(AR21:AR28,AR47:AR57,AR30:AR45)</f>
        <v>0</v>
      </c>
      <c r="AS20" s="325">
        <f>SUM(AS21:AS28,AS48:AS57,AS30:AS46)</f>
        <v>0</v>
      </c>
      <c r="AT20" s="325">
        <f>SUM(AT21:AT28,AT49:AT57,AT30:AT47)</f>
        <v>0</v>
      </c>
      <c r="AU20" s="325">
        <f>SUM(AU21:AU28,AU50:AU57,AU30:AU48)</f>
        <v>0</v>
      </c>
      <c r="AV20" s="325">
        <f>SUM(AV21:AV28,AV51:AV57,AV30:AV49)</f>
        <v>0</v>
      </c>
      <c r="AW20" s="325">
        <f>SUM(AW21:AW28,AW52:AW57,AW30:AW50)</f>
        <v>0</v>
      </c>
      <c r="AX20" s="325">
        <f>SUM(AX21:AX28,AX53:AX57,AX30:AX51)</f>
        <v>0</v>
      </c>
      <c r="AY20" s="325">
        <f>SUM(AY21:AY28,AY54:AY57,AY30:AY52)</f>
        <v>0</v>
      </c>
      <c r="AZ20" s="325">
        <f>SUM(AZ21:AZ28,AZ55:AZ57,AZ30:AZ53)</f>
        <v>0</v>
      </c>
      <c r="BA20" s="325">
        <f>SUM(BA21:BA28,BA56:BA57,BA30:BA54)</f>
        <v>0</v>
      </c>
      <c r="BB20" s="325">
        <f>SUM(BB21:BB28,BB57,BB30:BB55)</f>
        <v>0</v>
      </c>
      <c r="BC20" s="325">
        <f>SUM(BC21:BC28,BC30:BC56)</f>
        <v>0</v>
      </c>
      <c r="BD20" s="325">
        <f>SUM(BD21:BD28,BD30:BD57)</f>
        <v>0</v>
      </c>
      <c r="BE20" s="325">
        <f>SUM(BE21:BE28,BE30:BE57)</f>
        <v>14.06</v>
      </c>
      <c r="BF20" s="314">
        <f>R60</f>
        <v>326.32</v>
      </c>
      <c r="BG20" s="117">
        <f t="shared" si="8"/>
        <v>-44.110000000000014</v>
      </c>
      <c r="BH20" s="419"/>
      <c r="BI20" s="115"/>
      <c r="BK20" s="115"/>
    </row>
    <row r="21" spans="1:63" x14ac:dyDescent="0.25">
      <c r="A21" s="319" t="s">
        <v>21</v>
      </c>
      <c r="B21" s="320" t="s">
        <v>17</v>
      </c>
      <c r="C21" s="314" t="s">
        <v>29</v>
      </c>
      <c r="E21" s="328">
        <f>SUM(G21:Q21)</f>
        <v>0</v>
      </c>
      <c r="F21" s="325">
        <f t="shared" ref="F21:F56" si="10">SUM(G21:H21)</f>
        <v>0</v>
      </c>
      <c r="G21" s="330"/>
      <c r="H21" s="330"/>
      <c r="I21" s="330"/>
      <c r="J21" s="330"/>
      <c r="K21" s="330"/>
      <c r="L21" s="330"/>
      <c r="M21" s="330"/>
      <c r="N21" s="330"/>
      <c r="O21" s="330"/>
      <c r="P21" s="330"/>
      <c r="Q21" s="330"/>
      <c r="R21" s="325">
        <f>SUM(T21:Z21,AB21:BC21)</f>
        <v>0</v>
      </c>
      <c r="S21" s="329">
        <f>D21-BE21</f>
        <v>0</v>
      </c>
      <c r="T21" s="330"/>
      <c r="U21" s="330"/>
      <c r="V21" s="330"/>
      <c r="W21" s="330"/>
      <c r="X21" s="330"/>
      <c r="Y21" s="330"/>
      <c r="Z21" s="330"/>
      <c r="AA21" s="551">
        <f>SUM(AB21:AQ21)</f>
        <v>0</v>
      </c>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25">
        <f>SUM(AB21:BD21,G21:Q21,T21:Z21)</f>
        <v>0</v>
      </c>
      <c r="BF21" s="314">
        <f>S60</f>
        <v>0</v>
      </c>
      <c r="BG21" s="117">
        <f t="shared" si="8"/>
        <v>0</v>
      </c>
      <c r="BH21" s="420"/>
      <c r="BI21" s="115"/>
      <c r="BK21" s="115"/>
    </row>
    <row r="22" spans="1:63" x14ac:dyDescent="0.25">
      <c r="A22" s="319" t="s">
        <v>10</v>
      </c>
      <c r="B22" s="320" t="s">
        <v>18</v>
      </c>
      <c r="C22" s="314" t="s">
        <v>30</v>
      </c>
      <c r="E22" s="328">
        <f>SUM(G22:Q22)</f>
        <v>0</v>
      </c>
      <c r="F22" s="325">
        <f t="shared" si="10"/>
        <v>0</v>
      </c>
      <c r="G22" s="330"/>
      <c r="H22" s="330"/>
      <c r="I22" s="330"/>
      <c r="J22" s="330"/>
      <c r="K22" s="330"/>
      <c r="L22" s="330"/>
      <c r="M22" s="330"/>
      <c r="N22" s="330"/>
      <c r="O22" s="330"/>
      <c r="P22" s="330"/>
      <c r="Q22" s="330"/>
      <c r="R22" s="325">
        <f>SUM(S22,U22:Z22,AB22:BC22)</f>
        <v>0</v>
      </c>
      <c r="S22" s="330"/>
      <c r="T22" s="329">
        <f>D22-BE22</f>
        <v>0</v>
      </c>
      <c r="U22" s="330"/>
      <c r="V22" s="330"/>
      <c r="W22" s="330"/>
      <c r="X22" s="330"/>
      <c r="Y22" s="330"/>
      <c r="Z22" s="330"/>
      <c r="AA22" s="551">
        <f t="shared" ref="AA22:AA28" si="11">SUM(AB22:AQ22)</f>
        <v>0</v>
      </c>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25">
        <f>SUM(AB22:BD22,G22:Q22,U22:Z22,S22)</f>
        <v>0</v>
      </c>
      <c r="BF22" s="314">
        <f>T60</f>
        <v>0.14000000000000001</v>
      </c>
      <c r="BG22" s="117">
        <f t="shared" si="8"/>
        <v>-0.14000000000000001</v>
      </c>
      <c r="BH22" s="420"/>
      <c r="BI22" s="115"/>
      <c r="BK22" s="115"/>
    </row>
    <row r="23" spans="1:63" x14ac:dyDescent="0.25">
      <c r="A23" s="319" t="s">
        <v>11</v>
      </c>
      <c r="B23" s="320" t="s">
        <v>19</v>
      </c>
      <c r="C23" s="314" t="s">
        <v>131</v>
      </c>
      <c r="E23" s="328">
        <f t="shared" ref="E23:E58" si="12">SUM(G23:Q23)</f>
        <v>0</v>
      </c>
      <c r="F23" s="325">
        <f t="shared" si="10"/>
        <v>0</v>
      </c>
      <c r="G23" s="330"/>
      <c r="H23" s="330"/>
      <c r="I23" s="330"/>
      <c r="J23" s="330"/>
      <c r="K23" s="330"/>
      <c r="L23" s="330"/>
      <c r="M23" s="330"/>
      <c r="N23" s="330"/>
      <c r="O23" s="330"/>
      <c r="P23" s="330"/>
      <c r="Q23" s="330"/>
      <c r="R23" s="325">
        <f>SUM(S23:T23,V23:Z23,AB23:BC23)</f>
        <v>0</v>
      </c>
      <c r="S23" s="330"/>
      <c r="T23" s="330"/>
      <c r="U23" s="329">
        <f>D23-BE23</f>
        <v>0</v>
      </c>
      <c r="V23" s="330"/>
      <c r="W23" s="330"/>
      <c r="X23" s="330"/>
      <c r="Y23" s="330"/>
      <c r="Z23" s="330"/>
      <c r="AA23" s="551">
        <f t="shared" si="11"/>
        <v>0</v>
      </c>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25">
        <f>SUM(AB23:BD23,G23:Q23,V23:Z23,S23:T23)</f>
        <v>0</v>
      </c>
      <c r="BF23" s="314">
        <f>U60</f>
        <v>0</v>
      </c>
      <c r="BG23" s="117">
        <f t="shared" si="8"/>
        <v>0</v>
      </c>
      <c r="BH23" s="420"/>
      <c r="BI23" s="115"/>
      <c r="BK23" s="115"/>
    </row>
    <row r="24" spans="1:63" x14ac:dyDescent="0.25">
      <c r="A24" s="319" t="s">
        <v>13</v>
      </c>
      <c r="B24" s="320" t="s">
        <v>91</v>
      </c>
      <c r="C24" s="314" t="s">
        <v>135</v>
      </c>
      <c r="E24" s="328">
        <f t="shared" si="12"/>
        <v>0</v>
      </c>
      <c r="F24" s="325">
        <f t="shared" si="10"/>
        <v>0</v>
      </c>
      <c r="G24" s="330"/>
      <c r="H24" s="330"/>
      <c r="I24" s="330"/>
      <c r="J24" s="330"/>
      <c r="K24" s="330"/>
      <c r="L24" s="330"/>
      <c r="M24" s="330"/>
      <c r="N24" s="330"/>
      <c r="O24" s="330"/>
      <c r="P24" s="330"/>
      <c r="Q24" s="330"/>
      <c r="R24" s="325">
        <f>SUM(S24:U24,AB24:BC24,W24:Z24)</f>
        <v>0</v>
      </c>
      <c r="S24" s="330"/>
      <c r="T24" s="330"/>
      <c r="U24" s="330"/>
      <c r="V24" s="329">
        <f>D24-BE24</f>
        <v>0</v>
      </c>
      <c r="W24" s="330"/>
      <c r="X24" s="330"/>
      <c r="Y24" s="330"/>
      <c r="Z24" s="330"/>
      <c r="AA24" s="551">
        <f t="shared" si="11"/>
        <v>0</v>
      </c>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25">
        <f>SUM(AB24:BD24,G24:Q24,W24:Z24,S24:U24)</f>
        <v>0</v>
      </c>
      <c r="BF24" s="314">
        <f>V60</f>
        <v>11.07</v>
      </c>
      <c r="BG24" s="117">
        <f t="shared" si="8"/>
        <v>-11.07</v>
      </c>
      <c r="BH24" s="420"/>
      <c r="BI24" s="115"/>
      <c r="BK24" s="115"/>
    </row>
    <row r="25" spans="1:63" x14ac:dyDescent="0.25">
      <c r="A25" s="319" t="s">
        <v>14</v>
      </c>
      <c r="B25" s="320" t="s">
        <v>92</v>
      </c>
      <c r="C25" s="314" t="s">
        <v>133</v>
      </c>
      <c r="E25" s="328">
        <f t="shared" si="12"/>
        <v>0</v>
      </c>
      <c r="F25" s="325">
        <f t="shared" si="10"/>
        <v>0</v>
      </c>
      <c r="G25" s="330"/>
      <c r="H25" s="330"/>
      <c r="I25" s="330"/>
      <c r="J25" s="330"/>
      <c r="K25" s="330"/>
      <c r="L25" s="330"/>
      <c r="M25" s="330"/>
      <c r="N25" s="330"/>
      <c r="O25" s="330"/>
      <c r="P25" s="330"/>
      <c r="Q25" s="330"/>
      <c r="R25" s="325">
        <f>SUM(S25:V25,AB25:BC25,X25:Z25)</f>
        <v>0</v>
      </c>
      <c r="S25" s="330"/>
      <c r="T25" s="330"/>
      <c r="U25" s="330"/>
      <c r="V25" s="330"/>
      <c r="W25" s="329">
        <f>D25-BE25</f>
        <v>0</v>
      </c>
      <c r="X25" s="330"/>
      <c r="Y25" s="330"/>
      <c r="Z25" s="330"/>
      <c r="AA25" s="551">
        <f t="shared" si="11"/>
        <v>0</v>
      </c>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25">
        <f>SUM(AB25:BD25,G25:Q25,X25:Z25,S25:V25)</f>
        <v>0</v>
      </c>
      <c r="BF25" s="314">
        <f>W60</f>
        <v>0.17</v>
      </c>
      <c r="BG25" s="117">
        <f t="shared" si="8"/>
        <v>-0.17</v>
      </c>
      <c r="BH25" s="423"/>
      <c r="BI25" s="115"/>
      <c r="BK25" s="115"/>
    </row>
    <row r="26" spans="1:63" x14ac:dyDescent="0.25">
      <c r="A26" s="319" t="s">
        <v>22</v>
      </c>
      <c r="B26" s="320" t="s">
        <v>93</v>
      </c>
      <c r="C26" s="314" t="s">
        <v>53</v>
      </c>
      <c r="D26" s="99">
        <v>4.0599999999999996</v>
      </c>
      <c r="E26" s="328">
        <f t="shared" si="12"/>
        <v>0</v>
      </c>
      <c r="F26" s="325">
        <f t="shared" si="10"/>
        <v>0</v>
      </c>
      <c r="G26" s="330"/>
      <c r="H26" s="330"/>
      <c r="I26" s="330"/>
      <c r="J26" s="330"/>
      <c r="K26" s="330"/>
      <c r="L26" s="330"/>
      <c r="M26" s="330"/>
      <c r="N26" s="330"/>
      <c r="O26" s="330"/>
      <c r="P26" s="330"/>
      <c r="Q26" s="330"/>
      <c r="R26" s="325">
        <f>SUM(S26:W26,AB26:BC26,Y26:Z26)</f>
        <v>0</v>
      </c>
      <c r="S26" s="330"/>
      <c r="T26" s="330"/>
      <c r="U26" s="330"/>
      <c r="V26" s="330"/>
      <c r="W26" s="330"/>
      <c r="X26" s="329">
        <f>D26-BE26</f>
        <v>4.0599999999999996</v>
      </c>
      <c r="Y26" s="330"/>
      <c r="Z26" s="330"/>
      <c r="AA26" s="551">
        <f t="shared" si="11"/>
        <v>0</v>
      </c>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25">
        <f>SUM(AB26:BD26,G26:Q26,Y26:Z26,S26:W26)</f>
        <v>0</v>
      </c>
      <c r="BF26" s="314">
        <f>X60</f>
        <v>4.0599999999999996</v>
      </c>
      <c r="BG26" s="117">
        <f t="shared" si="8"/>
        <v>0</v>
      </c>
      <c r="BH26" s="420"/>
      <c r="BI26" s="115"/>
      <c r="BK26" s="115"/>
    </row>
    <row r="27" spans="1:63" x14ac:dyDescent="0.25">
      <c r="A27" s="319" t="s">
        <v>23</v>
      </c>
      <c r="B27" s="320" t="s">
        <v>94</v>
      </c>
      <c r="C27" s="314" t="s">
        <v>46</v>
      </c>
      <c r="D27" s="554"/>
      <c r="E27" s="328">
        <f t="shared" si="12"/>
        <v>0</v>
      </c>
      <c r="F27" s="325">
        <f t="shared" si="10"/>
        <v>0</v>
      </c>
      <c r="G27" s="330"/>
      <c r="H27" s="330"/>
      <c r="I27" s="330"/>
      <c r="J27" s="330"/>
      <c r="K27" s="330"/>
      <c r="L27" s="330"/>
      <c r="M27" s="330"/>
      <c r="N27" s="330"/>
      <c r="O27" s="330"/>
      <c r="P27" s="330"/>
      <c r="Q27" s="330"/>
      <c r="R27" s="325">
        <f>SUM(S27:X27,AB27:BC27,Z27)</f>
        <v>0</v>
      </c>
      <c r="S27" s="330"/>
      <c r="T27" s="330"/>
      <c r="U27" s="330"/>
      <c r="V27" s="330"/>
      <c r="W27" s="330"/>
      <c r="X27" s="330"/>
      <c r="Y27" s="329">
        <f>D27-BE27</f>
        <v>0</v>
      </c>
      <c r="Z27" s="330"/>
      <c r="AA27" s="551">
        <f t="shared" si="11"/>
        <v>0</v>
      </c>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25">
        <f>SUM(AB27:BD27,G27:Q27,Z27,S27:X27)</f>
        <v>0</v>
      </c>
      <c r="BF27" s="314">
        <f>Y60</f>
        <v>0</v>
      </c>
      <c r="BG27" s="117">
        <f t="shared" si="8"/>
        <v>0</v>
      </c>
      <c r="BH27" s="420"/>
      <c r="BI27" s="564"/>
      <c r="BJ27" s="554"/>
      <c r="BK27" s="115"/>
    </row>
    <row r="28" spans="1:63" x14ac:dyDescent="0.25">
      <c r="A28" s="319"/>
      <c r="B28" s="320" t="s">
        <v>106</v>
      </c>
      <c r="C28" s="314" t="s">
        <v>54</v>
      </c>
      <c r="E28" s="328">
        <f t="shared" si="12"/>
        <v>0</v>
      </c>
      <c r="F28" s="325">
        <f t="shared" si="10"/>
        <v>0</v>
      </c>
      <c r="G28" s="330"/>
      <c r="H28" s="330"/>
      <c r="I28" s="330"/>
      <c r="J28" s="330"/>
      <c r="K28" s="330"/>
      <c r="L28" s="330"/>
      <c r="M28" s="330"/>
      <c r="N28" s="330"/>
      <c r="O28" s="330"/>
      <c r="P28" s="330"/>
      <c r="Q28" s="330"/>
      <c r="R28" s="325">
        <f>SUM(S28:Y28,AB28:BC28)</f>
        <v>0</v>
      </c>
      <c r="S28" s="330"/>
      <c r="T28" s="330"/>
      <c r="U28" s="330"/>
      <c r="V28" s="330"/>
      <c r="W28" s="330"/>
      <c r="X28" s="330"/>
      <c r="Y28" s="330"/>
      <c r="Z28" s="329">
        <f>D28-BE28</f>
        <v>0</v>
      </c>
      <c r="AA28" s="551">
        <f t="shared" si="11"/>
        <v>0</v>
      </c>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25">
        <f>SUM(AB28:BD28,G28:Q28,S28:Y28)</f>
        <v>0</v>
      </c>
      <c r="BF28" s="314">
        <f>Z60</f>
        <v>5.5</v>
      </c>
      <c r="BG28" s="117"/>
      <c r="BH28" s="420"/>
      <c r="BI28" s="115"/>
      <c r="BK28" s="115"/>
    </row>
    <row r="29" spans="1:63" s="554" customFormat="1" x14ac:dyDescent="0.25">
      <c r="A29" s="555" t="s">
        <v>47</v>
      </c>
      <c r="B29" s="556" t="s">
        <v>139</v>
      </c>
      <c r="C29" s="557" t="s">
        <v>31</v>
      </c>
      <c r="D29" s="99">
        <v>161.94999999999999</v>
      </c>
      <c r="E29" s="559">
        <f t="shared" si="12"/>
        <v>0</v>
      </c>
      <c r="F29" s="551">
        <f t="shared" si="10"/>
        <v>0</v>
      </c>
      <c r="G29" s="551">
        <f>SUM(G30:G45)</f>
        <v>0</v>
      </c>
      <c r="H29" s="551">
        <f t="shared" ref="H29:Q29" si="13">SUM(H30:H45)</f>
        <v>0</v>
      </c>
      <c r="I29" s="551">
        <f t="shared" si="13"/>
        <v>0</v>
      </c>
      <c r="J29" s="551">
        <f t="shared" si="13"/>
        <v>0</v>
      </c>
      <c r="K29" s="551">
        <f t="shared" si="13"/>
        <v>0</v>
      </c>
      <c r="L29" s="551">
        <f t="shared" si="13"/>
        <v>0</v>
      </c>
      <c r="M29" s="551">
        <f t="shared" si="13"/>
        <v>0</v>
      </c>
      <c r="N29" s="551">
        <f t="shared" si="13"/>
        <v>0</v>
      </c>
      <c r="O29" s="551">
        <f t="shared" si="13"/>
        <v>0</v>
      </c>
      <c r="P29" s="551">
        <f t="shared" si="13"/>
        <v>0</v>
      </c>
      <c r="Q29" s="551">
        <f t="shared" si="13"/>
        <v>0</v>
      </c>
      <c r="R29" s="551">
        <f t="shared" ref="R29:Z29" si="14">SUM(R30:R45)</f>
        <v>0.69000000000000017</v>
      </c>
      <c r="S29" s="551">
        <f t="shared" si="14"/>
        <v>0</v>
      </c>
      <c r="T29" s="551">
        <f t="shared" si="14"/>
        <v>0</v>
      </c>
      <c r="U29" s="551">
        <f t="shared" si="14"/>
        <v>0</v>
      </c>
      <c r="V29" s="551">
        <f t="shared" si="14"/>
        <v>0</v>
      </c>
      <c r="W29" s="551">
        <f t="shared" si="14"/>
        <v>0</v>
      </c>
      <c r="X29" s="551">
        <f t="shared" si="14"/>
        <v>0</v>
      </c>
      <c r="Y29" s="551">
        <f t="shared" si="14"/>
        <v>0</v>
      </c>
      <c r="Z29" s="551">
        <f t="shared" si="14"/>
        <v>0</v>
      </c>
      <c r="AA29" s="551">
        <f>D29-BE29</f>
        <v>161.26</v>
      </c>
      <c r="AB29" s="551">
        <f>SUM(AB31:AB45)</f>
        <v>0.01</v>
      </c>
      <c r="AC29" s="551">
        <f>SUM(AC30,AC32:AC45)</f>
        <v>0</v>
      </c>
      <c r="AD29" s="551">
        <f>SUM(AD30:AD31,AD33:AD45)</f>
        <v>0</v>
      </c>
      <c r="AE29" s="551">
        <f>SUM(AE30:AE32,AE34:AE45)</f>
        <v>0</v>
      </c>
      <c r="AF29" s="551">
        <f>SUM(AF30:AF33,AF35:AF45)</f>
        <v>0</v>
      </c>
      <c r="AG29" s="551">
        <f>SUM(AG30:AG34,AG36:AG45)</f>
        <v>0.02</v>
      </c>
      <c r="AH29" s="551">
        <f>SUM(AH30:AH35,AH37:AH45)</f>
        <v>0.05</v>
      </c>
      <c r="AI29" s="551">
        <f>SUM(AI30:AI36,AI38:AI45)</f>
        <v>0.05</v>
      </c>
      <c r="AJ29" s="551">
        <f>SUM(AJ30:AJ37,AJ39:AJ45)</f>
        <v>0</v>
      </c>
      <c r="AK29" s="551">
        <f>SUM(AK30:AK38,AK40:AK45)</f>
        <v>0</v>
      </c>
      <c r="AL29" s="551">
        <f>SUM(AL30:AL39,AL41:AL45)</f>
        <v>0.56000000000000005</v>
      </c>
      <c r="AM29" s="551">
        <f>SUM(AM30:AM40,AM42:AM45)</f>
        <v>0</v>
      </c>
      <c r="AN29" s="551">
        <f>SUM(AN30:AN41,AN43:AN45)</f>
        <v>0</v>
      </c>
      <c r="AO29" s="551">
        <f>SUM(AO30:AO42,AO44:AO45)</f>
        <v>0</v>
      </c>
      <c r="AP29" s="551">
        <f>SUM(AP30:AP43,AP45)</f>
        <v>0</v>
      </c>
      <c r="AQ29" s="551">
        <f>SUM(AQ30:AQ44)</f>
        <v>0</v>
      </c>
      <c r="AR29" s="551">
        <f>SUM(AR30:AR45)</f>
        <v>0</v>
      </c>
      <c r="AS29" s="551">
        <f t="shared" ref="AS29:BD29" si="15">SUM(AS30:AS45)</f>
        <v>0</v>
      </c>
      <c r="AT29" s="551">
        <f t="shared" si="15"/>
        <v>0</v>
      </c>
      <c r="AU29" s="551">
        <f t="shared" si="15"/>
        <v>0</v>
      </c>
      <c r="AV29" s="551">
        <f t="shared" si="15"/>
        <v>0</v>
      </c>
      <c r="AW29" s="551">
        <f t="shared" si="15"/>
        <v>0</v>
      </c>
      <c r="AX29" s="551">
        <f t="shared" si="15"/>
        <v>0</v>
      </c>
      <c r="AY29" s="551">
        <f t="shared" si="15"/>
        <v>0</v>
      </c>
      <c r="AZ29" s="551">
        <f t="shared" si="15"/>
        <v>0</v>
      </c>
      <c r="BA29" s="551">
        <f t="shared" si="15"/>
        <v>0</v>
      </c>
      <c r="BB29" s="551">
        <f t="shared" si="15"/>
        <v>0</v>
      </c>
      <c r="BC29" s="551">
        <f t="shared" si="15"/>
        <v>0</v>
      </c>
      <c r="BD29" s="551">
        <f t="shared" si="15"/>
        <v>0</v>
      </c>
      <c r="BE29" s="551">
        <f>SUM(BE30:BE45)</f>
        <v>0.69000000000000017</v>
      </c>
      <c r="BF29" s="557">
        <f>AA60</f>
        <v>189.54</v>
      </c>
      <c r="BG29" s="560">
        <f>D29-BF29</f>
        <v>-27.590000000000003</v>
      </c>
      <c r="BH29" s="563"/>
      <c r="BI29" s="115"/>
      <c r="BJ29" s="99"/>
      <c r="BK29" s="115"/>
    </row>
    <row r="30" spans="1:63" x14ac:dyDescent="0.25">
      <c r="A30" s="319" t="s">
        <v>442</v>
      </c>
      <c r="B30" s="320" t="s">
        <v>248</v>
      </c>
      <c r="C30" s="314" t="s">
        <v>249</v>
      </c>
      <c r="D30" s="99">
        <v>89.63</v>
      </c>
      <c r="E30" s="328">
        <f t="shared" si="12"/>
        <v>0</v>
      </c>
      <c r="F30" s="325">
        <f t="shared" si="10"/>
        <v>0</v>
      </c>
      <c r="G30" s="330"/>
      <c r="H30" s="330"/>
      <c r="I30" s="330"/>
      <c r="J30" s="330"/>
      <c r="K30" s="330"/>
      <c r="L30" s="330"/>
      <c r="M30" s="330"/>
      <c r="N30" s="330"/>
      <c r="O30" s="330"/>
      <c r="P30" s="330"/>
      <c r="Q30" s="330"/>
      <c r="R30" s="325">
        <f>SUM(S30:Z30,AC30:BC30)</f>
        <v>0.56000000000000005</v>
      </c>
      <c r="S30" s="330"/>
      <c r="T30" s="330"/>
      <c r="U30" s="330"/>
      <c r="V30" s="330"/>
      <c r="W30" s="330"/>
      <c r="X30" s="330"/>
      <c r="Y30" s="330"/>
      <c r="Z30" s="330"/>
      <c r="AA30" s="551">
        <f>SUM(AC30:AQ30)</f>
        <v>0.56000000000000005</v>
      </c>
      <c r="AB30" s="337">
        <f>D30-BE30</f>
        <v>89.07</v>
      </c>
      <c r="AC30" s="330"/>
      <c r="AD30" s="330"/>
      <c r="AE30" s="330"/>
      <c r="AF30" s="330"/>
      <c r="AG30" s="330">
        <v>0.02</v>
      </c>
      <c r="AH30" s="330"/>
      <c r="AI30" s="330"/>
      <c r="AJ30" s="330"/>
      <c r="AK30" s="330"/>
      <c r="AL30" s="330">
        <v>0.54</v>
      </c>
      <c r="AM30" s="330"/>
      <c r="AN30" s="330"/>
      <c r="AO30" s="330"/>
      <c r="AP30" s="330"/>
      <c r="AQ30" s="330"/>
      <c r="AR30" s="330"/>
      <c r="AS30" s="330"/>
      <c r="AT30" s="330"/>
      <c r="AU30" s="330"/>
      <c r="AV30" s="330"/>
      <c r="AW30" s="330"/>
      <c r="AX30" s="330"/>
      <c r="AY30" s="330"/>
      <c r="AZ30" s="330"/>
      <c r="BA30" s="330"/>
      <c r="BB30" s="330"/>
      <c r="BC30" s="330"/>
      <c r="BD30" s="330"/>
      <c r="BE30" s="325">
        <f>SUM(G30:Q30,S30:Z30,AC30:BD30)</f>
        <v>0.56000000000000005</v>
      </c>
      <c r="BF30" s="314">
        <f>AB60</f>
        <v>90.16</v>
      </c>
      <c r="BG30" s="117">
        <f t="shared" ref="BG30:BG45" si="16">D30-BF30</f>
        <v>-0.53000000000000114</v>
      </c>
      <c r="BH30" s="424"/>
      <c r="BI30" s="115"/>
      <c r="BK30" s="115"/>
    </row>
    <row r="31" spans="1:63" x14ac:dyDescent="0.25">
      <c r="A31" s="319" t="s">
        <v>442</v>
      </c>
      <c r="B31" s="320" t="s">
        <v>257</v>
      </c>
      <c r="C31" s="314" t="s">
        <v>258</v>
      </c>
      <c r="D31" s="99">
        <v>24.25</v>
      </c>
      <c r="E31" s="328">
        <f t="shared" si="12"/>
        <v>0</v>
      </c>
      <c r="F31" s="325">
        <f t="shared" si="10"/>
        <v>0</v>
      </c>
      <c r="G31" s="330"/>
      <c r="H31" s="330"/>
      <c r="I31" s="330"/>
      <c r="J31" s="330"/>
      <c r="K31" s="330"/>
      <c r="L31" s="330"/>
      <c r="M31" s="330"/>
      <c r="N31" s="330"/>
      <c r="O31" s="330"/>
      <c r="P31" s="330"/>
      <c r="Q31" s="330"/>
      <c r="R31" s="325">
        <f>SUM(S31:Z31,AD31:BC31,AB31)</f>
        <v>7.0000000000000007E-2</v>
      </c>
      <c r="S31" s="330"/>
      <c r="T31" s="330"/>
      <c r="U31" s="330"/>
      <c r="V31" s="330"/>
      <c r="W31" s="330"/>
      <c r="X31" s="330"/>
      <c r="Y31" s="330"/>
      <c r="Z31" s="330"/>
      <c r="AA31" s="551">
        <f>SUM(AB31,AD31:AQ31)</f>
        <v>7.0000000000000007E-2</v>
      </c>
      <c r="AB31" s="330">
        <v>0.01</v>
      </c>
      <c r="AC31" s="337">
        <f>D31-BE31</f>
        <v>24.18</v>
      </c>
      <c r="AD31" s="330"/>
      <c r="AE31" s="330"/>
      <c r="AF31" s="330"/>
      <c r="AG31" s="330"/>
      <c r="AH31" s="330">
        <v>0.05</v>
      </c>
      <c r="AI31" s="330"/>
      <c r="AJ31" s="330"/>
      <c r="AK31" s="330"/>
      <c r="AL31" s="330">
        <v>0.01</v>
      </c>
      <c r="AM31" s="330"/>
      <c r="AN31" s="330"/>
      <c r="AO31" s="330"/>
      <c r="AP31" s="330"/>
      <c r="AQ31" s="330"/>
      <c r="AR31" s="330"/>
      <c r="AS31" s="330"/>
      <c r="AT31" s="330"/>
      <c r="AU31" s="330"/>
      <c r="AV31" s="330"/>
      <c r="AW31" s="330"/>
      <c r="AX31" s="330"/>
      <c r="AY31" s="330"/>
      <c r="AZ31" s="330"/>
      <c r="BA31" s="330"/>
      <c r="BB31" s="330"/>
      <c r="BC31" s="330"/>
      <c r="BD31" s="330"/>
      <c r="BE31" s="325">
        <f>SUM(G31:Q31,S31:Z31,AD31:BD31,AB31)</f>
        <v>7.0000000000000007E-2</v>
      </c>
      <c r="BF31" s="314">
        <f>AC60</f>
        <v>30.63</v>
      </c>
      <c r="BG31" s="117">
        <f t="shared" si="16"/>
        <v>-6.379999999999999</v>
      </c>
      <c r="BH31" s="418"/>
      <c r="BI31" s="115"/>
      <c r="BK31" s="115"/>
    </row>
    <row r="32" spans="1:63" x14ac:dyDescent="0.25">
      <c r="A32" s="319" t="s">
        <v>442</v>
      </c>
      <c r="B32" s="320" t="s">
        <v>443</v>
      </c>
      <c r="C32" s="314" t="s">
        <v>245</v>
      </c>
      <c r="E32" s="328">
        <f t="shared" si="12"/>
        <v>0</v>
      </c>
      <c r="F32" s="325">
        <f t="shared" si="10"/>
        <v>0</v>
      </c>
      <c r="G32" s="330"/>
      <c r="H32" s="330"/>
      <c r="I32" s="330"/>
      <c r="J32" s="330"/>
      <c r="K32" s="330"/>
      <c r="L32" s="330"/>
      <c r="M32" s="330"/>
      <c r="N32" s="330"/>
      <c r="O32" s="330"/>
      <c r="P32" s="330"/>
      <c r="Q32" s="330"/>
      <c r="R32" s="325">
        <f>SUM(S32:Z32,AE32:BC32,AB32:AC32)</f>
        <v>0</v>
      </c>
      <c r="S32" s="330"/>
      <c r="T32" s="330"/>
      <c r="U32" s="330"/>
      <c r="V32" s="330"/>
      <c r="W32" s="330"/>
      <c r="X32" s="330"/>
      <c r="Y32" s="330"/>
      <c r="Z32" s="330"/>
      <c r="AA32" s="551">
        <f>SUM(AB32:AC32,AE32:AQ32)</f>
        <v>0</v>
      </c>
      <c r="AB32" s="330"/>
      <c r="AC32" s="330"/>
      <c r="AD32" s="337">
        <f>D32-BE32</f>
        <v>0</v>
      </c>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25">
        <f>SUM(G32:Q32,S32:Z32,AE32:BD32,AB32:AC32)</f>
        <v>0</v>
      </c>
      <c r="BF32" s="314">
        <f>AD60</f>
        <v>0</v>
      </c>
      <c r="BG32" s="117">
        <f t="shared" si="16"/>
        <v>0</v>
      </c>
      <c r="BH32" s="418"/>
      <c r="BI32" s="115"/>
      <c r="BK32" s="115"/>
    </row>
    <row r="33" spans="1:63" x14ac:dyDescent="0.25">
      <c r="A33" s="319" t="s">
        <v>442</v>
      </c>
      <c r="B33" s="320" t="s">
        <v>444</v>
      </c>
      <c r="C33" s="314" t="s">
        <v>436</v>
      </c>
      <c r="D33" s="99">
        <v>0.17</v>
      </c>
      <c r="E33" s="328">
        <f t="shared" si="12"/>
        <v>0</v>
      </c>
      <c r="F33" s="325">
        <f t="shared" si="10"/>
        <v>0</v>
      </c>
      <c r="G33" s="330"/>
      <c r="H33" s="330"/>
      <c r="I33" s="330"/>
      <c r="J33" s="330"/>
      <c r="K33" s="330"/>
      <c r="L33" s="330"/>
      <c r="M33" s="330"/>
      <c r="N33" s="330"/>
      <c r="O33" s="330"/>
      <c r="P33" s="330"/>
      <c r="Q33" s="330"/>
      <c r="R33" s="325">
        <f>SUM(S33:Z33,AF33:BC33,AB33:AD33)</f>
        <v>0</v>
      </c>
      <c r="S33" s="330"/>
      <c r="T33" s="330"/>
      <c r="U33" s="330"/>
      <c r="V33" s="330"/>
      <c r="W33" s="330"/>
      <c r="X33" s="330"/>
      <c r="Y33" s="330"/>
      <c r="Z33" s="330"/>
      <c r="AA33" s="551">
        <f>SUM(AB33:AD33,AF33:AQ33)</f>
        <v>0</v>
      </c>
      <c r="AB33" s="330"/>
      <c r="AC33" s="330"/>
      <c r="AD33" s="330"/>
      <c r="AE33" s="337">
        <f>D33-BE33</f>
        <v>0.17</v>
      </c>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25">
        <f>SUM(G33:Q33,S33:Z33,AF33:BD33,AB33:AD33)</f>
        <v>0</v>
      </c>
      <c r="BF33" s="314">
        <f>AE60</f>
        <v>0.17</v>
      </c>
      <c r="BG33" s="117">
        <f t="shared" si="16"/>
        <v>0</v>
      </c>
      <c r="BH33" s="418"/>
      <c r="BI33" s="115"/>
      <c r="BK33" s="115"/>
    </row>
    <row r="34" spans="1:63" x14ac:dyDescent="0.25">
      <c r="A34" s="319" t="s">
        <v>442</v>
      </c>
      <c r="B34" s="320" t="s">
        <v>277</v>
      </c>
      <c r="C34" s="314" t="s">
        <v>246</v>
      </c>
      <c r="D34" s="99">
        <v>2.8</v>
      </c>
      <c r="E34" s="328">
        <f t="shared" si="12"/>
        <v>0</v>
      </c>
      <c r="F34" s="325">
        <f t="shared" si="10"/>
        <v>0</v>
      </c>
      <c r="G34" s="330"/>
      <c r="H34" s="330"/>
      <c r="I34" s="330"/>
      <c r="J34" s="330"/>
      <c r="K34" s="330"/>
      <c r="L34" s="330"/>
      <c r="M34" s="330"/>
      <c r="N34" s="330"/>
      <c r="O34" s="330"/>
      <c r="P34" s="330"/>
      <c r="Q34" s="330"/>
      <c r="R34" s="325">
        <f>SUM(S34:Z34,AG34:BC34,AB34:AE34)</f>
        <v>0</v>
      </c>
      <c r="S34" s="330"/>
      <c r="T34" s="330"/>
      <c r="U34" s="330"/>
      <c r="V34" s="330"/>
      <c r="W34" s="330"/>
      <c r="X34" s="330"/>
      <c r="Y34" s="330"/>
      <c r="Z34" s="330"/>
      <c r="AA34" s="551">
        <f>SUM(AB34:AE34,AG34:AQ34)</f>
        <v>0</v>
      </c>
      <c r="AB34" s="330"/>
      <c r="AC34" s="330"/>
      <c r="AD34" s="330"/>
      <c r="AE34" s="330"/>
      <c r="AF34" s="337">
        <f>D34-BE34</f>
        <v>2.8</v>
      </c>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25">
        <f>SUM(G34:Q34,S34:Z34,AG34:BD34,AB34:AE34)</f>
        <v>0</v>
      </c>
      <c r="BF34" s="314">
        <f>AF60</f>
        <v>3.41</v>
      </c>
      <c r="BG34" s="117">
        <f t="shared" si="16"/>
        <v>-0.61000000000000032</v>
      </c>
      <c r="BH34" s="418"/>
      <c r="BI34" s="115"/>
      <c r="BK34" s="115"/>
    </row>
    <row r="35" spans="1:63" x14ac:dyDescent="0.25">
      <c r="A35" s="319" t="s">
        <v>442</v>
      </c>
      <c r="B35" s="320" t="s">
        <v>445</v>
      </c>
      <c r="C35" s="314" t="s">
        <v>437</v>
      </c>
      <c r="D35" s="99">
        <v>3.27</v>
      </c>
      <c r="E35" s="328">
        <f t="shared" si="12"/>
        <v>0</v>
      </c>
      <c r="F35" s="325">
        <f t="shared" si="10"/>
        <v>0</v>
      </c>
      <c r="G35" s="330"/>
      <c r="H35" s="330"/>
      <c r="I35" s="330"/>
      <c r="J35" s="330"/>
      <c r="K35" s="330"/>
      <c r="L35" s="330"/>
      <c r="M35" s="330"/>
      <c r="N35" s="330"/>
      <c r="O35" s="330"/>
      <c r="P35" s="330"/>
      <c r="Q35" s="330"/>
      <c r="R35" s="325">
        <f>SUM(S35:Z35,AH35:BC35,AB35:AF35)</f>
        <v>0</v>
      </c>
      <c r="S35" s="330"/>
      <c r="T35" s="330"/>
      <c r="U35" s="330"/>
      <c r="V35" s="330"/>
      <c r="W35" s="330"/>
      <c r="X35" s="330"/>
      <c r="Y35" s="330"/>
      <c r="Z35" s="330"/>
      <c r="AA35" s="551">
        <f>SUM(AB35:AF35,AH35:AQ35)</f>
        <v>0</v>
      </c>
      <c r="AB35" s="330"/>
      <c r="AC35" s="330"/>
      <c r="AD35" s="330"/>
      <c r="AE35" s="330"/>
      <c r="AF35" s="330"/>
      <c r="AG35" s="337">
        <f>D35-BE35</f>
        <v>3.27</v>
      </c>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25">
        <f>SUM(G35:Q35,S35:Z35,AH35:BD35,AB35:AF35)</f>
        <v>0</v>
      </c>
      <c r="BF35" s="314">
        <f>AG60</f>
        <v>3.59</v>
      </c>
      <c r="BG35" s="117">
        <f t="shared" si="16"/>
        <v>-0.31999999999999984</v>
      </c>
      <c r="BH35" s="418"/>
      <c r="BI35" s="115"/>
      <c r="BK35" s="115"/>
    </row>
    <row r="36" spans="1:63" x14ac:dyDescent="0.25">
      <c r="A36" s="319" t="s">
        <v>442</v>
      </c>
      <c r="B36" s="320" t="s">
        <v>449</v>
      </c>
      <c r="C36" s="314" t="s">
        <v>438</v>
      </c>
      <c r="D36" s="99">
        <v>1.44</v>
      </c>
      <c r="E36" s="328">
        <f t="shared" si="12"/>
        <v>0</v>
      </c>
      <c r="F36" s="325">
        <f t="shared" si="10"/>
        <v>0</v>
      </c>
      <c r="G36" s="330"/>
      <c r="H36" s="330"/>
      <c r="I36" s="330"/>
      <c r="J36" s="330"/>
      <c r="K36" s="330"/>
      <c r="L36" s="330"/>
      <c r="M36" s="330"/>
      <c r="N36" s="330"/>
      <c r="O36" s="330"/>
      <c r="P36" s="330"/>
      <c r="Q36" s="330"/>
      <c r="R36" s="325">
        <f>SUM(S36:Z36,AI36:BC36,AB36:AG36)</f>
        <v>0</v>
      </c>
      <c r="S36" s="330"/>
      <c r="T36" s="330"/>
      <c r="U36" s="330"/>
      <c r="V36" s="330"/>
      <c r="W36" s="330"/>
      <c r="X36" s="330"/>
      <c r="Y36" s="330"/>
      <c r="Z36" s="330"/>
      <c r="AA36" s="551">
        <f>SUM(AB36:AG36,AI36:AQ36)</f>
        <v>0</v>
      </c>
      <c r="AB36" s="330"/>
      <c r="AC36" s="330"/>
      <c r="AD36" s="330"/>
      <c r="AE36" s="330"/>
      <c r="AF36" s="330"/>
      <c r="AG36" s="330"/>
      <c r="AH36" s="337">
        <f>D36-BE36</f>
        <v>1.44</v>
      </c>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25">
        <f>SUM(G36:Q36,S36:Z36,AI36:BD36,AB36:AG36)</f>
        <v>0</v>
      </c>
      <c r="BF36" s="314">
        <f>AH60</f>
        <v>3.26</v>
      </c>
      <c r="BG36" s="117">
        <f t="shared" si="16"/>
        <v>-1.8199999999999998</v>
      </c>
      <c r="BH36" s="418"/>
      <c r="BI36" s="115"/>
      <c r="BK36" s="115"/>
    </row>
    <row r="37" spans="1:63" x14ac:dyDescent="0.25">
      <c r="A37" s="319" t="s">
        <v>442</v>
      </c>
      <c r="B37" s="320" t="s">
        <v>363</v>
      </c>
      <c r="C37" s="314" t="s">
        <v>364</v>
      </c>
      <c r="D37" s="99">
        <v>0.11</v>
      </c>
      <c r="E37" s="328">
        <f t="shared" si="12"/>
        <v>0</v>
      </c>
      <c r="F37" s="325">
        <f t="shared" si="10"/>
        <v>0</v>
      </c>
      <c r="G37" s="330"/>
      <c r="H37" s="330"/>
      <c r="I37" s="330"/>
      <c r="J37" s="330"/>
      <c r="K37" s="330"/>
      <c r="L37" s="330"/>
      <c r="M37" s="330"/>
      <c r="N37" s="330"/>
      <c r="O37" s="330"/>
      <c r="P37" s="330"/>
      <c r="Q37" s="330"/>
      <c r="R37" s="325">
        <f>SUM(S37:Z37,AJ37:BC37,AB37:AH37)</f>
        <v>0</v>
      </c>
      <c r="S37" s="330"/>
      <c r="T37" s="330"/>
      <c r="U37" s="330"/>
      <c r="V37" s="330"/>
      <c r="W37" s="330"/>
      <c r="X37" s="330"/>
      <c r="Y37" s="330"/>
      <c r="Z37" s="330"/>
      <c r="AA37" s="551">
        <f>SUM(AB37:AH37,AJ37:AQ37)</f>
        <v>0</v>
      </c>
      <c r="AB37" s="330"/>
      <c r="AC37" s="330"/>
      <c r="AD37" s="330"/>
      <c r="AE37" s="330"/>
      <c r="AF37" s="330"/>
      <c r="AG37" s="330"/>
      <c r="AH37" s="330"/>
      <c r="AI37" s="337">
        <f>D37-BE37</f>
        <v>0.11</v>
      </c>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25">
        <f>SUM(G37:Q37,S37:Z37,AJ37:BD37,AB37:AH37)</f>
        <v>0</v>
      </c>
      <c r="BF37" s="314">
        <f>AI60</f>
        <v>0.38</v>
      </c>
      <c r="BG37" s="117">
        <f t="shared" si="16"/>
        <v>-0.27</v>
      </c>
      <c r="BH37" s="418"/>
      <c r="BI37" s="115"/>
      <c r="BK37" s="115"/>
    </row>
    <row r="38" spans="1:63" x14ac:dyDescent="0.25">
      <c r="A38" s="319" t="s">
        <v>442</v>
      </c>
      <c r="B38" s="320" t="s">
        <v>450</v>
      </c>
      <c r="C38" s="314" t="s">
        <v>439</v>
      </c>
      <c r="E38" s="328">
        <f t="shared" si="12"/>
        <v>0</v>
      </c>
      <c r="F38" s="325">
        <f t="shared" si="10"/>
        <v>0</v>
      </c>
      <c r="G38" s="330"/>
      <c r="H38" s="330"/>
      <c r="I38" s="330"/>
      <c r="J38" s="330"/>
      <c r="K38" s="330"/>
      <c r="L38" s="330"/>
      <c r="M38" s="330"/>
      <c r="N38" s="330"/>
      <c r="O38" s="330"/>
      <c r="P38" s="330"/>
      <c r="Q38" s="330"/>
      <c r="R38" s="325">
        <f>SUM(S38:Z38,AK38:BC38,AB38:AI38)</f>
        <v>0</v>
      </c>
      <c r="S38" s="330"/>
      <c r="T38" s="330"/>
      <c r="U38" s="330"/>
      <c r="V38" s="330"/>
      <c r="W38" s="330"/>
      <c r="X38" s="330"/>
      <c r="Y38" s="330"/>
      <c r="Z38" s="330"/>
      <c r="AA38" s="551">
        <f>SUM(AB38:AI38,AK38:AQ38)</f>
        <v>0</v>
      </c>
      <c r="AB38" s="330"/>
      <c r="AC38" s="330"/>
      <c r="AD38" s="330"/>
      <c r="AE38" s="330"/>
      <c r="AF38" s="330"/>
      <c r="AG38" s="330"/>
      <c r="AH38" s="330"/>
      <c r="AI38" s="330"/>
      <c r="AJ38" s="337">
        <f>D38-BE38</f>
        <v>0</v>
      </c>
      <c r="AK38" s="330"/>
      <c r="AL38" s="330"/>
      <c r="AM38" s="330"/>
      <c r="AN38" s="330"/>
      <c r="AO38" s="330"/>
      <c r="AP38" s="330"/>
      <c r="AQ38" s="330"/>
      <c r="AR38" s="330"/>
      <c r="AS38" s="330"/>
      <c r="AT38" s="330"/>
      <c r="AU38" s="330"/>
      <c r="AV38" s="330"/>
      <c r="AW38" s="330"/>
      <c r="AX38" s="330"/>
      <c r="AY38" s="330"/>
      <c r="AZ38" s="330"/>
      <c r="BA38" s="330"/>
      <c r="BB38" s="330"/>
      <c r="BC38" s="330"/>
      <c r="BD38" s="330"/>
      <c r="BE38" s="325">
        <f>SUM(G38:Q38,S38:Z38,AK38:BD38,AB38:AI38)</f>
        <v>0</v>
      </c>
      <c r="BF38" s="314">
        <f>AJ60</f>
        <v>0</v>
      </c>
      <c r="BG38" s="117">
        <f t="shared" si="16"/>
        <v>0</v>
      </c>
      <c r="BH38" s="418"/>
      <c r="BI38" s="115"/>
      <c r="BK38" s="115"/>
    </row>
    <row r="39" spans="1:63" x14ac:dyDescent="0.25">
      <c r="A39" s="319" t="s">
        <v>442</v>
      </c>
      <c r="B39" s="320" t="s">
        <v>454</v>
      </c>
      <c r="C39" s="314" t="s">
        <v>156</v>
      </c>
      <c r="E39" s="328">
        <f t="shared" si="12"/>
        <v>0</v>
      </c>
      <c r="F39" s="325">
        <f t="shared" si="10"/>
        <v>0</v>
      </c>
      <c r="G39" s="330"/>
      <c r="H39" s="330"/>
      <c r="I39" s="330"/>
      <c r="J39" s="330"/>
      <c r="K39" s="330"/>
      <c r="L39" s="330"/>
      <c r="M39" s="330"/>
      <c r="N39" s="330"/>
      <c r="O39" s="330"/>
      <c r="P39" s="330"/>
      <c r="Q39" s="330"/>
      <c r="R39" s="325">
        <f>SUM(S39:Z39,AL39:BC39,AB39:AJ39)</f>
        <v>0</v>
      </c>
      <c r="S39" s="330"/>
      <c r="T39" s="330"/>
      <c r="U39" s="330"/>
      <c r="V39" s="330"/>
      <c r="W39" s="330"/>
      <c r="X39" s="330"/>
      <c r="Y39" s="330"/>
      <c r="Z39" s="330"/>
      <c r="AA39" s="551">
        <f>SUM(AB39:AJ39,AL39:AQ39)</f>
        <v>0</v>
      </c>
      <c r="AB39" s="330"/>
      <c r="AC39" s="330"/>
      <c r="AD39" s="330"/>
      <c r="AE39" s="330"/>
      <c r="AF39" s="330"/>
      <c r="AG39" s="330"/>
      <c r="AH39" s="330"/>
      <c r="AI39" s="330"/>
      <c r="AJ39" s="330"/>
      <c r="AK39" s="337">
        <f>D39-BE39</f>
        <v>0</v>
      </c>
      <c r="AL39" s="330"/>
      <c r="AM39" s="330"/>
      <c r="AN39" s="330"/>
      <c r="AO39" s="330"/>
      <c r="AP39" s="330"/>
      <c r="AQ39" s="330"/>
      <c r="AR39" s="330"/>
      <c r="AS39" s="330"/>
      <c r="AT39" s="330"/>
      <c r="AU39" s="330"/>
      <c r="AV39" s="330"/>
      <c r="AW39" s="330"/>
      <c r="AX39" s="330"/>
      <c r="AY39" s="330"/>
      <c r="AZ39" s="330"/>
      <c r="BA39" s="330"/>
      <c r="BB39" s="330"/>
      <c r="BC39" s="330"/>
      <c r="BD39" s="330"/>
      <c r="BE39" s="325">
        <f>SUM(G39:Q39,S39:Z39,AL39:BD39,AB39:AJ39)</f>
        <v>0</v>
      </c>
      <c r="BF39" s="314">
        <f>AK60</f>
        <v>0</v>
      </c>
      <c r="BG39" s="117">
        <f t="shared" si="16"/>
        <v>0</v>
      </c>
      <c r="BH39" s="423"/>
      <c r="BI39" s="115"/>
      <c r="BK39" s="115"/>
    </row>
    <row r="40" spans="1:63" x14ac:dyDescent="0.25">
      <c r="A40" s="319" t="s">
        <v>442</v>
      </c>
      <c r="B40" s="320" t="s">
        <v>88</v>
      </c>
      <c r="C40" s="314" t="s">
        <v>77</v>
      </c>
      <c r="D40" s="99">
        <v>4.1100000000000003</v>
      </c>
      <c r="E40" s="328">
        <f t="shared" si="12"/>
        <v>0</v>
      </c>
      <c r="F40" s="325">
        <f t="shared" si="10"/>
        <v>0</v>
      </c>
      <c r="G40" s="330"/>
      <c r="H40" s="330"/>
      <c r="I40" s="330"/>
      <c r="J40" s="330"/>
      <c r="K40" s="330"/>
      <c r="L40" s="330"/>
      <c r="M40" s="330"/>
      <c r="N40" s="330"/>
      <c r="O40" s="330"/>
      <c r="P40" s="330"/>
      <c r="Q40" s="330"/>
      <c r="R40" s="325">
        <f>SUM(S40:Z40,AM40:BC40,AB40:AK40)</f>
        <v>0</v>
      </c>
      <c r="S40" s="330"/>
      <c r="T40" s="330"/>
      <c r="U40" s="330"/>
      <c r="V40" s="330"/>
      <c r="W40" s="330"/>
      <c r="X40" s="330"/>
      <c r="Y40" s="330"/>
      <c r="Z40" s="330"/>
      <c r="AA40" s="551">
        <f>SUM(AB40:AK40,AM40:AQ40)</f>
        <v>0</v>
      </c>
      <c r="AB40" s="330"/>
      <c r="AC40" s="330"/>
      <c r="AD40" s="330"/>
      <c r="AE40" s="330"/>
      <c r="AF40" s="330"/>
      <c r="AG40" s="330"/>
      <c r="AH40" s="330"/>
      <c r="AI40" s="330"/>
      <c r="AJ40" s="330"/>
      <c r="AK40" s="330"/>
      <c r="AL40" s="337">
        <f>D40-BE40</f>
        <v>4.1100000000000003</v>
      </c>
      <c r="AM40" s="330"/>
      <c r="AN40" s="330"/>
      <c r="AO40" s="330"/>
      <c r="AP40" s="330"/>
      <c r="AQ40" s="330"/>
      <c r="AR40" s="330"/>
      <c r="AS40" s="330"/>
      <c r="AT40" s="330"/>
      <c r="AU40" s="330"/>
      <c r="AV40" s="330"/>
      <c r="AW40" s="330"/>
      <c r="AX40" s="330"/>
      <c r="AY40" s="330"/>
      <c r="AZ40" s="330"/>
      <c r="BA40" s="330"/>
      <c r="BB40" s="330"/>
      <c r="BC40" s="330"/>
      <c r="BD40" s="330"/>
      <c r="BE40" s="325">
        <f>SUM(G40:Q40,S40:Z40,AM40:BD40,AB40:AK40)</f>
        <v>0</v>
      </c>
      <c r="BF40" s="314">
        <f>AL60</f>
        <v>9.74</v>
      </c>
      <c r="BG40" s="117">
        <f t="shared" si="16"/>
        <v>-5.63</v>
      </c>
      <c r="BH40" s="425"/>
      <c r="BI40" s="115"/>
      <c r="BK40" s="115"/>
    </row>
    <row r="41" spans="1:63" x14ac:dyDescent="0.25">
      <c r="A41" s="319" t="s">
        <v>442</v>
      </c>
      <c r="B41" s="320" t="s">
        <v>98</v>
      </c>
      <c r="C41" s="314" t="s">
        <v>103</v>
      </c>
      <c r="D41" s="99">
        <v>9.09</v>
      </c>
      <c r="E41" s="328">
        <f t="shared" si="12"/>
        <v>0</v>
      </c>
      <c r="F41" s="325">
        <f t="shared" si="10"/>
        <v>0</v>
      </c>
      <c r="G41" s="330"/>
      <c r="H41" s="330"/>
      <c r="I41" s="330"/>
      <c r="J41" s="330"/>
      <c r="K41" s="330"/>
      <c r="L41" s="330"/>
      <c r="M41" s="330"/>
      <c r="N41" s="330"/>
      <c r="O41" s="330"/>
      <c r="P41" s="330"/>
      <c r="Q41" s="330"/>
      <c r="R41" s="325">
        <f>SUM(S41:Z41,AN41:BC41,AB41:AL41)</f>
        <v>0</v>
      </c>
      <c r="S41" s="330"/>
      <c r="T41" s="330"/>
      <c r="U41" s="330"/>
      <c r="V41" s="330"/>
      <c r="W41" s="330"/>
      <c r="X41" s="330"/>
      <c r="Y41" s="330"/>
      <c r="Z41" s="330"/>
      <c r="AA41" s="551">
        <f>SUM(AB41:AL41,AN41:AQ41)</f>
        <v>0</v>
      </c>
      <c r="AB41" s="330"/>
      <c r="AC41" s="330"/>
      <c r="AD41" s="330"/>
      <c r="AE41" s="330"/>
      <c r="AF41" s="330"/>
      <c r="AG41" s="330"/>
      <c r="AH41" s="330"/>
      <c r="AI41" s="330"/>
      <c r="AJ41" s="330"/>
      <c r="AK41" s="330"/>
      <c r="AL41" s="330"/>
      <c r="AM41" s="337">
        <f>D41-BE41</f>
        <v>9.09</v>
      </c>
      <c r="AN41" s="330"/>
      <c r="AO41" s="330"/>
      <c r="AP41" s="330"/>
      <c r="AQ41" s="330"/>
      <c r="AR41" s="330"/>
      <c r="AS41" s="330"/>
      <c r="AT41" s="330"/>
      <c r="AU41" s="330"/>
      <c r="AV41" s="330"/>
      <c r="AW41" s="330"/>
      <c r="AX41" s="330"/>
      <c r="AY41" s="330"/>
      <c r="AZ41" s="330"/>
      <c r="BA41" s="330"/>
      <c r="BB41" s="330"/>
      <c r="BC41" s="330"/>
      <c r="BD41" s="330"/>
      <c r="BE41" s="325">
        <f>SUM(G41:Q41,S41:Z41,AN41:BD41,AB41:AL41)</f>
        <v>0</v>
      </c>
      <c r="BF41" s="314">
        <f>AM60</f>
        <v>21.09</v>
      </c>
      <c r="BG41" s="117">
        <f t="shared" si="16"/>
        <v>-12</v>
      </c>
      <c r="BH41" s="425"/>
      <c r="BI41" s="115"/>
      <c r="BK41" s="115"/>
    </row>
    <row r="42" spans="1:63" x14ac:dyDescent="0.25">
      <c r="A42" s="319" t="s">
        <v>442</v>
      </c>
      <c r="B42" s="320" t="s">
        <v>451</v>
      </c>
      <c r="C42" s="314" t="s">
        <v>48</v>
      </c>
      <c r="D42" s="99">
        <v>27.06</v>
      </c>
      <c r="E42" s="328">
        <f t="shared" si="12"/>
        <v>0</v>
      </c>
      <c r="F42" s="325">
        <f t="shared" si="10"/>
        <v>0</v>
      </c>
      <c r="G42" s="330"/>
      <c r="H42" s="330"/>
      <c r="I42" s="330"/>
      <c r="J42" s="330"/>
      <c r="K42" s="330"/>
      <c r="L42" s="330"/>
      <c r="M42" s="330"/>
      <c r="N42" s="330"/>
      <c r="O42" s="330"/>
      <c r="P42" s="330"/>
      <c r="Q42" s="330"/>
      <c r="R42" s="325">
        <f>SUM(S42:Z42,AO42:BC42,AB42:AM42)</f>
        <v>6.0000000000000005E-2</v>
      </c>
      <c r="S42" s="330"/>
      <c r="T42" s="330"/>
      <c r="U42" s="330"/>
      <c r="V42" s="330"/>
      <c r="W42" s="330"/>
      <c r="X42" s="330"/>
      <c r="Y42" s="330"/>
      <c r="Z42" s="330"/>
      <c r="AA42" s="551">
        <f>SUM(AB42:AM42,AO42:AQ42)</f>
        <v>6.0000000000000005E-2</v>
      </c>
      <c r="AB42" s="330"/>
      <c r="AC42" s="330"/>
      <c r="AD42" s="330"/>
      <c r="AE42" s="330"/>
      <c r="AF42" s="330"/>
      <c r="AG42" s="330"/>
      <c r="AH42" s="330"/>
      <c r="AI42" s="330">
        <v>0.05</v>
      </c>
      <c r="AJ42" s="330"/>
      <c r="AK42" s="330"/>
      <c r="AL42" s="330">
        <v>0.01</v>
      </c>
      <c r="AM42" s="330"/>
      <c r="AN42" s="337">
        <f>D42-BE42</f>
        <v>27</v>
      </c>
      <c r="AO42" s="330"/>
      <c r="AP42" s="330"/>
      <c r="AQ42" s="330"/>
      <c r="AR42" s="330"/>
      <c r="AS42" s="330"/>
      <c r="AT42" s="330"/>
      <c r="AU42" s="330"/>
      <c r="AV42" s="330"/>
      <c r="AW42" s="330"/>
      <c r="AX42" s="330"/>
      <c r="AY42" s="330"/>
      <c r="AZ42" s="330"/>
      <c r="BA42" s="330"/>
      <c r="BB42" s="330"/>
      <c r="BC42" s="330"/>
      <c r="BD42" s="330"/>
      <c r="BE42" s="325">
        <f>SUM(G42:Q42,S42:Z42,AO42:BD42,AB42:AM42)</f>
        <v>6.0000000000000005E-2</v>
      </c>
      <c r="BF42" s="314">
        <f>AN60</f>
        <v>27</v>
      </c>
      <c r="BG42" s="117">
        <f t="shared" si="16"/>
        <v>5.9999999999998721E-2</v>
      </c>
      <c r="BH42" s="426"/>
      <c r="BI42" s="115"/>
      <c r="BK42" s="115"/>
    </row>
    <row r="43" spans="1:63" x14ac:dyDescent="0.25">
      <c r="A43" s="319" t="s">
        <v>442</v>
      </c>
      <c r="B43" s="320" t="s">
        <v>452</v>
      </c>
      <c r="C43" s="314" t="s">
        <v>440</v>
      </c>
      <c r="E43" s="328">
        <f t="shared" si="12"/>
        <v>0</v>
      </c>
      <c r="F43" s="325">
        <f t="shared" si="10"/>
        <v>0</v>
      </c>
      <c r="G43" s="330"/>
      <c r="H43" s="330"/>
      <c r="I43" s="330"/>
      <c r="J43" s="330"/>
      <c r="K43" s="330"/>
      <c r="L43" s="330"/>
      <c r="M43" s="330"/>
      <c r="N43" s="330"/>
      <c r="O43" s="330"/>
      <c r="P43" s="330"/>
      <c r="Q43" s="330"/>
      <c r="R43" s="325">
        <f>SUM(S43:Z43,AP43:BC43,AB43:AN43)</f>
        <v>0</v>
      </c>
      <c r="S43" s="330"/>
      <c r="T43" s="330"/>
      <c r="U43" s="330"/>
      <c r="V43" s="330"/>
      <c r="W43" s="330"/>
      <c r="X43" s="330"/>
      <c r="Y43" s="330"/>
      <c r="Z43" s="330"/>
      <c r="AA43" s="551">
        <f>SUM(AB43:AN43,AP43:AQ43)</f>
        <v>0</v>
      </c>
      <c r="AB43" s="330"/>
      <c r="AC43" s="330"/>
      <c r="AD43" s="330"/>
      <c r="AE43" s="330"/>
      <c r="AF43" s="330"/>
      <c r="AG43" s="330"/>
      <c r="AH43" s="330"/>
      <c r="AI43" s="330"/>
      <c r="AJ43" s="330"/>
      <c r="AK43" s="330"/>
      <c r="AL43" s="330"/>
      <c r="AM43" s="330"/>
      <c r="AN43" s="330"/>
      <c r="AO43" s="337">
        <f>D43-BE43</f>
        <v>0</v>
      </c>
      <c r="AP43" s="330"/>
      <c r="AQ43" s="330"/>
      <c r="AR43" s="330"/>
      <c r="AS43" s="330"/>
      <c r="AT43" s="330"/>
      <c r="AU43" s="330"/>
      <c r="AV43" s="330"/>
      <c r="AW43" s="330"/>
      <c r="AX43" s="330"/>
      <c r="AY43" s="330"/>
      <c r="AZ43" s="330"/>
      <c r="BA43" s="330"/>
      <c r="BB43" s="330"/>
      <c r="BC43" s="330"/>
      <c r="BD43" s="330"/>
      <c r="BE43" s="325">
        <f>SUM(G43:Q43,S43:Z43,AP43:BD43,AB43:AN43)</f>
        <v>0</v>
      </c>
      <c r="BF43" s="314">
        <f>AO60</f>
        <v>0</v>
      </c>
      <c r="BG43" s="117">
        <f t="shared" si="16"/>
        <v>0</v>
      </c>
      <c r="BH43" s="426"/>
      <c r="BI43" s="115"/>
      <c r="BK43" s="115"/>
    </row>
    <row r="44" spans="1:63" x14ac:dyDescent="0.25">
      <c r="A44" s="319" t="s">
        <v>442</v>
      </c>
      <c r="B44" s="320" t="s">
        <v>453</v>
      </c>
      <c r="C44" s="314" t="s">
        <v>441</v>
      </c>
      <c r="E44" s="328">
        <f t="shared" si="12"/>
        <v>0</v>
      </c>
      <c r="F44" s="325">
        <f t="shared" si="10"/>
        <v>0</v>
      </c>
      <c r="G44" s="330"/>
      <c r="H44" s="330"/>
      <c r="I44" s="330"/>
      <c r="J44" s="330"/>
      <c r="K44" s="330"/>
      <c r="L44" s="330"/>
      <c r="M44" s="330"/>
      <c r="N44" s="330"/>
      <c r="O44" s="330"/>
      <c r="P44" s="330"/>
      <c r="Q44" s="330"/>
      <c r="R44" s="325">
        <f>SUM(S44:Z44,AQ44:BC44,AB44:AO44)</f>
        <v>0</v>
      </c>
      <c r="S44" s="330"/>
      <c r="T44" s="330"/>
      <c r="U44" s="330"/>
      <c r="V44" s="330"/>
      <c r="W44" s="330"/>
      <c r="X44" s="330"/>
      <c r="Y44" s="330"/>
      <c r="Z44" s="330"/>
      <c r="AA44" s="551">
        <f>SUM(AB44:AO44,AQ44)</f>
        <v>0</v>
      </c>
      <c r="AB44" s="330"/>
      <c r="AC44" s="330"/>
      <c r="AD44" s="330"/>
      <c r="AE44" s="330"/>
      <c r="AF44" s="330"/>
      <c r="AG44" s="330"/>
      <c r="AH44" s="330"/>
      <c r="AI44" s="330"/>
      <c r="AJ44" s="330"/>
      <c r="AK44" s="330"/>
      <c r="AL44" s="330"/>
      <c r="AM44" s="330"/>
      <c r="AN44" s="330"/>
      <c r="AO44" s="330"/>
      <c r="AP44" s="337">
        <f>D44-BE44</f>
        <v>0</v>
      </c>
      <c r="AQ44" s="330"/>
      <c r="AR44" s="330"/>
      <c r="AS44" s="330"/>
      <c r="AT44" s="330"/>
      <c r="AU44" s="330"/>
      <c r="AV44" s="330"/>
      <c r="AW44" s="330"/>
      <c r="AX44" s="330"/>
      <c r="AY44" s="330"/>
      <c r="AZ44" s="330"/>
      <c r="BA44" s="330"/>
      <c r="BB44" s="330"/>
      <c r="BC44" s="330"/>
      <c r="BD44" s="330"/>
      <c r="BE44" s="325">
        <f>SUM(G44:Q44,S44:Z44,AQ44:BD44,AB44:AO44)</f>
        <v>0</v>
      </c>
      <c r="BF44" s="314">
        <f>AP60</f>
        <v>0.09</v>
      </c>
      <c r="BG44" s="117">
        <f t="shared" si="16"/>
        <v>-0.09</v>
      </c>
      <c r="BH44" s="418"/>
      <c r="BI44" s="115"/>
      <c r="BK44" s="115"/>
    </row>
    <row r="45" spans="1:63" x14ac:dyDescent="0.25">
      <c r="A45" s="319" t="s">
        <v>442</v>
      </c>
      <c r="B45" s="320" t="s">
        <v>345</v>
      </c>
      <c r="C45" s="314" t="s">
        <v>346</v>
      </c>
      <c r="E45" s="328">
        <f t="shared" si="12"/>
        <v>0</v>
      </c>
      <c r="F45" s="325">
        <f t="shared" si="10"/>
        <v>0</v>
      </c>
      <c r="G45" s="330"/>
      <c r="H45" s="330"/>
      <c r="I45" s="330"/>
      <c r="J45" s="330"/>
      <c r="K45" s="330"/>
      <c r="L45" s="330"/>
      <c r="M45" s="330"/>
      <c r="N45" s="330"/>
      <c r="O45" s="330"/>
      <c r="P45" s="330"/>
      <c r="Q45" s="330"/>
      <c r="R45" s="325">
        <f>SUM(S45:Z45,AR45:BC45,AB45:AP45)</f>
        <v>0</v>
      </c>
      <c r="S45" s="330"/>
      <c r="T45" s="330"/>
      <c r="U45" s="330"/>
      <c r="V45" s="330"/>
      <c r="W45" s="330"/>
      <c r="X45" s="330"/>
      <c r="Y45" s="330"/>
      <c r="Z45" s="330"/>
      <c r="AA45" s="551">
        <f>SUM(AB45:AP45)</f>
        <v>0</v>
      </c>
      <c r="AB45" s="330"/>
      <c r="AC45" s="330"/>
      <c r="AD45" s="330"/>
      <c r="AE45" s="330"/>
      <c r="AF45" s="330"/>
      <c r="AG45" s="330"/>
      <c r="AH45" s="330"/>
      <c r="AI45" s="330"/>
      <c r="AJ45" s="330"/>
      <c r="AK45" s="330"/>
      <c r="AL45" s="330"/>
      <c r="AM45" s="330"/>
      <c r="AN45" s="330"/>
      <c r="AO45" s="330"/>
      <c r="AP45" s="330"/>
      <c r="AQ45" s="337">
        <f>D45-BE45</f>
        <v>0</v>
      </c>
      <c r="AR45" s="330"/>
      <c r="AS45" s="330"/>
      <c r="AT45" s="330"/>
      <c r="AU45" s="330"/>
      <c r="AV45" s="330"/>
      <c r="AW45" s="330"/>
      <c r="AX45" s="330"/>
      <c r="AY45" s="330"/>
      <c r="AZ45" s="330"/>
      <c r="BA45" s="330"/>
      <c r="BB45" s="330"/>
      <c r="BC45" s="330"/>
      <c r="BD45" s="330"/>
      <c r="BE45" s="325">
        <f>SUM(G45:Q45,S45:Z45,AR45:BD45,AB45:AP45)</f>
        <v>0</v>
      </c>
      <c r="BF45" s="314">
        <f>AQ60</f>
        <v>0</v>
      </c>
      <c r="BG45" s="117">
        <f t="shared" si="16"/>
        <v>0</v>
      </c>
      <c r="BH45" s="418"/>
      <c r="BI45" s="115"/>
      <c r="BK45" s="115"/>
    </row>
    <row r="46" spans="1:63" x14ac:dyDescent="0.25">
      <c r="A46" s="319" t="s">
        <v>138</v>
      </c>
      <c r="B46" s="320" t="s">
        <v>128</v>
      </c>
      <c r="C46" s="314" t="s">
        <v>132</v>
      </c>
      <c r="E46" s="328">
        <f t="shared" si="12"/>
        <v>0</v>
      </c>
      <c r="F46" s="325">
        <f t="shared" si="10"/>
        <v>0</v>
      </c>
      <c r="G46" s="330"/>
      <c r="H46" s="330"/>
      <c r="I46" s="330"/>
      <c r="J46" s="330"/>
      <c r="K46" s="330"/>
      <c r="L46" s="330"/>
      <c r="M46" s="330"/>
      <c r="N46" s="330"/>
      <c r="O46" s="330"/>
      <c r="P46" s="330"/>
      <c r="Q46" s="330"/>
      <c r="R46" s="325">
        <f>SUM(S46:Z46,AS46:BC46,AB46:AQ46)</f>
        <v>0</v>
      </c>
      <c r="S46" s="330"/>
      <c r="T46" s="330"/>
      <c r="U46" s="330"/>
      <c r="V46" s="330"/>
      <c r="W46" s="330"/>
      <c r="X46" s="330"/>
      <c r="Y46" s="330"/>
      <c r="Z46" s="330"/>
      <c r="AA46" s="551">
        <f>SUM(AB46:AQ46)</f>
        <v>0</v>
      </c>
      <c r="AB46" s="330"/>
      <c r="AC46" s="330"/>
      <c r="AD46" s="330"/>
      <c r="AE46" s="330"/>
      <c r="AF46" s="330"/>
      <c r="AG46" s="330"/>
      <c r="AH46" s="330"/>
      <c r="AI46" s="330"/>
      <c r="AJ46" s="330"/>
      <c r="AK46" s="330"/>
      <c r="AL46" s="330"/>
      <c r="AM46" s="330"/>
      <c r="AN46" s="330"/>
      <c r="AO46" s="330"/>
      <c r="AP46" s="330"/>
      <c r="AQ46" s="330"/>
      <c r="AR46" s="329">
        <f>D46-BE46</f>
        <v>0</v>
      </c>
      <c r="AS46" s="330"/>
      <c r="AT46" s="330"/>
      <c r="AU46" s="330"/>
      <c r="AV46" s="330"/>
      <c r="AW46" s="330"/>
      <c r="AX46" s="330"/>
      <c r="AY46" s="330"/>
      <c r="AZ46" s="330"/>
      <c r="BA46" s="330"/>
      <c r="BB46" s="330"/>
      <c r="BC46" s="330"/>
      <c r="BD46" s="330"/>
      <c r="BE46" s="325">
        <f>SUM(AS46:BD46,S46:Z46,G46:Q46,AB46:AQ46)</f>
        <v>0</v>
      </c>
      <c r="BF46" s="314">
        <f>AR60</f>
        <v>0</v>
      </c>
      <c r="BG46" s="117">
        <f t="shared" ref="BG46:BG58" si="17">D46-BF46</f>
        <v>0</v>
      </c>
      <c r="BH46" s="418"/>
      <c r="BI46" s="115"/>
      <c r="BK46" s="115"/>
    </row>
    <row r="47" spans="1:63" x14ac:dyDescent="0.25">
      <c r="A47" s="319" t="s">
        <v>183</v>
      </c>
      <c r="B47" s="320" t="s">
        <v>161</v>
      </c>
      <c r="C47" s="314" t="s">
        <v>159</v>
      </c>
      <c r="D47" s="99">
        <v>1.35</v>
      </c>
      <c r="E47" s="328">
        <f t="shared" si="12"/>
        <v>0</v>
      </c>
      <c r="F47" s="325">
        <f t="shared" si="10"/>
        <v>0</v>
      </c>
      <c r="G47" s="330"/>
      <c r="H47" s="330"/>
      <c r="I47" s="330"/>
      <c r="J47" s="330"/>
      <c r="K47" s="330"/>
      <c r="L47" s="330"/>
      <c r="M47" s="330"/>
      <c r="N47" s="330"/>
      <c r="O47" s="330"/>
      <c r="P47" s="330"/>
      <c r="Q47" s="330"/>
      <c r="R47" s="325">
        <f>SUM(S47:Z47,AT47:BC47,AB47:AR47)</f>
        <v>0.09</v>
      </c>
      <c r="S47" s="330"/>
      <c r="T47" s="330"/>
      <c r="U47" s="330"/>
      <c r="V47" s="330"/>
      <c r="W47" s="330"/>
      <c r="X47" s="330"/>
      <c r="Y47" s="330"/>
      <c r="Z47" s="330"/>
      <c r="AA47" s="551">
        <f t="shared" ref="AA47:AA58" si="18">SUM(AB47:AQ47)</f>
        <v>0.09</v>
      </c>
      <c r="AB47" s="330"/>
      <c r="AC47" s="330"/>
      <c r="AD47" s="330"/>
      <c r="AE47" s="330"/>
      <c r="AF47" s="330"/>
      <c r="AG47" s="330"/>
      <c r="AH47" s="330"/>
      <c r="AI47" s="330"/>
      <c r="AJ47" s="330"/>
      <c r="AK47" s="330"/>
      <c r="AL47" s="330"/>
      <c r="AM47" s="330"/>
      <c r="AN47" s="330"/>
      <c r="AO47" s="330"/>
      <c r="AP47" s="330">
        <v>0.09</v>
      </c>
      <c r="AQ47" s="330"/>
      <c r="AR47" s="330"/>
      <c r="AS47" s="329">
        <f>D47-BE47</f>
        <v>1.26</v>
      </c>
      <c r="AT47" s="330"/>
      <c r="AU47" s="330"/>
      <c r="AV47" s="330"/>
      <c r="AW47" s="330"/>
      <c r="AX47" s="330"/>
      <c r="AY47" s="330"/>
      <c r="AZ47" s="330"/>
      <c r="BA47" s="330"/>
      <c r="BB47" s="330"/>
      <c r="BC47" s="330"/>
      <c r="BD47" s="330"/>
      <c r="BE47" s="325">
        <f>SUM(AT47:BD47,S47:Z47,G47:Q47,AB47:AR47)</f>
        <v>0.09</v>
      </c>
      <c r="BF47" s="314">
        <f>AS60</f>
        <v>1.26</v>
      </c>
      <c r="BG47" s="117">
        <f t="shared" si="17"/>
        <v>9.000000000000008E-2</v>
      </c>
      <c r="BH47" s="420"/>
      <c r="BI47" s="115"/>
      <c r="BK47" s="115"/>
    </row>
    <row r="48" spans="1:63" x14ac:dyDescent="0.25">
      <c r="A48" s="319" t="s">
        <v>184</v>
      </c>
      <c r="B48" s="320" t="s">
        <v>162</v>
      </c>
      <c r="C48" s="314" t="s">
        <v>160</v>
      </c>
      <c r="E48" s="328">
        <f t="shared" si="12"/>
        <v>0</v>
      </c>
      <c r="F48" s="325">
        <f t="shared" si="10"/>
        <v>0</v>
      </c>
      <c r="G48" s="330"/>
      <c r="H48" s="330"/>
      <c r="I48" s="330"/>
      <c r="J48" s="330"/>
      <c r="K48" s="330"/>
      <c r="L48" s="330"/>
      <c r="M48" s="330"/>
      <c r="N48" s="330"/>
      <c r="O48" s="330"/>
      <c r="P48" s="330"/>
      <c r="Q48" s="330"/>
      <c r="R48" s="325">
        <f>SUM(S48:Z48,AU48:BC48,AB48:AS48)</f>
        <v>0</v>
      </c>
      <c r="S48" s="330"/>
      <c r="T48" s="330"/>
      <c r="U48" s="330"/>
      <c r="V48" s="330"/>
      <c r="W48" s="330"/>
      <c r="X48" s="330"/>
      <c r="Y48" s="330"/>
      <c r="Z48" s="330"/>
      <c r="AA48" s="551">
        <f t="shared" si="18"/>
        <v>0</v>
      </c>
      <c r="AB48" s="330"/>
      <c r="AC48" s="330"/>
      <c r="AD48" s="330"/>
      <c r="AE48" s="330"/>
      <c r="AF48" s="330"/>
      <c r="AG48" s="330"/>
      <c r="AH48" s="330"/>
      <c r="AI48" s="330"/>
      <c r="AJ48" s="330"/>
      <c r="AK48" s="330"/>
      <c r="AL48" s="330"/>
      <c r="AM48" s="330"/>
      <c r="AN48" s="330"/>
      <c r="AO48" s="330"/>
      <c r="AP48" s="330"/>
      <c r="AQ48" s="330"/>
      <c r="AR48" s="330"/>
      <c r="AS48" s="330"/>
      <c r="AT48" s="329">
        <f>D48-BE48</f>
        <v>0</v>
      </c>
      <c r="AU48" s="330"/>
      <c r="AV48" s="330"/>
      <c r="AW48" s="330"/>
      <c r="AX48" s="330"/>
      <c r="AY48" s="330"/>
      <c r="AZ48" s="330"/>
      <c r="BA48" s="330"/>
      <c r="BB48" s="330"/>
      <c r="BC48" s="330"/>
      <c r="BD48" s="330"/>
      <c r="BE48" s="325">
        <f>SUM(AU48:BD48,AB48:AS48,G48:Q48,S48:Z48)</f>
        <v>0</v>
      </c>
      <c r="BF48" s="314">
        <f>AT60</f>
        <v>0.05</v>
      </c>
      <c r="BG48" s="117">
        <f t="shared" si="17"/>
        <v>-0.05</v>
      </c>
      <c r="BH48" s="420"/>
      <c r="BI48" s="115"/>
      <c r="BK48" s="115"/>
    </row>
    <row r="49" spans="1:63" x14ac:dyDescent="0.25">
      <c r="A49" s="319" t="s">
        <v>185</v>
      </c>
      <c r="B49" s="320" t="s">
        <v>95</v>
      </c>
      <c r="C49" s="314" t="s">
        <v>100</v>
      </c>
      <c r="D49" s="99">
        <v>45.72</v>
      </c>
      <c r="E49" s="328">
        <f t="shared" si="12"/>
        <v>0</v>
      </c>
      <c r="F49" s="325">
        <f t="shared" si="10"/>
        <v>0</v>
      </c>
      <c r="G49" s="330"/>
      <c r="H49" s="330"/>
      <c r="I49" s="330"/>
      <c r="J49" s="330"/>
      <c r="K49" s="330"/>
      <c r="L49" s="330"/>
      <c r="M49" s="330"/>
      <c r="N49" s="330"/>
      <c r="O49" s="330"/>
      <c r="P49" s="330"/>
      <c r="Q49" s="330"/>
      <c r="R49" s="325">
        <f>SUM(S49:Z49,AV49:BC49,AB49:AT49)</f>
        <v>0.03</v>
      </c>
      <c r="S49" s="330"/>
      <c r="T49" s="330"/>
      <c r="U49" s="330"/>
      <c r="V49" s="330"/>
      <c r="W49" s="330"/>
      <c r="X49" s="330"/>
      <c r="Y49" s="330"/>
      <c r="Z49" s="330"/>
      <c r="AA49" s="551">
        <f t="shared" si="18"/>
        <v>0.03</v>
      </c>
      <c r="AB49" s="330">
        <v>0.03</v>
      </c>
      <c r="AC49" s="330"/>
      <c r="AD49" s="330"/>
      <c r="AE49" s="330"/>
      <c r="AF49" s="330"/>
      <c r="AG49" s="330"/>
      <c r="AH49" s="330"/>
      <c r="AI49" s="330"/>
      <c r="AJ49" s="330"/>
      <c r="AK49" s="330"/>
      <c r="AL49" s="330"/>
      <c r="AM49" s="330"/>
      <c r="AN49" s="330"/>
      <c r="AO49" s="330"/>
      <c r="AP49" s="330"/>
      <c r="AQ49" s="330"/>
      <c r="AR49" s="330"/>
      <c r="AS49" s="330"/>
      <c r="AT49" s="330"/>
      <c r="AU49" s="329">
        <f>D49-BE49</f>
        <v>45.69</v>
      </c>
      <c r="AV49" s="330"/>
      <c r="AW49" s="330"/>
      <c r="AX49" s="330"/>
      <c r="AY49" s="330"/>
      <c r="AZ49" s="330"/>
      <c r="BA49" s="330"/>
      <c r="BB49" s="330"/>
      <c r="BC49" s="330"/>
      <c r="BD49" s="330"/>
      <c r="BE49" s="325">
        <f>SUM(AV49:BD49,AB49:AT49,G49:Q49,S49:Z49)</f>
        <v>0.03</v>
      </c>
      <c r="BF49" s="314">
        <f>AU60</f>
        <v>58.65</v>
      </c>
      <c r="BG49" s="117">
        <f t="shared" si="17"/>
        <v>-12.93</v>
      </c>
      <c r="BH49" s="420"/>
      <c r="BI49" s="115"/>
      <c r="BK49" s="115"/>
    </row>
    <row r="50" spans="1:63" x14ac:dyDescent="0.25">
      <c r="A50" s="319" t="s">
        <v>186</v>
      </c>
      <c r="B50" s="320" t="s">
        <v>96</v>
      </c>
      <c r="C50" s="314" t="s">
        <v>101</v>
      </c>
      <c r="E50" s="328">
        <f t="shared" si="12"/>
        <v>0</v>
      </c>
      <c r="F50" s="325">
        <f t="shared" si="10"/>
        <v>0</v>
      </c>
      <c r="G50" s="330"/>
      <c r="H50" s="330"/>
      <c r="I50" s="330"/>
      <c r="J50" s="330"/>
      <c r="K50" s="330"/>
      <c r="L50" s="330"/>
      <c r="M50" s="330"/>
      <c r="N50" s="330"/>
      <c r="O50" s="330"/>
      <c r="P50" s="330"/>
      <c r="Q50" s="330"/>
      <c r="R50" s="325">
        <f>SUM(S50:Z50,AW50:BC50,AB50:AU50)</f>
        <v>0</v>
      </c>
      <c r="S50" s="330"/>
      <c r="T50" s="330"/>
      <c r="U50" s="330"/>
      <c r="V50" s="330"/>
      <c r="W50" s="330"/>
      <c r="X50" s="330"/>
      <c r="Y50" s="330"/>
      <c r="Z50" s="330"/>
      <c r="AA50" s="551">
        <f t="shared" si="18"/>
        <v>0</v>
      </c>
      <c r="AB50" s="331"/>
      <c r="AC50" s="331"/>
      <c r="AD50" s="331"/>
      <c r="AE50" s="331"/>
      <c r="AF50" s="331"/>
      <c r="AG50" s="331"/>
      <c r="AH50" s="331"/>
      <c r="AI50" s="331"/>
      <c r="AJ50" s="331"/>
      <c r="AK50" s="331"/>
      <c r="AL50" s="331"/>
      <c r="AM50" s="331"/>
      <c r="AN50" s="331"/>
      <c r="AO50" s="331"/>
      <c r="AP50" s="331"/>
      <c r="AQ50" s="331"/>
      <c r="AR50" s="330"/>
      <c r="AS50" s="330"/>
      <c r="AT50" s="330"/>
      <c r="AU50" s="330"/>
      <c r="AV50" s="329">
        <f>D50-BE50</f>
        <v>0</v>
      </c>
      <c r="AW50" s="330"/>
      <c r="AX50" s="330"/>
      <c r="AY50" s="330"/>
      <c r="AZ50" s="330"/>
      <c r="BA50" s="330"/>
      <c r="BB50" s="330"/>
      <c r="BC50" s="330"/>
      <c r="BD50" s="330"/>
      <c r="BE50" s="325">
        <f>SUM(AW50:BD50,AB50:AU50,G50:Q50,S50:Z50)</f>
        <v>0</v>
      </c>
      <c r="BF50" s="314">
        <f>AV60</f>
        <v>0</v>
      </c>
      <c r="BG50" s="117">
        <f t="shared" si="17"/>
        <v>0</v>
      </c>
      <c r="BH50" s="420"/>
      <c r="BI50" s="115"/>
      <c r="BK50" s="115"/>
    </row>
    <row r="51" spans="1:63" x14ac:dyDescent="0.25">
      <c r="A51" s="319" t="s">
        <v>187</v>
      </c>
      <c r="B51" s="320" t="s">
        <v>97</v>
      </c>
      <c r="C51" s="314" t="s">
        <v>105</v>
      </c>
      <c r="D51" s="99">
        <v>0.2</v>
      </c>
      <c r="E51" s="328">
        <f t="shared" si="12"/>
        <v>0</v>
      </c>
      <c r="F51" s="325">
        <f t="shared" si="10"/>
        <v>0</v>
      </c>
      <c r="G51" s="330"/>
      <c r="H51" s="330"/>
      <c r="I51" s="330"/>
      <c r="J51" s="330"/>
      <c r="K51" s="330"/>
      <c r="L51" s="330"/>
      <c r="M51" s="330"/>
      <c r="N51" s="330"/>
      <c r="O51" s="330"/>
      <c r="P51" s="330"/>
      <c r="Q51" s="330"/>
      <c r="R51" s="325">
        <f>SUM(S51:Z51,AX51:BC51,AB51:AV51)</f>
        <v>0</v>
      </c>
      <c r="S51" s="330"/>
      <c r="T51" s="330"/>
      <c r="U51" s="330"/>
      <c r="V51" s="330"/>
      <c r="W51" s="330"/>
      <c r="X51" s="330"/>
      <c r="Y51" s="330"/>
      <c r="Z51" s="330"/>
      <c r="AA51" s="551">
        <f t="shared" si="18"/>
        <v>0</v>
      </c>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29">
        <f>D51-BE51</f>
        <v>0.2</v>
      </c>
      <c r="AX51" s="330"/>
      <c r="AY51" s="330"/>
      <c r="AZ51" s="330"/>
      <c r="BA51" s="330"/>
      <c r="BB51" s="330"/>
      <c r="BC51" s="330"/>
      <c r="BD51" s="330"/>
      <c r="BE51" s="325">
        <f>SUM(AX51:BD51,AB51:AV51,G51:Q51,S51:Z51)</f>
        <v>0</v>
      </c>
      <c r="BF51" s="314">
        <f>AW60</f>
        <v>0.2</v>
      </c>
      <c r="BG51" s="117">
        <f t="shared" si="17"/>
        <v>0</v>
      </c>
      <c r="BH51" s="420"/>
      <c r="BI51" s="115"/>
      <c r="BK51" s="115"/>
    </row>
    <row r="52" spans="1:63" x14ac:dyDescent="0.25">
      <c r="A52" s="319" t="s">
        <v>188</v>
      </c>
      <c r="B52" s="320" t="s">
        <v>125</v>
      </c>
      <c r="C52" s="314" t="s">
        <v>102</v>
      </c>
      <c r="E52" s="328">
        <f t="shared" si="12"/>
        <v>0</v>
      </c>
      <c r="F52" s="325">
        <f t="shared" si="10"/>
        <v>0</v>
      </c>
      <c r="G52" s="330"/>
      <c r="H52" s="330"/>
      <c r="I52" s="330"/>
      <c r="J52" s="330"/>
      <c r="K52" s="330"/>
      <c r="L52" s="330"/>
      <c r="M52" s="330"/>
      <c r="N52" s="330"/>
      <c r="O52" s="330"/>
      <c r="P52" s="330"/>
      <c r="Q52" s="330"/>
      <c r="R52" s="325">
        <f>SUM(S52:Z52,AY52:BC52,AB52:AW52)</f>
        <v>0</v>
      </c>
      <c r="S52" s="330"/>
      <c r="T52" s="330"/>
      <c r="U52" s="330"/>
      <c r="V52" s="330"/>
      <c r="W52" s="330"/>
      <c r="X52" s="330"/>
      <c r="Y52" s="330"/>
      <c r="Z52" s="330"/>
      <c r="AA52" s="551">
        <f t="shared" si="18"/>
        <v>0</v>
      </c>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29">
        <f>D52-BE52</f>
        <v>0</v>
      </c>
      <c r="AY52" s="330"/>
      <c r="AZ52" s="330"/>
      <c r="BA52" s="330"/>
      <c r="BB52" s="330"/>
      <c r="BC52" s="330"/>
      <c r="BD52" s="330"/>
      <c r="BE52" s="325">
        <f>SUM(AY52:BD52,S52:AW52,G52:Q52)</f>
        <v>0</v>
      </c>
      <c r="BF52" s="314">
        <f>AX60</f>
        <v>0</v>
      </c>
      <c r="BG52" s="117">
        <f t="shared" si="17"/>
        <v>0</v>
      </c>
      <c r="BH52" s="420"/>
      <c r="BI52" s="115"/>
      <c r="BK52" s="115"/>
    </row>
    <row r="53" spans="1:63" x14ac:dyDescent="0.25">
      <c r="A53" s="319" t="s">
        <v>189</v>
      </c>
      <c r="B53" s="320" t="s">
        <v>129</v>
      </c>
      <c r="C53" s="314" t="s">
        <v>126</v>
      </c>
      <c r="E53" s="328">
        <f t="shared" si="12"/>
        <v>0</v>
      </c>
      <c r="F53" s="325">
        <f t="shared" si="10"/>
        <v>0</v>
      </c>
      <c r="G53" s="330"/>
      <c r="H53" s="330"/>
      <c r="I53" s="330"/>
      <c r="J53" s="330"/>
      <c r="K53" s="330"/>
      <c r="L53" s="330"/>
      <c r="M53" s="330"/>
      <c r="N53" s="330"/>
      <c r="O53" s="330"/>
      <c r="P53" s="330"/>
      <c r="Q53" s="330"/>
      <c r="R53" s="325">
        <f>SUM(S53:Z53,AZ53:BC53,AB53:AX53)</f>
        <v>0</v>
      </c>
      <c r="S53" s="330"/>
      <c r="T53" s="330"/>
      <c r="U53" s="330"/>
      <c r="V53" s="330"/>
      <c r="W53" s="330"/>
      <c r="X53" s="330"/>
      <c r="Y53" s="330"/>
      <c r="Z53" s="330"/>
      <c r="AA53" s="551">
        <f t="shared" si="18"/>
        <v>0</v>
      </c>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29">
        <f>D53-BE53</f>
        <v>0</v>
      </c>
      <c r="AZ53" s="330"/>
      <c r="BA53" s="330"/>
      <c r="BB53" s="330"/>
      <c r="BC53" s="330"/>
      <c r="BD53" s="330"/>
      <c r="BE53" s="325">
        <f>SUM(AZ53:BD53,AB53:AX53,G53:Q53,S53:Z53)</f>
        <v>0</v>
      </c>
      <c r="BF53" s="314">
        <f>AY60</f>
        <v>0</v>
      </c>
      <c r="BG53" s="117">
        <f t="shared" si="17"/>
        <v>0</v>
      </c>
      <c r="BH53" s="420"/>
      <c r="BI53" s="115"/>
      <c r="BK53" s="115"/>
    </row>
    <row r="54" spans="1:63" x14ac:dyDescent="0.25">
      <c r="A54" s="319" t="s">
        <v>196</v>
      </c>
      <c r="B54" s="320" t="s">
        <v>157</v>
      </c>
      <c r="C54" s="314" t="s">
        <v>111</v>
      </c>
      <c r="D54" s="99">
        <v>1.58</v>
      </c>
      <c r="E54" s="328">
        <f t="shared" si="12"/>
        <v>0</v>
      </c>
      <c r="F54" s="325">
        <f t="shared" si="10"/>
        <v>0</v>
      </c>
      <c r="G54" s="330"/>
      <c r="H54" s="330"/>
      <c r="I54" s="330"/>
      <c r="J54" s="330"/>
      <c r="K54" s="330"/>
      <c r="L54" s="330"/>
      <c r="M54" s="330"/>
      <c r="N54" s="330"/>
      <c r="O54" s="330"/>
      <c r="P54" s="330"/>
      <c r="Q54" s="330"/>
      <c r="R54" s="325">
        <f>SUM(S54:Z54,BA54:BC54,AB54:AY54)</f>
        <v>0</v>
      </c>
      <c r="S54" s="330"/>
      <c r="T54" s="330"/>
      <c r="U54" s="330"/>
      <c r="V54" s="330"/>
      <c r="W54" s="330"/>
      <c r="X54" s="330"/>
      <c r="Y54" s="330"/>
      <c r="Z54" s="330"/>
      <c r="AA54" s="551">
        <f t="shared" si="18"/>
        <v>0</v>
      </c>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29">
        <f>D54-BE54</f>
        <v>1.58</v>
      </c>
      <c r="BA54" s="330"/>
      <c r="BB54" s="330"/>
      <c r="BC54" s="330"/>
      <c r="BD54" s="330"/>
      <c r="BE54" s="325">
        <f>SUM(BA54:BD54,AB54:AY54,G54:Q54,S54:Z54)</f>
        <v>0</v>
      </c>
      <c r="BF54" s="314">
        <f>AZ60</f>
        <v>1.58</v>
      </c>
      <c r="BG54" s="117">
        <f t="shared" si="17"/>
        <v>0</v>
      </c>
      <c r="BH54" s="420"/>
      <c r="BI54" s="115"/>
      <c r="BK54" s="115"/>
    </row>
    <row r="55" spans="1:63" x14ac:dyDescent="0.25">
      <c r="A55" s="319" t="s">
        <v>197</v>
      </c>
      <c r="B55" s="320" t="s">
        <v>164</v>
      </c>
      <c r="C55" s="314" t="s">
        <v>165</v>
      </c>
      <c r="D55" s="99">
        <v>39.15</v>
      </c>
      <c r="E55" s="328">
        <f t="shared" si="12"/>
        <v>0</v>
      </c>
      <c r="F55" s="325">
        <f t="shared" si="10"/>
        <v>0</v>
      </c>
      <c r="G55" s="330"/>
      <c r="H55" s="330"/>
      <c r="I55" s="330"/>
      <c r="J55" s="330"/>
      <c r="K55" s="330"/>
      <c r="L55" s="330"/>
      <c r="M55" s="330"/>
      <c r="N55" s="330"/>
      <c r="O55" s="330"/>
      <c r="P55" s="330"/>
      <c r="Q55" s="330"/>
      <c r="R55" s="325">
        <f>SUM(S55:Z55,BB55:BC55,AB55:AZ55)</f>
        <v>0</v>
      </c>
      <c r="S55" s="330"/>
      <c r="T55" s="330"/>
      <c r="U55" s="330"/>
      <c r="V55" s="330"/>
      <c r="W55" s="330"/>
      <c r="X55" s="330"/>
      <c r="Y55" s="330"/>
      <c r="Z55" s="330"/>
      <c r="AA55" s="551">
        <f t="shared" si="18"/>
        <v>0</v>
      </c>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29">
        <f>D55-BE55</f>
        <v>39.15</v>
      </c>
      <c r="BB55" s="330"/>
      <c r="BC55" s="330"/>
      <c r="BD55" s="330"/>
      <c r="BE55" s="325">
        <f>SUM(BB55:BD55,AB55:AZ55,G55:Q55,S55:Z55)</f>
        <v>0</v>
      </c>
      <c r="BF55" s="314">
        <f>BA60</f>
        <v>39.15</v>
      </c>
      <c r="BG55" s="117">
        <f t="shared" si="17"/>
        <v>0</v>
      </c>
      <c r="BH55" s="420"/>
      <c r="BI55" s="115"/>
      <c r="BK55" s="115"/>
    </row>
    <row r="56" spans="1:63" x14ac:dyDescent="0.25">
      <c r="A56" s="319" t="s">
        <v>198</v>
      </c>
      <c r="B56" s="320" t="s">
        <v>163</v>
      </c>
      <c r="C56" s="314" t="s">
        <v>166</v>
      </c>
      <c r="D56" s="99">
        <v>28.2</v>
      </c>
      <c r="E56" s="328">
        <f t="shared" si="12"/>
        <v>0</v>
      </c>
      <c r="F56" s="325">
        <f t="shared" si="10"/>
        <v>0</v>
      </c>
      <c r="G56" s="330"/>
      <c r="H56" s="330"/>
      <c r="I56" s="330"/>
      <c r="J56" s="330"/>
      <c r="K56" s="330"/>
      <c r="L56" s="330"/>
      <c r="M56" s="330"/>
      <c r="N56" s="330"/>
      <c r="O56" s="330"/>
      <c r="P56" s="330"/>
      <c r="Q56" s="330"/>
      <c r="R56" s="325">
        <f>SUM(S56:Z56,BC56,AB56:BA56)</f>
        <v>13.25</v>
      </c>
      <c r="S56" s="330"/>
      <c r="T56" s="330"/>
      <c r="U56" s="330"/>
      <c r="V56" s="330"/>
      <c r="W56" s="330"/>
      <c r="X56" s="330"/>
      <c r="Y56" s="330"/>
      <c r="Z56" s="330"/>
      <c r="AA56" s="551">
        <f t="shared" si="18"/>
        <v>13.25</v>
      </c>
      <c r="AB56" s="330"/>
      <c r="AC56" s="330">
        <v>1.25</v>
      </c>
      <c r="AD56" s="330"/>
      <c r="AE56" s="330"/>
      <c r="AF56" s="330"/>
      <c r="AG56" s="330"/>
      <c r="AH56" s="330"/>
      <c r="AI56" s="330"/>
      <c r="AJ56" s="330"/>
      <c r="AK56" s="330"/>
      <c r="AL56" s="330"/>
      <c r="AM56" s="330">
        <v>12</v>
      </c>
      <c r="AN56" s="330"/>
      <c r="AO56" s="330"/>
      <c r="AP56" s="330"/>
      <c r="AQ56" s="330"/>
      <c r="AR56" s="330"/>
      <c r="AS56" s="330"/>
      <c r="AT56" s="330"/>
      <c r="AU56" s="330"/>
      <c r="AV56" s="331"/>
      <c r="AW56" s="330"/>
      <c r="AX56" s="330"/>
      <c r="AY56" s="330"/>
      <c r="AZ56" s="330"/>
      <c r="BA56" s="330"/>
      <c r="BB56" s="329">
        <f>D56-BE56</f>
        <v>14.95</v>
      </c>
      <c r="BC56" s="330"/>
      <c r="BD56" s="330"/>
      <c r="BE56" s="325">
        <f>SUM(BC56:BD56,AB56:BA56,G56:Q56,S56:Z56)</f>
        <v>13.25</v>
      </c>
      <c r="BF56" s="314">
        <f>BB60</f>
        <v>14.95</v>
      </c>
      <c r="BG56" s="117">
        <f t="shared" si="17"/>
        <v>13.25</v>
      </c>
      <c r="BH56" s="420"/>
      <c r="BI56" s="115"/>
      <c r="BK56" s="115"/>
    </row>
    <row r="57" spans="1:63" x14ac:dyDescent="0.25">
      <c r="A57" s="319" t="s">
        <v>199</v>
      </c>
      <c r="B57" s="320" t="s">
        <v>81</v>
      </c>
      <c r="C57" s="314" t="s">
        <v>82</v>
      </c>
      <c r="E57" s="328">
        <f t="shared" si="12"/>
        <v>0</v>
      </c>
      <c r="F57" s="325">
        <f>SUM(G57:H57)</f>
        <v>0</v>
      </c>
      <c r="G57" s="330"/>
      <c r="H57" s="330"/>
      <c r="I57" s="330"/>
      <c r="J57" s="330"/>
      <c r="K57" s="330"/>
      <c r="L57" s="330"/>
      <c r="M57" s="330"/>
      <c r="N57" s="330"/>
      <c r="O57" s="330"/>
      <c r="P57" s="330"/>
      <c r="Q57" s="330"/>
      <c r="R57" s="325">
        <f>SUM(S57:Z57,AB57:BB57)</f>
        <v>0</v>
      </c>
      <c r="S57" s="330"/>
      <c r="T57" s="330"/>
      <c r="U57" s="330"/>
      <c r="V57" s="330"/>
      <c r="W57" s="330"/>
      <c r="X57" s="330"/>
      <c r="Y57" s="330"/>
      <c r="Z57" s="330"/>
      <c r="AA57" s="551">
        <f t="shared" si="18"/>
        <v>0</v>
      </c>
      <c r="AB57" s="330"/>
      <c r="AC57" s="330"/>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29">
        <f>D57-BE57</f>
        <v>0</v>
      </c>
      <c r="BD57" s="330"/>
      <c r="BE57" s="325">
        <f>SUM(BD57,AB57:BB57,G57:Q57,S57:Z57)</f>
        <v>0</v>
      </c>
      <c r="BF57" s="314">
        <f>BC60</f>
        <v>0</v>
      </c>
      <c r="BG57" s="117">
        <f t="shared" si="17"/>
        <v>0</v>
      </c>
      <c r="BH57" s="420"/>
      <c r="BI57" s="115"/>
      <c r="BK57" s="115"/>
    </row>
    <row r="58" spans="1:63" x14ac:dyDescent="0.25">
      <c r="A58" s="338">
        <v>3</v>
      </c>
      <c r="B58" s="339" t="s">
        <v>76</v>
      </c>
      <c r="C58" s="340" t="s">
        <v>89</v>
      </c>
      <c r="D58" s="99">
        <v>17.190000000000001</v>
      </c>
      <c r="E58" s="328">
        <f t="shared" si="12"/>
        <v>0</v>
      </c>
      <c r="F58" s="325">
        <f>SUM(G58:H58)</f>
        <v>0</v>
      </c>
      <c r="G58" s="330"/>
      <c r="H58" s="330"/>
      <c r="I58" s="330"/>
      <c r="J58" s="330"/>
      <c r="K58" s="330"/>
      <c r="L58" s="330"/>
      <c r="M58" s="330"/>
      <c r="N58" s="330"/>
      <c r="O58" s="330"/>
      <c r="P58" s="330"/>
      <c r="Q58" s="330"/>
      <c r="R58" s="325">
        <f>SUM(S58:Z58,AB58:BC58)</f>
        <v>0.26</v>
      </c>
      <c r="S58" s="330"/>
      <c r="T58" s="330"/>
      <c r="U58" s="330"/>
      <c r="V58" s="330"/>
      <c r="W58" s="330"/>
      <c r="X58" s="330"/>
      <c r="Y58" s="330"/>
      <c r="Z58" s="330"/>
      <c r="AA58" s="551">
        <f t="shared" si="18"/>
        <v>0.26</v>
      </c>
      <c r="AB58" s="330">
        <v>0.01</v>
      </c>
      <c r="AC58" s="330">
        <v>0.2</v>
      </c>
      <c r="AD58" s="330"/>
      <c r="AE58" s="330"/>
      <c r="AF58" s="330"/>
      <c r="AG58" s="330"/>
      <c r="AH58" s="330">
        <v>0.04</v>
      </c>
      <c r="AI58" s="330"/>
      <c r="AJ58" s="330"/>
      <c r="AK58" s="330"/>
      <c r="AL58" s="330">
        <v>0.01</v>
      </c>
      <c r="AM58" s="330"/>
      <c r="AN58" s="330"/>
      <c r="AO58" s="330"/>
      <c r="AP58" s="330"/>
      <c r="AQ58" s="330"/>
      <c r="AR58" s="330"/>
      <c r="AS58" s="330"/>
      <c r="AT58" s="330"/>
      <c r="AU58" s="330"/>
      <c r="AV58" s="330"/>
      <c r="AW58" s="330"/>
      <c r="AX58" s="330"/>
      <c r="AY58" s="330"/>
      <c r="AZ58" s="330"/>
      <c r="BA58" s="330"/>
      <c r="BB58" s="330"/>
      <c r="BC58" s="330"/>
      <c r="BD58" s="329">
        <f>D58-BE58</f>
        <v>16.93</v>
      </c>
      <c r="BE58" s="325">
        <f>SUM(AB58:BC58,G58:Q58,S58:Z58)</f>
        <v>0.26</v>
      </c>
      <c r="BF58" s="314">
        <f>BD60</f>
        <v>16.93</v>
      </c>
      <c r="BG58" s="117">
        <f t="shared" si="17"/>
        <v>0.26000000000000156</v>
      </c>
      <c r="BH58" s="420"/>
      <c r="BI58" s="115"/>
      <c r="BK58" s="115"/>
    </row>
    <row r="59" spans="1:63" ht="16.5" customHeight="1" x14ac:dyDescent="0.25">
      <c r="A59" s="341"/>
      <c r="B59" s="342" t="s">
        <v>121</v>
      </c>
      <c r="C59" s="343"/>
      <c r="D59" s="332"/>
      <c r="E59" s="325">
        <f>SUM(G59:Q59)</f>
        <v>35.85</v>
      </c>
      <c r="F59" s="325">
        <f>SUM(G59:H59)</f>
        <v>0</v>
      </c>
      <c r="G59" s="325">
        <f>SUM(G30:G58,G10:G19,G21:G28)</f>
        <v>0</v>
      </c>
      <c r="H59" s="325">
        <f>SUM(H30:H58,H11:H19,H9,H21:H28)</f>
        <v>0</v>
      </c>
      <c r="I59" s="325">
        <f>SUM(I30:I58,I12:I19,I9:I10,I21:I28)</f>
        <v>0</v>
      </c>
      <c r="J59" s="325">
        <f>SUM(J30:J58,J13:J19,J9:J11,J21:J28)</f>
        <v>31.85</v>
      </c>
      <c r="K59" s="325">
        <f>SUM(K30:K58,K14:K19,K9:K12,K21:K28)</f>
        <v>0</v>
      </c>
      <c r="L59" s="325">
        <f>SUM(L30:L58,L15:L19,L9:L13,L21:L28)</f>
        <v>0</v>
      </c>
      <c r="M59" s="325">
        <f>SUM(M30:M58,M16:M19,M9:M14,M21:M28)</f>
        <v>0</v>
      </c>
      <c r="N59" s="325">
        <f>SUM(N30:N58,N17:N19,N9:N15,N21:N28)</f>
        <v>0</v>
      </c>
      <c r="O59" s="325">
        <f>SUM(O30:O58,O18:O19,O9:O16,O21:O28)</f>
        <v>0</v>
      </c>
      <c r="P59" s="325">
        <f>SUM(P30:P58,P19,P9:P17,P21:P28)</f>
        <v>0</v>
      </c>
      <c r="Q59" s="325">
        <f>SUM(Q30:Q58,Q9:Q18,Q21:Q28)</f>
        <v>4</v>
      </c>
      <c r="R59" s="325">
        <f>SUM(S59:Z59,AB59:BC59)</f>
        <v>58.17</v>
      </c>
      <c r="S59" s="325">
        <f>SUM(S30:S58,S9:S19,S22:S28)</f>
        <v>0</v>
      </c>
      <c r="T59" s="325">
        <f>SUM(T30:T58,T21,T9:T19,T23:T28)</f>
        <v>0.14000000000000001</v>
      </c>
      <c r="U59" s="325">
        <f>SUM(U30:U58,U21:U22,U9:U19,U24:U28)</f>
        <v>0</v>
      </c>
      <c r="V59" s="325">
        <f>SUM(V30:V58,V21:V23,V9:V19,V25:V28)</f>
        <v>11.07</v>
      </c>
      <c r="W59" s="325">
        <f>SUM(W30:W58,W21:W24,W9:W19,W26:W28)</f>
        <v>0.17</v>
      </c>
      <c r="X59" s="325">
        <f>SUM(X30:X58,X21:X25,X9:X19,X27:X28)</f>
        <v>0</v>
      </c>
      <c r="Y59" s="325">
        <f>SUM(Y30:Y58,Y21:Y26,Y9:Y19,Y28)</f>
        <v>0</v>
      </c>
      <c r="Z59" s="325">
        <f>SUM(Z30:Z58,Z21:Z27,Z9:Z19)</f>
        <v>5.5</v>
      </c>
      <c r="AA59" s="551">
        <f>SUM(AA30:AA58,AA21:AA28,AA9:AA19)</f>
        <v>28.28</v>
      </c>
      <c r="AB59" s="325">
        <f>SUM(AB31:AB58,AB21:AB28,AB9:AB19)</f>
        <v>1.0899999999999999</v>
      </c>
      <c r="AC59" s="325">
        <f>SUM(AC32:AC58,AC21:AC28,AC9:AC19,AC30)</f>
        <v>6.45</v>
      </c>
      <c r="AD59" s="325">
        <f>SUM(AD33:AD58,AD21:AD28,AD9:AD19,AD30:AD31)</f>
        <v>0</v>
      </c>
      <c r="AE59" s="325">
        <f>SUM(AE34:AE58,AE21:AE28,AE9:AE19,AE30:AE32)</f>
        <v>0</v>
      </c>
      <c r="AF59" s="325">
        <f>SUM(AF35:AF58,AF21:AF28,AF9:AF19,AF30:AF33)</f>
        <v>0.6100000000000001</v>
      </c>
      <c r="AG59" s="325">
        <f>SUM(AG36:AG58,AG21:AG28,AG9:AG19,AG30:AG34)</f>
        <v>0.32</v>
      </c>
      <c r="AH59" s="325">
        <f>SUM(AH37:AH58,AH21:AH28,AH9:AH19,AH30:AH35)</f>
        <v>1.82</v>
      </c>
      <c r="AI59" s="325">
        <f>SUM(AI38:AI58,AI21:AI28,AI9:AI19,AI30:AI36)</f>
        <v>0.27</v>
      </c>
      <c r="AJ59" s="325">
        <f>SUM(AJ39:AJ58,AJ21:AJ28,AJ9:AJ19,AJ30:AJ37)</f>
        <v>0</v>
      </c>
      <c r="AK59" s="325">
        <f>SUM(AK40:AK58,AK21:AK28,AK9:AK19,AK30:AK38)</f>
        <v>0</v>
      </c>
      <c r="AL59" s="325">
        <f>SUM(AL41:AL58,AL21:AL28,AL9:AL19,AL30:AL39)</f>
        <v>5.63</v>
      </c>
      <c r="AM59" s="325">
        <f>SUM(AM42:AM58,AM21:AM28,AM9:AM19,AM30:AM40)</f>
        <v>12</v>
      </c>
      <c r="AN59" s="325">
        <f>SUM(AN43:AN58,AN21:AN28,AN9:AN19,AN30:AN41)</f>
        <v>0</v>
      </c>
      <c r="AO59" s="325">
        <f>SUM(AO44:AO58,AO21:AO28,AO9:AO19,AO30:AO42)</f>
        <v>0</v>
      </c>
      <c r="AP59" s="325">
        <f>SUM(AP45:AP58,AP21:AP28,AP9:AP19,AP30:AP43)</f>
        <v>0.09</v>
      </c>
      <c r="AQ59" s="325">
        <f>SUM(AQ46:AQ58,AQ21:AQ28,AQ9:AQ19,AQ30:AQ44)</f>
        <v>0</v>
      </c>
      <c r="AR59" s="325">
        <f>SUM(AR47:AR58,AR21:AR28,AR9:AR19,AR30:AR45)</f>
        <v>0</v>
      </c>
      <c r="AS59" s="325">
        <f>SUM(AS48:AS58,AS21:AS28,AS9:AS19,AS30:AS46)</f>
        <v>0</v>
      </c>
      <c r="AT59" s="325">
        <f>SUM(AT49:AT58,AT21:AT28,AT9:AT19,AT30:AT47)</f>
        <v>0.05</v>
      </c>
      <c r="AU59" s="325">
        <f>SUM(AU50:AU58,AU21:AU28,AU9:AU19,AU30:AU48)</f>
        <v>12.959999999999999</v>
      </c>
      <c r="AV59" s="325">
        <f>SUM(AV51:AV58,AV21:AV28,AV9:AV19,AV30:AV49)</f>
        <v>0</v>
      </c>
      <c r="AW59" s="325">
        <f>SUM(AW52:AW58,AW21:AW28,AW9:AW19,AW30:AW50)</f>
        <v>0</v>
      </c>
      <c r="AX59" s="325">
        <f>SUM(AX53:AX58,AX30:AX51,AX9:AX19,AX21:AX28)</f>
        <v>0</v>
      </c>
      <c r="AY59" s="325">
        <f>SUM(AY54:AY58,AY30:AY52,AY9:AY19,AY21:AY28)</f>
        <v>0</v>
      </c>
      <c r="AZ59" s="325">
        <f>SUM(AZ55:AZ58,AZ30:AZ53,AZ9:AZ19,AZ21:AZ28)</f>
        <v>0</v>
      </c>
      <c r="BA59" s="325">
        <f>SUM(BA56:BA58,BA30:BA54,BA9:BA19,BA21:BA28)</f>
        <v>0</v>
      </c>
      <c r="BB59" s="325">
        <f>SUM(BB57:BB58,BB30:BB55,BB9:BB19,BB21:BB28)</f>
        <v>0</v>
      </c>
      <c r="BC59" s="325">
        <f>SUM(BC58,BC30:BC56,BC9:BC19,BC21:BC28)</f>
        <v>0</v>
      </c>
      <c r="BD59" s="325">
        <f>SUM(BD30:BD57,BD9:BD19,BD21:BD28)</f>
        <v>0</v>
      </c>
      <c r="BE59" s="330"/>
      <c r="BF59" s="330"/>
      <c r="BG59" s="116"/>
      <c r="BH59" s="419"/>
      <c r="BK59" s="115"/>
    </row>
    <row r="60" spans="1:63" x14ac:dyDescent="0.25">
      <c r="A60" s="344"/>
      <c r="B60" s="345" t="s">
        <v>122</v>
      </c>
      <c r="C60" s="346"/>
      <c r="D60" s="347"/>
      <c r="E60" s="347">
        <f>E59+E7</f>
        <v>811.68999999999994</v>
      </c>
      <c r="F60" s="347">
        <f>F8+F59</f>
        <v>146.80000000000001</v>
      </c>
      <c r="G60" s="347">
        <f>G59+G9</f>
        <v>145.46</v>
      </c>
      <c r="H60" s="347">
        <f>H10+H59</f>
        <v>1.34</v>
      </c>
      <c r="I60" s="347">
        <f>I11+I59</f>
        <v>166.69</v>
      </c>
      <c r="J60" s="347">
        <f>J12+J59</f>
        <v>279.40000000000003</v>
      </c>
      <c r="K60" s="347">
        <f>K13+K59</f>
        <v>0</v>
      </c>
      <c r="L60" s="347">
        <f>L14+L59</f>
        <v>0</v>
      </c>
      <c r="M60" s="347">
        <f>M15+M59</f>
        <v>204.95</v>
      </c>
      <c r="N60" s="347">
        <f>N16+N59</f>
        <v>0</v>
      </c>
      <c r="O60" s="347">
        <f>O59+O17</f>
        <v>9.85</v>
      </c>
      <c r="P60" s="347">
        <f>P59+P18</f>
        <v>0</v>
      </c>
      <c r="Q60" s="347">
        <f>Q59+Q19</f>
        <v>4</v>
      </c>
      <c r="R60" s="347">
        <f>SUM(R59,R20)</f>
        <v>326.32</v>
      </c>
      <c r="S60" s="347">
        <f>S59+S21</f>
        <v>0</v>
      </c>
      <c r="T60" s="347">
        <f>T59+T22</f>
        <v>0.14000000000000001</v>
      </c>
      <c r="U60" s="347">
        <f>U59+U23</f>
        <v>0</v>
      </c>
      <c r="V60" s="347">
        <f>+V59+V24</f>
        <v>11.07</v>
      </c>
      <c r="W60" s="347">
        <f>+W59+W25</f>
        <v>0.17</v>
      </c>
      <c r="X60" s="347">
        <f>X59+X26</f>
        <v>4.0599999999999996</v>
      </c>
      <c r="Y60" s="347">
        <f>+Y59+Y27</f>
        <v>0</v>
      </c>
      <c r="Z60" s="347">
        <f>+Z59+Z28</f>
        <v>5.5</v>
      </c>
      <c r="AA60" s="553">
        <f>+AA59+AA29</f>
        <v>189.54</v>
      </c>
      <c r="AB60" s="347">
        <f>+AB59+AB30</f>
        <v>90.16</v>
      </c>
      <c r="AC60" s="347">
        <f>+AC59+AC31</f>
        <v>30.63</v>
      </c>
      <c r="AD60" s="347">
        <f>+AD59+AD32</f>
        <v>0</v>
      </c>
      <c r="AE60" s="347">
        <f>+AE59+AE33</f>
        <v>0.17</v>
      </c>
      <c r="AF60" s="347">
        <f>+AF59+AF34</f>
        <v>3.41</v>
      </c>
      <c r="AG60" s="347">
        <f>+AG59+AG35</f>
        <v>3.59</v>
      </c>
      <c r="AH60" s="347">
        <f>+AH59+AH36</f>
        <v>3.26</v>
      </c>
      <c r="AI60" s="347">
        <f>+AI59+AI37</f>
        <v>0.38</v>
      </c>
      <c r="AJ60" s="347">
        <f>+AJ59+AJ38</f>
        <v>0</v>
      </c>
      <c r="AK60" s="347">
        <f>+AK59+AK39</f>
        <v>0</v>
      </c>
      <c r="AL60" s="347">
        <f>+AL59+AL40</f>
        <v>9.74</v>
      </c>
      <c r="AM60" s="347">
        <f>+AM59+AM41</f>
        <v>21.09</v>
      </c>
      <c r="AN60" s="347">
        <f>+AN59+AN42</f>
        <v>27</v>
      </c>
      <c r="AO60" s="347">
        <f>+AO59+AO43</f>
        <v>0</v>
      </c>
      <c r="AP60" s="347">
        <f>+AP59+AP44</f>
        <v>0.09</v>
      </c>
      <c r="AQ60" s="347">
        <f>+AQ59+AQ45</f>
        <v>0</v>
      </c>
      <c r="AR60" s="347">
        <f>AR59+AR46</f>
        <v>0</v>
      </c>
      <c r="AS60" s="347">
        <f>AS59+AS47</f>
        <v>1.26</v>
      </c>
      <c r="AT60" s="347">
        <f>AT59+AT48</f>
        <v>0.05</v>
      </c>
      <c r="AU60" s="347">
        <f>AU59+AU49</f>
        <v>58.65</v>
      </c>
      <c r="AV60" s="347">
        <f>AV59+AV50</f>
        <v>0</v>
      </c>
      <c r="AW60" s="347">
        <f>AW59+AW51</f>
        <v>0.2</v>
      </c>
      <c r="AX60" s="347">
        <f>AX59+AX52</f>
        <v>0</v>
      </c>
      <c r="AY60" s="347">
        <f>AY59+AY53</f>
        <v>0</v>
      </c>
      <c r="AZ60" s="347">
        <f>AZ59+AZ54</f>
        <v>1.58</v>
      </c>
      <c r="BA60" s="347">
        <f>BA59+BA55</f>
        <v>39.15</v>
      </c>
      <c r="BB60" s="347">
        <f>BB59+BB56</f>
        <v>14.95</v>
      </c>
      <c r="BC60" s="347">
        <f>BC59+BC57</f>
        <v>0</v>
      </c>
      <c r="BD60" s="347">
        <f>BD59+BD58</f>
        <v>16.93</v>
      </c>
      <c r="BE60" s="347"/>
      <c r="BF60" s="347"/>
      <c r="BG60" s="116"/>
      <c r="BH60" s="427"/>
      <c r="BK60" s="115"/>
    </row>
    <row r="61" spans="1:63" x14ac:dyDescent="0.25">
      <c r="A61" s="119"/>
      <c r="B61" s="124"/>
      <c r="C61" s="125"/>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547"/>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H61" s="427"/>
    </row>
    <row r="62" spans="1:63" x14ac:dyDescent="0.25">
      <c r="A62" s="119"/>
      <c r="B62" s="120" t="s">
        <v>171</v>
      </c>
      <c r="C62" s="121" t="s">
        <v>167</v>
      </c>
      <c r="D62" s="122"/>
      <c r="E62" s="116"/>
      <c r="F62" s="116"/>
      <c r="G62" s="116"/>
      <c r="H62" s="116"/>
      <c r="I62" s="116"/>
      <c r="J62" s="116"/>
      <c r="K62" s="116"/>
      <c r="L62" s="116"/>
      <c r="M62" s="116"/>
      <c r="N62" s="116"/>
      <c r="O62" s="116"/>
      <c r="P62" s="116"/>
      <c r="Q62" s="116"/>
      <c r="R62" s="116"/>
      <c r="S62" s="116"/>
      <c r="T62" s="116"/>
      <c r="U62" s="116"/>
      <c r="V62" s="116"/>
      <c r="W62" s="116"/>
      <c r="X62" s="116"/>
      <c r="Y62" s="116"/>
      <c r="Z62" s="116"/>
      <c r="AA62" s="547"/>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H62" s="428"/>
      <c r="BI62" s="115"/>
    </row>
    <row r="63" spans="1:63" x14ac:dyDescent="0.25">
      <c r="A63" s="119"/>
      <c r="B63" s="120" t="s">
        <v>172</v>
      </c>
      <c r="C63" s="121" t="s">
        <v>168</v>
      </c>
      <c r="D63" s="122"/>
      <c r="E63" s="116"/>
      <c r="F63" s="116"/>
      <c r="G63" s="116"/>
      <c r="H63" s="116"/>
      <c r="I63" s="116"/>
      <c r="J63" s="116"/>
      <c r="K63" s="116"/>
      <c r="L63" s="116"/>
      <c r="M63" s="116"/>
      <c r="N63" s="116"/>
      <c r="O63" s="116"/>
      <c r="P63" s="116"/>
      <c r="Q63" s="116"/>
      <c r="R63" s="116"/>
      <c r="S63" s="116"/>
      <c r="T63" s="116"/>
      <c r="U63" s="116"/>
      <c r="V63" s="116"/>
      <c r="W63" s="116"/>
      <c r="X63" s="116"/>
      <c r="Y63" s="116"/>
      <c r="Z63" s="116"/>
      <c r="AA63" s="547"/>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5"/>
      <c r="AX63" s="115"/>
      <c r="AY63" s="115"/>
      <c r="AZ63" s="116"/>
      <c r="BA63" s="116"/>
      <c r="BB63" s="116"/>
      <c r="BC63" s="116"/>
      <c r="BD63" s="116"/>
      <c r="BE63" s="116"/>
      <c r="BF63" s="116"/>
      <c r="BH63" s="296"/>
      <c r="BI63" s="115"/>
    </row>
    <row r="64" spans="1:63" x14ac:dyDescent="0.25">
      <c r="A64" s="119"/>
      <c r="B64" s="120" t="s">
        <v>173</v>
      </c>
      <c r="C64" s="121" t="s">
        <v>127</v>
      </c>
      <c r="D64" s="122"/>
      <c r="E64" s="116"/>
      <c r="F64" s="116"/>
      <c r="G64" s="116"/>
      <c r="H64" s="116"/>
      <c r="I64" s="116"/>
      <c r="J64" s="116"/>
      <c r="K64" s="116"/>
      <c r="L64" s="116"/>
      <c r="M64" s="116"/>
      <c r="N64" s="116"/>
      <c r="O64" s="116"/>
      <c r="P64" s="116"/>
      <c r="Q64" s="116"/>
      <c r="R64" s="116"/>
      <c r="S64" s="116"/>
      <c r="T64" s="116"/>
      <c r="U64" s="116"/>
      <c r="V64" s="116"/>
      <c r="W64" s="116"/>
      <c r="X64" s="116"/>
      <c r="Y64" s="116"/>
      <c r="Z64" s="116"/>
      <c r="AA64" s="547"/>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5"/>
      <c r="AX64" s="115"/>
      <c r="AY64" s="115"/>
      <c r="AZ64" s="116"/>
      <c r="BA64" s="116"/>
      <c r="BB64" s="116"/>
      <c r="BC64" s="116"/>
      <c r="BD64" s="116"/>
      <c r="BE64" s="116"/>
      <c r="BF64" s="116"/>
      <c r="BH64" s="296"/>
      <c r="BI64" s="115"/>
    </row>
    <row r="65" spans="1:61" x14ac:dyDescent="0.25">
      <c r="A65" s="119"/>
      <c r="B65" s="124"/>
      <c r="C65" s="125"/>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547"/>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5"/>
      <c r="AX65" s="115"/>
      <c r="AY65" s="115"/>
      <c r="AZ65" s="116"/>
      <c r="BA65" s="116"/>
      <c r="BB65" s="116"/>
      <c r="BC65" s="116"/>
      <c r="BD65" s="116"/>
      <c r="BE65" s="116"/>
      <c r="BF65" s="116"/>
      <c r="BH65" s="296"/>
      <c r="BI65" s="293"/>
    </row>
    <row r="66" spans="1:61" x14ac:dyDescent="0.25">
      <c r="AW66" s="115"/>
      <c r="AX66" s="115"/>
      <c r="AY66" s="115"/>
      <c r="BH66" s="296"/>
      <c r="BI66" s="293"/>
    </row>
    <row r="67" spans="1:61" x14ac:dyDescent="0.25">
      <c r="BH67" s="296"/>
      <c r="BI67" s="293"/>
    </row>
    <row r="68" spans="1:61" x14ac:dyDescent="0.25">
      <c r="AC68" s="99" t="s">
        <v>616</v>
      </c>
      <c r="BH68" s="296"/>
      <c r="BI68" s="293"/>
    </row>
    <row r="69" spans="1:61" x14ac:dyDescent="0.25">
      <c r="AB69" s="99">
        <v>0.65</v>
      </c>
      <c r="AC69" s="99" t="s">
        <v>249</v>
      </c>
      <c r="BH69" s="294"/>
      <c r="BI69" s="293"/>
    </row>
    <row r="70" spans="1:61" x14ac:dyDescent="0.25">
      <c r="BH70" s="294"/>
      <c r="BI70" s="293"/>
    </row>
    <row r="71" spans="1:61" x14ac:dyDescent="0.25">
      <c r="BH71" s="294"/>
      <c r="BI71" s="295"/>
    </row>
    <row r="72" spans="1:61" x14ac:dyDescent="0.25">
      <c r="BH72" s="294"/>
      <c r="BI72" s="295"/>
    </row>
    <row r="73" spans="1:61" x14ac:dyDescent="0.25">
      <c r="BH73" s="294"/>
      <c r="BI73" s="295"/>
    </row>
    <row r="76" spans="1:61" x14ac:dyDescent="0.25">
      <c r="B76" s="143"/>
    </row>
  </sheetData>
  <sheetProtection selectLockedCells="1"/>
  <mergeCells count="11">
    <mergeCell ref="F5:BD5"/>
    <mergeCell ref="BE5:BE6"/>
    <mergeCell ref="BF5:BF6"/>
    <mergeCell ref="A1:B1"/>
    <mergeCell ref="A2:BE2"/>
    <mergeCell ref="A3:BF3"/>
    <mergeCell ref="BC4:BF4"/>
    <mergeCell ref="A5:A6"/>
    <mergeCell ref="B5:B6"/>
    <mergeCell ref="C5:C6"/>
    <mergeCell ref="D5:D6"/>
  </mergeCells>
  <phoneticPr fontId="0" type="noConversion"/>
  <pageMargins left="0.47" right="0.16" top="0.64" bottom="0.2" header="0.56999999999999995" footer="0.16"/>
  <pageSetup paperSize="8"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
  <sheetViews>
    <sheetView showZeros="0" zoomScale="85" zoomScaleNormal="85" workbookViewId="0">
      <pane xSplit="1" ySplit="7" topLeftCell="B8" activePane="bottomRight" state="frozen"/>
      <selection pane="topRight" activeCell="B1" sqref="B1"/>
      <selection pane="bottomLeft" activeCell="A8" sqref="A8"/>
      <selection pane="bottomRight" activeCell="D4" sqref="D4:D6"/>
    </sheetView>
  </sheetViews>
  <sheetFormatPr defaultColWidth="9.140625" defaultRowHeight="12.75" x14ac:dyDescent="0.2"/>
  <cols>
    <col min="1" max="1" width="5" style="701" customWidth="1"/>
    <col min="2" max="2" width="38.5703125" style="701" customWidth="1"/>
    <col min="3" max="3" width="7.42578125" style="701" customWidth="1"/>
    <col min="4" max="4" width="14.28515625" style="701" customWidth="1"/>
    <col min="5" max="5" width="11" style="701" customWidth="1"/>
    <col min="6" max="6" width="12.5703125" style="701" customWidth="1"/>
    <col min="7" max="7" width="10.7109375" style="701" customWidth="1"/>
    <col min="8" max="9" width="0" style="701" hidden="1" customWidth="1"/>
    <col min="10" max="10" width="16.85546875" style="701" hidden="1" customWidth="1"/>
    <col min="11" max="12" width="0" style="701" hidden="1" customWidth="1"/>
    <col min="13" max="13" width="13.140625" style="701" customWidth="1"/>
    <col min="14" max="14" width="19.140625" style="701" customWidth="1"/>
    <col min="15" max="16384" width="9.140625" style="701"/>
  </cols>
  <sheetData>
    <row r="1" spans="1:14" ht="15.75" x14ac:dyDescent="0.25">
      <c r="A1" s="1103" t="s">
        <v>55</v>
      </c>
      <c r="B1" s="1103"/>
      <c r="C1" s="699"/>
      <c r="D1" s="700"/>
      <c r="E1" s="700"/>
      <c r="F1" s="700"/>
    </row>
    <row r="2" spans="1:14" s="702" customFormat="1" ht="16.5" customHeight="1" x14ac:dyDescent="0.25">
      <c r="A2" s="1104" t="s">
        <v>487</v>
      </c>
      <c r="B2" s="1104"/>
      <c r="C2" s="1104"/>
      <c r="D2" s="1104"/>
      <c r="E2" s="1104"/>
      <c r="F2" s="1104"/>
      <c r="G2" s="1104"/>
      <c r="J2" s="1101"/>
      <c r="K2" s="1101"/>
      <c r="L2" s="1101"/>
      <c r="M2" s="1101"/>
    </row>
    <row r="3" spans="1:14" s="702" customFormat="1" ht="15.75" x14ac:dyDescent="0.2">
      <c r="A3" s="1105" t="s">
        <v>619</v>
      </c>
      <c r="B3" s="1105"/>
      <c r="C3" s="1105"/>
      <c r="D3" s="1105"/>
      <c r="E3" s="1105"/>
      <c r="F3" s="1105"/>
      <c r="G3" s="1105"/>
      <c r="J3" s="1102"/>
      <c r="K3" s="1102"/>
      <c r="L3" s="1102"/>
      <c r="M3" s="1102"/>
    </row>
    <row r="4" spans="1:14" ht="34.5" customHeight="1" thickBot="1" x14ac:dyDescent="0.25">
      <c r="A4" s="1106" t="s">
        <v>123</v>
      </c>
      <c r="B4" s="1109" t="s">
        <v>170</v>
      </c>
      <c r="C4" s="1109" t="s">
        <v>24</v>
      </c>
      <c r="D4" s="1106" t="s">
        <v>434</v>
      </c>
      <c r="E4" s="1112" t="s">
        <v>497</v>
      </c>
      <c r="F4" s="1112"/>
      <c r="G4" s="1112"/>
    </row>
    <row r="5" spans="1:14" ht="22.5" customHeight="1" thickBot="1" x14ac:dyDescent="0.25">
      <c r="A5" s="1107"/>
      <c r="B5" s="1110"/>
      <c r="C5" s="1110"/>
      <c r="D5" s="1107"/>
      <c r="E5" s="1112" t="s">
        <v>34</v>
      </c>
      <c r="F5" s="1112" t="s">
        <v>174</v>
      </c>
      <c r="G5" s="1112"/>
      <c r="J5" s="703"/>
      <c r="K5" s="704"/>
    </row>
    <row r="6" spans="1:14" ht="47.25" customHeight="1" x14ac:dyDescent="0.2">
      <c r="A6" s="1108"/>
      <c r="B6" s="1111"/>
      <c r="C6" s="1111"/>
      <c r="D6" s="1108"/>
      <c r="E6" s="1112"/>
      <c r="F6" s="705" t="s">
        <v>175</v>
      </c>
      <c r="G6" s="705" t="s">
        <v>169</v>
      </c>
    </row>
    <row r="7" spans="1:14" s="706" customFormat="1" ht="24" x14ac:dyDescent="0.2">
      <c r="A7" s="627">
        <v>-1</v>
      </c>
      <c r="B7" s="627">
        <v>-2</v>
      </c>
      <c r="C7" s="627">
        <v>-3</v>
      </c>
      <c r="D7" s="627">
        <v>-4</v>
      </c>
      <c r="E7" s="627">
        <v>-5</v>
      </c>
      <c r="F7" s="627" t="s">
        <v>176</v>
      </c>
      <c r="G7" s="627" t="s">
        <v>177</v>
      </c>
    </row>
    <row r="8" spans="1:14" s="702" customFormat="1" ht="15.75" x14ac:dyDescent="0.2">
      <c r="A8" s="619">
        <v>1</v>
      </c>
      <c r="B8" s="620" t="s">
        <v>35</v>
      </c>
      <c r="C8" s="619" t="s">
        <v>25</v>
      </c>
      <c r="D8" s="707">
        <v>116625.47</v>
      </c>
      <c r="E8" s="707">
        <f>'Bieu 12 CH'!D8</f>
        <v>117369.87000000001</v>
      </c>
      <c r="F8" s="708">
        <f>E8-D8</f>
        <v>744.40000000000873</v>
      </c>
      <c r="G8" s="708">
        <f>IFERROR(E8/D8*100,0)</f>
        <v>100.63828252953667</v>
      </c>
      <c r="J8" s="709"/>
      <c r="N8" s="710"/>
    </row>
    <row r="9" spans="1:14" s="702" customFormat="1" ht="15.75" x14ac:dyDescent="0.2">
      <c r="A9" s="619"/>
      <c r="B9" s="711" t="s">
        <v>435</v>
      </c>
      <c r="C9" s="619"/>
      <c r="D9" s="707"/>
      <c r="E9" s="707"/>
      <c r="F9" s="708"/>
      <c r="G9" s="708"/>
      <c r="J9" s="709"/>
      <c r="N9" s="710"/>
    </row>
    <row r="10" spans="1:14" ht="15.75" x14ac:dyDescent="0.2">
      <c r="A10" s="621" t="s">
        <v>5</v>
      </c>
      <c r="B10" s="622" t="s">
        <v>85</v>
      </c>
      <c r="C10" s="623" t="s">
        <v>86</v>
      </c>
      <c r="D10" s="712">
        <v>4225.1499999999996</v>
      </c>
      <c r="E10" s="712">
        <f>'Bieu 12 CH'!D9</f>
        <v>4324.6499999999987</v>
      </c>
      <c r="F10" s="713">
        <f t="shared" ref="F10:F61" si="0">E10-D10</f>
        <v>99.499999999999091</v>
      </c>
      <c r="G10" s="713">
        <f t="shared" ref="G10:G61" si="1">IFERROR(E10/D10*100,0)</f>
        <v>102.35494597824928</v>
      </c>
      <c r="I10" s="702"/>
      <c r="J10" s="709"/>
      <c r="K10" s="702"/>
      <c r="N10" s="714"/>
    </row>
    <row r="11" spans="1:14" s="715" customFormat="1" ht="15.75" x14ac:dyDescent="0.2">
      <c r="A11" s="621"/>
      <c r="B11" s="625" t="s">
        <v>496</v>
      </c>
      <c r="C11" s="623" t="s">
        <v>84</v>
      </c>
      <c r="D11" s="712">
        <v>3841.45</v>
      </c>
      <c r="E11" s="712">
        <f>'Bieu 12 CH'!D10</f>
        <v>3928.6099999999997</v>
      </c>
      <c r="F11" s="713">
        <f t="shared" si="0"/>
        <v>87.159999999999854</v>
      </c>
      <c r="G11" s="713">
        <f t="shared" si="1"/>
        <v>102.26893490739172</v>
      </c>
      <c r="I11" s="702"/>
      <c r="J11" s="709"/>
      <c r="K11" s="702"/>
      <c r="N11" s="716"/>
    </row>
    <row r="12" spans="1:14" ht="15.75" x14ac:dyDescent="0.2">
      <c r="A12" s="621" t="s">
        <v>6</v>
      </c>
      <c r="B12" s="622" t="s">
        <v>113</v>
      </c>
      <c r="C12" s="623" t="s">
        <v>56</v>
      </c>
      <c r="D12" s="712">
        <v>3551.45</v>
      </c>
      <c r="E12" s="712">
        <f>'Bieu 12 CH'!D12</f>
        <v>3883.7299999999996</v>
      </c>
      <c r="F12" s="713">
        <f t="shared" si="0"/>
        <v>332.27999999999975</v>
      </c>
      <c r="G12" s="713">
        <f t="shared" si="1"/>
        <v>109.3561784623182</v>
      </c>
      <c r="I12" s="702"/>
      <c r="J12" s="709"/>
      <c r="K12" s="702"/>
      <c r="N12" s="714"/>
    </row>
    <row r="13" spans="1:14" ht="15.75" x14ac:dyDescent="0.2">
      <c r="A13" s="621" t="s">
        <v>7</v>
      </c>
      <c r="B13" s="622" t="s">
        <v>39</v>
      </c>
      <c r="C13" s="623" t="s">
        <v>44</v>
      </c>
      <c r="D13" s="712">
        <v>12287.24</v>
      </c>
      <c r="E13" s="712">
        <f>'Bieu 12 CH'!D13</f>
        <v>9669.7000000000007</v>
      </c>
      <c r="F13" s="713">
        <f t="shared" si="0"/>
        <v>-2617.5399999999991</v>
      </c>
      <c r="G13" s="713">
        <f t="shared" si="1"/>
        <v>78.697087384961975</v>
      </c>
      <c r="I13" s="702"/>
      <c r="J13" s="709"/>
      <c r="K13" s="702"/>
      <c r="N13" s="714"/>
    </row>
    <row r="14" spans="1:14" ht="15.75" x14ac:dyDescent="0.2">
      <c r="A14" s="621" t="s">
        <v>8</v>
      </c>
      <c r="B14" s="622" t="s">
        <v>15</v>
      </c>
      <c r="C14" s="623" t="s">
        <v>26</v>
      </c>
      <c r="D14" s="712">
        <v>30988.91</v>
      </c>
      <c r="E14" s="712">
        <f>'Bieu 12 CH'!D14</f>
        <v>30971.19</v>
      </c>
      <c r="F14" s="713">
        <f t="shared" si="0"/>
        <v>-17.720000000001164</v>
      </c>
      <c r="G14" s="713">
        <f t="shared" si="1"/>
        <v>99.942818253368699</v>
      </c>
      <c r="I14" s="702"/>
      <c r="J14" s="709"/>
      <c r="K14" s="702"/>
      <c r="N14" s="714"/>
    </row>
    <row r="15" spans="1:14" ht="15.75" x14ac:dyDescent="0.2">
      <c r="A15" s="621" t="s">
        <v>9</v>
      </c>
      <c r="B15" s="622" t="s">
        <v>16</v>
      </c>
      <c r="C15" s="623" t="s">
        <v>27</v>
      </c>
      <c r="D15" s="712">
        <v>17479.86</v>
      </c>
      <c r="E15" s="712">
        <f>'Bieu 12 CH'!D15</f>
        <v>17311.09</v>
      </c>
      <c r="F15" s="713">
        <f t="shared" si="0"/>
        <v>-168.77000000000044</v>
      </c>
      <c r="G15" s="713">
        <f t="shared" si="1"/>
        <v>99.034488834578767</v>
      </c>
      <c r="I15" s="702"/>
      <c r="J15" s="709"/>
      <c r="K15" s="702"/>
      <c r="N15" s="714"/>
    </row>
    <row r="16" spans="1:14" ht="15.75" x14ac:dyDescent="0.2">
      <c r="A16" s="621" t="s">
        <v>41</v>
      </c>
      <c r="B16" s="622" t="s">
        <v>40</v>
      </c>
      <c r="C16" s="623" t="s">
        <v>45</v>
      </c>
      <c r="D16" s="712">
        <v>47427.94</v>
      </c>
      <c r="E16" s="712">
        <f>'Bieu 12 CH'!D16</f>
        <v>50861.48</v>
      </c>
      <c r="F16" s="713">
        <f t="shared" si="0"/>
        <v>3433.5400000000009</v>
      </c>
      <c r="G16" s="713">
        <f t="shared" si="1"/>
        <v>107.23948794739979</v>
      </c>
      <c r="I16" s="702"/>
      <c r="J16" s="709"/>
      <c r="K16" s="702"/>
      <c r="N16" s="714"/>
    </row>
    <row r="17" spans="1:16" ht="31.5" x14ac:dyDescent="0.25">
      <c r="A17" s="624"/>
      <c r="B17" s="625" t="s">
        <v>446</v>
      </c>
      <c r="C17" s="623" t="s">
        <v>447</v>
      </c>
      <c r="D17" s="712"/>
      <c r="E17" s="712">
        <f>'Bieu 12 CH'!D17</f>
        <v>21254.359999999997</v>
      </c>
      <c r="F17" s="713">
        <f t="shared" si="0"/>
        <v>21254.359999999997</v>
      </c>
      <c r="G17" s="713">
        <f t="shared" si="1"/>
        <v>0</v>
      </c>
      <c r="I17" s="702"/>
      <c r="J17" s="709"/>
      <c r="K17" s="702"/>
      <c r="N17" s="714"/>
    </row>
    <row r="18" spans="1:16" ht="15.75" x14ac:dyDescent="0.2">
      <c r="A18" s="621" t="s">
        <v>42</v>
      </c>
      <c r="B18" s="622" t="s">
        <v>90</v>
      </c>
      <c r="C18" s="623" t="s">
        <v>78</v>
      </c>
      <c r="D18" s="712">
        <v>124.64</v>
      </c>
      <c r="E18" s="712">
        <f>'Bieu 12 CH'!D18</f>
        <v>131.45000000000002</v>
      </c>
      <c r="F18" s="713">
        <f t="shared" si="0"/>
        <v>6.8100000000000165</v>
      </c>
      <c r="G18" s="713">
        <f t="shared" si="1"/>
        <v>105.46373555840822</v>
      </c>
      <c r="I18" s="702"/>
      <c r="J18" s="709"/>
      <c r="K18" s="702"/>
      <c r="N18" s="714"/>
    </row>
    <row r="19" spans="1:16" ht="15.75" x14ac:dyDescent="0.2">
      <c r="A19" s="621" t="s">
        <v>52</v>
      </c>
      <c r="B19" s="622" t="s">
        <v>50</v>
      </c>
      <c r="C19" s="623" t="s">
        <v>51</v>
      </c>
      <c r="D19" s="712"/>
      <c r="E19" s="712">
        <f>'Bieu 12 CH'!D19</f>
        <v>0</v>
      </c>
      <c r="F19" s="713">
        <f t="shared" si="0"/>
        <v>0</v>
      </c>
      <c r="G19" s="713">
        <f t="shared" si="1"/>
        <v>0</v>
      </c>
      <c r="I19" s="702"/>
      <c r="J19" s="709"/>
      <c r="K19" s="702"/>
      <c r="N19" s="714"/>
    </row>
    <row r="20" spans="1:16" s="702" customFormat="1" ht="15.75" x14ac:dyDescent="0.2">
      <c r="A20" s="621" t="s">
        <v>192</v>
      </c>
      <c r="B20" s="622" t="s">
        <v>57</v>
      </c>
      <c r="C20" s="623" t="s">
        <v>58</v>
      </c>
      <c r="D20" s="712">
        <v>540.27</v>
      </c>
      <c r="E20" s="712">
        <f>'Bieu 12 CH'!D20</f>
        <v>216.57000000000002</v>
      </c>
      <c r="F20" s="713">
        <f t="shared" si="0"/>
        <v>-323.69999999999993</v>
      </c>
      <c r="G20" s="713">
        <f t="shared" si="1"/>
        <v>40.085512799155978</v>
      </c>
      <c r="J20" s="709"/>
      <c r="N20" s="710"/>
    </row>
    <row r="21" spans="1:16" ht="15.75" x14ac:dyDescent="0.2">
      <c r="A21" s="619">
        <v>2</v>
      </c>
      <c r="B21" s="717" t="s">
        <v>36</v>
      </c>
      <c r="C21" s="718" t="s">
        <v>28</v>
      </c>
      <c r="D21" s="707">
        <v>7959.53</v>
      </c>
      <c r="E21" s="707">
        <f>'Bieu 12 CH'!D21</f>
        <v>7775.8069999999989</v>
      </c>
      <c r="F21" s="708">
        <f t="shared" si="0"/>
        <v>-183.72300000000087</v>
      </c>
      <c r="G21" s="708">
        <f t="shared" si="1"/>
        <v>97.691785821524618</v>
      </c>
      <c r="I21" s="702"/>
      <c r="J21" s="709"/>
      <c r="K21" s="702"/>
      <c r="N21" s="714"/>
    </row>
    <row r="22" spans="1:16" ht="15.75" x14ac:dyDescent="0.2">
      <c r="A22" s="619"/>
      <c r="B22" s="719" t="s">
        <v>43</v>
      </c>
      <c r="C22" s="718"/>
      <c r="D22" s="707"/>
      <c r="E22" s="707"/>
      <c r="F22" s="708"/>
      <c r="G22" s="708"/>
      <c r="I22" s="702"/>
      <c r="J22" s="709"/>
      <c r="K22" s="702"/>
      <c r="N22" s="714"/>
    </row>
    <row r="23" spans="1:16" ht="15.75" x14ac:dyDescent="0.2">
      <c r="A23" s="621" t="s">
        <v>21</v>
      </c>
      <c r="B23" s="622" t="s">
        <v>17</v>
      </c>
      <c r="C23" s="623" t="s">
        <v>29</v>
      </c>
      <c r="D23" s="712">
        <v>431.62</v>
      </c>
      <c r="E23" s="712">
        <f>'Bieu 12 CH'!D22</f>
        <v>367.9</v>
      </c>
      <c r="F23" s="713">
        <f t="shared" si="0"/>
        <v>-63.720000000000027</v>
      </c>
      <c r="G23" s="713">
        <f t="shared" si="1"/>
        <v>85.237014040127875</v>
      </c>
      <c r="I23" s="702"/>
      <c r="J23" s="709"/>
      <c r="K23" s="702"/>
      <c r="N23" s="714"/>
    </row>
    <row r="24" spans="1:16" ht="15.75" x14ac:dyDescent="0.2">
      <c r="A24" s="621" t="s">
        <v>10</v>
      </c>
      <c r="B24" s="622" t="s">
        <v>18</v>
      </c>
      <c r="C24" s="623" t="s">
        <v>30</v>
      </c>
      <c r="D24" s="712">
        <v>0.98</v>
      </c>
      <c r="E24" s="712">
        <f>'Bieu 12 CH'!D23</f>
        <v>0.98</v>
      </c>
      <c r="F24" s="713">
        <f t="shared" si="0"/>
        <v>0</v>
      </c>
      <c r="G24" s="713">
        <f t="shared" si="1"/>
        <v>100</v>
      </c>
      <c r="I24" s="702"/>
      <c r="J24" s="709"/>
      <c r="K24" s="702"/>
      <c r="N24" s="714"/>
    </row>
    <row r="25" spans="1:16" ht="15.75" x14ac:dyDescent="0.2">
      <c r="A25" s="621" t="s">
        <v>11</v>
      </c>
      <c r="B25" s="622" t="s">
        <v>19</v>
      </c>
      <c r="C25" s="623" t="s">
        <v>131</v>
      </c>
      <c r="D25" s="712"/>
      <c r="E25" s="712">
        <f>'Bieu 12 CH'!D24</f>
        <v>0</v>
      </c>
      <c r="F25" s="713">
        <f t="shared" si="0"/>
        <v>0</v>
      </c>
      <c r="G25" s="713">
        <f t="shared" si="1"/>
        <v>0</v>
      </c>
      <c r="I25" s="702"/>
      <c r="J25" s="709"/>
      <c r="K25" s="702"/>
      <c r="N25" s="714"/>
    </row>
    <row r="26" spans="1:16" ht="15.75" x14ac:dyDescent="0.2">
      <c r="A26" s="621" t="s">
        <v>12</v>
      </c>
      <c r="B26" s="622" t="s">
        <v>91</v>
      </c>
      <c r="C26" s="623" t="s">
        <v>135</v>
      </c>
      <c r="D26" s="712">
        <v>41</v>
      </c>
      <c r="E26" s="712">
        <f>'Bieu 12 CH'!D25</f>
        <v>0</v>
      </c>
      <c r="F26" s="713">
        <f t="shared" si="0"/>
        <v>-41</v>
      </c>
      <c r="G26" s="713">
        <f t="shared" si="1"/>
        <v>0</v>
      </c>
      <c r="I26" s="702"/>
      <c r="J26" s="709"/>
      <c r="K26" s="702"/>
      <c r="N26" s="714"/>
    </row>
    <row r="27" spans="1:16" ht="15.75" customHeight="1" x14ac:dyDescent="0.2">
      <c r="A27" s="621" t="s">
        <v>13</v>
      </c>
      <c r="B27" s="622" t="s">
        <v>92</v>
      </c>
      <c r="C27" s="623" t="s">
        <v>133</v>
      </c>
      <c r="D27" s="712">
        <v>80.12</v>
      </c>
      <c r="E27" s="712">
        <f>'Bieu 12 CH'!D26</f>
        <v>25.27</v>
      </c>
      <c r="F27" s="713">
        <f t="shared" si="0"/>
        <v>-54.850000000000009</v>
      </c>
      <c r="G27" s="713">
        <f t="shared" si="1"/>
        <v>31.540189715426859</v>
      </c>
      <c r="I27" s="702"/>
      <c r="J27" s="709"/>
      <c r="K27" s="702"/>
      <c r="N27" s="714"/>
    </row>
    <row r="28" spans="1:16" ht="15.75" customHeight="1" x14ac:dyDescent="0.2">
      <c r="A28" s="621" t="s">
        <v>14</v>
      </c>
      <c r="B28" s="622" t="s">
        <v>93</v>
      </c>
      <c r="C28" s="623" t="s">
        <v>53</v>
      </c>
      <c r="D28" s="712">
        <v>121.29</v>
      </c>
      <c r="E28" s="712">
        <f>'Bieu 12 CH'!D27</f>
        <v>54.13</v>
      </c>
      <c r="F28" s="713">
        <f t="shared" si="0"/>
        <v>-67.16</v>
      </c>
      <c r="G28" s="713">
        <f t="shared" si="1"/>
        <v>44.628576139830159</v>
      </c>
      <c r="I28" s="702"/>
      <c r="J28" s="709"/>
      <c r="K28" s="702"/>
      <c r="N28" s="714"/>
    </row>
    <row r="29" spans="1:16" ht="15.75" customHeight="1" x14ac:dyDescent="0.2">
      <c r="A29" s="621" t="s">
        <v>22</v>
      </c>
      <c r="B29" s="622" t="s">
        <v>94</v>
      </c>
      <c r="C29" s="623" t="s">
        <v>46</v>
      </c>
      <c r="D29" s="712"/>
      <c r="E29" s="712">
        <f>'Bieu 12 CH'!D28</f>
        <v>5.63</v>
      </c>
      <c r="F29" s="713">
        <f t="shared" si="0"/>
        <v>5.63</v>
      </c>
      <c r="G29" s="713">
        <f t="shared" si="1"/>
        <v>0</v>
      </c>
      <c r="I29" s="702"/>
      <c r="J29" s="709"/>
      <c r="K29" s="702"/>
      <c r="N29" s="714"/>
    </row>
    <row r="30" spans="1:16" ht="31.5" x14ac:dyDescent="0.2">
      <c r="A30" s="621" t="s">
        <v>23</v>
      </c>
      <c r="B30" s="622" t="s">
        <v>106</v>
      </c>
      <c r="C30" s="623" t="s">
        <v>54</v>
      </c>
      <c r="D30" s="712">
        <v>168.07</v>
      </c>
      <c r="E30" s="712">
        <f>'Bieu 12 CH'!D29</f>
        <v>57.28</v>
      </c>
      <c r="F30" s="713">
        <f t="shared" si="0"/>
        <v>-110.78999999999999</v>
      </c>
      <c r="G30" s="713">
        <f t="shared" si="1"/>
        <v>34.081037662878565</v>
      </c>
      <c r="I30" s="702"/>
      <c r="J30" s="709"/>
      <c r="K30" s="702"/>
      <c r="N30" s="714"/>
    </row>
    <row r="31" spans="1:16" ht="31.5" x14ac:dyDescent="0.2">
      <c r="A31" s="621" t="s">
        <v>47</v>
      </c>
      <c r="B31" s="622" t="s">
        <v>139</v>
      </c>
      <c r="C31" s="623" t="s">
        <v>31</v>
      </c>
      <c r="D31" s="712">
        <v>3508.5314510000007</v>
      </c>
      <c r="E31" s="712">
        <f>'Bieu 12 CH'!D30</f>
        <v>3376.7470000000003</v>
      </c>
      <c r="F31" s="713">
        <f t="shared" si="0"/>
        <v>-131.78445100000044</v>
      </c>
      <c r="G31" s="713">
        <f t="shared" si="1"/>
        <v>96.243885715704806</v>
      </c>
      <c r="I31" s="702"/>
      <c r="J31" s="709"/>
      <c r="K31" s="702"/>
      <c r="L31" s="720"/>
      <c r="N31" s="714"/>
      <c r="P31" s="721"/>
    </row>
    <row r="32" spans="1:16" ht="15.75" x14ac:dyDescent="0.2">
      <c r="A32" s="621"/>
      <c r="B32" s="625" t="s">
        <v>43</v>
      </c>
      <c r="C32" s="623"/>
      <c r="D32" s="712"/>
      <c r="E32" s="712"/>
      <c r="F32" s="713"/>
      <c r="G32" s="713"/>
      <c r="I32" s="702"/>
      <c r="J32" s="709"/>
      <c r="K32" s="702"/>
      <c r="L32" s="720"/>
      <c r="N32" s="714"/>
      <c r="P32" s="721"/>
    </row>
    <row r="33" spans="1:14" ht="15.75" x14ac:dyDescent="0.2">
      <c r="A33" s="621" t="s">
        <v>442</v>
      </c>
      <c r="B33" s="622" t="s">
        <v>248</v>
      </c>
      <c r="C33" s="623" t="s">
        <v>249</v>
      </c>
      <c r="D33" s="712">
        <v>2094.6354990000004</v>
      </c>
      <c r="E33" s="712">
        <f>'Bieu 12 CH'!D31</f>
        <v>2129.0169999999998</v>
      </c>
      <c r="F33" s="713">
        <f t="shared" si="0"/>
        <v>34.381500999999389</v>
      </c>
      <c r="G33" s="713">
        <f t="shared" si="1"/>
        <v>101.64140734826721</v>
      </c>
      <c r="I33" s="702"/>
      <c r="J33" s="709"/>
      <c r="K33" s="702"/>
      <c r="L33" s="720"/>
      <c r="N33" s="714"/>
    </row>
    <row r="34" spans="1:14" ht="15.75" x14ac:dyDescent="0.2">
      <c r="A34" s="621" t="s">
        <v>442</v>
      </c>
      <c r="B34" s="622" t="s">
        <v>257</v>
      </c>
      <c r="C34" s="623" t="s">
        <v>258</v>
      </c>
      <c r="D34" s="712">
        <v>616.81038499999988</v>
      </c>
      <c r="E34" s="712">
        <f>'Bieu 12 CH'!D32</f>
        <v>578.99000000000012</v>
      </c>
      <c r="F34" s="713">
        <f t="shared" si="0"/>
        <v>-37.82038499999976</v>
      </c>
      <c r="G34" s="713">
        <f t="shared" si="1"/>
        <v>93.868393606894315</v>
      </c>
      <c r="I34" s="702"/>
      <c r="J34" s="709"/>
      <c r="K34" s="702"/>
      <c r="L34" s="720"/>
      <c r="N34" s="714"/>
    </row>
    <row r="35" spans="1:14" ht="15.75" x14ac:dyDescent="0.2">
      <c r="A35" s="621" t="s">
        <v>442</v>
      </c>
      <c r="B35" s="622" t="s">
        <v>443</v>
      </c>
      <c r="C35" s="623" t="s">
        <v>245</v>
      </c>
      <c r="D35" s="712">
        <v>1.4527480000000004</v>
      </c>
      <c r="E35" s="712">
        <f>'Bieu 12 CH'!D33</f>
        <v>1.4500000000000004</v>
      </c>
      <c r="F35" s="713">
        <f t="shared" si="0"/>
        <v>-2.7479999999999727E-3</v>
      </c>
      <c r="G35" s="713">
        <f t="shared" si="1"/>
        <v>99.810841247071068</v>
      </c>
      <c r="I35" s="702"/>
      <c r="J35" s="709"/>
      <c r="K35" s="702"/>
      <c r="L35" s="720"/>
      <c r="N35" s="714"/>
    </row>
    <row r="36" spans="1:14" ht="15.75" x14ac:dyDescent="0.2">
      <c r="A36" s="621" t="s">
        <v>442</v>
      </c>
      <c r="B36" s="622" t="s">
        <v>444</v>
      </c>
      <c r="C36" s="623" t="s">
        <v>436</v>
      </c>
      <c r="D36" s="712">
        <v>8.5818139999999996</v>
      </c>
      <c r="E36" s="712">
        <f>'Bieu 12 CH'!D34</f>
        <v>8.25</v>
      </c>
      <c r="F36" s="713">
        <f t="shared" si="0"/>
        <v>-0.33181399999999961</v>
      </c>
      <c r="G36" s="713">
        <f t="shared" si="1"/>
        <v>96.133521420995621</v>
      </c>
      <c r="I36" s="702"/>
      <c r="J36" s="709"/>
      <c r="K36" s="702"/>
      <c r="L36" s="720"/>
      <c r="N36" s="714"/>
    </row>
    <row r="37" spans="1:14" ht="31.5" customHeight="1" x14ac:dyDescent="0.2">
      <c r="A37" s="621" t="s">
        <v>442</v>
      </c>
      <c r="B37" s="622" t="s">
        <v>277</v>
      </c>
      <c r="C37" s="623" t="s">
        <v>246</v>
      </c>
      <c r="D37" s="712">
        <v>66.766675000000006</v>
      </c>
      <c r="E37" s="712">
        <f>'Bieu 12 CH'!D35</f>
        <v>74.86</v>
      </c>
      <c r="F37" s="713">
        <f t="shared" si="0"/>
        <v>8.093324999999993</v>
      </c>
      <c r="G37" s="713">
        <f t="shared" si="1"/>
        <v>112.12180327985479</v>
      </c>
      <c r="I37" s="702"/>
      <c r="J37" s="709"/>
      <c r="K37" s="702"/>
      <c r="L37" s="720"/>
      <c r="N37" s="714"/>
    </row>
    <row r="38" spans="1:14" ht="15.75" customHeight="1" x14ac:dyDescent="0.2">
      <c r="A38" s="621" t="s">
        <v>442</v>
      </c>
      <c r="B38" s="622" t="s">
        <v>445</v>
      </c>
      <c r="C38" s="623" t="s">
        <v>437</v>
      </c>
      <c r="D38" s="712">
        <v>60.67515800000001</v>
      </c>
      <c r="E38" s="712">
        <f>'Bieu 12 CH'!D36</f>
        <v>57.670000000000009</v>
      </c>
      <c r="F38" s="713">
        <f t="shared" si="0"/>
        <v>-3.0051580000000016</v>
      </c>
      <c r="G38" s="713">
        <f t="shared" si="1"/>
        <v>95.047136094808366</v>
      </c>
      <c r="I38" s="702"/>
      <c r="J38" s="709"/>
      <c r="K38" s="702"/>
      <c r="L38" s="720"/>
      <c r="N38" s="714"/>
    </row>
    <row r="39" spans="1:14" ht="15.75" customHeight="1" x14ac:dyDescent="0.2">
      <c r="A39" s="621" t="s">
        <v>442</v>
      </c>
      <c r="B39" s="622" t="s">
        <v>449</v>
      </c>
      <c r="C39" s="623" t="s">
        <v>438</v>
      </c>
      <c r="D39" s="712">
        <v>4.9140689999999996</v>
      </c>
      <c r="E39" s="712">
        <f>'Bieu 12 CH'!D37</f>
        <v>2.569999999999999</v>
      </c>
      <c r="F39" s="713">
        <f t="shared" si="0"/>
        <v>-2.3440690000000006</v>
      </c>
      <c r="G39" s="713">
        <f t="shared" si="1"/>
        <v>52.298817944965762</v>
      </c>
      <c r="I39" s="702"/>
      <c r="J39" s="709"/>
      <c r="K39" s="702"/>
      <c r="L39" s="720"/>
      <c r="N39" s="714"/>
    </row>
    <row r="40" spans="1:14" ht="15.75" customHeight="1" x14ac:dyDescent="0.2">
      <c r="A40" s="621" t="s">
        <v>442</v>
      </c>
      <c r="B40" s="622" t="s">
        <v>363</v>
      </c>
      <c r="C40" s="623" t="s">
        <v>364</v>
      </c>
      <c r="D40" s="712">
        <v>1.0918710000000003</v>
      </c>
      <c r="E40" s="712">
        <f>'Bieu 12 CH'!D38</f>
        <v>1.3000000000000003</v>
      </c>
      <c r="F40" s="713">
        <f t="shared" si="0"/>
        <v>0.20812900000000001</v>
      </c>
      <c r="G40" s="713">
        <f t="shared" si="1"/>
        <v>119.06168402677606</v>
      </c>
      <c r="I40" s="702"/>
      <c r="J40" s="709"/>
      <c r="K40" s="702"/>
      <c r="L40" s="720"/>
      <c r="N40" s="714"/>
    </row>
    <row r="41" spans="1:14" ht="30.75" customHeight="1" x14ac:dyDescent="0.2">
      <c r="A41" s="621" t="s">
        <v>442</v>
      </c>
      <c r="B41" s="622" t="s">
        <v>450</v>
      </c>
      <c r="C41" s="623" t="s">
        <v>439</v>
      </c>
      <c r="D41" s="712"/>
      <c r="E41" s="712">
        <f>'Bieu 12 CH'!D39</f>
        <v>0</v>
      </c>
      <c r="F41" s="713">
        <f t="shared" si="0"/>
        <v>0</v>
      </c>
      <c r="G41" s="713">
        <f t="shared" si="1"/>
        <v>0</v>
      </c>
      <c r="I41" s="702"/>
      <c r="J41" s="709"/>
      <c r="K41" s="702"/>
      <c r="L41" s="720"/>
      <c r="N41" s="714"/>
    </row>
    <row r="42" spans="1:14" ht="16.5" customHeight="1" x14ac:dyDescent="0.2">
      <c r="A42" s="621" t="s">
        <v>442</v>
      </c>
      <c r="B42" s="622" t="s">
        <v>454</v>
      </c>
      <c r="C42" s="623" t="s">
        <v>156</v>
      </c>
      <c r="D42" s="712">
        <v>52.03</v>
      </c>
      <c r="E42" s="712">
        <f>'Bieu 12 CH'!D40</f>
        <v>10.31</v>
      </c>
      <c r="F42" s="713">
        <f t="shared" si="0"/>
        <v>-41.72</v>
      </c>
      <c r="G42" s="713">
        <f t="shared" si="1"/>
        <v>19.815491062848356</v>
      </c>
      <c r="I42" s="702"/>
      <c r="J42" s="709"/>
      <c r="K42" s="702"/>
      <c r="L42" s="720"/>
      <c r="N42" s="714"/>
    </row>
    <row r="43" spans="1:14" ht="16.5" customHeight="1" x14ac:dyDescent="0.2">
      <c r="A43" s="621" t="s">
        <v>442</v>
      </c>
      <c r="B43" s="622" t="s">
        <v>88</v>
      </c>
      <c r="C43" s="623" t="s">
        <v>77</v>
      </c>
      <c r="D43" s="712">
        <v>39.54</v>
      </c>
      <c r="E43" s="712">
        <f>'Bieu 12 CH'!D41</f>
        <v>4.2700000000000005</v>
      </c>
      <c r="F43" s="713">
        <f t="shared" si="0"/>
        <v>-35.269999999999996</v>
      </c>
      <c r="G43" s="713">
        <f t="shared" si="1"/>
        <v>10.799190692969146</v>
      </c>
      <c r="I43" s="702"/>
      <c r="J43" s="709"/>
      <c r="K43" s="702"/>
      <c r="L43" s="720"/>
      <c r="N43" s="714"/>
    </row>
    <row r="44" spans="1:14" ht="16.5" customHeight="1" x14ac:dyDescent="0.2">
      <c r="A44" s="621" t="s">
        <v>442</v>
      </c>
      <c r="B44" s="622" t="s">
        <v>98</v>
      </c>
      <c r="C44" s="623" t="s">
        <v>103</v>
      </c>
      <c r="D44" s="712">
        <v>45.09</v>
      </c>
      <c r="E44" s="712">
        <f>'Bieu 12 CH'!D42</f>
        <v>40.83</v>
      </c>
      <c r="F44" s="713">
        <f t="shared" si="0"/>
        <v>-4.2600000000000051</v>
      </c>
      <c r="G44" s="713">
        <f t="shared" si="1"/>
        <v>90.552228875582159</v>
      </c>
      <c r="I44" s="702"/>
      <c r="J44" s="709"/>
      <c r="K44" s="702"/>
      <c r="L44" s="720"/>
      <c r="N44" s="714"/>
    </row>
    <row r="45" spans="1:14" ht="31.5" x14ac:dyDescent="0.2">
      <c r="A45" s="621" t="s">
        <v>442</v>
      </c>
      <c r="B45" s="622" t="s">
        <v>457</v>
      </c>
      <c r="C45" s="623" t="s">
        <v>48</v>
      </c>
      <c r="D45" s="712">
        <v>507.57</v>
      </c>
      <c r="E45" s="712">
        <f>'Bieu 12 CH'!D43</f>
        <v>456.66000000000008</v>
      </c>
      <c r="F45" s="713">
        <f t="shared" si="0"/>
        <v>-50.909999999999911</v>
      </c>
      <c r="G45" s="713">
        <f t="shared" si="1"/>
        <v>89.969856374490234</v>
      </c>
      <c r="I45" s="702"/>
      <c r="J45" s="709"/>
      <c r="K45" s="702"/>
      <c r="N45" s="714"/>
    </row>
    <row r="46" spans="1:14" ht="31.5" x14ac:dyDescent="0.2">
      <c r="A46" s="621" t="s">
        <v>442</v>
      </c>
      <c r="B46" s="622" t="s">
        <v>452</v>
      </c>
      <c r="C46" s="623" t="s">
        <v>440</v>
      </c>
      <c r="D46" s="712">
        <v>0.374276</v>
      </c>
      <c r="E46" s="712">
        <f>'Bieu 12 CH'!D44</f>
        <v>0.32</v>
      </c>
      <c r="F46" s="713">
        <f t="shared" si="0"/>
        <v>-5.4275999999999991E-2</v>
      </c>
      <c r="G46" s="713">
        <f t="shared" si="1"/>
        <v>85.498402248607988</v>
      </c>
      <c r="I46" s="702"/>
      <c r="J46" s="709"/>
      <c r="K46" s="702"/>
      <c r="N46" s="714"/>
    </row>
    <row r="47" spans="1:14" ht="15.75" x14ac:dyDescent="0.2">
      <c r="A47" s="621" t="s">
        <v>442</v>
      </c>
      <c r="B47" s="622" t="s">
        <v>453</v>
      </c>
      <c r="C47" s="623" t="s">
        <v>441</v>
      </c>
      <c r="D47" s="712">
        <v>0</v>
      </c>
      <c r="E47" s="712">
        <f>'Bieu 12 CH'!D45</f>
        <v>0</v>
      </c>
      <c r="F47" s="713">
        <f t="shared" si="0"/>
        <v>0</v>
      </c>
      <c r="G47" s="713">
        <f t="shared" si="1"/>
        <v>0</v>
      </c>
      <c r="I47" s="702"/>
      <c r="J47" s="709"/>
      <c r="K47" s="702"/>
      <c r="N47" s="714"/>
    </row>
    <row r="48" spans="1:14" ht="15.75" x14ac:dyDescent="0.2">
      <c r="A48" s="621" t="s">
        <v>442</v>
      </c>
      <c r="B48" s="622" t="s">
        <v>345</v>
      </c>
      <c r="C48" s="623" t="s">
        <v>346</v>
      </c>
      <c r="D48" s="712">
        <v>8.9989559999999997</v>
      </c>
      <c r="E48" s="712">
        <f>'Bieu 12 CH'!D46</f>
        <v>10.210000000000001</v>
      </c>
      <c r="F48" s="713">
        <f t="shared" si="0"/>
        <v>1.2110440000000011</v>
      </c>
      <c r="G48" s="713">
        <f t="shared" si="1"/>
        <v>113.45760552668555</v>
      </c>
      <c r="I48" s="702"/>
      <c r="J48" s="709"/>
      <c r="K48" s="702"/>
      <c r="N48" s="714"/>
    </row>
    <row r="49" spans="1:14" s="702" customFormat="1" ht="15.75" x14ac:dyDescent="0.2">
      <c r="A49" s="621" t="s">
        <v>138</v>
      </c>
      <c r="B49" s="622" t="s">
        <v>128</v>
      </c>
      <c r="C49" s="623" t="s">
        <v>132</v>
      </c>
      <c r="D49" s="712"/>
      <c r="E49" s="712">
        <f>'Bieu 12 CH'!D47</f>
        <v>0</v>
      </c>
      <c r="F49" s="713">
        <f t="shared" si="0"/>
        <v>0</v>
      </c>
      <c r="G49" s="713">
        <f t="shared" si="1"/>
        <v>0</v>
      </c>
      <c r="J49" s="709"/>
      <c r="K49" s="701"/>
      <c r="N49" s="710"/>
    </row>
    <row r="50" spans="1:14" ht="15.75" x14ac:dyDescent="0.2">
      <c r="A50" s="621" t="s">
        <v>183</v>
      </c>
      <c r="B50" s="622" t="s">
        <v>161</v>
      </c>
      <c r="C50" s="623" t="s">
        <v>159</v>
      </c>
      <c r="D50" s="712">
        <v>32.840000000000003</v>
      </c>
      <c r="E50" s="712">
        <f>'Bieu 12 CH'!D48</f>
        <v>30.759999999999998</v>
      </c>
      <c r="F50" s="713">
        <f t="shared" si="0"/>
        <v>-2.0800000000000054</v>
      </c>
      <c r="G50" s="713">
        <f>IFERROR(E50/D50*100,0)</f>
        <v>93.666260657734455</v>
      </c>
      <c r="I50" s="702"/>
      <c r="N50" s="714"/>
    </row>
    <row r="51" spans="1:14" ht="15.75" x14ac:dyDescent="0.2">
      <c r="A51" s="621" t="s">
        <v>184</v>
      </c>
      <c r="B51" s="622" t="s">
        <v>162</v>
      </c>
      <c r="C51" s="623" t="s">
        <v>160</v>
      </c>
      <c r="D51" s="712">
        <v>6.22</v>
      </c>
      <c r="E51" s="712">
        <f>'Bieu 12 CH'!D49</f>
        <v>1.01</v>
      </c>
      <c r="F51" s="713">
        <f t="shared" si="0"/>
        <v>-5.21</v>
      </c>
      <c r="G51" s="713">
        <f t="shared" si="1"/>
        <v>16.237942122186496</v>
      </c>
      <c r="I51" s="702"/>
      <c r="N51" s="714"/>
    </row>
    <row r="52" spans="1:14" ht="15.75" x14ac:dyDescent="0.2">
      <c r="A52" s="621" t="s">
        <v>185</v>
      </c>
      <c r="B52" s="622" t="s">
        <v>95</v>
      </c>
      <c r="C52" s="623" t="s">
        <v>100</v>
      </c>
      <c r="D52" s="712">
        <v>918.95</v>
      </c>
      <c r="E52" s="722">
        <f>'Bieu 12 CH'!D50</f>
        <v>903.91000000000008</v>
      </c>
      <c r="F52" s="713">
        <f t="shared" si="0"/>
        <v>-15.039999999999964</v>
      </c>
      <c r="G52" s="713">
        <f t="shared" si="1"/>
        <v>98.363349474944243</v>
      </c>
      <c r="I52" s="702"/>
      <c r="N52" s="714"/>
    </row>
    <row r="53" spans="1:14" ht="15.75" x14ac:dyDescent="0.2">
      <c r="A53" s="621" t="s">
        <v>186</v>
      </c>
      <c r="B53" s="622" t="s">
        <v>96</v>
      </c>
      <c r="C53" s="623" t="s">
        <v>101</v>
      </c>
      <c r="D53" s="712">
        <v>91.94</v>
      </c>
      <c r="E53" s="723">
        <f>'Bieu 12 CH'!D51</f>
        <v>98.26</v>
      </c>
      <c r="F53" s="713">
        <f t="shared" si="0"/>
        <v>6.3200000000000074</v>
      </c>
      <c r="G53" s="713">
        <f t="shared" si="1"/>
        <v>106.87404829236459</v>
      </c>
      <c r="I53" s="702"/>
      <c r="N53" s="714"/>
    </row>
    <row r="54" spans="1:14" ht="15.75" x14ac:dyDescent="0.2">
      <c r="A54" s="621" t="s">
        <v>187</v>
      </c>
      <c r="B54" s="622" t="s">
        <v>97</v>
      </c>
      <c r="C54" s="623" t="s">
        <v>105</v>
      </c>
      <c r="D54" s="712">
        <v>21.43</v>
      </c>
      <c r="E54" s="712">
        <f>'Bieu 12 CH'!D52</f>
        <v>20.220000000000006</v>
      </c>
      <c r="F54" s="713">
        <f t="shared" si="0"/>
        <v>-1.2099999999999937</v>
      </c>
      <c r="G54" s="713">
        <f t="shared" si="1"/>
        <v>94.353709752683173</v>
      </c>
      <c r="I54" s="702"/>
      <c r="N54" s="714"/>
    </row>
    <row r="55" spans="1:14" ht="31.5" x14ac:dyDescent="0.2">
      <c r="A55" s="621" t="s">
        <v>188</v>
      </c>
      <c r="B55" s="622" t="s">
        <v>125</v>
      </c>
      <c r="C55" s="623" t="s">
        <v>102</v>
      </c>
      <c r="D55" s="712">
        <v>5.19</v>
      </c>
      <c r="E55" s="712">
        <f>'Bieu 12 CH'!D53</f>
        <v>5.77</v>
      </c>
      <c r="F55" s="713">
        <f t="shared" si="0"/>
        <v>0.57999999999999918</v>
      </c>
      <c r="G55" s="713">
        <f t="shared" si="1"/>
        <v>111.17533718689788</v>
      </c>
      <c r="I55" s="702"/>
      <c r="N55" s="714"/>
    </row>
    <row r="56" spans="1:14" ht="15.75" x14ac:dyDescent="0.2">
      <c r="A56" s="621" t="s">
        <v>189</v>
      </c>
      <c r="B56" s="622" t="s">
        <v>129</v>
      </c>
      <c r="C56" s="623" t="s">
        <v>126</v>
      </c>
      <c r="D56" s="724"/>
      <c r="E56" s="712">
        <f>'Bieu 12 CH'!D54</f>
        <v>0</v>
      </c>
      <c r="F56" s="713">
        <f t="shared" si="0"/>
        <v>0</v>
      </c>
      <c r="G56" s="713">
        <f t="shared" si="1"/>
        <v>0</v>
      </c>
      <c r="I56" s="702"/>
      <c r="N56" s="714"/>
    </row>
    <row r="57" spans="1:14" ht="15.75" x14ac:dyDescent="0.2">
      <c r="A57" s="621" t="s">
        <v>190</v>
      </c>
      <c r="B57" s="622" t="s">
        <v>157</v>
      </c>
      <c r="C57" s="623" t="s">
        <v>111</v>
      </c>
      <c r="D57" s="712">
        <v>28.98</v>
      </c>
      <c r="E57" s="712">
        <f>'Bieu 12 CH'!D55</f>
        <v>33.330000000000005</v>
      </c>
      <c r="F57" s="713">
        <f t="shared" si="0"/>
        <v>4.350000000000005</v>
      </c>
      <c r="G57" s="713">
        <f t="shared" si="1"/>
        <v>115.01035196687373</v>
      </c>
      <c r="I57" s="702"/>
      <c r="N57" s="714"/>
    </row>
    <row r="58" spans="1:14" ht="15.75" x14ac:dyDescent="0.2">
      <c r="A58" s="621" t="s">
        <v>191</v>
      </c>
      <c r="B58" s="622" t="s">
        <v>164</v>
      </c>
      <c r="C58" s="623" t="s">
        <v>165</v>
      </c>
      <c r="D58" s="712">
        <v>1679.08</v>
      </c>
      <c r="E58" s="712">
        <f>'Bieu 12 CH'!D56</f>
        <v>1853.4500000000003</v>
      </c>
      <c r="F58" s="713">
        <f t="shared" si="0"/>
        <v>174.37000000000035</v>
      </c>
      <c r="G58" s="713">
        <f t="shared" si="1"/>
        <v>110.38485361031043</v>
      </c>
      <c r="I58" s="702"/>
      <c r="N58" s="714"/>
    </row>
    <row r="59" spans="1:14" ht="15.75" x14ac:dyDescent="0.2">
      <c r="A59" s="621" t="s">
        <v>193</v>
      </c>
      <c r="B59" s="622" t="s">
        <v>163</v>
      </c>
      <c r="C59" s="623" t="s">
        <v>166</v>
      </c>
      <c r="D59" s="712">
        <v>822.66</v>
      </c>
      <c r="E59" s="712">
        <f>'Bieu 12 CH'!D57</f>
        <v>902.66</v>
      </c>
      <c r="F59" s="713">
        <f t="shared" si="0"/>
        <v>80</v>
      </c>
      <c r="G59" s="713">
        <f t="shared" si="1"/>
        <v>109.72455206282061</v>
      </c>
      <c r="I59" s="702"/>
      <c r="N59" s="714"/>
    </row>
    <row r="60" spans="1:14" ht="15.75" x14ac:dyDescent="0.2">
      <c r="A60" s="621" t="s">
        <v>194</v>
      </c>
      <c r="B60" s="622" t="s">
        <v>81</v>
      </c>
      <c r="C60" s="623" t="s">
        <v>82</v>
      </c>
      <c r="D60" s="712">
        <v>1.35</v>
      </c>
      <c r="E60" s="712">
        <f>'Bieu 12 CH'!D58</f>
        <v>38.489999999999995</v>
      </c>
      <c r="F60" s="713">
        <f t="shared" si="0"/>
        <v>37.139999999999993</v>
      </c>
      <c r="G60" s="713">
        <f t="shared" si="1"/>
        <v>2851.1111111111104</v>
      </c>
      <c r="I60" s="702"/>
      <c r="N60" s="714"/>
    </row>
    <row r="61" spans="1:14" ht="15.75" x14ac:dyDescent="0.2">
      <c r="A61" s="619">
        <v>3</v>
      </c>
      <c r="B61" s="718" t="s">
        <v>76</v>
      </c>
      <c r="C61" s="718" t="s">
        <v>89</v>
      </c>
      <c r="D61" s="707">
        <v>1708.11</v>
      </c>
      <c r="E61" s="707">
        <f>'Bieu 12 CH'!D59</f>
        <v>1148.2149999999999</v>
      </c>
      <c r="F61" s="708">
        <f t="shared" si="0"/>
        <v>-559.89499999999998</v>
      </c>
      <c r="G61" s="708">
        <f t="shared" si="1"/>
        <v>67.221373330757388</v>
      </c>
      <c r="I61" s="702"/>
      <c r="N61" s="714"/>
    </row>
  </sheetData>
  <mergeCells count="12">
    <mergeCell ref="A4:A6"/>
    <mergeCell ref="B4:B6"/>
    <mergeCell ref="C4:C6"/>
    <mergeCell ref="D4:D6"/>
    <mergeCell ref="E4:G4"/>
    <mergeCell ref="E5:E6"/>
    <mergeCell ref="F5:G5"/>
    <mergeCell ref="J2:M2"/>
    <mergeCell ref="J3:M3"/>
    <mergeCell ref="A1:B1"/>
    <mergeCell ref="A2:G2"/>
    <mergeCell ref="A3:G3"/>
  </mergeCells>
  <phoneticPr fontId="0" type="noConversion"/>
  <pageMargins left="0.7" right="0.26" top="0.41" bottom="0.3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L76"/>
  <sheetViews>
    <sheetView topLeftCell="A4" zoomScale="85" zoomScaleNormal="85" zoomScaleSheetLayoutView="55" workbookViewId="0">
      <pane xSplit="4" ySplit="3" topLeftCell="AK7" activePane="bottomRight" state="frozen"/>
      <selection activeCell="D14" sqref="D14"/>
      <selection pane="topRight" activeCell="D14" sqref="D14"/>
      <selection pane="bottomLeft" activeCell="D14" sqref="D14"/>
      <selection pane="bottomRight" activeCell="D14" sqref="D14"/>
    </sheetView>
  </sheetViews>
  <sheetFormatPr defaultColWidth="7.85546875" defaultRowHeight="15.75" x14ac:dyDescent="0.25"/>
  <cols>
    <col min="1" max="1" width="7.5703125" style="140" customWidth="1"/>
    <col min="2" max="2" width="53" style="141" bestFit="1" customWidth="1"/>
    <col min="3" max="3" width="8.85546875" style="142" customWidth="1"/>
    <col min="4" max="4" width="19.140625" style="99" customWidth="1"/>
    <col min="5" max="7" width="9.7109375" style="99" bestFit="1" customWidth="1"/>
    <col min="8" max="8" width="8.42578125" style="99" bestFit="1" customWidth="1"/>
    <col min="9" max="9" width="13.85546875" style="99" customWidth="1"/>
    <col min="10" max="10" width="8.42578125" style="99" bestFit="1" customWidth="1"/>
    <col min="11" max="12" width="7.140625" style="99" bestFit="1" customWidth="1"/>
    <col min="13" max="13" width="9.5703125" style="99" customWidth="1"/>
    <col min="14" max="14" width="6.85546875" style="99" bestFit="1" customWidth="1"/>
    <col min="15" max="15" width="8.42578125" style="99" bestFit="1" customWidth="1"/>
    <col min="16" max="16" width="6.85546875" style="99" bestFit="1" customWidth="1"/>
    <col min="17" max="17" width="7.7109375" style="99" bestFit="1" customWidth="1"/>
    <col min="18" max="18" width="10.28515625" style="99" bestFit="1" customWidth="1"/>
    <col min="19" max="19" width="7.7109375" style="99" bestFit="1" customWidth="1"/>
    <col min="20" max="20" width="7.140625" style="99" bestFit="1" customWidth="1"/>
    <col min="21" max="22" width="6.5703125" style="99" bestFit="1" customWidth="1"/>
    <col min="23" max="23" width="7.7109375" style="99" bestFit="1" customWidth="1"/>
    <col min="24" max="24" width="7.140625" style="99" bestFit="1" customWidth="1"/>
    <col min="25" max="25" width="6.5703125" style="99" bestFit="1" customWidth="1"/>
    <col min="26" max="26" width="8.140625" style="99" customWidth="1"/>
    <col min="27" max="27" width="9.28515625" style="554" bestFit="1" customWidth="1"/>
    <col min="28" max="28" width="8" style="99" customWidth="1"/>
    <col min="29" max="36" width="7.7109375" style="99" bestFit="1" customWidth="1"/>
    <col min="37" max="37" width="8.42578125" style="99" bestFit="1" customWidth="1"/>
    <col min="38" max="38" width="8" style="99" bestFit="1" customWidth="1"/>
    <col min="39" max="44" width="8.42578125" style="99" bestFit="1" customWidth="1"/>
    <col min="45" max="45" width="6.85546875" style="99" bestFit="1" customWidth="1"/>
    <col min="46" max="46" width="6.5703125" style="99" bestFit="1" customWidth="1"/>
    <col min="47" max="47" width="6.85546875" style="99" bestFit="1" customWidth="1"/>
    <col min="48" max="48" width="9" style="99" bestFit="1" customWidth="1"/>
    <col min="49" max="49" width="7.7109375" style="99" bestFit="1" customWidth="1"/>
    <col min="50" max="50" width="7.140625" style="99" bestFit="1" customWidth="1"/>
    <col min="51" max="52" width="7.7109375" style="99" bestFit="1" customWidth="1"/>
    <col min="53" max="53" width="9" style="99" bestFit="1" customWidth="1"/>
    <col min="54" max="54" width="8.140625" style="99" bestFit="1" customWidth="1"/>
    <col min="55" max="55" width="7.42578125" style="99" bestFit="1" customWidth="1"/>
    <col min="56" max="56" width="8.42578125" style="99" bestFit="1" customWidth="1"/>
    <col min="57" max="57" width="8.7109375" style="99" customWidth="1"/>
    <col min="58" max="58" width="13.85546875" style="99" bestFit="1" customWidth="1"/>
    <col min="59" max="59" width="16.5703125" style="99" customWidth="1"/>
    <col min="60" max="60" width="47.5703125" style="99" customWidth="1"/>
    <col min="61" max="61" width="17.7109375" style="99" customWidth="1"/>
    <col min="62" max="62" width="21.28515625" style="99" customWidth="1"/>
    <col min="63" max="63" width="27.140625" style="99" customWidth="1"/>
    <col min="64" max="16384" width="7.85546875" style="99"/>
  </cols>
  <sheetData>
    <row r="1" spans="1:64" x14ac:dyDescent="0.25">
      <c r="A1" s="1249" t="s">
        <v>215</v>
      </c>
      <c r="B1" s="1249"/>
      <c r="C1" s="315"/>
      <c r="D1" s="116"/>
      <c r="E1" s="116"/>
      <c r="F1" s="116"/>
      <c r="G1" s="116"/>
      <c r="H1" s="116"/>
      <c r="I1" s="116"/>
      <c r="J1" s="116"/>
      <c r="K1" s="116"/>
      <c r="L1" s="116"/>
      <c r="M1" s="116"/>
      <c r="N1" s="116"/>
      <c r="O1" s="116"/>
      <c r="P1" s="116"/>
      <c r="Q1" s="116"/>
      <c r="R1" s="116"/>
      <c r="S1" s="116"/>
      <c r="T1" s="116"/>
      <c r="U1" s="116"/>
      <c r="V1" s="116"/>
      <c r="W1" s="116"/>
      <c r="X1" s="116"/>
      <c r="Y1" s="116"/>
      <c r="Z1" s="116"/>
      <c r="AA1" s="547"/>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row>
    <row r="2" spans="1:64" ht="14.25" customHeight="1" x14ac:dyDescent="0.25">
      <c r="A2" s="1250" t="s">
        <v>2</v>
      </c>
      <c r="B2" s="1250"/>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0"/>
      <c r="AT2" s="1250"/>
      <c r="AU2" s="1250"/>
      <c r="AV2" s="1250"/>
      <c r="AW2" s="1250"/>
      <c r="AX2" s="1250"/>
      <c r="AY2" s="1250"/>
      <c r="AZ2" s="1250"/>
      <c r="BA2" s="1250"/>
      <c r="BB2" s="1250"/>
      <c r="BC2" s="1250"/>
      <c r="BD2" s="1250"/>
      <c r="BE2" s="1250"/>
      <c r="BF2" s="116"/>
      <c r="BG2" s="116"/>
    </row>
    <row r="3" spans="1:64" x14ac:dyDescent="0.25">
      <c r="A3" s="1251" t="s">
        <v>216</v>
      </c>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c r="AS3" s="1251"/>
      <c r="AT3" s="1251"/>
      <c r="AU3" s="1251"/>
      <c r="AV3" s="1251"/>
      <c r="AW3" s="1251"/>
      <c r="AX3" s="1251"/>
      <c r="AY3" s="1251"/>
      <c r="AZ3" s="1251"/>
      <c r="BA3" s="1251"/>
      <c r="BB3" s="1251"/>
      <c r="BC3" s="1251"/>
      <c r="BD3" s="1251"/>
      <c r="BE3" s="1251"/>
      <c r="BF3" s="1251"/>
      <c r="BG3" s="116"/>
    </row>
    <row r="4" spans="1:64" x14ac:dyDescent="0.25">
      <c r="A4" s="317"/>
      <c r="B4" s="316"/>
      <c r="C4" s="317"/>
      <c r="D4" s="317"/>
      <c r="E4" s="317"/>
      <c r="F4" s="317"/>
      <c r="G4" s="317"/>
      <c r="H4" s="317"/>
      <c r="I4" s="317"/>
      <c r="J4" s="317"/>
      <c r="K4" s="317"/>
      <c r="L4" s="317"/>
      <c r="M4" s="317"/>
      <c r="N4" s="317"/>
      <c r="O4" s="317"/>
      <c r="P4" s="317"/>
      <c r="Q4" s="317"/>
      <c r="R4" s="317"/>
      <c r="S4" s="317"/>
      <c r="T4" s="317"/>
      <c r="U4" s="317"/>
      <c r="V4" s="317"/>
      <c r="W4" s="317"/>
      <c r="X4" s="317"/>
      <c r="Y4" s="317"/>
      <c r="Z4" s="317"/>
      <c r="AA4" s="548"/>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1252" t="s">
        <v>32</v>
      </c>
      <c r="BD4" s="1252"/>
      <c r="BE4" s="1252"/>
      <c r="BF4" s="1252"/>
      <c r="BG4" s="116"/>
    </row>
    <row r="5" spans="1:64" ht="14.25" customHeight="1" x14ac:dyDescent="0.25">
      <c r="A5" s="1253" t="s">
        <v>20</v>
      </c>
      <c r="B5" s="1254" t="s">
        <v>170</v>
      </c>
      <c r="C5" s="1175" t="s">
        <v>24</v>
      </c>
      <c r="D5" s="1248" t="s">
        <v>427</v>
      </c>
      <c r="E5" s="311"/>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c r="AX5" s="1248"/>
      <c r="AY5" s="1248"/>
      <c r="AZ5" s="1248"/>
      <c r="BA5" s="1248"/>
      <c r="BB5" s="1248"/>
      <c r="BC5" s="1248"/>
      <c r="BD5" s="1248"/>
      <c r="BE5" s="1248" t="s">
        <v>120</v>
      </c>
      <c r="BF5" s="1248" t="s">
        <v>448</v>
      </c>
      <c r="BG5" s="116"/>
    </row>
    <row r="6" spans="1:64" s="138" customFormat="1" ht="36" customHeight="1" x14ac:dyDescent="0.2">
      <c r="A6" s="1253"/>
      <c r="B6" s="1255"/>
      <c r="C6" s="1256"/>
      <c r="D6" s="1248"/>
      <c r="E6" s="312" t="s">
        <v>25</v>
      </c>
      <c r="F6" s="318" t="s">
        <v>86</v>
      </c>
      <c r="G6" s="311" t="s">
        <v>84</v>
      </c>
      <c r="H6" s="311" t="s">
        <v>207</v>
      </c>
      <c r="I6" s="311" t="s">
        <v>56</v>
      </c>
      <c r="J6" s="311" t="s">
        <v>44</v>
      </c>
      <c r="K6" s="311" t="s">
        <v>26</v>
      </c>
      <c r="L6" s="311" t="s">
        <v>27</v>
      </c>
      <c r="M6" s="311" t="s">
        <v>45</v>
      </c>
      <c r="N6" s="311" t="s">
        <v>447</v>
      </c>
      <c r="O6" s="311" t="s">
        <v>78</v>
      </c>
      <c r="P6" s="311" t="s">
        <v>51</v>
      </c>
      <c r="Q6" s="311" t="s">
        <v>58</v>
      </c>
      <c r="R6" s="312" t="s">
        <v>28</v>
      </c>
      <c r="S6" s="311" t="s">
        <v>29</v>
      </c>
      <c r="T6" s="311" t="s">
        <v>30</v>
      </c>
      <c r="U6" s="311" t="s">
        <v>131</v>
      </c>
      <c r="V6" s="311" t="s">
        <v>135</v>
      </c>
      <c r="W6" s="311" t="s">
        <v>133</v>
      </c>
      <c r="X6" s="311" t="s">
        <v>53</v>
      </c>
      <c r="Y6" s="311" t="s">
        <v>46</v>
      </c>
      <c r="Z6" s="311" t="s">
        <v>54</v>
      </c>
      <c r="AA6" s="549" t="s">
        <v>31</v>
      </c>
      <c r="AB6" s="313" t="s">
        <v>249</v>
      </c>
      <c r="AC6" s="313" t="s">
        <v>258</v>
      </c>
      <c r="AD6" s="313" t="s">
        <v>245</v>
      </c>
      <c r="AE6" s="313" t="s">
        <v>436</v>
      </c>
      <c r="AF6" s="313" t="s">
        <v>246</v>
      </c>
      <c r="AG6" s="313" t="s">
        <v>437</v>
      </c>
      <c r="AH6" s="313" t="s">
        <v>438</v>
      </c>
      <c r="AI6" s="313" t="s">
        <v>364</v>
      </c>
      <c r="AJ6" s="313" t="s">
        <v>439</v>
      </c>
      <c r="AK6" s="313" t="s">
        <v>156</v>
      </c>
      <c r="AL6" s="313" t="s">
        <v>77</v>
      </c>
      <c r="AM6" s="313" t="s">
        <v>103</v>
      </c>
      <c r="AN6" s="313" t="s">
        <v>48</v>
      </c>
      <c r="AO6" s="313" t="s">
        <v>440</v>
      </c>
      <c r="AP6" s="313" t="s">
        <v>441</v>
      </c>
      <c r="AQ6" s="313" t="s">
        <v>346</v>
      </c>
      <c r="AR6" s="314" t="s">
        <v>132</v>
      </c>
      <c r="AS6" s="311" t="s">
        <v>159</v>
      </c>
      <c r="AT6" s="311" t="s">
        <v>160</v>
      </c>
      <c r="AU6" s="311" t="s">
        <v>100</v>
      </c>
      <c r="AV6" s="311" t="s">
        <v>101</v>
      </c>
      <c r="AW6" s="311" t="s">
        <v>105</v>
      </c>
      <c r="AX6" s="311" t="s">
        <v>102</v>
      </c>
      <c r="AY6" s="311" t="s">
        <v>126</v>
      </c>
      <c r="AZ6" s="311" t="s">
        <v>111</v>
      </c>
      <c r="BA6" s="311" t="s">
        <v>165</v>
      </c>
      <c r="BB6" s="311" t="s">
        <v>166</v>
      </c>
      <c r="BC6" s="311" t="s">
        <v>82</v>
      </c>
      <c r="BD6" s="311" t="s">
        <v>89</v>
      </c>
      <c r="BE6" s="1248"/>
      <c r="BF6" s="1248"/>
      <c r="BG6" s="117"/>
    </row>
    <row r="7" spans="1:64" s="138" customFormat="1" x14ac:dyDescent="0.25">
      <c r="A7" s="319">
        <v>1</v>
      </c>
      <c r="B7" s="320" t="s">
        <v>35</v>
      </c>
      <c r="C7" s="321" t="s">
        <v>25</v>
      </c>
      <c r="D7" s="115">
        <v>6631.86</v>
      </c>
      <c r="E7" s="323">
        <f>D7-BE7</f>
        <v>5543.3899999999994</v>
      </c>
      <c r="F7" s="324">
        <f>SUM(F11:F19)</f>
        <v>0</v>
      </c>
      <c r="G7" s="324">
        <f>SUM(G10:G19)</f>
        <v>0</v>
      </c>
      <c r="H7" s="324">
        <f>SUM(H9,H11:H19)</f>
        <v>0</v>
      </c>
      <c r="I7" s="324">
        <f>SUM(I9:I10,I12:I19)</f>
        <v>0</v>
      </c>
      <c r="J7" s="324">
        <f>SUM(J9:J11,J13:J19)</f>
        <v>0</v>
      </c>
      <c r="K7" s="324">
        <f>SUM(K9:K12,K14:K19)</f>
        <v>0</v>
      </c>
      <c r="L7" s="324">
        <f>SUM(L9:L13,L15:L19)</f>
        <v>0</v>
      </c>
      <c r="M7" s="324">
        <f>SUM(M9:M14,M16:M19)</f>
        <v>0</v>
      </c>
      <c r="N7" s="324">
        <f>SUM(N9:N15,N17:N19)</f>
        <v>0</v>
      </c>
      <c r="O7" s="324">
        <f>SUM(O9:O16,O18:O19)</f>
        <v>0</v>
      </c>
      <c r="P7" s="324">
        <f>SUM(P9:P17,P19)</f>
        <v>0</v>
      </c>
      <c r="Q7" s="324">
        <f>SUM(Q9:Q18)</f>
        <v>224.68</v>
      </c>
      <c r="R7" s="325">
        <f>SUM(R9:R19)</f>
        <v>863.79</v>
      </c>
      <c r="S7" s="324">
        <f>SUM(S9:S19)</f>
        <v>749</v>
      </c>
      <c r="T7" s="324">
        <f t="shared" ref="T7:BD7" si="0">SUM(T9:T19)</f>
        <v>0.19</v>
      </c>
      <c r="U7" s="324">
        <f t="shared" si="0"/>
        <v>0</v>
      </c>
      <c r="V7" s="324">
        <f t="shared" si="0"/>
        <v>0</v>
      </c>
      <c r="W7" s="324">
        <f t="shared" si="0"/>
        <v>0</v>
      </c>
      <c r="X7" s="324">
        <f t="shared" si="0"/>
        <v>0</v>
      </c>
      <c r="Y7" s="324">
        <f t="shared" si="0"/>
        <v>0</v>
      </c>
      <c r="Z7" s="324">
        <f>SUM(Z9:Z19)</f>
        <v>79.87</v>
      </c>
      <c r="AA7" s="550">
        <f t="shared" si="0"/>
        <v>28.359999999999996</v>
      </c>
      <c r="AB7" s="324">
        <f t="shared" si="0"/>
        <v>10.94</v>
      </c>
      <c r="AC7" s="324">
        <f t="shared" si="0"/>
        <v>12.65</v>
      </c>
      <c r="AD7" s="324">
        <f t="shared" si="0"/>
        <v>0</v>
      </c>
      <c r="AE7" s="324">
        <f t="shared" si="0"/>
        <v>0</v>
      </c>
      <c r="AF7" s="324">
        <f t="shared" si="0"/>
        <v>0.09</v>
      </c>
      <c r="AG7" s="324">
        <f t="shared" si="0"/>
        <v>0.57999999999999996</v>
      </c>
      <c r="AH7" s="324">
        <f t="shared" si="0"/>
        <v>0</v>
      </c>
      <c r="AI7" s="324">
        <f t="shared" si="0"/>
        <v>0.33999999999999997</v>
      </c>
      <c r="AJ7" s="324">
        <f t="shared" si="0"/>
        <v>0</v>
      </c>
      <c r="AK7" s="324">
        <f t="shared" si="0"/>
        <v>0</v>
      </c>
      <c r="AL7" s="324">
        <f t="shared" si="0"/>
        <v>0.7</v>
      </c>
      <c r="AM7" s="324">
        <f t="shared" si="0"/>
        <v>0.06</v>
      </c>
      <c r="AN7" s="324">
        <f t="shared" si="0"/>
        <v>3</v>
      </c>
      <c r="AO7" s="324">
        <f t="shared" si="0"/>
        <v>0</v>
      </c>
      <c r="AP7" s="324">
        <f t="shared" si="0"/>
        <v>0</v>
      </c>
      <c r="AQ7" s="324">
        <f t="shared" si="0"/>
        <v>0</v>
      </c>
      <c r="AR7" s="324">
        <f t="shared" si="0"/>
        <v>0</v>
      </c>
      <c r="AS7" s="324">
        <f t="shared" si="0"/>
        <v>0.81</v>
      </c>
      <c r="AT7" s="324">
        <f t="shared" si="0"/>
        <v>0.05</v>
      </c>
      <c r="AU7" s="324">
        <f t="shared" si="0"/>
        <v>5.37</v>
      </c>
      <c r="AV7" s="324">
        <f t="shared" si="0"/>
        <v>0</v>
      </c>
      <c r="AW7" s="324">
        <f t="shared" si="0"/>
        <v>0</v>
      </c>
      <c r="AX7" s="324">
        <f t="shared" si="0"/>
        <v>0</v>
      </c>
      <c r="AY7" s="324">
        <f t="shared" si="0"/>
        <v>0</v>
      </c>
      <c r="AZ7" s="324">
        <f t="shared" si="0"/>
        <v>0.14000000000000001</v>
      </c>
      <c r="BA7" s="324">
        <f t="shared" si="0"/>
        <v>0</v>
      </c>
      <c r="BB7" s="324">
        <f t="shared" si="0"/>
        <v>0</v>
      </c>
      <c r="BC7" s="324">
        <f t="shared" si="0"/>
        <v>0</v>
      </c>
      <c r="BD7" s="324">
        <f t="shared" si="0"/>
        <v>0</v>
      </c>
      <c r="BE7" s="326">
        <f>SUM(BE9:BE19)</f>
        <v>1088.4699999999998</v>
      </c>
      <c r="BF7" s="327">
        <f>E60</f>
        <v>5768.07</v>
      </c>
      <c r="BG7" s="117">
        <f t="shared" ref="BG7:BG16" si="1">D7-BF7</f>
        <v>863.79</v>
      </c>
      <c r="BH7" s="139"/>
      <c r="BI7" s="115"/>
      <c r="BJ7" s="115"/>
      <c r="BK7" s="115"/>
      <c r="BL7" s="115"/>
    </row>
    <row r="8" spans="1:64" x14ac:dyDescent="0.25">
      <c r="A8" s="319" t="s">
        <v>5</v>
      </c>
      <c r="B8" s="320" t="s">
        <v>85</v>
      </c>
      <c r="C8" s="314" t="s">
        <v>86</v>
      </c>
      <c r="D8" s="115">
        <v>244.1</v>
      </c>
      <c r="E8" s="328">
        <f>SUM(I8:Q8)</f>
        <v>0</v>
      </c>
      <c r="F8" s="329">
        <f>D8-BE8</f>
        <v>242.89</v>
      </c>
      <c r="G8" s="325">
        <f>SUM(G10)</f>
        <v>0</v>
      </c>
      <c r="H8" s="325">
        <f>SUM(H9)</f>
        <v>0</v>
      </c>
      <c r="I8" s="325">
        <f>SUM(I9:I10)</f>
        <v>0</v>
      </c>
      <c r="J8" s="325">
        <f t="shared" ref="J8:BE8" si="2">SUM(J9:J10)</f>
        <v>0</v>
      </c>
      <c r="K8" s="325">
        <f t="shared" si="2"/>
        <v>0</v>
      </c>
      <c r="L8" s="325">
        <f t="shared" si="2"/>
        <v>0</v>
      </c>
      <c r="M8" s="325">
        <f t="shared" si="2"/>
        <v>0</v>
      </c>
      <c r="N8" s="325">
        <f t="shared" si="2"/>
        <v>0</v>
      </c>
      <c r="O8" s="325">
        <f t="shared" si="2"/>
        <v>0</v>
      </c>
      <c r="P8" s="325">
        <f t="shared" si="2"/>
        <v>0</v>
      </c>
      <c r="Q8" s="325">
        <f t="shared" si="2"/>
        <v>0</v>
      </c>
      <c r="R8" s="325">
        <f>SUM(R9:R10)</f>
        <v>1.21</v>
      </c>
      <c r="S8" s="325">
        <f t="shared" si="2"/>
        <v>0</v>
      </c>
      <c r="T8" s="325">
        <f t="shared" si="2"/>
        <v>0</v>
      </c>
      <c r="U8" s="325">
        <f t="shared" si="2"/>
        <v>0</v>
      </c>
      <c r="V8" s="325">
        <f t="shared" si="2"/>
        <v>0</v>
      </c>
      <c r="W8" s="325">
        <f t="shared" si="2"/>
        <v>0</v>
      </c>
      <c r="X8" s="325">
        <f t="shared" si="2"/>
        <v>0</v>
      </c>
      <c r="Y8" s="325">
        <f t="shared" si="2"/>
        <v>0</v>
      </c>
      <c r="Z8" s="325">
        <f>SUM(Z9:Z10)</f>
        <v>0</v>
      </c>
      <c r="AA8" s="551">
        <f t="shared" si="2"/>
        <v>0.84</v>
      </c>
      <c r="AB8" s="325">
        <f t="shared" si="2"/>
        <v>0.84</v>
      </c>
      <c r="AC8" s="325">
        <f t="shared" si="2"/>
        <v>0</v>
      </c>
      <c r="AD8" s="325">
        <f t="shared" si="2"/>
        <v>0</v>
      </c>
      <c r="AE8" s="325">
        <f t="shared" si="2"/>
        <v>0</v>
      </c>
      <c r="AF8" s="325">
        <f t="shared" si="2"/>
        <v>0</v>
      </c>
      <c r="AG8" s="325">
        <f t="shared" si="2"/>
        <v>0</v>
      </c>
      <c r="AH8" s="325">
        <f t="shared" si="2"/>
        <v>0</v>
      </c>
      <c r="AI8" s="325">
        <f t="shared" si="2"/>
        <v>0</v>
      </c>
      <c r="AJ8" s="325">
        <f t="shared" si="2"/>
        <v>0</v>
      </c>
      <c r="AK8" s="325">
        <f t="shared" si="2"/>
        <v>0</v>
      </c>
      <c r="AL8" s="325">
        <f t="shared" si="2"/>
        <v>0</v>
      </c>
      <c r="AM8" s="325">
        <f t="shared" si="2"/>
        <v>0</v>
      </c>
      <c r="AN8" s="325">
        <f t="shared" si="2"/>
        <v>0</v>
      </c>
      <c r="AO8" s="325">
        <f t="shared" si="2"/>
        <v>0</v>
      </c>
      <c r="AP8" s="325">
        <f t="shared" si="2"/>
        <v>0</v>
      </c>
      <c r="AQ8" s="325">
        <f t="shared" si="2"/>
        <v>0</v>
      </c>
      <c r="AR8" s="325">
        <f t="shared" si="2"/>
        <v>0</v>
      </c>
      <c r="AS8" s="325">
        <f t="shared" si="2"/>
        <v>0.37</v>
      </c>
      <c r="AT8" s="325">
        <f t="shared" si="2"/>
        <v>0</v>
      </c>
      <c r="AU8" s="325">
        <f t="shared" si="2"/>
        <v>0</v>
      </c>
      <c r="AV8" s="325">
        <f t="shared" si="2"/>
        <v>0</v>
      </c>
      <c r="AW8" s="325">
        <f t="shared" si="2"/>
        <v>0</v>
      </c>
      <c r="AX8" s="325">
        <f t="shared" si="2"/>
        <v>0</v>
      </c>
      <c r="AY8" s="325">
        <f t="shared" si="2"/>
        <v>0</v>
      </c>
      <c r="AZ8" s="325">
        <f t="shared" si="2"/>
        <v>0</v>
      </c>
      <c r="BA8" s="325">
        <f t="shared" si="2"/>
        <v>0</v>
      </c>
      <c r="BB8" s="325">
        <f t="shared" si="2"/>
        <v>0</v>
      </c>
      <c r="BC8" s="325">
        <f t="shared" si="2"/>
        <v>0</v>
      </c>
      <c r="BD8" s="325">
        <f t="shared" si="2"/>
        <v>0</v>
      </c>
      <c r="BE8" s="325">
        <f t="shared" si="2"/>
        <v>1.21</v>
      </c>
      <c r="BF8" s="314">
        <f>F60</f>
        <v>242.89</v>
      </c>
      <c r="BG8" s="117">
        <f t="shared" si="1"/>
        <v>1.210000000000008</v>
      </c>
      <c r="BH8" s="139"/>
      <c r="BI8" s="115"/>
      <c r="BJ8" s="115"/>
      <c r="BK8" s="115"/>
      <c r="BL8" s="115"/>
    </row>
    <row r="9" spans="1:64" x14ac:dyDescent="0.25">
      <c r="A9" s="319"/>
      <c r="B9" s="320" t="s">
        <v>208</v>
      </c>
      <c r="C9" s="314" t="s">
        <v>84</v>
      </c>
      <c r="D9" s="115">
        <v>240.54</v>
      </c>
      <c r="E9" s="328">
        <f>SUM(H9:Q9)</f>
        <v>0</v>
      </c>
      <c r="F9" s="325">
        <f>SUM(H9)</f>
        <v>0</v>
      </c>
      <c r="G9" s="329">
        <f>D9-BE9</f>
        <v>239.32999999999998</v>
      </c>
      <c r="H9" s="330"/>
      <c r="I9" s="330"/>
      <c r="J9" s="330"/>
      <c r="K9" s="330"/>
      <c r="L9" s="330"/>
      <c r="M9" s="330"/>
      <c r="N9" s="330"/>
      <c r="O9" s="330"/>
      <c r="P9" s="330"/>
      <c r="Q9" s="330"/>
      <c r="R9" s="325">
        <f t="shared" ref="R9:R19" si="3">SUM(S9:Z9,AB9:BC9)</f>
        <v>1.21</v>
      </c>
      <c r="S9" s="331"/>
      <c r="T9" s="330"/>
      <c r="U9" s="330"/>
      <c r="V9" s="330"/>
      <c r="W9" s="331"/>
      <c r="X9" s="330"/>
      <c r="Y9" s="330"/>
      <c r="Z9" s="330"/>
      <c r="AA9" s="552">
        <f>SUM(AB9:AQ9)</f>
        <v>0.84</v>
      </c>
      <c r="AB9" s="331">
        <v>0.84</v>
      </c>
      <c r="AC9" s="331"/>
      <c r="AD9" s="331"/>
      <c r="AE9" s="331"/>
      <c r="AF9" s="331"/>
      <c r="AG9" s="331"/>
      <c r="AH9" s="331"/>
      <c r="AI9" s="331"/>
      <c r="AJ9" s="331"/>
      <c r="AK9" s="331"/>
      <c r="AL9" s="331"/>
      <c r="AM9" s="331"/>
      <c r="AN9" s="331"/>
      <c r="AO9" s="331"/>
      <c r="AP9" s="331"/>
      <c r="AQ9" s="331"/>
      <c r="AR9" s="330"/>
      <c r="AS9" s="330">
        <v>0.37</v>
      </c>
      <c r="AT9" s="330"/>
      <c r="AU9" s="330"/>
      <c r="AV9" s="331"/>
      <c r="AW9" s="331"/>
      <c r="AX9" s="330"/>
      <c r="AY9" s="330"/>
      <c r="AZ9" s="330"/>
      <c r="BA9" s="330"/>
      <c r="BB9" s="330"/>
      <c r="BC9" s="330"/>
      <c r="BD9" s="330"/>
      <c r="BE9" s="325">
        <f>SUM(H9:Q9,S9:Z9,AB9:BD9)</f>
        <v>1.21</v>
      </c>
      <c r="BF9" s="314">
        <f>G60</f>
        <v>239.32999999999998</v>
      </c>
      <c r="BG9" s="117">
        <f t="shared" si="1"/>
        <v>1.210000000000008</v>
      </c>
      <c r="BH9" s="139"/>
      <c r="BI9" s="115"/>
      <c r="BJ9" s="115"/>
      <c r="BK9" s="115"/>
      <c r="BL9" s="115"/>
    </row>
    <row r="10" spans="1:64" x14ac:dyDescent="0.25">
      <c r="A10" s="319"/>
      <c r="B10" s="320" t="s">
        <v>209</v>
      </c>
      <c r="C10" s="314" t="s">
        <v>207</v>
      </c>
      <c r="D10" s="99">
        <v>3.56</v>
      </c>
      <c r="E10" s="328">
        <f>SUM(G10,I10:Q10)</f>
        <v>0</v>
      </c>
      <c r="F10" s="325">
        <f>SUM(G10)</f>
        <v>0</v>
      </c>
      <c r="G10" s="330"/>
      <c r="H10" s="329">
        <f>D10-BE10</f>
        <v>3.56</v>
      </c>
      <c r="I10" s="330"/>
      <c r="J10" s="330"/>
      <c r="K10" s="330"/>
      <c r="L10" s="330"/>
      <c r="M10" s="330"/>
      <c r="N10" s="330"/>
      <c r="O10" s="330"/>
      <c r="P10" s="330"/>
      <c r="Q10" s="330"/>
      <c r="R10" s="325">
        <f t="shared" si="3"/>
        <v>0</v>
      </c>
      <c r="S10" s="330"/>
      <c r="T10" s="330"/>
      <c r="U10" s="330"/>
      <c r="V10" s="330"/>
      <c r="W10" s="330"/>
      <c r="X10" s="330"/>
      <c r="Y10" s="330"/>
      <c r="Z10" s="330"/>
      <c r="AA10" s="552">
        <f t="shared" ref="AA10:AA19" si="4">SUM(AB10:AQ10)</f>
        <v>0</v>
      </c>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25">
        <f>SUM(AB10:BD10,I10:Q10,G10,S10:Z10)</f>
        <v>0</v>
      </c>
      <c r="BF10" s="314">
        <f>H60</f>
        <v>3.56</v>
      </c>
      <c r="BG10" s="117">
        <f t="shared" si="1"/>
        <v>0</v>
      </c>
      <c r="BH10" s="139"/>
      <c r="BK10" s="115"/>
      <c r="BL10" s="115"/>
    </row>
    <row r="11" spans="1:64" x14ac:dyDescent="0.25">
      <c r="A11" s="319" t="s">
        <v>6</v>
      </c>
      <c r="B11" s="320" t="s">
        <v>113</v>
      </c>
      <c r="C11" s="314" t="s">
        <v>56</v>
      </c>
      <c r="D11" s="99">
        <v>335.61</v>
      </c>
      <c r="E11" s="328">
        <f>SUM(G11:H11,J11:Q11)</f>
        <v>0</v>
      </c>
      <c r="F11" s="325">
        <f>SUM(G11:H11)</f>
        <v>0</v>
      </c>
      <c r="G11" s="330"/>
      <c r="H11" s="330"/>
      <c r="I11" s="329">
        <f>D11-BE11</f>
        <v>317.68</v>
      </c>
      <c r="J11" s="330"/>
      <c r="K11" s="330"/>
      <c r="L11" s="330"/>
      <c r="M11" s="330"/>
      <c r="N11" s="330"/>
      <c r="O11" s="330"/>
      <c r="P11" s="330"/>
      <c r="Q11" s="330"/>
      <c r="R11" s="325">
        <f t="shared" si="3"/>
        <v>17.93</v>
      </c>
      <c r="S11" s="330">
        <v>0.2</v>
      </c>
      <c r="T11" s="330">
        <v>0.19</v>
      </c>
      <c r="U11" s="330"/>
      <c r="V11" s="330"/>
      <c r="W11" s="330"/>
      <c r="X11" s="330"/>
      <c r="Y11" s="330"/>
      <c r="Z11" s="330"/>
      <c r="AA11" s="552">
        <f t="shared" si="4"/>
        <v>17.119999999999997</v>
      </c>
      <c r="AB11" s="330">
        <v>6.39</v>
      </c>
      <c r="AC11" s="330">
        <v>10.15</v>
      </c>
      <c r="AD11" s="330"/>
      <c r="AE11" s="330"/>
      <c r="AF11" s="330"/>
      <c r="AG11" s="330">
        <v>0.57999999999999996</v>
      </c>
      <c r="AH11" s="330"/>
      <c r="AI11" s="330"/>
      <c r="AJ11" s="330"/>
      <c r="AK11" s="330"/>
      <c r="AL11" s="330"/>
      <c r="AM11" s="330"/>
      <c r="AN11" s="330"/>
      <c r="AO11" s="330"/>
      <c r="AP11" s="330"/>
      <c r="AQ11" s="330"/>
      <c r="AR11" s="330"/>
      <c r="AS11" s="330">
        <v>0.05</v>
      </c>
      <c r="AT11" s="330"/>
      <c r="AU11" s="330">
        <v>0.37</v>
      </c>
      <c r="AV11" s="330"/>
      <c r="AW11" s="330"/>
      <c r="AX11" s="330"/>
      <c r="AY11" s="330"/>
      <c r="AZ11" s="330"/>
      <c r="BA11" s="330"/>
      <c r="BB11" s="330"/>
      <c r="BC11" s="330"/>
      <c r="BD11" s="330"/>
      <c r="BE11" s="325">
        <f>SUM(AB11:BD11,J11:Q11,G11:H11,S11:Z11)</f>
        <v>17.93</v>
      </c>
      <c r="BF11" s="314">
        <f>I60</f>
        <v>317.68</v>
      </c>
      <c r="BG11" s="117">
        <f t="shared" si="1"/>
        <v>17.930000000000007</v>
      </c>
      <c r="BK11" s="115"/>
    </row>
    <row r="12" spans="1:64" x14ac:dyDescent="0.25">
      <c r="A12" s="319" t="s">
        <v>7</v>
      </c>
      <c r="B12" s="320" t="s">
        <v>39</v>
      </c>
      <c r="C12" s="314" t="s">
        <v>44</v>
      </c>
      <c r="D12" s="99">
        <v>723.95</v>
      </c>
      <c r="E12" s="328">
        <f>SUM(G12:I12,K12:Q12)</f>
        <v>0</v>
      </c>
      <c r="F12" s="325">
        <f t="shared" ref="F12:F18" si="5">SUM(G12:H12)</f>
        <v>0</v>
      </c>
      <c r="G12" s="330"/>
      <c r="H12" s="330"/>
      <c r="I12" s="330"/>
      <c r="J12" s="329">
        <f>D12-BE12</f>
        <v>711.97</v>
      </c>
      <c r="K12" s="330"/>
      <c r="L12" s="330"/>
      <c r="M12" s="330"/>
      <c r="N12" s="330"/>
      <c r="O12" s="330"/>
      <c r="P12" s="330"/>
      <c r="Q12" s="330"/>
      <c r="R12" s="325">
        <f t="shared" si="3"/>
        <v>11.98</v>
      </c>
      <c r="S12" s="330"/>
      <c r="T12" s="330"/>
      <c r="U12" s="330"/>
      <c r="V12" s="330"/>
      <c r="W12" s="330"/>
      <c r="X12" s="330"/>
      <c r="Y12" s="330"/>
      <c r="Z12" s="330"/>
      <c r="AA12" s="552">
        <f t="shared" si="4"/>
        <v>6.3999999999999995</v>
      </c>
      <c r="AB12" s="330">
        <v>3.21</v>
      </c>
      <c r="AC12" s="330">
        <v>2.5</v>
      </c>
      <c r="AD12" s="330"/>
      <c r="AE12" s="330"/>
      <c r="AF12" s="330">
        <v>0.09</v>
      </c>
      <c r="AG12" s="330"/>
      <c r="AH12" s="330"/>
      <c r="AI12" s="330">
        <v>0.04</v>
      </c>
      <c r="AJ12" s="330"/>
      <c r="AK12" s="330"/>
      <c r="AL12" s="330">
        <v>0.5</v>
      </c>
      <c r="AM12" s="330">
        <v>0.06</v>
      </c>
      <c r="AN12" s="330"/>
      <c r="AO12" s="330"/>
      <c r="AP12" s="330"/>
      <c r="AQ12" s="330"/>
      <c r="AR12" s="330"/>
      <c r="AS12" s="330">
        <v>0.39</v>
      </c>
      <c r="AT12" s="330">
        <v>0.05</v>
      </c>
      <c r="AU12" s="330">
        <v>5</v>
      </c>
      <c r="AV12" s="330"/>
      <c r="AW12" s="330"/>
      <c r="AX12" s="330"/>
      <c r="AY12" s="330"/>
      <c r="AZ12" s="330">
        <v>0.14000000000000001</v>
      </c>
      <c r="BA12" s="330"/>
      <c r="BB12" s="330"/>
      <c r="BC12" s="330"/>
      <c r="BD12" s="330"/>
      <c r="BE12" s="325">
        <f>SUM(AB12:BD12,K12:Q12,G12:I12,S12:Z12)</f>
        <v>11.98</v>
      </c>
      <c r="BF12" s="314">
        <f>J60</f>
        <v>711.97</v>
      </c>
      <c r="BG12" s="117">
        <f t="shared" si="1"/>
        <v>11.980000000000018</v>
      </c>
      <c r="BK12" s="115"/>
    </row>
    <row r="13" spans="1:64" x14ac:dyDescent="0.25">
      <c r="A13" s="319" t="s">
        <v>8</v>
      </c>
      <c r="B13" s="320" t="s">
        <v>15</v>
      </c>
      <c r="C13" s="314" t="s">
        <v>26</v>
      </c>
      <c r="E13" s="328">
        <f>SUM(G13:J13,L13:Q13)</f>
        <v>0</v>
      </c>
      <c r="F13" s="325">
        <f t="shared" si="5"/>
        <v>0</v>
      </c>
      <c r="G13" s="330"/>
      <c r="H13" s="330"/>
      <c r="I13" s="330"/>
      <c r="J13" s="330"/>
      <c r="K13" s="329">
        <f>D13-BE13</f>
        <v>0</v>
      </c>
      <c r="L13" s="330"/>
      <c r="M13" s="330"/>
      <c r="N13" s="330"/>
      <c r="O13" s="330"/>
      <c r="P13" s="330"/>
      <c r="Q13" s="330"/>
      <c r="R13" s="325">
        <f t="shared" si="3"/>
        <v>0</v>
      </c>
      <c r="S13" s="330"/>
      <c r="T13" s="330"/>
      <c r="U13" s="330"/>
      <c r="V13" s="330"/>
      <c r="W13" s="330"/>
      <c r="X13" s="330"/>
      <c r="Y13" s="330"/>
      <c r="Z13" s="330"/>
      <c r="AA13" s="552">
        <f t="shared" si="4"/>
        <v>0</v>
      </c>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25">
        <f>SUM(AB13:BD13,L13:Q13,G13:J13,S13:Z13)</f>
        <v>0</v>
      </c>
      <c r="BF13" s="314">
        <f>K60</f>
        <v>0</v>
      </c>
      <c r="BG13" s="117">
        <f t="shared" si="1"/>
        <v>0</v>
      </c>
      <c r="BK13" s="115"/>
    </row>
    <row r="14" spans="1:64" x14ac:dyDescent="0.25">
      <c r="A14" s="319" t="s">
        <v>9</v>
      </c>
      <c r="B14" s="320" t="s">
        <v>16</v>
      </c>
      <c r="C14" s="314" t="s">
        <v>27</v>
      </c>
      <c r="E14" s="328">
        <f>SUM(G14:K14,M14:Q14)</f>
        <v>0</v>
      </c>
      <c r="F14" s="325">
        <f t="shared" si="5"/>
        <v>0</v>
      </c>
      <c r="G14" s="330"/>
      <c r="H14" s="330"/>
      <c r="I14" s="330"/>
      <c r="J14" s="330"/>
      <c r="K14" s="330"/>
      <c r="L14" s="329">
        <f>D14-BE14</f>
        <v>0</v>
      </c>
      <c r="M14" s="330"/>
      <c r="N14" s="330"/>
      <c r="O14" s="330"/>
      <c r="P14" s="330"/>
      <c r="Q14" s="330"/>
      <c r="R14" s="325">
        <f t="shared" si="3"/>
        <v>0</v>
      </c>
      <c r="S14" s="330"/>
      <c r="T14" s="330"/>
      <c r="U14" s="330"/>
      <c r="V14" s="330"/>
      <c r="W14" s="330"/>
      <c r="X14" s="330"/>
      <c r="Y14" s="330"/>
      <c r="Z14" s="330"/>
      <c r="AA14" s="552">
        <f t="shared" si="4"/>
        <v>0</v>
      </c>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25">
        <f>SUM(AB14:BD14,M14:Q14,G14:K14,S14:Z14)</f>
        <v>0</v>
      </c>
      <c r="BF14" s="314">
        <f>L60</f>
        <v>0</v>
      </c>
      <c r="BG14" s="117">
        <f t="shared" si="1"/>
        <v>0</v>
      </c>
      <c r="BK14" s="115"/>
    </row>
    <row r="15" spans="1:64" x14ac:dyDescent="0.25">
      <c r="A15" s="319" t="s">
        <v>41</v>
      </c>
      <c r="B15" s="320" t="s">
        <v>40</v>
      </c>
      <c r="C15" s="314" t="s">
        <v>45</v>
      </c>
      <c r="D15" s="99">
        <v>5317.81</v>
      </c>
      <c r="E15" s="328">
        <f>SUM(G15:L15,N15:Q15)</f>
        <v>224.68</v>
      </c>
      <c r="F15" s="325">
        <f t="shared" si="5"/>
        <v>0</v>
      </c>
      <c r="G15" s="330"/>
      <c r="H15" s="330"/>
      <c r="I15" s="330"/>
      <c r="J15" s="330"/>
      <c r="K15" s="330"/>
      <c r="L15" s="330"/>
      <c r="M15" s="329">
        <f>D15-BE15</f>
        <v>4260.4600000000009</v>
      </c>
      <c r="N15" s="330"/>
      <c r="O15" s="330"/>
      <c r="P15" s="330"/>
      <c r="Q15" s="330">
        <v>224.68</v>
      </c>
      <c r="R15" s="325">
        <f t="shared" si="3"/>
        <v>832.67</v>
      </c>
      <c r="S15" s="330">
        <f>2+746.8</f>
        <v>748.8</v>
      </c>
      <c r="T15" s="330"/>
      <c r="U15" s="330"/>
      <c r="V15" s="330"/>
      <c r="W15" s="330"/>
      <c r="X15" s="330"/>
      <c r="Y15" s="330"/>
      <c r="Z15" s="330">
        <v>79.87</v>
      </c>
      <c r="AA15" s="552">
        <f t="shared" si="4"/>
        <v>4</v>
      </c>
      <c r="AB15" s="330">
        <v>0.5</v>
      </c>
      <c r="AC15" s="330"/>
      <c r="AD15" s="330"/>
      <c r="AE15" s="330"/>
      <c r="AF15" s="330"/>
      <c r="AG15" s="330"/>
      <c r="AH15" s="330"/>
      <c r="AI15" s="330">
        <v>0.3</v>
      </c>
      <c r="AJ15" s="330"/>
      <c r="AK15" s="330"/>
      <c r="AL15" s="330">
        <v>0.2</v>
      </c>
      <c r="AM15" s="330"/>
      <c r="AN15" s="330">
        <v>3</v>
      </c>
      <c r="AO15" s="330"/>
      <c r="AP15" s="330"/>
      <c r="AQ15" s="330"/>
      <c r="AR15" s="330"/>
      <c r="AS15" s="330"/>
      <c r="AT15" s="330"/>
      <c r="AU15" s="330"/>
      <c r="AV15" s="330"/>
      <c r="AW15" s="330"/>
      <c r="AX15" s="330"/>
      <c r="AY15" s="330"/>
      <c r="AZ15" s="330"/>
      <c r="BA15" s="330"/>
      <c r="BB15" s="330"/>
      <c r="BC15" s="330"/>
      <c r="BD15" s="330"/>
      <c r="BE15" s="325">
        <f>SUM(AB15:BD15,N15:Q15,G15:L15,S15:Z15)</f>
        <v>1057.3499999999999</v>
      </c>
      <c r="BF15" s="314">
        <f>M60</f>
        <v>4260.4600000000009</v>
      </c>
      <c r="BG15" s="117">
        <f t="shared" si="1"/>
        <v>1057.3499999999995</v>
      </c>
      <c r="BK15" s="115"/>
    </row>
    <row r="16" spans="1:64" x14ac:dyDescent="0.25">
      <c r="A16" s="319"/>
      <c r="B16" s="333" t="s">
        <v>446</v>
      </c>
      <c r="C16" s="314" t="s">
        <v>447</v>
      </c>
      <c r="D16" s="99">
        <v>1.1399999999999999</v>
      </c>
      <c r="E16" s="328">
        <f>SUM(G16:M16,O16:Q16)</f>
        <v>0</v>
      </c>
      <c r="F16" s="325">
        <f>SUM(G16:H16)</f>
        <v>0</v>
      </c>
      <c r="G16" s="330"/>
      <c r="H16" s="330"/>
      <c r="I16" s="330"/>
      <c r="J16" s="330"/>
      <c r="K16" s="330"/>
      <c r="L16" s="330"/>
      <c r="M16" s="330"/>
      <c r="N16" s="329">
        <f>D16-BE16</f>
        <v>1.1399999999999999</v>
      </c>
      <c r="O16" s="330"/>
      <c r="P16" s="330"/>
      <c r="Q16" s="330"/>
      <c r="R16" s="325">
        <f t="shared" si="3"/>
        <v>0</v>
      </c>
      <c r="S16" s="330"/>
      <c r="T16" s="330"/>
      <c r="U16" s="330"/>
      <c r="V16" s="330"/>
      <c r="W16" s="330"/>
      <c r="X16" s="330"/>
      <c r="Y16" s="330"/>
      <c r="Z16" s="330"/>
      <c r="AA16" s="552">
        <f t="shared" si="4"/>
        <v>0</v>
      </c>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25">
        <f>SUM(AB16:BD16,O16:Q16,G16:M16,S16:Z16)</f>
        <v>0</v>
      </c>
      <c r="BF16" s="314">
        <f>N60</f>
        <v>1.1399999999999999</v>
      </c>
      <c r="BG16" s="117">
        <f t="shared" si="1"/>
        <v>0</v>
      </c>
      <c r="BK16" s="115"/>
    </row>
    <row r="17" spans="1:63" x14ac:dyDescent="0.25">
      <c r="A17" s="319" t="s">
        <v>42</v>
      </c>
      <c r="B17" s="320" t="s">
        <v>90</v>
      </c>
      <c r="C17" s="314" t="s">
        <v>78</v>
      </c>
      <c r="D17" s="99">
        <v>5.03</v>
      </c>
      <c r="E17" s="328">
        <f>SUM(G17:N17,P17:Q17)</f>
        <v>0</v>
      </c>
      <c r="F17" s="325">
        <f t="shared" si="5"/>
        <v>0</v>
      </c>
      <c r="G17" s="330"/>
      <c r="H17" s="330"/>
      <c r="I17" s="330"/>
      <c r="J17" s="330"/>
      <c r="K17" s="330"/>
      <c r="L17" s="330"/>
      <c r="M17" s="330"/>
      <c r="N17" s="330"/>
      <c r="O17" s="329">
        <f>D17-BE17</f>
        <v>5.03</v>
      </c>
      <c r="P17" s="330"/>
      <c r="Q17" s="330"/>
      <c r="R17" s="325">
        <f t="shared" si="3"/>
        <v>0</v>
      </c>
      <c r="S17" s="330"/>
      <c r="T17" s="330"/>
      <c r="U17" s="330"/>
      <c r="V17" s="330"/>
      <c r="W17" s="330"/>
      <c r="X17" s="330"/>
      <c r="Y17" s="330"/>
      <c r="Z17" s="330"/>
      <c r="AA17" s="552">
        <f t="shared" si="4"/>
        <v>0</v>
      </c>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25">
        <f>SUM(AB17:BD17,P17:Q17,G17:N17,S17:Z17)</f>
        <v>0</v>
      </c>
      <c r="BF17" s="314">
        <f>O60</f>
        <v>5.03</v>
      </c>
      <c r="BG17" s="117">
        <f t="shared" ref="BG17:BG27" si="6">D17-BF17</f>
        <v>0</v>
      </c>
      <c r="BK17" s="115"/>
    </row>
    <row r="18" spans="1:63" x14ac:dyDescent="0.25">
      <c r="A18" s="319" t="s">
        <v>52</v>
      </c>
      <c r="B18" s="320" t="s">
        <v>50</v>
      </c>
      <c r="C18" s="314" t="s">
        <v>51</v>
      </c>
      <c r="E18" s="328">
        <f>SUM(G18:O18,Q18)</f>
        <v>0</v>
      </c>
      <c r="F18" s="325">
        <f t="shared" si="5"/>
        <v>0</v>
      </c>
      <c r="G18" s="330"/>
      <c r="H18" s="330"/>
      <c r="I18" s="330"/>
      <c r="J18" s="330"/>
      <c r="K18" s="330"/>
      <c r="L18" s="330"/>
      <c r="M18" s="330"/>
      <c r="N18" s="330"/>
      <c r="O18" s="330"/>
      <c r="P18" s="329">
        <f>D18-BE18</f>
        <v>0</v>
      </c>
      <c r="Q18" s="330"/>
      <c r="R18" s="325">
        <f t="shared" si="3"/>
        <v>0</v>
      </c>
      <c r="S18" s="330"/>
      <c r="T18" s="330"/>
      <c r="U18" s="330"/>
      <c r="V18" s="330"/>
      <c r="W18" s="330"/>
      <c r="X18" s="330"/>
      <c r="Y18" s="330"/>
      <c r="Z18" s="330"/>
      <c r="AA18" s="552">
        <f t="shared" si="4"/>
        <v>0</v>
      </c>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25">
        <f>SUM(AB18:BD18,Q18,G18:O18,S18:Z18)</f>
        <v>0</v>
      </c>
      <c r="BF18" s="314">
        <f>P60</f>
        <v>0</v>
      </c>
      <c r="BG18" s="117">
        <f t="shared" si="6"/>
        <v>0</v>
      </c>
      <c r="BK18" s="115"/>
    </row>
    <row r="19" spans="1:63" x14ac:dyDescent="0.25">
      <c r="A19" s="319" t="s">
        <v>192</v>
      </c>
      <c r="B19" s="320" t="s">
        <v>57</v>
      </c>
      <c r="C19" s="314" t="s">
        <v>58</v>
      </c>
      <c r="D19" s="99">
        <v>5.36</v>
      </c>
      <c r="E19" s="328">
        <f>SUM(G19:P19)</f>
        <v>0</v>
      </c>
      <c r="F19" s="325">
        <f>SUM(G19:H19)</f>
        <v>0</v>
      </c>
      <c r="G19" s="330"/>
      <c r="H19" s="330"/>
      <c r="I19" s="330"/>
      <c r="J19" s="330"/>
      <c r="K19" s="330"/>
      <c r="L19" s="330"/>
      <c r="M19" s="330"/>
      <c r="N19" s="330"/>
      <c r="O19" s="330"/>
      <c r="P19" s="330"/>
      <c r="Q19" s="329">
        <f>D19-BE19</f>
        <v>5.36</v>
      </c>
      <c r="R19" s="325">
        <f t="shared" si="3"/>
        <v>0</v>
      </c>
      <c r="S19" s="330"/>
      <c r="T19" s="330"/>
      <c r="U19" s="330"/>
      <c r="V19" s="330"/>
      <c r="W19" s="330"/>
      <c r="X19" s="330"/>
      <c r="Y19" s="330"/>
      <c r="Z19" s="330"/>
      <c r="AA19" s="552">
        <f t="shared" si="4"/>
        <v>0</v>
      </c>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25">
        <f>SUM(AB19:BD19,G19:P19,S19:Z19)</f>
        <v>0</v>
      </c>
      <c r="BF19" s="314">
        <f>Q60</f>
        <v>230.04000000000002</v>
      </c>
      <c r="BG19" s="117">
        <f t="shared" si="6"/>
        <v>-224.68</v>
      </c>
      <c r="BI19" s="293"/>
      <c r="BK19" s="115"/>
    </row>
    <row r="20" spans="1:63" x14ac:dyDescent="0.25">
      <c r="A20" s="319">
        <v>2</v>
      </c>
      <c r="B20" s="319" t="s">
        <v>36</v>
      </c>
      <c r="C20" s="314" t="s">
        <v>28</v>
      </c>
      <c r="D20" s="99">
        <v>914.77</v>
      </c>
      <c r="E20" s="328">
        <f>SUM(G20:Q20)</f>
        <v>0</v>
      </c>
      <c r="F20" s="325">
        <f>SUM(G20:H20)</f>
        <v>0</v>
      </c>
      <c r="G20" s="325">
        <f t="shared" ref="G20:Q20" si="7">SUM(G21:G28,G30:G57)</f>
        <v>0</v>
      </c>
      <c r="H20" s="325">
        <f t="shared" si="7"/>
        <v>0</v>
      </c>
      <c r="I20" s="325">
        <f t="shared" si="7"/>
        <v>0</v>
      </c>
      <c r="J20" s="325">
        <f t="shared" si="7"/>
        <v>0</v>
      </c>
      <c r="K20" s="325">
        <f t="shared" si="7"/>
        <v>0</v>
      </c>
      <c r="L20" s="325">
        <f t="shared" si="7"/>
        <v>0</v>
      </c>
      <c r="M20" s="325">
        <f t="shared" si="7"/>
        <v>0</v>
      </c>
      <c r="N20" s="325">
        <f t="shared" si="7"/>
        <v>0</v>
      </c>
      <c r="O20" s="325">
        <f t="shared" si="7"/>
        <v>0</v>
      </c>
      <c r="P20" s="325">
        <f t="shared" si="7"/>
        <v>0</v>
      </c>
      <c r="Q20" s="325">
        <f t="shared" si="7"/>
        <v>0</v>
      </c>
      <c r="R20" s="329">
        <f>D20-BE20</f>
        <v>913.62</v>
      </c>
      <c r="S20" s="325">
        <f>SUM(S30:S57,S22:S28)</f>
        <v>0</v>
      </c>
      <c r="T20" s="325">
        <f>SUM(T30:T57,T21,T23:T28)</f>
        <v>0</v>
      </c>
      <c r="U20" s="325">
        <f>SUM(U21:U22,U30:U57,U24:U28)</f>
        <v>0</v>
      </c>
      <c r="V20" s="325">
        <f>SUM(V21:V23,V30:V57,V25:V28)</f>
        <v>0</v>
      </c>
      <c r="W20" s="325">
        <f>SUM(W21:W24,W30:W57,W26:W28)</f>
        <v>0</v>
      </c>
      <c r="X20" s="325">
        <f>SUM(X21:X25,X30:X57,X27:X28)</f>
        <v>0</v>
      </c>
      <c r="Y20" s="325">
        <f>SUM(Y21:Y26,Y30:Y57,Y28)</f>
        <v>0</v>
      </c>
      <c r="Z20" s="325">
        <f>SUM(Z21:Z27,Z30:Z57)</f>
        <v>0</v>
      </c>
      <c r="AA20" s="551">
        <f>SUM(AA21:AA28,AA30:AA57)</f>
        <v>0.02</v>
      </c>
      <c r="AB20" s="325">
        <f>SUM(AB21:AB28,AB31:AB57)</f>
        <v>0</v>
      </c>
      <c r="AC20" s="325">
        <f>SUM(AC21:AC28,AC32:AC57,AC30:AC30)</f>
        <v>0</v>
      </c>
      <c r="AD20" s="325">
        <f>SUM(AD21:AD28,AD33:AD57,AD30:AD31)</f>
        <v>0</v>
      </c>
      <c r="AE20" s="325">
        <f>SUM(AE21:AE28,AE34:AE57,AE30:AE32)</f>
        <v>0</v>
      </c>
      <c r="AF20" s="325">
        <f>SUM(AF21:AF28,AF35:AF57,AF30:AF33)</f>
        <v>0</v>
      </c>
      <c r="AG20" s="325">
        <f>SUM(AG21:AG28,AG36:AG57,AG30:AG34)</f>
        <v>0</v>
      </c>
      <c r="AH20" s="325">
        <f>SUM(AH21:AH28,AH37:AH57,AH30:AH35)</f>
        <v>0</v>
      </c>
      <c r="AI20" s="325">
        <f>SUM(AI21:AI28,AI38:AI57,AI30:AI36)</f>
        <v>0.02</v>
      </c>
      <c r="AJ20" s="325">
        <f>SUM(AJ21:AJ28,AJ39:AJ57,AJ30:AJ37)</f>
        <v>0</v>
      </c>
      <c r="AK20" s="325">
        <f>SUM(AK21:AK28,AK40:AK57,AK30:AK38)</f>
        <v>0</v>
      </c>
      <c r="AL20" s="325">
        <f>SUM(AL21:AL28,AL41:AL57,AL30:AL39)</f>
        <v>0</v>
      </c>
      <c r="AM20" s="325">
        <f>SUM(AM21:AM28,AM42:AM57,AM30:AM40)</f>
        <v>0</v>
      </c>
      <c r="AN20" s="325">
        <f>SUM(AN21:AN28,AN43:AN57,AN30:AN41)</f>
        <v>0</v>
      </c>
      <c r="AO20" s="325">
        <f>SUM(AO21:AO28,AO44:AO57,AO30:AO42)</f>
        <v>0</v>
      </c>
      <c r="AP20" s="325">
        <f>SUM(AP21:AP28,AP45:AP57,AP30:AP43)</f>
        <v>0</v>
      </c>
      <c r="AQ20" s="325">
        <f>SUM(AQ21:AQ28,AQ46:AQ57,AQ30:AQ44)</f>
        <v>0</v>
      </c>
      <c r="AR20" s="325">
        <f>SUM(AR21:AR28,AR47:AR57,AR30:AR45)</f>
        <v>0</v>
      </c>
      <c r="AS20" s="325">
        <f>SUM(AS21:AS28,AS48:AS57,AS30:AS46)</f>
        <v>0.44</v>
      </c>
      <c r="AT20" s="325">
        <f>SUM(AT21:AT28,AT49:AT57,AT30:AT47)</f>
        <v>0</v>
      </c>
      <c r="AU20" s="325">
        <f>SUM(AU21:AU28,AU50:AU57,AU30:AU48)</f>
        <v>0.69</v>
      </c>
      <c r="AV20" s="325">
        <f>SUM(AV21:AV28,AV51:AV57,AV30:AV49)</f>
        <v>0</v>
      </c>
      <c r="AW20" s="325">
        <f>SUM(AW21:AW28,AW52:AW57,AW30:AW50)</f>
        <v>0</v>
      </c>
      <c r="AX20" s="325">
        <f>SUM(AX21:AX28,AX53:AX57,AX30:AX51)</f>
        <v>0</v>
      </c>
      <c r="AY20" s="325">
        <f>SUM(AY21:AY28,AY54:AY57,AY30:AY52)</f>
        <v>0</v>
      </c>
      <c r="AZ20" s="325">
        <f>SUM(AZ21:AZ28,AZ55:AZ57,AZ30:AZ53)</f>
        <v>0</v>
      </c>
      <c r="BA20" s="325">
        <f>SUM(BA21:BA28,BA56:BA57,BA30:BA54)</f>
        <v>0</v>
      </c>
      <c r="BB20" s="325">
        <f>SUM(BB21:BB28,BB57,BB30:BB55)</f>
        <v>0</v>
      </c>
      <c r="BC20" s="325">
        <f>SUM(BC21:BC28,BC30:BC56)</f>
        <v>0</v>
      </c>
      <c r="BD20" s="325">
        <f>SUM(BD21:BD28,BD30:BD57)</f>
        <v>0</v>
      </c>
      <c r="BE20" s="325">
        <f>SUM(BE21:BE28,BE30:BE57)</f>
        <v>1.1499999999999999</v>
      </c>
      <c r="BF20" s="314">
        <f>R60</f>
        <v>1778.71</v>
      </c>
      <c r="BG20" s="117">
        <f t="shared" si="6"/>
        <v>-863.94</v>
      </c>
      <c r="BH20" s="292"/>
      <c r="BI20" s="295"/>
      <c r="BK20" s="115"/>
    </row>
    <row r="21" spans="1:63" x14ac:dyDescent="0.25">
      <c r="A21" s="319" t="s">
        <v>21</v>
      </c>
      <c r="B21" s="320" t="s">
        <v>17</v>
      </c>
      <c r="C21" s="314" t="s">
        <v>29</v>
      </c>
      <c r="D21" s="99">
        <v>237.94</v>
      </c>
      <c r="E21" s="328">
        <f>SUM(G21:Q21)</f>
        <v>0</v>
      </c>
      <c r="F21" s="325">
        <f t="shared" ref="F21:F56" si="8">SUM(G21:H21)</f>
        <v>0</v>
      </c>
      <c r="G21" s="330"/>
      <c r="H21" s="330"/>
      <c r="I21" s="330"/>
      <c r="J21" s="330"/>
      <c r="K21" s="330"/>
      <c r="L21" s="330"/>
      <c r="M21" s="330"/>
      <c r="N21" s="330"/>
      <c r="O21" s="330"/>
      <c r="P21" s="330"/>
      <c r="Q21" s="330"/>
      <c r="R21" s="325">
        <f>SUM(T21:Z21,AB21:BC21)</f>
        <v>0</v>
      </c>
      <c r="S21" s="329">
        <f>D21-BE21</f>
        <v>237.94</v>
      </c>
      <c r="T21" s="330"/>
      <c r="U21" s="330"/>
      <c r="V21" s="330"/>
      <c r="W21" s="330"/>
      <c r="X21" s="330"/>
      <c r="Y21" s="330"/>
      <c r="Z21" s="330"/>
      <c r="AA21" s="551">
        <f>SUM(AB21:AQ21)</f>
        <v>0</v>
      </c>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25">
        <f>SUM(AB21:BD21,G21:Q21,T21:Z21)</f>
        <v>0</v>
      </c>
      <c r="BF21" s="314">
        <f>S60</f>
        <v>986.94</v>
      </c>
      <c r="BG21" s="117">
        <f t="shared" si="6"/>
        <v>-749</v>
      </c>
      <c r="BH21" s="294"/>
      <c r="BI21" s="295"/>
      <c r="BK21" s="115"/>
    </row>
    <row r="22" spans="1:63" x14ac:dyDescent="0.25">
      <c r="A22" s="319" t="s">
        <v>10</v>
      </c>
      <c r="B22" s="320" t="s">
        <v>18</v>
      </c>
      <c r="C22" s="314" t="s">
        <v>30</v>
      </c>
      <c r="E22" s="328">
        <f>SUM(G22:Q22)</f>
        <v>0</v>
      </c>
      <c r="F22" s="325">
        <f t="shared" si="8"/>
        <v>0</v>
      </c>
      <c r="G22" s="330"/>
      <c r="H22" s="330"/>
      <c r="I22" s="330"/>
      <c r="J22" s="330"/>
      <c r="K22" s="330"/>
      <c r="L22" s="330"/>
      <c r="M22" s="330"/>
      <c r="N22" s="330"/>
      <c r="O22" s="330"/>
      <c r="P22" s="330"/>
      <c r="Q22" s="330"/>
      <c r="R22" s="325">
        <f>SUM(S22,U22:Z22,AB22:BC22)</f>
        <v>0</v>
      </c>
      <c r="S22" s="330"/>
      <c r="T22" s="329">
        <f>D22-BE22</f>
        <v>0</v>
      </c>
      <c r="U22" s="330"/>
      <c r="V22" s="330"/>
      <c r="W22" s="330"/>
      <c r="X22" s="330"/>
      <c r="Y22" s="330"/>
      <c r="Z22" s="330"/>
      <c r="AA22" s="551">
        <f t="shared" ref="AA22:AA28" si="9">SUM(AB22:AQ22)</f>
        <v>0</v>
      </c>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25">
        <f>SUM(AB22:BD22,G22:Q22,U22:Z22,S22)</f>
        <v>0</v>
      </c>
      <c r="BF22" s="314">
        <f>T60</f>
        <v>0.19</v>
      </c>
      <c r="BG22" s="117">
        <f t="shared" si="6"/>
        <v>-0.19</v>
      </c>
      <c r="BH22" s="296"/>
      <c r="BI22" s="295"/>
      <c r="BK22" s="115"/>
    </row>
    <row r="23" spans="1:63" x14ac:dyDescent="0.25">
      <c r="A23" s="319" t="s">
        <v>11</v>
      </c>
      <c r="B23" s="320" t="s">
        <v>19</v>
      </c>
      <c r="C23" s="314" t="s">
        <v>131</v>
      </c>
      <c r="E23" s="328">
        <f t="shared" ref="E23:E58" si="10">SUM(G23:Q23)</f>
        <v>0</v>
      </c>
      <c r="F23" s="325">
        <f t="shared" si="8"/>
        <v>0</v>
      </c>
      <c r="G23" s="330"/>
      <c r="H23" s="330"/>
      <c r="I23" s="330"/>
      <c r="J23" s="330"/>
      <c r="K23" s="330"/>
      <c r="L23" s="330"/>
      <c r="M23" s="330"/>
      <c r="N23" s="330"/>
      <c r="O23" s="330"/>
      <c r="P23" s="330"/>
      <c r="Q23" s="330"/>
      <c r="R23" s="325">
        <f>SUM(S23:T23,V23:Z23,AB23:BC23)</f>
        <v>0</v>
      </c>
      <c r="S23" s="330"/>
      <c r="T23" s="330"/>
      <c r="U23" s="329">
        <f>D23-BE23</f>
        <v>0</v>
      </c>
      <c r="V23" s="330"/>
      <c r="W23" s="330"/>
      <c r="X23" s="330"/>
      <c r="Y23" s="330"/>
      <c r="Z23" s="330"/>
      <c r="AA23" s="551">
        <f t="shared" si="9"/>
        <v>0</v>
      </c>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25">
        <f>SUM(AB23:BD23,G23:Q23,V23:Z23,S23:T23)</f>
        <v>0</v>
      </c>
      <c r="BF23" s="314">
        <f>U60</f>
        <v>0</v>
      </c>
      <c r="BG23" s="117">
        <f t="shared" si="6"/>
        <v>0</v>
      </c>
      <c r="BH23" s="296"/>
      <c r="BI23" s="295"/>
      <c r="BK23" s="115"/>
    </row>
    <row r="24" spans="1:63" x14ac:dyDescent="0.25">
      <c r="A24" s="319" t="s">
        <v>13</v>
      </c>
      <c r="B24" s="320" t="s">
        <v>91</v>
      </c>
      <c r="C24" s="314" t="s">
        <v>135</v>
      </c>
      <c r="E24" s="328">
        <f t="shared" si="10"/>
        <v>0</v>
      </c>
      <c r="F24" s="325">
        <f t="shared" si="8"/>
        <v>0</v>
      </c>
      <c r="G24" s="330"/>
      <c r="H24" s="330"/>
      <c r="I24" s="330"/>
      <c r="J24" s="330"/>
      <c r="K24" s="330"/>
      <c r="L24" s="330"/>
      <c r="M24" s="330"/>
      <c r="N24" s="330"/>
      <c r="O24" s="330"/>
      <c r="P24" s="330"/>
      <c r="Q24" s="330"/>
      <c r="R24" s="325">
        <f>SUM(S24:U24,AB24:BC24,W24:Z24)</f>
        <v>0</v>
      </c>
      <c r="S24" s="330"/>
      <c r="T24" s="330"/>
      <c r="U24" s="330"/>
      <c r="V24" s="329">
        <f>D24-BE24</f>
        <v>0</v>
      </c>
      <c r="W24" s="330"/>
      <c r="X24" s="330"/>
      <c r="Y24" s="330"/>
      <c r="Z24" s="330"/>
      <c r="AA24" s="551">
        <f t="shared" si="9"/>
        <v>0</v>
      </c>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25">
        <f>SUM(AB24:BD24,G24:Q24,W24:Z24,S24:U24)</f>
        <v>0</v>
      </c>
      <c r="BF24" s="314">
        <f>V60</f>
        <v>0</v>
      </c>
      <c r="BG24" s="117">
        <f t="shared" si="6"/>
        <v>0</v>
      </c>
      <c r="BH24" s="296"/>
      <c r="BI24" s="295"/>
      <c r="BK24" s="115"/>
    </row>
    <row r="25" spans="1:63" x14ac:dyDescent="0.25">
      <c r="A25" s="319" t="s">
        <v>14</v>
      </c>
      <c r="B25" s="320" t="s">
        <v>92</v>
      </c>
      <c r="C25" s="314" t="s">
        <v>133</v>
      </c>
      <c r="D25" s="99">
        <f>2.7-0.5</f>
        <v>2.2000000000000002</v>
      </c>
      <c r="E25" s="328">
        <f t="shared" si="10"/>
        <v>0</v>
      </c>
      <c r="F25" s="325">
        <f t="shared" si="8"/>
        <v>0</v>
      </c>
      <c r="G25" s="330"/>
      <c r="H25" s="330"/>
      <c r="I25" s="330"/>
      <c r="J25" s="330"/>
      <c r="K25" s="330"/>
      <c r="L25" s="330"/>
      <c r="M25" s="330"/>
      <c r="N25" s="330"/>
      <c r="O25" s="330"/>
      <c r="P25" s="330"/>
      <c r="Q25" s="330"/>
      <c r="R25" s="325">
        <f>SUM(S25:V25,AB25:BC25,X25:Z25)</f>
        <v>0</v>
      </c>
      <c r="S25" s="330"/>
      <c r="T25" s="330"/>
      <c r="U25" s="330"/>
      <c r="V25" s="330"/>
      <c r="W25" s="329">
        <f>D25-BE25</f>
        <v>2.2000000000000002</v>
      </c>
      <c r="X25" s="330"/>
      <c r="Y25" s="330"/>
      <c r="Z25" s="330"/>
      <c r="AA25" s="551">
        <f t="shared" si="9"/>
        <v>0</v>
      </c>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25">
        <f>SUM(AB25:BD25,G25:Q25,X25:Z25,S25:V25)</f>
        <v>0</v>
      </c>
      <c r="BF25" s="314">
        <f>W60</f>
        <v>2.2000000000000002</v>
      </c>
      <c r="BG25" s="117">
        <f t="shared" si="6"/>
        <v>0</v>
      </c>
      <c r="BH25" s="296"/>
      <c r="BI25" s="295"/>
      <c r="BK25" s="115"/>
    </row>
    <row r="26" spans="1:63" x14ac:dyDescent="0.25">
      <c r="A26" s="319" t="s">
        <v>22</v>
      </c>
      <c r="B26" s="320" t="s">
        <v>93</v>
      </c>
      <c r="C26" s="314" t="s">
        <v>53</v>
      </c>
      <c r="D26" s="99">
        <f>10.08+0.5</f>
        <v>10.58</v>
      </c>
      <c r="E26" s="328">
        <f t="shared" si="10"/>
        <v>0</v>
      </c>
      <c r="F26" s="325">
        <f t="shared" si="8"/>
        <v>0</v>
      </c>
      <c r="G26" s="330"/>
      <c r="H26" s="330"/>
      <c r="I26" s="330"/>
      <c r="J26" s="330"/>
      <c r="K26" s="330"/>
      <c r="L26" s="330"/>
      <c r="M26" s="330"/>
      <c r="N26" s="330"/>
      <c r="O26" s="330"/>
      <c r="P26" s="330"/>
      <c r="Q26" s="330"/>
      <c r="R26" s="325">
        <f>SUM(S26:W26,AB26:BC26,Y26:Z26)</f>
        <v>0</v>
      </c>
      <c r="S26" s="330"/>
      <c r="T26" s="330"/>
      <c r="U26" s="330"/>
      <c r="V26" s="330"/>
      <c r="W26" s="330"/>
      <c r="X26" s="329">
        <f>D26-BE26</f>
        <v>10.58</v>
      </c>
      <c r="Y26" s="330"/>
      <c r="Z26" s="330"/>
      <c r="AA26" s="551">
        <f t="shared" si="9"/>
        <v>0</v>
      </c>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25">
        <f>SUM(AB26:BD26,G26:Q26,Y26:Z26,S26:W26)</f>
        <v>0</v>
      </c>
      <c r="BF26" s="314">
        <f>X60</f>
        <v>10.58</v>
      </c>
      <c r="BG26" s="117">
        <f t="shared" si="6"/>
        <v>0</v>
      </c>
      <c r="BH26" s="296"/>
      <c r="BI26" s="295"/>
      <c r="BK26" s="115"/>
    </row>
    <row r="27" spans="1:63" x14ac:dyDescent="0.25">
      <c r="A27" s="319" t="s">
        <v>23</v>
      </c>
      <c r="B27" s="320" t="s">
        <v>94</v>
      </c>
      <c r="C27" s="314" t="s">
        <v>46</v>
      </c>
      <c r="D27" s="554"/>
      <c r="E27" s="328">
        <f t="shared" si="10"/>
        <v>0</v>
      </c>
      <c r="F27" s="325">
        <f t="shared" si="8"/>
        <v>0</v>
      </c>
      <c r="G27" s="330"/>
      <c r="H27" s="330"/>
      <c r="I27" s="330"/>
      <c r="J27" s="330"/>
      <c r="K27" s="330"/>
      <c r="L27" s="330"/>
      <c r="M27" s="330"/>
      <c r="N27" s="330"/>
      <c r="O27" s="330"/>
      <c r="P27" s="330"/>
      <c r="Q27" s="330"/>
      <c r="R27" s="325">
        <f>SUM(S27:X27,AB27:BC27,Z27)</f>
        <v>0</v>
      </c>
      <c r="S27" s="330"/>
      <c r="T27" s="330"/>
      <c r="U27" s="330"/>
      <c r="V27" s="330"/>
      <c r="W27" s="330"/>
      <c r="X27" s="330"/>
      <c r="Y27" s="329">
        <f>D27-BE27</f>
        <v>0</v>
      </c>
      <c r="Z27" s="330"/>
      <c r="AA27" s="551">
        <f t="shared" si="9"/>
        <v>0</v>
      </c>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25">
        <f>SUM(AB27:BD27,G27:Q27,Z27,S27:X27)</f>
        <v>0</v>
      </c>
      <c r="BF27" s="314">
        <f>Y60</f>
        <v>0</v>
      </c>
      <c r="BG27" s="117">
        <f t="shared" si="6"/>
        <v>0</v>
      </c>
      <c r="BH27" s="296"/>
      <c r="BI27" s="562"/>
      <c r="BJ27" s="554"/>
      <c r="BK27" s="115"/>
    </row>
    <row r="28" spans="1:63" x14ac:dyDescent="0.25">
      <c r="A28" s="319"/>
      <c r="B28" s="320" t="s">
        <v>106</v>
      </c>
      <c r="C28" s="314" t="s">
        <v>54</v>
      </c>
      <c r="D28" s="99">
        <v>7.28</v>
      </c>
      <c r="E28" s="328">
        <f t="shared" si="10"/>
        <v>0</v>
      </c>
      <c r="F28" s="325">
        <f t="shared" si="8"/>
        <v>0</v>
      </c>
      <c r="G28" s="330"/>
      <c r="H28" s="330"/>
      <c r="I28" s="330"/>
      <c r="J28" s="330"/>
      <c r="K28" s="330"/>
      <c r="L28" s="330"/>
      <c r="M28" s="330"/>
      <c r="N28" s="330"/>
      <c r="O28" s="330"/>
      <c r="P28" s="330"/>
      <c r="Q28" s="330"/>
      <c r="R28" s="325">
        <f>SUM(S28:Y28,AB28:BC28)</f>
        <v>0</v>
      </c>
      <c r="S28" s="330"/>
      <c r="T28" s="330"/>
      <c r="U28" s="330"/>
      <c r="V28" s="330"/>
      <c r="W28" s="330"/>
      <c r="X28" s="330"/>
      <c r="Y28" s="330"/>
      <c r="Z28" s="329">
        <f>D28-BE28</f>
        <v>7.28</v>
      </c>
      <c r="AA28" s="551">
        <f t="shared" si="9"/>
        <v>0</v>
      </c>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25">
        <f>SUM(AB28:BD28,G28:Q28,S28:Y28)</f>
        <v>0</v>
      </c>
      <c r="BF28" s="314">
        <f>Z60</f>
        <v>87.15</v>
      </c>
      <c r="BG28" s="117"/>
      <c r="BH28" s="296"/>
      <c r="BI28" s="295"/>
      <c r="BK28" s="115"/>
    </row>
    <row r="29" spans="1:63" s="554" customFormat="1" x14ac:dyDescent="0.25">
      <c r="A29" s="555" t="s">
        <v>47</v>
      </c>
      <c r="B29" s="556" t="s">
        <v>139</v>
      </c>
      <c r="C29" s="557" t="s">
        <v>31</v>
      </c>
      <c r="D29" s="99">
        <v>245.89000000000004</v>
      </c>
      <c r="E29" s="559">
        <f t="shared" si="10"/>
        <v>0</v>
      </c>
      <c r="F29" s="551">
        <f t="shared" si="8"/>
        <v>0</v>
      </c>
      <c r="G29" s="551">
        <f>SUM(G30:G45)</f>
        <v>0</v>
      </c>
      <c r="H29" s="551">
        <f t="shared" ref="H29:Q29" si="11">SUM(H30:H45)</f>
        <v>0</v>
      </c>
      <c r="I29" s="551">
        <f t="shared" si="11"/>
        <v>0</v>
      </c>
      <c r="J29" s="551">
        <f t="shared" si="11"/>
        <v>0</v>
      </c>
      <c r="K29" s="551">
        <f t="shared" si="11"/>
        <v>0</v>
      </c>
      <c r="L29" s="551">
        <f t="shared" si="11"/>
        <v>0</v>
      </c>
      <c r="M29" s="551">
        <f t="shared" si="11"/>
        <v>0</v>
      </c>
      <c r="N29" s="551">
        <f t="shared" si="11"/>
        <v>0</v>
      </c>
      <c r="O29" s="551">
        <f t="shared" si="11"/>
        <v>0</v>
      </c>
      <c r="P29" s="551">
        <f t="shared" si="11"/>
        <v>0</v>
      </c>
      <c r="Q29" s="551">
        <f t="shared" si="11"/>
        <v>0</v>
      </c>
      <c r="R29" s="551">
        <f t="shared" ref="R29:Z29" si="12">SUM(R30:R45)</f>
        <v>0.28000000000000003</v>
      </c>
      <c r="S29" s="551">
        <f t="shared" si="12"/>
        <v>0</v>
      </c>
      <c r="T29" s="551">
        <f t="shared" si="12"/>
        <v>0</v>
      </c>
      <c r="U29" s="551">
        <f t="shared" si="12"/>
        <v>0</v>
      </c>
      <c r="V29" s="551">
        <f t="shared" si="12"/>
        <v>0</v>
      </c>
      <c r="W29" s="551">
        <f t="shared" si="12"/>
        <v>0</v>
      </c>
      <c r="X29" s="551">
        <f t="shared" si="12"/>
        <v>0</v>
      </c>
      <c r="Y29" s="551">
        <f t="shared" si="12"/>
        <v>0</v>
      </c>
      <c r="Z29" s="551">
        <f t="shared" si="12"/>
        <v>0</v>
      </c>
      <c r="AA29" s="551">
        <f>D29-BE29</f>
        <v>245.61000000000004</v>
      </c>
      <c r="AB29" s="551">
        <f>SUM(AB31:AB45)</f>
        <v>0</v>
      </c>
      <c r="AC29" s="551">
        <f>SUM(AC30,AC32:AC45)</f>
        <v>0</v>
      </c>
      <c r="AD29" s="551">
        <f>SUM(AD30:AD31,AD33:AD45)</f>
        <v>0</v>
      </c>
      <c r="AE29" s="551">
        <f>SUM(AE30:AE32,AE34:AE45)</f>
        <v>0</v>
      </c>
      <c r="AF29" s="551">
        <f>SUM(AF30:AF33,AF35:AF45)</f>
        <v>0</v>
      </c>
      <c r="AG29" s="551">
        <f>SUM(AG30:AG34,AG36:AG45)</f>
        <v>0</v>
      </c>
      <c r="AH29" s="551">
        <f>SUM(AH30:AH35,AH37:AH45)</f>
        <v>0</v>
      </c>
      <c r="AI29" s="551">
        <f>SUM(AI30:AI36,AI38:AI45)</f>
        <v>0.02</v>
      </c>
      <c r="AJ29" s="551">
        <f>SUM(AJ30:AJ37,AJ39:AJ45)</f>
        <v>0</v>
      </c>
      <c r="AK29" s="551">
        <f>SUM(AK30:AK38,AK40:AK45)</f>
        <v>0</v>
      </c>
      <c r="AL29" s="551">
        <f>SUM(AL30:AL39,AL41:AL45)</f>
        <v>0</v>
      </c>
      <c r="AM29" s="551">
        <f>SUM(AM30:AM40,AM42:AM45)</f>
        <v>0</v>
      </c>
      <c r="AN29" s="551">
        <f>SUM(AN30:AN41,AN43:AN45)</f>
        <v>0</v>
      </c>
      <c r="AO29" s="551">
        <f>SUM(AO30:AO42,AO44:AO45)</f>
        <v>0</v>
      </c>
      <c r="AP29" s="551">
        <f>SUM(AP30:AP43,AP45)</f>
        <v>0</v>
      </c>
      <c r="AQ29" s="551">
        <f>SUM(AQ30:AQ44)</f>
        <v>0</v>
      </c>
      <c r="AR29" s="551">
        <f>SUM(AR30:AR45)</f>
        <v>0</v>
      </c>
      <c r="AS29" s="551">
        <f t="shared" ref="AS29:BD29" si="13">SUM(AS30:AS45)</f>
        <v>0.26</v>
      </c>
      <c r="AT29" s="551">
        <f t="shared" si="13"/>
        <v>0</v>
      </c>
      <c r="AU29" s="551">
        <f t="shared" si="13"/>
        <v>0</v>
      </c>
      <c r="AV29" s="551">
        <f t="shared" si="13"/>
        <v>0</v>
      </c>
      <c r="AW29" s="551">
        <f t="shared" si="13"/>
        <v>0</v>
      </c>
      <c r="AX29" s="551">
        <f t="shared" si="13"/>
        <v>0</v>
      </c>
      <c r="AY29" s="551">
        <f t="shared" si="13"/>
        <v>0</v>
      </c>
      <c r="AZ29" s="551">
        <f t="shared" si="13"/>
        <v>0</v>
      </c>
      <c r="BA29" s="551">
        <f t="shared" si="13"/>
        <v>0</v>
      </c>
      <c r="BB29" s="551">
        <f t="shared" si="13"/>
        <v>0</v>
      </c>
      <c r="BC29" s="551">
        <f t="shared" si="13"/>
        <v>0</v>
      </c>
      <c r="BD29" s="551">
        <f t="shared" si="13"/>
        <v>0</v>
      </c>
      <c r="BE29" s="551">
        <f>SUM(BE30:BE45)</f>
        <v>0.28000000000000003</v>
      </c>
      <c r="BF29" s="557">
        <f>AA60</f>
        <v>274.04000000000002</v>
      </c>
      <c r="BG29" s="560">
        <f>D29-BF29</f>
        <v>-28.149999999999977</v>
      </c>
      <c r="BH29" s="561"/>
      <c r="BI29" s="295"/>
      <c r="BJ29" s="99"/>
      <c r="BK29" s="115"/>
    </row>
    <row r="30" spans="1:63" x14ac:dyDescent="0.25">
      <c r="A30" s="319" t="s">
        <v>442</v>
      </c>
      <c r="B30" s="320" t="s">
        <v>248</v>
      </c>
      <c r="C30" s="314" t="s">
        <v>249</v>
      </c>
      <c r="D30" s="99">
        <v>173.53</v>
      </c>
      <c r="E30" s="328">
        <f t="shared" si="10"/>
        <v>0</v>
      </c>
      <c r="F30" s="325">
        <f t="shared" si="8"/>
        <v>0</v>
      </c>
      <c r="G30" s="330"/>
      <c r="H30" s="330"/>
      <c r="I30" s="330"/>
      <c r="J30" s="330"/>
      <c r="K30" s="330"/>
      <c r="L30" s="330"/>
      <c r="M30" s="330"/>
      <c r="N30" s="330"/>
      <c r="O30" s="330"/>
      <c r="P30" s="330"/>
      <c r="Q30" s="330"/>
      <c r="R30" s="325">
        <f>SUM(S30:Z30,AC30:BC30)</f>
        <v>0</v>
      </c>
      <c r="S30" s="330"/>
      <c r="T30" s="330"/>
      <c r="U30" s="330"/>
      <c r="V30" s="330"/>
      <c r="W30" s="330"/>
      <c r="X30" s="330"/>
      <c r="Y30" s="330"/>
      <c r="Z30" s="330"/>
      <c r="AA30" s="551">
        <f>SUM(AC30:AQ30)</f>
        <v>0</v>
      </c>
      <c r="AB30" s="337">
        <f>D30-BE30</f>
        <v>173.53</v>
      </c>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25">
        <f>SUM(G30:Q30,S30:Z30,AC30:BD30)</f>
        <v>0</v>
      </c>
      <c r="BF30" s="314">
        <f>AB60</f>
        <v>184.47</v>
      </c>
      <c r="BG30" s="117">
        <f t="shared" ref="BG30:BG58" si="14">D30-BF30</f>
        <v>-10.939999999999998</v>
      </c>
      <c r="BH30" s="296"/>
      <c r="BI30" s="295"/>
      <c r="BK30" s="115"/>
    </row>
    <row r="31" spans="1:63" x14ac:dyDescent="0.25">
      <c r="A31" s="319" t="s">
        <v>442</v>
      </c>
      <c r="B31" s="320" t="s">
        <v>257</v>
      </c>
      <c r="C31" s="314" t="s">
        <v>258</v>
      </c>
      <c r="D31" s="99">
        <v>13.68</v>
      </c>
      <c r="E31" s="328">
        <f t="shared" si="10"/>
        <v>0</v>
      </c>
      <c r="F31" s="325">
        <f t="shared" si="8"/>
        <v>0</v>
      </c>
      <c r="G31" s="330"/>
      <c r="H31" s="330"/>
      <c r="I31" s="330"/>
      <c r="J31" s="330"/>
      <c r="K31" s="330"/>
      <c r="L31" s="330"/>
      <c r="M31" s="330"/>
      <c r="N31" s="330"/>
      <c r="O31" s="330"/>
      <c r="P31" s="330"/>
      <c r="Q31" s="330"/>
      <c r="R31" s="325">
        <f>SUM(S31:Z31,AD31:BC31,AB31)</f>
        <v>0</v>
      </c>
      <c r="S31" s="330"/>
      <c r="T31" s="330"/>
      <c r="U31" s="330"/>
      <c r="V31" s="330"/>
      <c r="W31" s="330"/>
      <c r="X31" s="330"/>
      <c r="Y31" s="330"/>
      <c r="Z31" s="330"/>
      <c r="AA31" s="551">
        <f>SUM(AB31,AD31:AQ31)</f>
        <v>0</v>
      </c>
      <c r="AB31" s="330"/>
      <c r="AC31" s="337">
        <f>D31-BE31</f>
        <v>13.68</v>
      </c>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25">
        <f>SUM(G31:Q31,S31:Z31,AD31:BD31,AB31)</f>
        <v>0</v>
      </c>
      <c r="BF31" s="314">
        <f>AC60</f>
        <v>26.33</v>
      </c>
      <c r="BG31" s="117">
        <f t="shared" si="14"/>
        <v>-12.649999999999999</v>
      </c>
      <c r="BH31" s="296"/>
      <c r="BI31" s="295"/>
      <c r="BK31" s="115"/>
    </row>
    <row r="32" spans="1:63" x14ac:dyDescent="0.25">
      <c r="A32" s="319" t="s">
        <v>442</v>
      </c>
      <c r="B32" s="320" t="s">
        <v>443</v>
      </c>
      <c r="C32" s="314" t="s">
        <v>245</v>
      </c>
      <c r="D32" s="99">
        <v>0.02</v>
      </c>
      <c r="E32" s="328">
        <f t="shared" si="10"/>
        <v>0</v>
      </c>
      <c r="F32" s="325">
        <f t="shared" si="8"/>
        <v>0</v>
      </c>
      <c r="G32" s="330"/>
      <c r="H32" s="330"/>
      <c r="I32" s="330"/>
      <c r="J32" s="330"/>
      <c r="K32" s="330"/>
      <c r="L32" s="330"/>
      <c r="M32" s="330"/>
      <c r="N32" s="330"/>
      <c r="O32" s="330"/>
      <c r="P32" s="330"/>
      <c r="Q32" s="330"/>
      <c r="R32" s="325">
        <f>SUM(S32:Z32,AE32:BC32,AB32:AC32)</f>
        <v>0.02</v>
      </c>
      <c r="S32" s="330"/>
      <c r="T32" s="330"/>
      <c r="U32" s="330"/>
      <c r="V32" s="330"/>
      <c r="W32" s="330"/>
      <c r="X32" s="330"/>
      <c r="Y32" s="330"/>
      <c r="Z32" s="330"/>
      <c r="AA32" s="551">
        <f>SUM(AB32:AC32,AE32:AQ32)</f>
        <v>0.02</v>
      </c>
      <c r="AB32" s="330"/>
      <c r="AC32" s="330"/>
      <c r="AD32" s="337">
        <f>D32-BE32</f>
        <v>0</v>
      </c>
      <c r="AE32" s="330"/>
      <c r="AF32" s="330"/>
      <c r="AG32" s="330"/>
      <c r="AH32" s="330"/>
      <c r="AI32" s="330">
        <v>0.02</v>
      </c>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25">
        <f>SUM(G32:Q32,S32:Z32,AE32:BD32,AB32:AC32)</f>
        <v>0.02</v>
      </c>
      <c r="BF32" s="314">
        <f>AD60</f>
        <v>0</v>
      </c>
      <c r="BG32" s="117">
        <f t="shared" si="14"/>
        <v>0.02</v>
      </c>
      <c r="BH32" s="296"/>
      <c r="BI32" s="295"/>
      <c r="BK32" s="115"/>
    </row>
    <row r="33" spans="1:63" x14ac:dyDescent="0.25">
      <c r="A33" s="319" t="s">
        <v>442</v>
      </c>
      <c r="B33" s="320" t="s">
        <v>444</v>
      </c>
      <c r="C33" s="314" t="s">
        <v>436</v>
      </c>
      <c r="D33" s="99">
        <v>2.1800000000000002</v>
      </c>
      <c r="E33" s="328">
        <f t="shared" si="10"/>
        <v>0</v>
      </c>
      <c r="F33" s="325">
        <f t="shared" si="8"/>
        <v>0</v>
      </c>
      <c r="G33" s="330"/>
      <c r="H33" s="330"/>
      <c r="I33" s="330"/>
      <c r="J33" s="330"/>
      <c r="K33" s="330"/>
      <c r="L33" s="330"/>
      <c r="M33" s="330"/>
      <c r="N33" s="330"/>
      <c r="O33" s="330"/>
      <c r="P33" s="330"/>
      <c r="Q33" s="330"/>
      <c r="R33" s="325">
        <f>SUM(S33:Z33,AF33:BC33,AB33:AD33)</f>
        <v>0</v>
      </c>
      <c r="S33" s="330"/>
      <c r="T33" s="330"/>
      <c r="U33" s="330"/>
      <c r="V33" s="330"/>
      <c r="W33" s="330"/>
      <c r="X33" s="330"/>
      <c r="Y33" s="330"/>
      <c r="Z33" s="330"/>
      <c r="AA33" s="551">
        <f>SUM(AB33:AD33,AF33:AQ33)</f>
        <v>0</v>
      </c>
      <c r="AB33" s="330"/>
      <c r="AC33" s="330"/>
      <c r="AD33" s="330"/>
      <c r="AE33" s="337">
        <f>D33-BE33</f>
        <v>2.1800000000000002</v>
      </c>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25">
        <f>SUM(G33:Q33,S33:Z33,AF33:BD33,AB33:AD33)</f>
        <v>0</v>
      </c>
      <c r="BF33" s="314">
        <f>AE60</f>
        <v>2.1800000000000002</v>
      </c>
      <c r="BG33" s="117">
        <f t="shared" si="14"/>
        <v>0</v>
      </c>
      <c r="BH33" s="296"/>
      <c r="BI33" s="295"/>
      <c r="BK33" s="115"/>
    </row>
    <row r="34" spans="1:63" x14ac:dyDescent="0.25">
      <c r="A34" s="319" t="s">
        <v>442</v>
      </c>
      <c r="B34" s="320" t="s">
        <v>277</v>
      </c>
      <c r="C34" s="314" t="s">
        <v>246</v>
      </c>
      <c r="D34" s="99">
        <v>4.68</v>
      </c>
      <c r="E34" s="328">
        <f t="shared" si="10"/>
        <v>0</v>
      </c>
      <c r="F34" s="325">
        <f t="shared" si="8"/>
        <v>0</v>
      </c>
      <c r="G34" s="330"/>
      <c r="H34" s="330"/>
      <c r="I34" s="330"/>
      <c r="J34" s="330"/>
      <c r="K34" s="330"/>
      <c r="L34" s="330"/>
      <c r="M34" s="330"/>
      <c r="N34" s="330"/>
      <c r="O34" s="330"/>
      <c r="P34" s="330"/>
      <c r="Q34" s="330"/>
      <c r="R34" s="325">
        <f>SUM(S34:Z34,AG34:BC34,AB34:AE34)</f>
        <v>0</v>
      </c>
      <c r="S34" s="330"/>
      <c r="T34" s="330"/>
      <c r="U34" s="330"/>
      <c r="V34" s="330"/>
      <c r="W34" s="330"/>
      <c r="X34" s="330"/>
      <c r="Y34" s="330"/>
      <c r="Z34" s="330"/>
      <c r="AA34" s="551">
        <f>SUM(AB34:AE34,AG34:AQ34)</f>
        <v>0</v>
      </c>
      <c r="AB34" s="330"/>
      <c r="AC34" s="330"/>
      <c r="AD34" s="330"/>
      <c r="AE34" s="330"/>
      <c r="AF34" s="337">
        <f>D34-BE34</f>
        <v>4.68</v>
      </c>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25">
        <f>SUM(G34:Q34,S34:Z34,AG34:BD34,AB34:AE34)</f>
        <v>0</v>
      </c>
      <c r="BF34" s="314">
        <f>AF60</f>
        <v>4.7699999999999996</v>
      </c>
      <c r="BG34" s="117">
        <f t="shared" si="14"/>
        <v>-8.9999999999999858E-2</v>
      </c>
      <c r="BH34" s="296"/>
      <c r="BI34" s="295"/>
      <c r="BK34" s="115"/>
    </row>
    <row r="35" spans="1:63" x14ac:dyDescent="0.25">
      <c r="A35" s="319" t="s">
        <v>442</v>
      </c>
      <c r="B35" s="320" t="s">
        <v>445</v>
      </c>
      <c r="C35" s="314" t="s">
        <v>437</v>
      </c>
      <c r="D35" s="99">
        <v>4.12</v>
      </c>
      <c r="E35" s="328">
        <f t="shared" si="10"/>
        <v>0</v>
      </c>
      <c r="F35" s="325">
        <f t="shared" si="8"/>
        <v>0</v>
      </c>
      <c r="G35" s="330"/>
      <c r="H35" s="330"/>
      <c r="I35" s="330"/>
      <c r="J35" s="330"/>
      <c r="K35" s="330"/>
      <c r="L35" s="330"/>
      <c r="M35" s="330"/>
      <c r="N35" s="330"/>
      <c r="O35" s="330"/>
      <c r="P35" s="330"/>
      <c r="Q35" s="330"/>
      <c r="R35" s="325">
        <f>SUM(S35:Z35,AH35:BC35,AB35:AF35)</f>
        <v>0.26</v>
      </c>
      <c r="S35" s="330"/>
      <c r="T35" s="330"/>
      <c r="U35" s="330"/>
      <c r="V35" s="330"/>
      <c r="W35" s="330"/>
      <c r="X35" s="330"/>
      <c r="Y35" s="330"/>
      <c r="Z35" s="330"/>
      <c r="AA35" s="551">
        <f>SUM(AB35:AF35,AH35:AQ35)</f>
        <v>0</v>
      </c>
      <c r="AB35" s="330"/>
      <c r="AC35" s="330"/>
      <c r="AD35" s="330"/>
      <c r="AE35" s="330"/>
      <c r="AF35" s="330"/>
      <c r="AG35" s="337">
        <f>D35-BE35</f>
        <v>3.8600000000000003</v>
      </c>
      <c r="AH35" s="330"/>
      <c r="AI35" s="330"/>
      <c r="AJ35" s="330"/>
      <c r="AK35" s="330"/>
      <c r="AL35" s="330"/>
      <c r="AM35" s="330"/>
      <c r="AN35" s="330"/>
      <c r="AO35" s="330"/>
      <c r="AP35" s="330"/>
      <c r="AQ35" s="330"/>
      <c r="AR35" s="330"/>
      <c r="AS35" s="330">
        <v>0.26</v>
      </c>
      <c r="AT35" s="330"/>
      <c r="AU35" s="330"/>
      <c r="AV35" s="330"/>
      <c r="AW35" s="330"/>
      <c r="AX35" s="330"/>
      <c r="AY35" s="330"/>
      <c r="AZ35" s="330"/>
      <c r="BA35" s="330"/>
      <c r="BB35" s="330"/>
      <c r="BC35" s="330"/>
      <c r="BD35" s="330"/>
      <c r="BE35" s="325">
        <f>SUM(G35:Q35,S35:Z35,AH35:BD35,AB35:AF35)</f>
        <v>0.26</v>
      </c>
      <c r="BF35" s="314">
        <f>AG60</f>
        <v>4.4400000000000004</v>
      </c>
      <c r="BG35" s="117">
        <f t="shared" si="14"/>
        <v>-0.32000000000000028</v>
      </c>
      <c r="BH35" s="296"/>
      <c r="BI35" s="295"/>
      <c r="BK35" s="115"/>
    </row>
    <row r="36" spans="1:63" x14ac:dyDescent="0.25">
      <c r="A36" s="319" t="s">
        <v>442</v>
      </c>
      <c r="B36" s="320" t="s">
        <v>449</v>
      </c>
      <c r="C36" s="314" t="s">
        <v>438</v>
      </c>
      <c r="D36" s="99">
        <v>0.27</v>
      </c>
      <c r="E36" s="328">
        <f t="shared" si="10"/>
        <v>0</v>
      </c>
      <c r="F36" s="325">
        <f t="shared" si="8"/>
        <v>0</v>
      </c>
      <c r="G36" s="330"/>
      <c r="H36" s="330"/>
      <c r="I36" s="330"/>
      <c r="J36" s="330"/>
      <c r="K36" s="330"/>
      <c r="L36" s="330"/>
      <c r="M36" s="330"/>
      <c r="N36" s="330"/>
      <c r="O36" s="330"/>
      <c r="P36" s="330"/>
      <c r="Q36" s="330"/>
      <c r="R36" s="325">
        <f>SUM(S36:Z36,AI36:BC36,AB36:AG36)</f>
        <v>0</v>
      </c>
      <c r="S36" s="330"/>
      <c r="T36" s="330"/>
      <c r="U36" s="330"/>
      <c r="V36" s="330"/>
      <c r="W36" s="330"/>
      <c r="X36" s="330"/>
      <c r="Y36" s="330"/>
      <c r="Z36" s="330"/>
      <c r="AA36" s="551">
        <f>SUM(AB36:AG36,AI36:AQ36)</f>
        <v>0</v>
      </c>
      <c r="AB36" s="330"/>
      <c r="AC36" s="330"/>
      <c r="AD36" s="330"/>
      <c r="AE36" s="330"/>
      <c r="AF36" s="330"/>
      <c r="AG36" s="330"/>
      <c r="AH36" s="337">
        <f>D36-BE36</f>
        <v>0.27</v>
      </c>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25">
        <f>SUM(G36:Q36,S36:Z36,AI36:BD36,AB36:AG36)</f>
        <v>0</v>
      </c>
      <c r="BF36" s="314">
        <f>AH60</f>
        <v>0.27</v>
      </c>
      <c r="BG36" s="117">
        <f t="shared" si="14"/>
        <v>0</v>
      </c>
      <c r="BH36" s="296"/>
      <c r="BI36" s="295"/>
      <c r="BK36" s="115"/>
    </row>
    <row r="37" spans="1:63" x14ac:dyDescent="0.25">
      <c r="A37" s="319" t="s">
        <v>442</v>
      </c>
      <c r="B37" s="320" t="s">
        <v>363</v>
      </c>
      <c r="C37" s="314" t="s">
        <v>364</v>
      </c>
      <c r="D37" s="99">
        <v>7.0000000000000007E-2</v>
      </c>
      <c r="E37" s="328">
        <f t="shared" si="10"/>
        <v>0</v>
      </c>
      <c r="F37" s="325">
        <f t="shared" si="8"/>
        <v>0</v>
      </c>
      <c r="G37" s="330"/>
      <c r="H37" s="330"/>
      <c r="I37" s="330"/>
      <c r="J37" s="330"/>
      <c r="K37" s="330"/>
      <c r="L37" s="330"/>
      <c r="M37" s="330"/>
      <c r="N37" s="330"/>
      <c r="O37" s="330"/>
      <c r="P37" s="330"/>
      <c r="Q37" s="330"/>
      <c r="R37" s="325">
        <f>SUM(S37:Z37,AJ37:BC37,AB37:AH37)</f>
        <v>0</v>
      </c>
      <c r="S37" s="330"/>
      <c r="T37" s="330"/>
      <c r="U37" s="330"/>
      <c r="V37" s="330"/>
      <c r="W37" s="330"/>
      <c r="X37" s="330"/>
      <c r="Y37" s="330"/>
      <c r="Z37" s="330"/>
      <c r="AA37" s="551">
        <f>SUM(AB37:AH37,AJ37:AQ37)</f>
        <v>0</v>
      </c>
      <c r="AB37" s="330"/>
      <c r="AC37" s="330"/>
      <c r="AD37" s="330"/>
      <c r="AE37" s="330"/>
      <c r="AF37" s="330"/>
      <c r="AG37" s="330"/>
      <c r="AH37" s="330"/>
      <c r="AI37" s="337">
        <f>D37-BE37</f>
        <v>7.0000000000000007E-2</v>
      </c>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25">
        <f>SUM(G37:Q37,S37:Z37,AJ37:BD37,AB37:AH37)</f>
        <v>0</v>
      </c>
      <c r="BF37" s="314">
        <f>AI60</f>
        <v>0.48000000000000004</v>
      </c>
      <c r="BG37" s="117">
        <f t="shared" si="14"/>
        <v>-0.41000000000000003</v>
      </c>
      <c r="BH37" s="296"/>
      <c r="BI37" s="295"/>
      <c r="BK37" s="115"/>
    </row>
    <row r="38" spans="1:63" x14ac:dyDescent="0.25">
      <c r="A38" s="319" t="s">
        <v>442</v>
      </c>
      <c r="B38" s="320" t="s">
        <v>450</v>
      </c>
      <c r="C38" s="314" t="s">
        <v>439</v>
      </c>
      <c r="E38" s="328">
        <f t="shared" si="10"/>
        <v>0</v>
      </c>
      <c r="F38" s="325">
        <f t="shared" si="8"/>
        <v>0</v>
      </c>
      <c r="G38" s="330"/>
      <c r="H38" s="330"/>
      <c r="I38" s="330"/>
      <c r="J38" s="330"/>
      <c r="K38" s="330"/>
      <c r="L38" s="330"/>
      <c r="M38" s="330"/>
      <c r="N38" s="330"/>
      <c r="O38" s="330"/>
      <c r="P38" s="330"/>
      <c r="Q38" s="330"/>
      <c r="R38" s="325">
        <f>SUM(S38:Z38,AK38:BC38,AB38:AI38)</f>
        <v>0</v>
      </c>
      <c r="S38" s="330"/>
      <c r="T38" s="330"/>
      <c r="U38" s="330"/>
      <c r="V38" s="330"/>
      <c r="W38" s="330"/>
      <c r="X38" s="330"/>
      <c r="Y38" s="330"/>
      <c r="Z38" s="330"/>
      <c r="AA38" s="551">
        <f>SUM(AB38:AI38,AK38:AQ38)</f>
        <v>0</v>
      </c>
      <c r="AB38" s="330"/>
      <c r="AC38" s="330"/>
      <c r="AD38" s="330"/>
      <c r="AE38" s="330"/>
      <c r="AF38" s="330"/>
      <c r="AG38" s="330"/>
      <c r="AH38" s="330"/>
      <c r="AI38" s="330"/>
      <c r="AJ38" s="337">
        <f>D38-BE38</f>
        <v>0</v>
      </c>
      <c r="AK38" s="330"/>
      <c r="AL38" s="330"/>
      <c r="AM38" s="330"/>
      <c r="AN38" s="330"/>
      <c r="AO38" s="330"/>
      <c r="AP38" s="330"/>
      <c r="AQ38" s="330"/>
      <c r="AR38" s="330"/>
      <c r="AS38" s="330"/>
      <c r="AT38" s="330"/>
      <c r="AU38" s="330"/>
      <c r="AV38" s="330"/>
      <c r="AW38" s="330"/>
      <c r="AX38" s="330"/>
      <c r="AY38" s="330"/>
      <c r="AZ38" s="330"/>
      <c r="BA38" s="330"/>
      <c r="BB38" s="330"/>
      <c r="BC38" s="330"/>
      <c r="BD38" s="330"/>
      <c r="BE38" s="325">
        <f>SUM(G38:Q38,S38:Z38,AK38:BD38,AB38:AI38)</f>
        <v>0</v>
      </c>
      <c r="BF38" s="314">
        <f>AJ60</f>
        <v>0</v>
      </c>
      <c r="BG38" s="117">
        <f t="shared" si="14"/>
        <v>0</v>
      </c>
      <c r="BH38" s="296"/>
      <c r="BI38" s="295"/>
      <c r="BK38" s="115"/>
    </row>
    <row r="39" spans="1:63" x14ac:dyDescent="0.25">
      <c r="A39" s="319" t="s">
        <v>442</v>
      </c>
      <c r="B39" s="320" t="s">
        <v>454</v>
      </c>
      <c r="C39" s="314" t="s">
        <v>156</v>
      </c>
      <c r="E39" s="328">
        <f t="shared" si="10"/>
        <v>0</v>
      </c>
      <c r="F39" s="325">
        <f t="shared" si="8"/>
        <v>0</v>
      </c>
      <c r="G39" s="330"/>
      <c r="H39" s="330"/>
      <c r="I39" s="330"/>
      <c r="J39" s="330"/>
      <c r="K39" s="330"/>
      <c r="L39" s="330"/>
      <c r="M39" s="330"/>
      <c r="N39" s="330"/>
      <c r="O39" s="330"/>
      <c r="P39" s="330"/>
      <c r="Q39" s="330"/>
      <c r="R39" s="325">
        <f>SUM(S39:Z39,AL39:BC39,AB39:AJ39)</f>
        <v>0</v>
      </c>
      <c r="S39" s="330"/>
      <c r="T39" s="330"/>
      <c r="U39" s="330"/>
      <c r="V39" s="330"/>
      <c r="W39" s="330"/>
      <c r="X39" s="330"/>
      <c r="Y39" s="330"/>
      <c r="Z39" s="330"/>
      <c r="AA39" s="551">
        <f>SUM(AB39:AJ39,AL39:AQ39)</f>
        <v>0</v>
      </c>
      <c r="AB39" s="330"/>
      <c r="AC39" s="330"/>
      <c r="AD39" s="330"/>
      <c r="AE39" s="330"/>
      <c r="AF39" s="330"/>
      <c r="AG39" s="330"/>
      <c r="AH39" s="330"/>
      <c r="AI39" s="330"/>
      <c r="AJ39" s="330"/>
      <c r="AK39" s="337">
        <f>D39-BE39</f>
        <v>0</v>
      </c>
      <c r="AL39" s="330"/>
      <c r="AM39" s="330"/>
      <c r="AN39" s="330"/>
      <c r="AO39" s="330"/>
      <c r="AP39" s="330"/>
      <c r="AQ39" s="330"/>
      <c r="AR39" s="330"/>
      <c r="AS39" s="330"/>
      <c r="AT39" s="330"/>
      <c r="AU39" s="330"/>
      <c r="AV39" s="330"/>
      <c r="AW39" s="330"/>
      <c r="AX39" s="330"/>
      <c r="AY39" s="330"/>
      <c r="AZ39" s="330"/>
      <c r="BA39" s="330"/>
      <c r="BB39" s="330"/>
      <c r="BC39" s="330"/>
      <c r="BD39" s="330"/>
      <c r="BE39" s="325">
        <f>SUM(G39:Q39,S39:Z39,AL39:BD39,AB39:AJ39)</f>
        <v>0</v>
      </c>
      <c r="BF39" s="314">
        <f>AK60</f>
        <v>0</v>
      </c>
      <c r="BG39" s="117">
        <f t="shared" si="14"/>
        <v>0</v>
      </c>
      <c r="BH39" s="296"/>
      <c r="BI39" s="295"/>
      <c r="BK39" s="115"/>
    </row>
    <row r="40" spans="1:63" x14ac:dyDescent="0.25">
      <c r="A40" s="319" t="s">
        <v>442</v>
      </c>
      <c r="B40" s="320" t="s">
        <v>88</v>
      </c>
      <c r="C40" s="314" t="s">
        <v>77</v>
      </c>
      <c r="E40" s="328">
        <f t="shared" si="10"/>
        <v>0</v>
      </c>
      <c r="F40" s="325">
        <f t="shared" si="8"/>
        <v>0</v>
      </c>
      <c r="G40" s="330"/>
      <c r="H40" s="330"/>
      <c r="I40" s="330"/>
      <c r="J40" s="330"/>
      <c r="K40" s="330"/>
      <c r="L40" s="330"/>
      <c r="M40" s="330"/>
      <c r="N40" s="330"/>
      <c r="O40" s="330"/>
      <c r="P40" s="330"/>
      <c r="Q40" s="330"/>
      <c r="R40" s="325">
        <f>SUM(S40:Z40,AM40:BC40,AB40:AK40)</f>
        <v>0</v>
      </c>
      <c r="S40" s="330"/>
      <c r="T40" s="330"/>
      <c r="U40" s="330"/>
      <c r="V40" s="330"/>
      <c r="W40" s="330"/>
      <c r="X40" s="330"/>
      <c r="Y40" s="330"/>
      <c r="Z40" s="330"/>
      <c r="AA40" s="551">
        <f>SUM(AB40:AK40,AM40:AQ40)</f>
        <v>0</v>
      </c>
      <c r="AB40" s="330"/>
      <c r="AC40" s="330"/>
      <c r="AD40" s="330"/>
      <c r="AE40" s="330"/>
      <c r="AF40" s="330"/>
      <c r="AG40" s="330"/>
      <c r="AH40" s="330"/>
      <c r="AI40" s="330"/>
      <c r="AJ40" s="330"/>
      <c r="AK40" s="330"/>
      <c r="AL40" s="337">
        <f>D40-BE40</f>
        <v>0</v>
      </c>
      <c r="AM40" s="330"/>
      <c r="AN40" s="330"/>
      <c r="AO40" s="330"/>
      <c r="AP40" s="330"/>
      <c r="AQ40" s="330"/>
      <c r="AR40" s="330"/>
      <c r="AS40" s="330"/>
      <c r="AT40" s="330"/>
      <c r="AU40" s="330"/>
      <c r="AV40" s="330"/>
      <c r="AW40" s="330"/>
      <c r="AX40" s="330"/>
      <c r="AY40" s="330"/>
      <c r="AZ40" s="330"/>
      <c r="BA40" s="330"/>
      <c r="BB40" s="330"/>
      <c r="BC40" s="330"/>
      <c r="BD40" s="330"/>
      <c r="BE40" s="325">
        <f>SUM(G40:Q40,S40:Z40,AM40:BD40,AB40:AK40)</f>
        <v>0</v>
      </c>
      <c r="BF40" s="314">
        <f>AL60</f>
        <v>0.7</v>
      </c>
      <c r="BG40" s="117">
        <f t="shared" si="14"/>
        <v>-0.7</v>
      </c>
      <c r="BH40" s="296"/>
      <c r="BI40" s="295"/>
      <c r="BK40" s="115"/>
    </row>
    <row r="41" spans="1:63" x14ac:dyDescent="0.25">
      <c r="A41" s="319" t="s">
        <v>442</v>
      </c>
      <c r="B41" s="320" t="s">
        <v>98</v>
      </c>
      <c r="C41" s="314" t="s">
        <v>103</v>
      </c>
      <c r="D41" s="99">
        <v>0.93</v>
      </c>
      <c r="E41" s="328">
        <f t="shared" si="10"/>
        <v>0</v>
      </c>
      <c r="F41" s="325">
        <f t="shared" si="8"/>
        <v>0</v>
      </c>
      <c r="G41" s="330"/>
      <c r="H41" s="330"/>
      <c r="I41" s="330"/>
      <c r="J41" s="330"/>
      <c r="K41" s="330"/>
      <c r="L41" s="330"/>
      <c r="M41" s="330"/>
      <c r="N41" s="330"/>
      <c r="O41" s="330"/>
      <c r="P41" s="330"/>
      <c r="Q41" s="330"/>
      <c r="R41" s="325">
        <f>SUM(S41:Z41,AN41:BC41,AB41:AL41)</f>
        <v>0</v>
      </c>
      <c r="S41" s="330"/>
      <c r="T41" s="330"/>
      <c r="U41" s="330"/>
      <c r="V41" s="330"/>
      <c r="W41" s="330"/>
      <c r="X41" s="330"/>
      <c r="Y41" s="330"/>
      <c r="Z41" s="330"/>
      <c r="AA41" s="551">
        <f>SUM(AB41:AL41,AN41:AQ41)</f>
        <v>0</v>
      </c>
      <c r="AB41" s="330"/>
      <c r="AC41" s="330"/>
      <c r="AD41" s="330"/>
      <c r="AE41" s="330"/>
      <c r="AF41" s="330"/>
      <c r="AG41" s="330"/>
      <c r="AH41" s="330"/>
      <c r="AI41" s="330"/>
      <c r="AJ41" s="330"/>
      <c r="AK41" s="330"/>
      <c r="AL41" s="330"/>
      <c r="AM41" s="337">
        <f>D41-BE41</f>
        <v>0.93</v>
      </c>
      <c r="AN41" s="330"/>
      <c r="AO41" s="330"/>
      <c r="AP41" s="330"/>
      <c r="AQ41" s="330"/>
      <c r="AR41" s="330"/>
      <c r="AS41" s="330"/>
      <c r="AT41" s="330"/>
      <c r="AU41" s="330"/>
      <c r="AV41" s="330"/>
      <c r="AW41" s="330"/>
      <c r="AX41" s="330"/>
      <c r="AY41" s="330"/>
      <c r="AZ41" s="330"/>
      <c r="BA41" s="330"/>
      <c r="BB41" s="330"/>
      <c r="BC41" s="330"/>
      <c r="BD41" s="330"/>
      <c r="BE41" s="325">
        <f>SUM(G41:Q41,S41:Z41,AN41:BD41,AB41:AL41)</f>
        <v>0</v>
      </c>
      <c r="BF41" s="314">
        <f>AM60</f>
        <v>0.99</v>
      </c>
      <c r="BG41" s="117">
        <f t="shared" si="14"/>
        <v>-5.9999999999999942E-2</v>
      </c>
      <c r="BH41" s="296"/>
      <c r="BI41" s="295"/>
      <c r="BK41" s="115"/>
    </row>
    <row r="42" spans="1:63" x14ac:dyDescent="0.25">
      <c r="A42" s="319" t="s">
        <v>442</v>
      </c>
      <c r="B42" s="320" t="s">
        <v>451</v>
      </c>
      <c r="C42" s="314" t="s">
        <v>48</v>
      </c>
      <c r="D42" s="99">
        <v>45.92</v>
      </c>
      <c r="E42" s="328">
        <f t="shared" si="10"/>
        <v>0</v>
      </c>
      <c r="F42" s="325">
        <f t="shared" si="8"/>
        <v>0</v>
      </c>
      <c r="G42" s="330"/>
      <c r="H42" s="330"/>
      <c r="I42" s="330"/>
      <c r="J42" s="330"/>
      <c r="K42" s="330"/>
      <c r="L42" s="330"/>
      <c r="M42" s="330"/>
      <c r="N42" s="330"/>
      <c r="O42" s="330"/>
      <c r="P42" s="330"/>
      <c r="Q42" s="330"/>
      <c r="R42" s="325">
        <f>SUM(S42:Z42,AO42:BC42,AB42:AM42)</f>
        <v>0</v>
      </c>
      <c r="S42" s="330"/>
      <c r="T42" s="330"/>
      <c r="U42" s="330"/>
      <c r="V42" s="330"/>
      <c r="W42" s="330"/>
      <c r="X42" s="330"/>
      <c r="Y42" s="330"/>
      <c r="Z42" s="330"/>
      <c r="AA42" s="551">
        <f>SUM(AB42:AM42,AO42:AQ42)</f>
        <v>0</v>
      </c>
      <c r="AB42" s="330"/>
      <c r="AC42" s="330"/>
      <c r="AD42" s="330"/>
      <c r="AE42" s="330"/>
      <c r="AF42" s="330"/>
      <c r="AG42" s="330"/>
      <c r="AH42" s="330"/>
      <c r="AI42" s="330"/>
      <c r="AJ42" s="330"/>
      <c r="AK42" s="330"/>
      <c r="AL42" s="330"/>
      <c r="AM42" s="330"/>
      <c r="AN42" s="337">
        <f>D42-BE42</f>
        <v>45.92</v>
      </c>
      <c r="AO42" s="330"/>
      <c r="AP42" s="330"/>
      <c r="AQ42" s="330"/>
      <c r="AR42" s="330"/>
      <c r="AS42" s="330"/>
      <c r="AT42" s="330"/>
      <c r="AU42" s="330"/>
      <c r="AV42" s="330"/>
      <c r="AW42" s="330"/>
      <c r="AX42" s="330"/>
      <c r="AY42" s="330"/>
      <c r="AZ42" s="330"/>
      <c r="BA42" s="330"/>
      <c r="BB42" s="330"/>
      <c r="BC42" s="330"/>
      <c r="BD42" s="330"/>
      <c r="BE42" s="325">
        <f>SUM(G42:Q42,S42:Z42,AO42:BD42,AB42:AM42)</f>
        <v>0</v>
      </c>
      <c r="BF42" s="314">
        <f>AN60</f>
        <v>48.92</v>
      </c>
      <c r="BG42" s="117">
        <f t="shared" si="14"/>
        <v>-3</v>
      </c>
      <c r="BH42" s="296"/>
      <c r="BI42" s="295"/>
      <c r="BK42" s="115"/>
    </row>
    <row r="43" spans="1:63" x14ac:dyDescent="0.25">
      <c r="A43" s="319" t="s">
        <v>442</v>
      </c>
      <c r="B43" s="320" t="s">
        <v>452</v>
      </c>
      <c r="C43" s="314" t="s">
        <v>440</v>
      </c>
      <c r="E43" s="328">
        <f t="shared" si="10"/>
        <v>0</v>
      </c>
      <c r="F43" s="325">
        <f t="shared" si="8"/>
        <v>0</v>
      </c>
      <c r="G43" s="330"/>
      <c r="H43" s="330"/>
      <c r="I43" s="330"/>
      <c r="J43" s="330"/>
      <c r="K43" s="330"/>
      <c r="L43" s="330"/>
      <c r="M43" s="330"/>
      <c r="N43" s="330"/>
      <c r="O43" s="330"/>
      <c r="P43" s="330"/>
      <c r="Q43" s="330"/>
      <c r="R43" s="325">
        <f>SUM(S43:Z43,AP43:BC43,AB43:AN43)</f>
        <v>0</v>
      </c>
      <c r="S43" s="330"/>
      <c r="T43" s="330"/>
      <c r="U43" s="330"/>
      <c r="V43" s="330"/>
      <c r="W43" s="330"/>
      <c r="X43" s="330"/>
      <c r="Y43" s="330"/>
      <c r="Z43" s="330"/>
      <c r="AA43" s="551">
        <f>SUM(AB43:AN43,AP43:AQ43)</f>
        <v>0</v>
      </c>
      <c r="AB43" s="330"/>
      <c r="AC43" s="330"/>
      <c r="AD43" s="330"/>
      <c r="AE43" s="330"/>
      <c r="AF43" s="330"/>
      <c r="AG43" s="330"/>
      <c r="AH43" s="330"/>
      <c r="AI43" s="330"/>
      <c r="AJ43" s="330"/>
      <c r="AK43" s="330"/>
      <c r="AL43" s="330"/>
      <c r="AM43" s="330"/>
      <c r="AN43" s="330"/>
      <c r="AO43" s="337">
        <f>D43-BE43</f>
        <v>0</v>
      </c>
      <c r="AP43" s="330"/>
      <c r="AQ43" s="330"/>
      <c r="AR43" s="330"/>
      <c r="AS43" s="330"/>
      <c r="AT43" s="330"/>
      <c r="AU43" s="330"/>
      <c r="AV43" s="330"/>
      <c r="AW43" s="330"/>
      <c r="AX43" s="330"/>
      <c r="AY43" s="330"/>
      <c r="AZ43" s="330"/>
      <c r="BA43" s="330"/>
      <c r="BB43" s="330"/>
      <c r="BC43" s="330"/>
      <c r="BD43" s="330"/>
      <c r="BE43" s="325">
        <f>SUM(G43:Q43,S43:Z43,AP43:BD43,AB43:AN43)</f>
        <v>0</v>
      </c>
      <c r="BF43" s="314">
        <f>AO60</f>
        <v>0</v>
      </c>
      <c r="BG43" s="117">
        <f t="shared" si="14"/>
        <v>0</v>
      </c>
      <c r="BH43" s="296"/>
      <c r="BI43" s="295"/>
      <c r="BK43" s="115"/>
    </row>
    <row r="44" spans="1:63" x14ac:dyDescent="0.25">
      <c r="A44" s="319" t="s">
        <v>442</v>
      </c>
      <c r="B44" s="320" t="s">
        <v>453</v>
      </c>
      <c r="C44" s="314" t="s">
        <v>441</v>
      </c>
      <c r="E44" s="328">
        <f t="shared" si="10"/>
        <v>0</v>
      </c>
      <c r="F44" s="325">
        <f t="shared" si="8"/>
        <v>0</v>
      </c>
      <c r="G44" s="330"/>
      <c r="H44" s="330"/>
      <c r="I44" s="330"/>
      <c r="J44" s="330"/>
      <c r="K44" s="330"/>
      <c r="L44" s="330"/>
      <c r="M44" s="330"/>
      <c r="N44" s="330"/>
      <c r="O44" s="330"/>
      <c r="P44" s="330"/>
      <c r="Q44" s="330"/>
      <c r="R44" s="325">
        <f>SUM(S44:Z44,AQ44:BC44,AB44:AO44)</f>
        <v>0</v>
      </c>
      <c r="S44" s="330"/>
      <c r="T44" s="330"/>
      <c r="U44" s="330"/>
      <c r="V44" s="330"/>
      <c r="W44" s="330"/>
      <c r="X44" s="330"/>
      <c r="Y44" s="330"/>
      <c r="Z44" s="330"/>
      <c r="AA44" s="551">
        <f>SUM(AB44:AO44,AQ44)</f>
        <v>0</v>
      </c>
      <c r="AB44" s="330"/>
      <c r="AC44" s="330"/>
      <c r="AD44" s="330"/>
      <c r="AE44" s="330"/>
      <c r="AF44" s="330"/>
      <c r="AG44" s="330"/>
      <c r="AH44" s="330"/>
      <c r="AI44" s="330"/>
      <c r="AJ44" s="330"/>
      <c r="AK44" s="330"/>
      <c r="AL44" s="330"/>
      <c r="AM44" s="330"/>
      <c r="AN44" s="330"/>
      <c r="AO44" s="330"/>
      <c r="AP44" s="337">
        <f>D44-BE44</f>
        <v>0</v>
      </c>
      <c r="AQ44" s="330"/>
      <c r="AR44" s="330"/>
      <c r="AS44" s="330"/>
      <c r="AT44" s="330"/>
      <c r="AU44" s="330"/>
      <c r="AV44" s="330"/>
      <c r="AW44" s="330"/>
      <c r="AX44" s="330"/>
      <c r="AY44" s="330"/>
      <c r="AZ44" s="330"/>
      <c r="BA44" s="330"/>
      <c r="BB44" s="330"/>
      <c r="BC44" s="330"/>
      <c r="BD44" s="330"/>
      <c r="BE44" s="325">
        <f>SUM(G44:Q44,S44:Z44,AQ44:BD44,AB44:AO44)</f>
        <v>0</v>
      </c>
      <c r="BF44" s="314">
        <f>AP60</f>
        <v>0</v>
      </c>
      <c r="BG44" s="117">
        <f t="shared" si="14"/>
        <v>0</v>
      </c>
      <c r="BH44" s="296"/>
      <c r="BI44" s="295"/>
      <c r="BK44" s="115"/>
    </row>
    <row r="45" spans="1:63" x14ac:dyDescent="0.25">
      <c r="A45" s="319" t="s">
        <v>442</v>
      </c>
      <c r="B45" s="320" t="s">
        <v>345</v>
      </c>
      <c r="C45" s="314" t="s">
        <v>346</v>
      </c>
      <c r="D45" s="99">
        <v>0.48</v>
      </c>
      <c r="E45" s="328">
        <f t="shared" si="10"/>
        <v>0</v>
      </c>
      <c r="F45" s="325">
        <f t="shared" si="8"/>
        <v>0</v>
      </c>
      <c r="G45" s="330"/>
      <c r="H45" s="330"/>
      <c r="I45" s="330"/>
      <c r="J45" s="330"/>
      <c r="K45" s="330"/>
      <c r="L45" s="330"/>
      <c r="M45" s="330"/>
      <c r="N45" s="330"/>
      <c r="O45" s="330"/>
      <c r="P45" s="330"/>
      <c r="Q45" s="330"/>
      <c r="R45" s="325">
        <f>SUM(S45:Z45,AR45:BC45,AB45:AP45)</f>
        <v>0</v>
      </c>
      <c r="S45" s="330"/>
      <c r="T45" s="330"/>
      <c r="U45" s="330"/>
      <c r="V45" s="330"/>
      <c r="W45" s="330"/>
      <c r="X45" s="330"/>
      <c r="Y45" s="330"/>
      <c r="Z45" s="330"/>
      <c r="AA45" s="551">
        <f>SUM(AB45:AP45)</f>
        <v>0</v>
      </c>
      <c r="AB45" s="330"/>
      <c r="AC45" s="330"/>
      <c r="AD45" s="330"/>
      <c r="AE45" s="330"/>
      <c r="AF45" s="330"/>
      <c r="AG45" s="330"/>
      <c r="AH45" s="330"/>
      <c r="AI45" s="330"/>
      <c r="AJ45" s="330"/>
      <c r="AK45" s="330"/>
      <c r="AL45" s="330"/>
      <c r="AM45" s="330"/>
      <c r="AN45" s="330"/>
      <c r="AO45" s="330"/>
      <c r="AP45" s="330"/>
      <c r="AQ45" s="337">
        <f>D45-BE45</f>
        <v>0.48</v>
      </c>
      <c r="AR45" s="330"/>
      <c r="AS45" s="330"/>
      <c r="AT45" s="330"/>
      <c r="AU45" s="330"/>
      <c r="AV45" s="330"/>
      <c r="AW45" s="330"/>
      <c r="AX45" s="330"/>
      <c r="AY45" s="330"/>
      <c r="AZ45" s="330"/>
      <c r="BA45" s="330"/>
      <c r="BB45" s="330"/>
      <c r="BC45" s="330"/>
      <c r="BD45" s="330"/>
      <c r="BE45" s="325">
        <f>SUM(G45:Q45,S45:Z45,AR45:BD45,AB45:AP45)</f>
        <v>0</v>
      </c>
      <c r="BF45" s="314">
        <f>AQ60</f>
        <v>0.48</v>
      </c>
      <c r="BG45" s="117">
        <f t="shared" si="14"/>
        <v>0</v>
      </c>
      <c r="BH45" s="296"/>
      <c r="BI45" s="295"/>
      <c r="BK45" s="115"/>
    </row>
    <row r="46" spans="1:63" x14ac:dyDescent="0.25">
      <c r="A46" s="319" t="s">
        <v>138</v>
      </c>
      <c r="B46" s="320" t="s">
        <v>128</v>
      </c>
      <c r="C46" s="314" t="s">
        <v>132</v>
      </c>
      <c r="E46" s="328">
        <f t="shared" si="10"/>
        <v>0</v>
      </c>
      <c r="F46" s="325">
        <f t="shared" si="8"/>
        <v>0</v>
      </c>
      <c r="G46" s="330"/>
      <c r="H46" s="330"/>
      <c r="I46" s="330"/>
      <c r="J46" s="330"/>
      <c r="K46" s="330"/>
      <c r="L46" s="330"/>
      <c r="M46" s="330"/>
      <c r="N46" s="330"/>
      <c r="O46" s="330"/>
      <c r="P46" s="330"/>
      <c r="Q46" s="330"/>
      <c r="R46" s="325">
        <f>SUM(S46:Z46,AS46:BC46,AB46:AQ46)</f>
        <v>0</v>
      </c>
      <c r="S46" s="330"/>
      <c r="T46" s="330"/>
      <c r="U46" s="330"/>
      <c r="V46" s="330"/>
      <c r="W46" s="330"/>
      <c r="X46" s="330"/>
      <c r="Y46" s="330"/>
      <c r="Z46" s="330"/>
      <c r="AA46" s="551">
        <f>SUM(AB46:AQ46)</f>
        <v>0</v>
      </c>
      <c r="AB46" s="330"/>
      <c r="AC46" s="330"/>
      <c r="AD46" s="330"/>
      <c r="AE46" s="330"/>
      <c r="AF46" s="330"/>
      <c r="AG46" s="330"/>
      <c r="AH46" s="330"/>
      <c r="AI46" s="330"/>
      <c r="AJ46" s="330"/>
      <c r="AK46" s="330"/>
      <c r="AL46" s="330"/>
      <c r="AM46" s="330"/>
      <c r="AN46" s="330"/>
      <c r="AO46" s="330"/>
      <c r="AP46" s="330"/>
      <c r="AQ46" s="330"/>
      <c r="AR46" s="329">
        <f>D46-BE46</f>
        <v>0</v>
      </c>
      <c r="AS46" s="330"/>
      <c r="AT46" s="330"/>
      <c r="AU46" s="330"/>
      <c r="AV46" s="330"/>
      <c r="AW46" s="330"/>
      <c r="AX46" s="330"/>
      <c r="AY46" s="330"/>
      <c r="AZ46" s="330"/>
      <c r="BA46" s="330"/>
      <c r="BB46" s="330"/>
      <c r="BC46" s="330"/>
      <c r="BD46" s="330"/>
      <c r="BE46" s="325">
        <f>SUM(AS46:BD46,S46:Z46,G46:Q46,AB46:AQ46)</f>
        <v>0</v>
      </c>
      <c r="BF46" s="314">
        <f>AR60</f>
        <v>0</v>
      </c>
      <c r="BG46" s="117">
        <f t="shared" si="14"/>
        <v>0</v>
      </c>
      <c r="BH46" s="296"/>
      <c r="BI46" s="295"/>
      <c r="BK46" s="115"/>
    </row>
    <row r="47" spans="1:63" x14ac:dyDescent="0.25">
      <c r="A47" s="319" t="s">
        <v>183</v>
      </c>
      <c r="B47" s="320" t="s">
        <v>161</v>
      </c>
      <c r="C47" s="314" t="s">
        <v>159</v>
      </c>
      <c r="D47" s="99">
        <v>1.75</v>
      </c>
      <c r="E47" s="328">
        <f t="shared" si="10"/>
        <v>0</v>
      </c>
      <c r="F47" s="325">
        <f t="shared" si="8"/>
        <v>0</v>
      </c>
      <c r="G47" s="330"/>
      <c r="H47" s="330"/>
      <c r="I47" s="330"/>
      <c r="J47" s="330"/>
      <c r="K47" s="330"/>
      <c r="L47" s="330"/>
      <c r="M47" s="330"/>
      <c r="N47" s="330"/>
      <c r="O47" s="330"/>
      <c r="P47" s="330"/>
      <c r="Q47" s="330"/>
      <c r="R47" s="325">
        <f>SUM(S47:Z47,AT47:BC47,AB47:AR47)</f>
        <v>0.45</v>
      </c>
      <c r="S47" s="330"/>
      <c r="T47" s="330"/>
      <c r="U47" s="330"/>
      <c r="V47" s="330"/>
      <c r="W47" s="330"/>
      <c r="X47" s="330"/>
      <c r="Y47" s="330"/>
      <c r="Z47" s="330"/>
      <c r="AA47" s="551">
        <f t="shared" ref="AA47:AA58" si="15">SUM(AB47:AQ47)</f>
        <v>0</v>
      </c>
      <c r="AB47" s="330"/>
      <c r="AC47" s="330"/>
      <c r="AD47" s="330"/>
      <c r="AE47" s="330"/>
      <c r="AF47" s="330"/>
      <c r="AG47" s="330"/>
      <c r="AH47" s="330"/>
      <c r="AI47" s="330"/>
      <c r="AJ47" s="330"/>
      <c r="AK47" s="330"/>
      <c r="AL47" s="330"/>
      <c r="AM47" s="330"/>
      <c r="AN47" s="330"/>
      <c r="AO47" s="330"/>
      <c r="AP47" s="330"/>
      <c r="AQ47" s="330"/>
      <c r="AR47" s="330"/>
      <c r="AS47" s="329">
        <f>D47-BE47</f>
        <v>1.3</v>
      </c>
      <c r="AT47" s="330"/>
      <c r="AU47" s="330">
        <v>0.45</v>
      </c>
      <c r="AV47" s="330"/>
      <c r="AW47" s="330"/>
      <c r="AX47" s="330"/>
      <c r="AY47" s="330"/>
      <c r="AZ47" s="330"/>
      <c r="BA47" s="330"/>
      <c r="BB47" s="330"/>
      <c r="BC47" s="330"/>
      <c r="BD47" s="330"/>
      <c r="BE47" s="325">
        <f>SUM(AT47:BD47,S47:Z47,G47:Q47,AB47:AR47)</f>
        <v>0.45</v>
      </c>
      <c r="BF47" s="314">
        <f>AS60</f>
        <v>2.5499999999999998</v>
      </c>
      <c r="BG47" s="117">
        <f t="shared" si="14"/>
        <v>-0.79999999999999982</v>
      </c>
      <c r="BH47" s="296"/>
      <c r="BI47" s="295"/>
      <c r="BK47" s="115"/>
    </row>
    <row r="48" spans="1:63" x14ac:dyDescent="0.25">
      <c r="A48" s="319" t="s">
        <v>184</v>
      </c>
      <c r="B48" s="320" t="s">
        <v>162</v>
      </c>
      <c r="C48" s="314" t="s">
        <v>160</v>
      </c>
      <c r="D48" s="99">
        <v>0.71</v>
      </c>
      <c r="E48" s="328">
        <f t="shared" si="10"/>
        <v>0</v>
      </c>
      <c r="F48" s="325">
        <f t="shared" si="8"/>
        <v>0</v>
      </c>
      <c r="G48" s="330"/>
      <c r="H48" s="330"/>
      <c r="I48" s="330"/>
      <c r="J48" s="330"/>
      <c r="K48" s="330"/>
      <c r="L48" s="330"/>
      <c r="M48" s="330"/>
      <c r="N48" s="330"/>
      <c r="O48" s="330"/>
      <c r="P48" s="330"/>
      <c r="Q48" s="330"/>
      <c r="R48" s="325">
        <f>SUM(S48:Z48,AU48:BC48,AB48:AS48)</f>
        <v>0</v>
      </c>
      <c r="S48" s="330"/>
      <c r="T48" s="330"/>
      <c r="U48" s="330"/>
      <c r="V48" s="330"/>
      <c r="W48" s="330"/>
      <c r="X48" s="330"/>
      <c r="Y48" s="330"/>
      <c r="Z48" s="330"/>
      <c r="AA48" s="551">
        <f t="shared" si="15"/>
        <v>0</v>
      </c>
      <c r="AB48" s="330"/>
      <c r="AC48" s="330"/>
      <c r="AD48" s="330"/>
      <c r="AE48" s="330"/>
      <c r="AF48" s="330"/>
      <c r="AG48" s="330"/>
      <c r="AH48" s="330"/>
      <c r="AI48" s="330"/>
      <c r="AJ48" s="330"/>
      <c r="AK48" s="330"/>
      <c r="AL48" s="330"/>
      <c r="AM48" s="330"/>
      <c r="AN48" s="330"/>
      <c r="AO48" s="330"/>
      <c r="AP48" s="330"/>
      <c r="AQ48" s="330"/>
      <c r="AR48" s="330"/>
      <c r="AS48" s="330"/>
      <c r="AT48" s="329">
        <f>D48-BE48</f>
        <v>0.71</v>
      </c>
      <c r="AU48" s="330"/>
      <c r="AV48" s="330"/>
      <c r="AW48" s="330"/>
      <c r="AX48" s="330"/>
      <c r="AY48" s="330"/>
      <c r="AZ48" s="330"/>
      <c r="BA48" s="330"/>
      <c r="BB48" s="330"/>
      <c r="BC48" s="330"/>
      <c r="BD48" s="330"/>
      <c r="BE48" s="325">
        <f>SUM(AU48:BD48,AB48:AS48,G48:Q48,S48:Z48)</f>
        <v>0</v>
      </c>
      <c r="BF48" s="314">
        <f>AT60</f>
        <v>0.76</v>
      </c>
      <c r="BG48" s="117">
        <f t="shared" si="14"/>
        <v>-5.0000000000000044E-2</v>
      </c>
      <c r="BH48" s="296"/>
      <c r="BI48" s="295"/>
      <c r="BK48" s="115"/>
    </row>
    <row r="49" spans="1:63" x14ac:dyDescent="0.25">
      <c r="A49" s="319" t="s">
        <v>185</v>
      </c>
      <c r="B49" s="320" t="s">
        <v>95</v>
      </c>
      <c r="C49" s="314" t="s">
        <v>100</v>
      </c>
      <c r="D49" s="99">
        <v>72</v>
      </c>
      <c r="E49" s="328">
        <f t="shared" si="10"/>
        <v>0</v>
      </c>
      <c r="F49" s="325">
        <f t="shared" si="8"/>
        <v>0</v>
      </c>
      <c r="G49" s="330"/>
      <c r="H49" s="330"/>
      <c r="I49" s="330"/>
      <c r="J49" s="330"/>
      <c r="K49" s="330"/>
      <c r="L49" s="330"/>
      <c r="M49" s="330"/>
      <c r="N49" s="330"/>
      <c r="O49" s="330"/>
      <c r="P49" s="330"/>
      <c r="Q49" s="330"/>
      <c r="R49" s="325">
        <f>SUM(S49:Z49,AV49:BC49,AB49:AT49)</f>
        <v>0.02</v>
      </c>
      <c r="S49" s="330"/>
      <c r="T49" s="330"/>
      <c r="U49" s="330"/>
      <c r="V49" s="330"/>
      <c r="W49" s="330"/>
      <c r="X49" s="330"/>
      <c r="Y49" s="330"/>
      <c r="Z49" s="330"/>
      <c r="AA49" s="551">
        <f t="shared" si="15"/>
        <v>0</v>
      </c>
      <c r="AB49" s="330"/>
      <c r="AC49" s="330"/>
      <c r="AD49" s="330"/>
      <c r="AE49" s="330"/>
      <c r="AF49" s="330"/>
      <c r="AG49" s="330"/>
      <c r="AH49" s="330"/>
      <c r="AI49" s="330"/>
      <c r="AJ49" s="330"/>
      <c r="AK49" s="330"/>
      <c r="AL49" s="330"/>
      <c r="AM49" s="330"/>
      <c r="AN49" s="330"/>
      <c r="AO49" s="330"/>
      <c r="AP49" s="330"/>
      <c r="AQ49" s="330"/>
      <c r="AR49" s="330"/>
      <c r="AS49" s="330">
        <v>0.02</v>
      </c>
      <c r="AT49" s="330"/>
      <c r="AU49" s="329">
        <f>D49-BE49</f>
        <v>71.98</v>
      </c>
      <c r="AV49" s="330"/>
      <c r="AW49" s="330"/>
      <c r="AX49" s="330"/>
      <c r="AY49" s="330"/>
      <c r="AZ49" s="330"/>
      <c r="BA49" s="330"/>
      <c r="BB49" s="330"/>
      <c r="BC49" s="330"/>
      <c r="BD49" s="330"/>
      <c r="BE49" s="325">
        <f>SUM(AV49:BD49,AB49:AT49,G49:Q49,S49:Z49)</f>
        <v>0.02</v>
      </c>
      <c r="BF49" s="314">
        <f>AU60</f>
        <v>78.14</v>
      </c>
      <c r="BG49" s="117">
        <f t="shared" si="14"/>
        <v>-6.1400000000000006</v>
      </c>
      <c r="BH49" s="296"/>
      <c r="BI49" s="295"/>
      <c r="BK49" s="115"/>
    </row>
    <row r="50" spans="1:63" x14ac:dyDescent="0.25">
      <c r="A50" s="319" t="s">
        <v>186</v>
      </c>
      <c r="B50" s="320" t="s">
        <v>96</v>
      </c>
      <c r="C50" s="314" t="s">
        <v>101</v>
      </c>
      <c r="E50" s="328">
        <f t="shared" si="10"/>
        <v>0</v>
      </c>
      <c r="F50" s="325">
        <f t="shared" si="8"/>
        <v>0</v>
      </c>
      <c r="G50" s="330"/>
      <c r="H50" s="330"/>
      <c r="I50" s="330"/>
      <c r="J50" s="330"/>
      <c r="K50" s="330"/>
      <c r="L50" s="330"/>
      <c r="M50" s="330"/>
      <c r="N50" s="330"/>
      <c r="O50" s="330"/>
      <c r="P50" s="330"/>
      <c r="Q50" s="330"/>
      <c r="R50" s="325">
        <f>SUM(S50:Z50,AW50:BC50,AB50:AU50)</f>
        <v>0</v>
      </c>
      <c r="S50" s="330"/>
      <c r="T50" s="330"/>
      <c r="U50" s="330"/>
      <c r="V50" s="330"/>
      <c r="W50" s="330"/>
      <c r="X50" s="330"/>
      <c r="Y50" s="330"/>
      <c r="Z50" s="330"/>
      <c r="AA50" s="551">
        <f t="shared" si="15"/>
        <v>0</v>
      </c>
      <c r="AB50" s="331"/>
      <c r="AC50" s="331"/>
      <c r="AD50" s="331"/>
      <c r="AE50" s="331"/>
      <c r="AF50" s="331"/>
      <c r="AG50" s="331"/>
      <c r="AH50" s="331"/>
      <c r="AI50" s="331"/>
      <c r="AJ50" s="331"/>
      <c r="AK50" s="331"/>
      <c r="AL50" s="331"/>
      <c r="AM50" s="331"/>
      <c r="AN50" s="331"/>
      <c r="AO50" s="331"/>
      <c r="AP50" s="331"/>
      <c r="AQ50" s="331"/>
      <c r="AR50" s="330"/>
      <c r="AS50" s="330"/>
      <c r="AT50" s="330"/>
      <c r="AU50" s="330"/>
      <c r="AV50" s="329">
        <f>D50-BE50</f>
        <v>0</v>
      </c>
      <c r="AW50" s="330"/>
      <c r="AX50" s="330"/>
      <c r="AY50" s="330"/>
      <c r="AZ50" s="330"/>
      <c r="BA50" s="330"/>
      <c r="BB50" s="330"/>
      <c r="BC50" s="330"/>
      <c r="BD50" s="330"/>
      <c r="BE50" s="325">
        <f>SUM(AW50:BD50,AB50:AU50,G50:Q50,S50:Z50)</f>
        <v>0</v>
      </c>
      <c r="BF50" s="314">
        <f>AV60</f>
        <v>0</v>
      </c>
      <c r="BG50" s="117">
        <f t="shared" si="14"/>
        <v>0</v>
      </c>
      <c r="BH50" s="296"/>
      <c r="BI50" s="295"/>
      <c r="BK50" s="115"/>
    </row>
    <row r="51" spans="1:63" x14ac:dyDescent="0.25">
      <c r="A51" s="319" t="s">
        <v>187</v>
      </c>
      <c r="B51" s="320" t="s">
        <v>97</v>
      </c>
      <c r="C51" s="314" t="s">
        <v>105</v>
      </c>
      <c r="D51" s="99">
        <v>2.9</v>
      </c>
      <c r="E51" s="328">
        <f t="shared" si="10"/>
        <v>0</v>
      </c>
      <c r="F51" s="325">
        <f t="shared" si="8"/>
        <v>0</v>
      </c>
      <c r="G51" s="330"/>
      <c r="H51" s="330"/>
      <c r="I51" s="330"/>
      <c r="J51" s="330"/>
      <c r="K51" s="330"/>
      <c r="L51" s="330"/>
      <c r="M51" s="330"/>
      <c r="N51" s="330"/>
      <c r="O51" s="330"/>
      <c r="P51" s="330"/>
      <c r="Q51" s="330"/>
      <c r="R51" s="325">
        <f>SUM(S51:Z51,AX51:BC51,AB51:AV51)</f>
        <v>0.16</v>
      </c>
      <c r="S51" s="330"/>
      <c r="T51" s="330"/>
      <c r="U51" s="330"/>
      <c r="V51" s="330"/>
      <c r="W51" s="330"/>
      <c r="X51" s="330"/>
      <c r="Y51" s="330"/>
      <c r="Z51" s="330"/>
      <c r="AA51" s="551">
        <f t="shared" si="15"/>
        <v>0</v>
      </c>
      <c r="AB51" s="330"/>
      <c r="AC51" s="330"/>
      <c r="AD51" s="330"/>
      <c r="AE51" s="330"/>
      <c r="AF51" s="330"/>
      <c r="AG51" s="330"/>
      <c r="AH51" s="330"/>
      <c r="AI51" s="330"/>
      <c r="AJ51" s="330"/>
      <c r="AK51" s="330"/>
      <c r="AL51" s="330"/>
      <c r="AM51" s="330"/>
      <c r="AN51" s="330"/>
      <c r="AO51" s="330"/>
      <c r="AP51" s="330"/>
      <c r="AQ51" s="330"/>
      <c r="AR51" s="330"/>
      <c r="AS51" s="330">
        <v>0.16</v>
      </c>
      <c r="AT51" s="330"/>
      <c r="AU51" s="330"/>
      <c r="AV51" s="330"/>
      <c r="AW51" s="329">
        <f>D51-BE51</f>
        <v>2.7399999999999998</v>
      </c>
      <c r="AX51" s="330"/>
      <c r="AY51" s="330"/>
      <c r="AZ51" s="330"/>
      <c r="BA51" s="330"/>
      <c r="BB51" s="330"/>
      <c r="BC51" s="330"/>
      <c r="BD51" s="330"/>
      <c r="BE51" s="325">
        <f>SUM(AX51:BD51,AB51:AV51,G51:Q51,S51:Z51)</f>
        <v>0.16</v>
      </c>
      <c r="BF51" s="314">
        <f>AW60</f>
        <v>2.7399999999999998</v>
      </c>
      <c r="BG51" s="117">
        <f t="shared" si="14"/>
        <v>0.16000000000000014</v>
      </c>
      <c r="BH51" s="296"/>
      <c r="BI51" s="295"/>
      <c r="BK51" s="115"/>
    </row>
    <row r="52" spans="1:63" x14ac:dyDescent="0.25">
      <c r="A52" s="319" t="s">
        <v>188</v>
      </c>
      <c r="B52" s="320" t="s">
        <v>125</v>
      </c>
      <c r="C52" s="314" t="s">
        <v>102</v>
      </c>
      <c r="E52" s="328">
        <f t="shared" si="10"/>
        <v>0</v>
      </c>
      <c r="F52" s="325">
        <f t="shared" si="8"/>
        <v>0</v>
      </c>
      <c r="G52" s="330"/>
      <c r="H52" s="330"/>
      <c r="I52" s="330"/>
      <c r="J52" s="330"/>
      <c r="K52" s="330"/>
      <c r="L52" s="330"/>
      <c r="M52" s="330"/>
      <c r="N52" s="330"/>
      <c r="O52" s="330"/>
      <c r="P52" s="330"/>
      <c r="Q52" s="330"/>
      <c r="R52" s="325">
        <f>SUM(S52:Z52,AY52:BC52,AB52:AW52)</f>
        <v>0</v>
      </c>
      <c r="S52" s="330"/>
      <c r="T52" s="330"/>
      <c r="U52" s="330"/>
      <c r="V52" s="330"/>
      <c r="W52" s="330"/>
      <c r="X52" s="330"/>
      <c r="Y52" s="330"/>
      <c r="Z52" s="330"/>
      <c r="AA52" s="551">
        <f t="shared" si="15"/>
        <v>0</v>
      </c>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29">
        <f>D52-BE52</f>
        <v>0</v>
      </c>
      <c r="AY52" s="330"/>
      <c r="AZ52" s="330"/>
      <c r="BA52" s="330"/>
      <c r="BB52" s="330"/>
      <c r="BC52" s="330"/>
      <c r="BD52" s="330"/>
      <c r="BE52" s="325">
        <f>SUM(AY52:BD52,S52:AW52,G52:Q52)</f>
        <v>0</v>
      </c>
      <c r="BF52" s="314">
        <f>AX60</f>
        <v>0</v>
      </c>
      <c r="BG52" s="117">
        <f t="shared" si="14"/>
        <v>0</v>
      </c>
      <c r="BH52" s="296"/>
      <c r="BI52" s="295"/>
      <c r="BK52" s="115"/>
    </row>
    <row r="53" spans="1:63" x14ac:dyDescent="0.25">
      <c r="A53" s="319" t="s">
        <v>189</v>
      </c>
      <c r="B53" s="320" t="s">
        <v>129</v>
      </c>
      <c r="C53" s="314" t="s">
        <v>126</v>
      </c>
      <c r="E53" s="328">
        <f t="shared" si="10"/>
        <v>0</v>
      </c>
      <c r="F53" s="325">
        <f t="shared" si="8"/>
        <v>0</v>
      </c>
      <c r="G53" s="330"/>
      <c r="H53" s="330"/>
      <c r="I53" s="330"/>
      <c r="J53" s="330"/>
      <c r="K53" s="330"/>
      <c r="L53" s="330"/>
      <c r="M53" s="330"/>
      <c r="N53" s="330"/>
      <c r="O53" s="330"/>
      <c r="P53" s="330"/>
      <c r="Q53" s="330"/>
      <c r="R53" s="325">
        <f>SUM(S53:Z53,AZ53:BC53,AB53:AX53)</f>
        <v>0</v>
      </c>
      <c r="S53" s="330"/>
      <c r="T53" s="330"/>
      <c r="U53" s="330"/>
      <c r="V53" s="330"/>
      <c r="W53" s="330"/>
      <c r="X53" s="330"/>
      <c r="Y53" s="330"/>
      <c r="Z53" s="330"/>
      <c r="AA53" s="551">
        <f t="shared" si="15"/>
        <v>0</v>
      </c>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29">
        <f>D53-BE53</f>
        <v>0</v>
      </c>
      <c r="AZ53" s="330"/>
      <c r="BA53" s="330"/>
      <c r="BB53" s="330"/>
      <c r="BC53" s="330"/>
      <c r="BD53" s="330"/>
      <c r="BE53" s="325">
        <f>SUM(AZ53:BD53,AB53:AX53,G53:Q53,S53:Z53)</f>
        <v>0</v>
      </c>
      <c r="BF53" s="314">
        <f>AY60</f>
        <v>0</v>
      </c>
      <c r="BG53" s="117">
        <f t="shared" si="14"/>
        <v>0</v>
      </c>
      <c r="BH53" s="296"/>
      <c r="BI53" s="295"/>
      <c r="BK53" s="115"/>
    </row>
    <row r="54" spans="1:63" x14ac:dyDescent="0.25">
      <c r="A54" s="319" t="s">
        <v>196</v>
      </c>
      <c r="B54" s="320" t="s">
        <v>157</v>
      </c>
      <c r="C54" s="314" t="s">
        <v>111</v>
      </c>
      <c r="D54" s="99">
        <v>5.25</v>
      </c>
      <c r="E54" s="328">
        <f t="shared" si="10"/>
        <v>0</v>
      </c>
      <c r="F54" s="325">
        <f t="shared" si="8"/>
        <v>0</v>
      </c>
      <c r="G54" s="330"/>
      <c r="H54" s="330"/>
      <c r="I54" s="330"/>
      <c r="J54" s="330"/>
      <c r="K54" s="330"/>
      <c r="L54" s="330"/>
      <c r="M54" s="330"/>
      <c r="N54" s="330"/>
      <c r="O54" s="330"/>
      <c r="P54" s="330"/>
      <c r="Q54" s="330"/>
      <c r="R54" s="325">
        <f>SUM(S54:Z54,BA54:BC54,AB54:AY54)</f>
        <v>0</v>
      </c>
      <c r="S54" s="330"/>
      <c r="T54" s="330"/>
      <c r="U54" s="330"/>
      <c r="V54" s="330"/>
      <c r="W54" s="330"/>
      <c r="X54" s="330"/>
      <c r="Y54" s="330"/>
      <c r="Z54" s="330"/>
      <c r="AA54" s="551">
        <f t="shared" si="15"/>
        <v>0</v>
      </c>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29">
        <f>D54-BE54</f>
        <v>5.25</v>
      </c>
      <c r="BA54" s="330"/>
      <c r="BB54" s="330"/>
      <c r="BC54" s="330"/>
      <c r="BD54" s="330"/>
      <c r="BE54" s="325">
        <f>SUM(BA54:BD54,AB54:AY54,G54:Q54,S54:Z54)</f>
        <v>0</v>
      </c>
      <c r="BF54" s="314">
        <f>AZ60</f>
        <v>5.39</v>
      </c>
      <c r="BG54" s="117">
        <f t="shared" si="14"/>
        <v>-0.13999999999999968</v>
      </c>
      <c r="BH54" s="296"/>
      <c r="BI54" s="295"/>
      <c r="BK54" s="115"/>
    </row>
    <row r="55" spans="1:63" x14ac:dyDescent="0.25">
      <c r="A55" s="319" t="s">
        <v>197</v>
      </c>
      <c r="B55" s="320" t="s">
        <v>164</v>
      </c>
      <c r="C55" s="314" t="s">
        <v>165</v>
      </c>
      <c r="D55" s="99">
        <v>214.55</v>
      </c>
      <c r="E55" s="328">
        <f t="shared" si="10"/>
        <v>0</v>
      </c>
      <c r="F55" s="325">
        <f t="shared" si="8"/>
        <v>0</v>
      </c>
      <c r="G55" s="330"/>
      <c r="H55" s="330"/>
      <c r="I55" s="330"/>
      <c r="J55" s="330"/>
      <c r="K55" s="330"/>
      <c r="L55" s="330"/>
      <c r="M55" s="330"/>
      <c r="N55" s="330"/>
      <c r="O55" s="330"/>
      <c r="P55" s="330"/>
      <c r="Q55" s="330"/>
      <c r="R55" s="325">
        <f>SUM(S55:Z55,BB55:BC55,AB55:AZ55)</f>
        <v>0</v>
      </c>
      <c r="S55" s="330"/>
      <c r="T55" s="330"/>
      <c r="U55" s="330"/>
      <c r="V55" s="330"/>
      <c r="W55" s="330"/>
      <c r="X55" s="330"/>
      <c r="Y55" s="330"/>
      <c r="Z55" s="330"/>
      <c r="AA55" s="551">
        <f t="shared" si="15"/>
        <v>0</v>
      </c>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29">
        <f>D55-BE55</f>
        <v>214.55</v>
      </c>
      <c r="BB55" s="330"/>
      <c r="BC55" s="330"/>
      <c r="BD55" s="330"/>
      <c r="BE55" s="325">
        <f>SUM(BB55:BD55,AB55:AZ55,G55:Q55,S55:Z55)</f>
        <v>0</v>
      </c>
      <c r="BF55" s="314">
        <f>BA60</f>
        <v>214.55</v>
      </c>
      <c r="BG55" s="117">
        <f t="shared" si="14"/>
        <v>0</v>
      </c>
      <c r="BH55" s="296"/>
      <c r="BI55" s="297"/>
      <c r="BK55" s="115"/>
    </row>
    <row r="56" spans="1:63" x14ac:dyDescent="0.25">
      <c r="A56" s="319" t="s">
        <v>198</v>
      </c>
      <c r="B56" s="320" t="s">
        <v>163</v>
      </c>
      <c r="C56" s="314" t="s">
        <v>166</v>
      </c>
      <c r="D56" s="99">
        <v>79.430000000000007</v>
      </c>
      <c r="E56" s="328">
        <f t="shared" si="10"/>
        <v>0</v>
      </c>
      <c r="F56" s="325">
        <f t="shared" si="8"/>
        <v>0</v>
      </c>
      <c r="G56" s="330"/>
      <c r="H56" s="330"/>
      <c r="I56" s="330"/>
      <c r="J56" s="330"/>
      <c r="K56" s="330"/>
      <c r="L56" s="330"/>
      <c r="M56" s="330"/>
      <c r="N56" s="330"/>
      <c r="O56" s="330"/>
      <c r="P56" s="330"/>
      <c r="Q56" s="330"/>
      <c r="R56" s="325">
        <f>SUM(S56:Z56,BC56,AB56:BA56)</f>
        <v>0.24</v>
      </c>
      <c r="S56" s="330"/>
      <c r="T56" s="330"/>
      <c r="U56" s="330"/>
      <c r="V56" s="330"/>
      <c r="W56" s="330"/>
      <c r="X56" s="330"/>
      <c r="Y56" s="330"/>
      <c r="Z56" s="330"/>
      <c r="AA56" s="551">
        <f t="shared" si="15"/>
        <v>0</v>
      </c>
      <c r="AB56" s="330"/>
      <c r="AC56" s="330"/>
      <c r="AD56" s="330"/>
      <c r="AE56" s="330"/>
      <c r="AF56" s="330"/>
      <c r="AG56" s="330"/>
      <c r="AH56" s="330"/>
      <c r="AI56" s="330"/>
      <c r="AJ56" s="330"/>
      <c r="AK56" s="330"/>
      <c r="AL56" s="330"/>
      <c r="AM56" s="330"/>
      <c r="AN56" s="330"/>
      <c r="AO56" s="330"/>
      <c r="AP56" s="330"/>
      <c r="AQ56" s="330"/>
      <c r="AR56" s="330"/>
      <c r="AS56" s="330"/>
      <c r="AT56" s="330"/>
      <c r="AU56" s="330">
        <v>0.24</v>
      </c>
      <c r="AV56" s="331"/>
      <c r="AW56" s="330"/>
      <c r="AX56" s="330"/>
      <c r="AY56" s="330"/>
      <c r="AZ56" s="330"/>
      <c r="BA56" s="330"/>
      <c r="BB56" s="329">
        <f>D56-BE56</f>
        <v>79.190000000000012</v>
      </c>
      <c r="BC56" s="330"/>
      <c r="BD56" s="330"/>
      <c r="BE56" s="325">
        <f>SUM(BC56:BD56,AB56:BA56,G56:Q56,S56:Z56)</f>
        <v>0.24</v>
      </c>
      <c r="BF56" s="314">
        <f>BB60</f>
        <v>79.190000000000012</v>
      </c>
      <c r="BG56" s="117">
        <f t="shared" si="14"/>
        <v>0.23999999999999488</v>
      </c>
      <c r="BH56" s="296"/>
      <c r="BI56" s="295"/>
      <c r="BK56" s="115"/>
    </row>
    <row r="57" spans="1:63" x14ac:dyDescent="0.25">
      <c r="A57" s="319" t="s">
        <v>199</v>
      </c>
      <c r="B57" s="320" t="s">
        <v>81</v>
      </c>
      <c r="C57" s="314" t="s">
        <v>82</v>
      </c>
      <c r="D57" s="99">
        <v>34.28</v>
      </c>
      <c r="E57" s="328">
        <f t="shared" si="10"/>
        <v>0</v>
      </c>
      <c r="F57" s="325">
        <f>SUM(G57:H57)</f>
        <v>0</v>
      </c>
      <c r="G57" s="330"/>
      <c r="H57" s="330"/>
      <c r="I57" s="330"/>
      <c r="J57" s="330"/>
      <c r="K57" s="330"/>
      <c r="L57" s="330"/>
      <c r="M57" s="330"/>
      <c r="N57" s="330"/>
      <c r="O57" s="330"/>
      <c r="P57" s="330"/>
      <c r="Q57" s="330"/>
      <c r="R57" s="325">
        <f>SUM(S57:Z57,AB57:BB57)</f>
        <v>0</v>
      </c>
      <c r="S57" s="330"/>
      <c r="T57" s="330"/>
      <c r="U57" s="330"/>
      <c r="V57" s="330"/>
      <c r="W57" s="330"/>
      <c r="X57" s="330"/>
      <c r="Y57" s="330"/>
      <c r="Z57" s="330"/>
      <c r="AA57" s="551">
        <f t="shared" si="15"/>
        <v>0</v>
      </c>
      <c r="AB57" s="330"/>
      <c r="AC57" s="330"/>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29">
        <f>D57-BE57</f>
        <v>34.28</v>
      </c>
      <c r="BD57" s="330"/>
      <c r="BE57" s="325">
        <f>SUM(BD57,AB57:BB57,G57:Q57,S57:Z57)</f>
        <v>0</v>
      </c>
      <c r="BF57" s="314">
        <f>BC60</f>
        <v>34.28</v>
      </c>
      <c r="BG57" s="117">
        <f t="shared" si="14"/>
        <v>0</v>
      </c>
      <c r="BH57" s="296"/>
      <c r="BI57" s="295"/>
      <c r="BK57" s="115"/>
    </row>
    <row r="58" spans="1:63" x14ac:dyDescent="0.25">
      <c r="A58" s="338">
        <v>3</v>
      </c>
      <c r="B58" s="339" t="s">
        <v>76</v>
      </c>
      <c r="C58" s="340" t="s">
        <v>89</v>
      </c>
      <c r="D58" s="99">
        <v>116.55</v>
      </c>
      <c r="E58" s="328">
        <f t="shared" si="10"/>
        <v>0</v>
      </c>
      <c r="F58" s="325">
        <f>SUM(G58:H58)</f>
        <v>0</v>
      </c>
      <c r="G58" s="330"/>
      <c r="H58" s="330"/>
      <c r="I58" s="330"/>
      <c r="J58" s="330"/>
      <c r="K58" s="330"/>
      <c r="L58" s="330"/>
      <c r="M58" s="330"/>
      <c r="N58" s="330"/>
      <c r="O58" s="330"/>
      <c r="P58" s="330"/>
      <c r="Q58" s="330"/>
      <c r="R58" s="325">
        <f>SUM(S58:Z58,AB58:BC58)</f>
        <v>0.15000000000000002</v>
      </c>
      <c r="S58" s="330"/>
      <c r="T58" s="330"/>
      <c r="U58" s="330"/>
      <c r="V58" s="330"/>
      <c r="W58" s="330"/>
      <c r="X58" s="330"/>
      <c r="Y58" s="330"/>
      <c r="Z58" s="330"/>
      <c r="AA58" s="551">
        <f t="shared" si="15"/>
        <v>0.05</v>
      </c>
      <c r="AB58" s="330"/>
      <c r="AC58" s="330"/>
      <c r="AD58" s="330"/>
      <c r="AE58" s="330"/>
      <c r="AF58" s="330"/>
      <c r="AG58" s="330"/>
      <c r="AH58" s="330"/>
      <c r="AI58" s="330">
        <v>0.05</v>
      </c>
      <c r="AJ58" s="330"/>
      <c r="AK58" s="330"/>
      <c r="AL58" s="330"/>
      <c r="AM58" s="330"/>
      <c r="AN58" s="330"/>
      <c r="AO58" s="330"/>
      <c r="AP58" s="330"/>
      <c r="AQ58" s="330"/>
      <c r="AR58" s="330"/>
      <c r="AS58" s="330"/>
      <c r="AT58" s="330"/>
      <c r="AU58" s="330">
        <v>0.1</v>
      </c>
      <c r="AV58" s="330"/>
      <c r="AW58" s="330"/>
      <c r="AX58" s="330"/>
      <c r="AY58" s="330"/>
      <c r="AZ58" s="330"/>
      <c r="BA58" s="330"/>
      <c r="BB58" s="330"/>
      <c r="BC58" s="330"/>
      <c r="BD58" s="329">
        <f>D58-BE58</f>
        <v>116.39999999999999</v>
      </c>
      <c r="BE58" s="325">
        <f>SUM(AB58:BC58,G58:Q58,S58:Z58)</f>
        <v>0.15000000000000002</v>
      </c>
      <c r="BF58" s="314">
        <f>BD60</f>
        <v>116.39999999999999</v>
      </c>
      <c r="BG58" s="117">
        <f t="shared" si="14"/>
        <v>0.15000000000000568</v>
      </c>
      <c r="BH58" s="296"/>
      <c r="BI58" s="295"/>
      <c r="BK58" s="115"/>
    </row>
    <row r="59" spans="1:63" ht="16.5" customHeight="1" x14ac:dyDescent="0.25">
      <c r="A59" s="341"/>
      <c r="B59" s="342" t="s">
        <v>121</v>
      </c>
      <c r="C59" s="343"/>
      <c r="D59" s="332"/>
      <c r="E59" s="325">
        <f>SUM(G59:Q59)</f>
        <v>224.68</v>
      </c>
      <c r="F59" s="325">
        <f>SUM(G59:H59)</f>
        <v>0</v>
      </c>
      <c r="G59" s="325">
        <f>SUM(G30:G58,G10:G19,G21:G28)</f>
        <v>0</v>
      </c>
      <c r="H59" s="325">
        <f>SUM(H30:H58,H11:H19,H9,H21:H28)</f>
        <v>0</v>
      </c>
      <c r="I59" s="325">
        <f>SUM(I30:I58,I12:I19,I9:I10,I21:I28)</f>
        <v>0</v>
      </c>
      <c r="J59" s="325">
        <f>SUM(J30:J58,J13:J19,J9:J11,J21:J28)</f>
        <v>0</v>
      </c>
      <c r="K59" s="325">
        <f>SUM(K30:K58,K14:K19,K9:K12,K21:K28)</f>
        <v>0</v>
      </c>
      <c r="L59" s="325">
        <f>SUM(L30:L58,L15:L19,L9:L13,L21:L28)</f>
        <v>0</v>
      </c>
      <c r="M59" s="325">
        <f>SUM(M30:M58,M16:M19,M9:M14,M21:M28)</f>
        <v>0</v>
      </c>
      <c r="N59" s="325">
        <f>SUM(N30:N58,N17:N19,N9:N15,N21:N28)</f>
        <v>0</v>
      </c>
      <c r="O59" s="325">
        <f>SUM(O30:O58,O18:O19,O9:O16,O21:O28)</f>
        <v>0</v>
      </c>
      <c r="P59" s="325">
        <f>SUM(P30:P58,P19,P9:P17,P21:P28)</f>
        <v>0</v>
      </c>
      <c r="Q59" s="325">
        <f>SUM(Q30:Q58,Q9:Q18,Q21:Q28)</f>
        <v>224.68</v>
      </c>
      <c r="R59" s="325">
        <f>SUM(S59:Z59,AB59:BC59)</f>
        <v>865.09</v>
      </c>
      <c r="S59" s="325">
        <f>SUM(S30:S58,S9:S19,S22:S28)</f>
        <v>749</v>
      </c>
      <c r="T59" s="325">
        <f>SUM(T30:T58,T21,T9:T19,T23:T28)</f>
        <v>0.19</v>
      </c>
      <c r="U59" s="325">
        <f>SUM(U30:U58,U21:U22,U9:U19,U24:U28)</f>
        <v>0</v>
      </c>
      <c r="V59" s="325">
        <f>SUM(V30:V58,V21:V23,V9:V19,V25:V28)</f>
        <v>0</v>
      </c>
      <c r="W59" s="325">
        <f>SUM(W30:W58,W21:W24,W9:W19,W26:W28)</f>
        <v>0</v>
      </c>
      <c r="X59" s="325">
        <f>SUM(X30:X58,X21:X25,X9:X19,X27:X28)</f>
        <v>0</v>
      </c>
      <c r="Y59" s="325">
        <f>SUM(Y30:Y58,Y21:Y26,Y9:Y19,Y28)</f>
        <v>0</v>
      </c>
      <c r="Z59" s="325">
        <f>SUM(Z30:Z58,Z21:Z27,Z9:Z19)</f>
        <v>79.87</v>
      </c>
      <c r="AA59" s="551">
        <f>SUM(AA30:AA58,AA21:AA28,AA9:AA19)</f>
        <v>28.429999999999996</v>
      </c>
      <c r="AB59" s="325">
        <f>SUM(AB31:AB58,AB21:AB28,AB9:AB19)</f>
        <v>10.94</v>
      </c>
      <c r="AC59" s="325">
        <f>SUM(AC32:AC58,AC21:AC28,AC9:AC19,AC30)</f>
        <v>12.65</v>
      </c>
      <c r="AD59" s="325">
        <f>SUM(AD33:AD58,AD21:AD28,AD9:AD19,AD30:AD31)</f>
        <v>0</v>
      </c>
      <c r="AE59" s="325">
        <f>SUM(AE34:AE58,AE21:AE28,AE9:AE19,AE30:AE32)</f>
        <v>0</v>
      </c>
      <c r="AF59" s="325">
        <f>SUM(AF35:AF58,AF21:AF28,AF9:AF19,AF30:AF33)</f>
        <v>0.09</v>
      </c>
      <c r="AG59" s="325">
        <f>SUM(AG36:AG58,AG21:AG28,AG9:AG19,AG30:AG34)</f>
        <v>0.57999999999999996</v>
      </c>
      <c r="AH59" s="325">
        <f>SUM(AH37:AH58,AH21:AH28,AH9:AH19,AH30:AH35)</f>
        <v>0</v>
      </c>
      <c r="AI59" s="325">
        <f>SUM(AI38:AI58,AI21:AI28,AI9:AI19,AI30:AI36)</f>
        <v>0.41000000000000003</v>
      </c>
      <c r="AJ59" s="325">
        <f>SUM(AJ39:AJ58,AJ21:AJ28,AJ9:AJ19,AJ30:AJ37)</f>
        <v>0</v>
      </c>
      <c r="AK59" s="325">
        <f>SUM(AK40:AK58,AK21:AK28,AK9:AK19,AK30:AK38)</f>
        <v>0</v>
      </c>
      <c r="AL59" s="325">
        <f>SUM(AL41:AL58,AL21:AL28,AL9:AL19,AL30:AL39)</f>
        <v>0.7</v>
      </c>
      <c r="AM59" s="325">
        <f>SUM(AM42:AM58,AM21:AM28,AM9:AM19,AM30:AM40)</f>
        <v>0.06</v>
      </c>
      <c r="AN59" s="325">
        <f>SUM(AN43:AN58,AN21:AN28,AN9:AN19,AN30:AN41)</f>
        <v>3</v>
      </c>
      <c r="AO59" s="325">
        <f>SUM(AO44:AO58,AO21:AO28,AO9:AO19,AO30:AO42)</f>
        <v>0</v>
      </c>
      <c r="AP59" s="325">
        <f>SUM(AP45:AP58,AP21:AP28,AP9:AP19,AP30:AP43)</f>
        <v>0</v>
      </c>
      <c r="AQ59" s="325">
        <f>SUM(AQ46:AQ58,AQ21:AQ28,AQ9:AQ19,AQ30:AQ44)</f>
        <v>0</v>
      </c>
      <c r="AR59" s="325">
        <f>SUM(AR47:AR58,AR21:AR28,AR9:AR19,AR30:AR45)</f>
        <v>0</v>
      </c>
      <c r="AS59" s="325">
        <f>SUM(AS48:AS58,AS21:AS28,AS9:AS19,AS30:AS46)</f>
        <v>1.25</v>
      </c>
      <c r="AT59" s="325">
        <f>SUM(AT49:AT58,AT21:AT28,AT9:AT19,AT30:AT47)</f>
        <v>0.05</v>
      </c>
      <c r="AU59" s="325">
        <f>SUM(AU50:AU58,AU21:AU28,AU9:AU19,AU30:AU48)</f>
        <v>6.16</v>
      </c>
      <c r="AV59" s="325">
        <f>SUM(AV51:AV58,AV21:AV28,AV9:AV19,AV30:AV49)</f>
        <v>0</v>
      </c>
      <c r="AW59" s="325">
        <f>SUM(AW52:AW58,AW21:AW28,AW9:AW19,AW30:AW50)</f>
        <v>0</v>
      </c>
      <c r="AX59" s="325">
        <f>SUM(AX53:AX58,AX30:AX51,AX9:AX19,AX21:AX28)</f>
        <v>0</v>
      </c>
      <c r="AY59" s="325">
        <f>SUM(AY54:AY58,AY30:AY52,AY9:AY19,AY21:AY28)</f>
        <v>0</v>
      </c>
      <c r="AZ59" s="325">
        <f>SUM(AZ55:AZ58,AZ30:AZ53,AZ9:AZ19,AZ21:AZ28)</f>
        <v>0.14000000000000001</v>
      </c>
      <c r="BA59" s="325">
        <f>SUM(BA56:BA58,BA30:BA54,BA9:BA19,BA21:BA28)</f>
        <v>0</v>
      </c>
      <c r="BB59" s="325">
        <f>SUM(BB57:BB58,BB30:BB55,BB9:BB19,BB21:BB28)</f>
        <v>0</v>
      </c>
      <c r="BC59" s="325">
        <f>SUM(BC58,BC30:BC56,BC9:BC19,BC21:BC28)</f>
        <v>0</v>
      </c>
      <c r="BD59" s="325">
        <f>SUM(BD30:BD57,BD9:BD19,BD21:BD28)</f>
        <v>0</v>
      </c>
      <c r="BE59" s="330"/>
      <c r="BF59" s="330"/>
      <c r="BG59" s="116"/>
      <c r="BH59" s="296"/>
    </row>
    <row r="60" spans="1:63" ht="36.75" customHeight="1" x14ac:dyDescent="0.25">
      <c r="A60" s="344"/>
      <c r="B60" s="345" t="s">
        <v>122</v>
      </c>
      <c r="C60" s="346"/>
      <c r="D60" s="347"/>
      <c r="E60" s="347">
        <f>E59+E7</f>
        <v>5768.07</v>
      </c>
      <c r="F60" s="347">
        <f>F8+F59</f>
        <v>242.89</v>
      </c>
      <c r="G60" s="347">
        <f>G59+G9</f>
        <v>239.32999999999998</v>
      </c>
      <c r="H60" s="347">
        <f>H10+H59</f>
        <v>3.56</v>
      </c>
      <c r="I60" s="347">
        <f>I11+I59</f>
        <v>317.68</v>
      </c>
      <c r="J60" s="347">
        <f>J12+J59</f>
        <v>711.97</v>
      </c>
      <c r="K60" s="347">
        <f>K13+K59</f>
        <v>0</v>
      </c>
      <c r="L60" s="347">
        <f>L14+L59</f>
        <v>0</v>
      </c>
      <c r="M60" s="347">
        <f>M15+M59</f>
        <v>4260.4600000000009</v>
      </c>
      <c r="N60" s="347">
        <f>N16+N59</f>
        <v>1.1399999999999999</v>
      </c>
      <c r="O60" s="347">
        <f>O59+O17</f>
        <v>5.03</v>
      </c>
      <c r="P60" s="347">
        <f>P59+P18</f>
        <v>0</v>
      </c>
      <c r="Q60" s="347">
        <f>Q59+Q19</f>
        <v>230.04000000000002</v>
      </c>
      <c r="R60" s="347">
        <f>SUM(R59,R20)</f>
        <v>1778.71</v>
      </c>
      <c r="S60" s="347">
        <f>S59+S21</f>
        <v>986.94</v>
      </c>
      <c r="T60" s="347">
        <f>T59+T22</f>
        <v>0.19</v>
      </c>
      <c r="U60" s="347">
        <f>U59+U23</f>
        <v>0</v>
      </c>
      <c r="V60" s="347">
        <f>+V59+V24</f>
        <v>0</v>
      </c>
      <c r="W60" s="347">
        <f>+W59+W25</f>
        <v>2.2000000000000002</v>
      </c>
      <c r="X60" s="347">
        <f>X59+X26</f>
        <v>10.58</v>
      </c>
      <c r="Y60" s="347">
        <f>+Y59+Y27</f>
        <v>0</v>
      </c>
      <c r="Z60" s="347">
        <f>+Z59+Z28</f>
        <v>87.15</v>
      </c>
      <c r="AA60" s="553">
        <f>+AA59+AA29</f>
        <v>274.04000000000002</v>
      </c>
      <c r="AB60" s="347">
        <f>+AB59+AB30</f>
        <v>184.47</v>
      </c>
      <c r="AC60" s="347">
        <f>+AC59+AC31</f>
        <v>26.33</v>
      </c>
      <c r="AD60" s="347">
        <f>+AD59+AD32</f>
        <v>0</v>
      </c>
      <c r="AE60" s="347">
        <f>+AE59+AE33</f>
        <v>2.1800000000000002</v>
      </c>
      <c r="AF60" s="347">
        <f>+AF59+AF34</f>
        <v>4.7699999999999996</v>
      </c>
      <c r="AG60" s="347">
        <f>+AG59+AG35</f>
        <v>4.4400000000000004</v>
      </c>
      <c r="AH60" s="347">
        <f>+AH59+AH36</f>
        <v>0.27</v>
      </c>
      <c r="AI60" s="347">
        <f>+AI59+AI37</f>
        <v>0.48000000000000004</v>
      </c>
      <c r="AJ60" s="347">
        <f>+AJ59+AJ38</f>
        <v>0</v>
      </c>
      <c r="AK60" s="347">
        <f>+AK59+AK39</f>
        <v>0</v>
      </c>
      <c r="AL60" s="347">
        <f>+AL59+AL40</f>
        <v>0.7</v>
      </c>
      <c r="AM60" s="347">
        <f>+AM59+AM41</f>
        <v>0.99</v>
      </c>
      <c r="AN60" s="347">
        <f>+AN59+AN42</f>
        <v>48.92</v>
      </c>
      <c r="AO60" s="347">
        <f>+AO59+AO43</f>
        <v>0</v>
      </c>
      <c r="AP60" s="347">
        <f>+AP59+AP44</f>
        <v>0</v>
      </c>
      <c r="AQ60" s="347">
        <f>+AQ59+AQ45</f>
        <v>0.48</v>
      </c>
      <c r="AR60" s="347">
        <f>AR59+AR46</f>
        <v>0</v>
      </c>
      <c r="AS60" s="347">
        <f>AS59+AS47</f>
        <v>2.5499999999999998</v>
      </c>
      <c r="AT60" s="347">
        <f>AT59+AT48</f>
        <v>0.76</v>
      </c>
      <c r="AU60" s="347">
        <f>AU59+AU49</f>
        <v>78.14</v>
      </c>
      <c r="AV60" s="347">
        <f>AV59+AV50</f>
        <v>0</v>
      </c>
      <c r="AW60" s="347">
        <f>AW59+AW51</f>
        <v>2.7399999999999998</v>
      </c>
      <c r="AX60" s="347">
        <f>AX59+AX52</f>
        <v>0</v>
      </c>
      <c r="AY60" s="347">
        <f>AY59+AY53</f>
        <v>0</v>
      </c>
      <c r="AZ60" s="347">
        <f>AZ59+AZ54</f>
        <v>5.39</v>
      </c>
      <c r="BA60" s="347">
        <f>BA59+BA55</f>
        <v>214.55</v>
      </c>
      <c r="BB60" s="347">
        <f>BB59+BB56</f>
        <v>79.190000000000012</v>
      </c>
      <c r="BC60" s="347">
        <f>BC59+BC57</f>
        <v>34.28</v>
      </c>
      <c r="BD60" s="347">
        <f>BD59+BD58</f>
        <v>116.39999999999999</v>
      </c>
      <c r="BE60" s="347"/>
      <c r="BF60" s="347"/>
      <c r="BG60" s="116"/>
      <c r="BH60" s="296"/>
    </row>
    <row r="61" spans="1:63" ht="36.75" customHeight="1" x14ac:dyDescent="0.25">
      <c r="A61" s="119"/>
      <c r="B61" s="124"/>
      <c r="C61" s="125"/>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547"/>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H61" s="296"/>
    </row>
    <row r="62" spans="1:63" ht="31.5" customHeight="1" x14ac:dyDescent="0.25">
      <c r="A62" s="119"/>
      <c r="B62" s="120" t="s">
        <v>171</v>
      </c>
      <c r="C62" s="121" t="s">
        <v>167</v>
      </c>
      <c r="D62" s="122"/>
      <c r="E62" s="116"/>
      <c r="F62" s="116"/>
      <c r="G62" s="116"/>
      <c r="H62" s="116"/>
      <c r="I62" s="116"/>
      <c r="J62" s="116"/>
      <c r="K62" s="116"/>
      <c r="L62" s="116"/>
      <c r="M62" s="116"/>
      <c r="N62" s="116"/>
      <c r="O62" s="116"/>
      <c r="P62" s="116"/>
      <c r="Q62" s="116"/>
      <c r="R62" s="116"/>
      <c r="S62" s="116"/>
      <c r="T62" s="116"/>
      <c r="U62" s="116"/>
      <c r="V62" s="116"/>
      <c r="W62" s="116"/>
      <c r="X62" s="116"/>
      <c r="Y62" s="116"/>
      <c r="Z62" s="116"/>
      <c r="AA62" s="547"/>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H62" s="296"/>
      <c r="BI62" s="295"/>
    </row>
    <row r="63" spans="1:63" x14ac:dyDescent="0.25">
      <c r="A63" s="119"/>
      <c r="B63" s="120" t="s">
        <v>172</v>
      </c>
      <c r="C63" s="121" t="s">
        <v>168</v>
      </c>
      <c r="D63" s="122"/>
      <c r="E63" s="116"/>
      <c r="F63" s="116"/>
      <c r="G63" s="116"/>
      <c r="H63" s="116"/>
      <c r="I63" s="116"/>
      <c r="J63" s="116"/>
      <c r="K63" s="116"/>
      <c r="L63" s="116"/>
      <c r="M63" s="116"/>
      <c r="N63" s="116"/>
      <c r="O63" s="116"/>
      <c r="P63" s="116"/>
      <c r="Q63" s="116"/>
      <c r="R63" s="116"/>
      <c r="S63" s="116"/>
      <c r="T63" s="116"/>
      <c r="U63" s="116"/>
      <c r="V63" s="116"/>
      <c r="W63" s="116"/>
      <c r="X63" s="116"/>
      <c r="Y63" s="116"/>
      <c r="Z63" s="116"/>
      <c r="AA63" s="547"/>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5"/>
      <c r="AX63" s="115"/>
      <c r="AY63" s="115"/>
      <c r="AZ63" s="116"/>
      <c r="BA63" s="116"/>
      <c r="BB63" s="116"/>
      <c r="BC63" s="116"/>
      <c r="BD63" s="116"/>
      <c r="BE63" s="116"/>
      <c r="BF63" s="116"/>
      <c r="BH63" s="296"/>
      <c r="BI63" s="295"/>
    </row>
    <row r="64" spans="1:63" x14ac:dyDescent="0.25">
      <c r="A64" s="119"/>
      <c r="B64" s="120" t="s">
        <v>173</v>
      </c>
      <c r="C64" s="121" t="s">
        <v>127</v>
      </c>
      <c r="D64" s="122"/>
      <c r="E64" s="116"/>
      <c r="F64" s="116"/>
      <c r="G64" s="116"/>
      <c r="H64" s="116"/>
      <c r="I64" s="116"/>
      <c r="J64" s="116"/>
      <c r="K64" s="116"/>
      <c r="L64" s="116"/>
      <c r="M64" s="116"/>
      <c r="N64" s="116"/>
      <c r="O64" s="116"/>
      <c r="P64" s="116"/>
      <c r="Q64" s="116"/>
      <c r="R64" s="116"/>
      <c r="S64" s="116"/>
      <c r="T64" s="116"/>
      <c r="U64" s="116"/>
      <c r="V64" s="116"/>
      <c r="W64" s="116"/>
      <c r="X64" s="116"/>
      <c r="Y64" s="116"/>
      <c r="Z64" s="116"/>
      <c r="AA64" s="547"/>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5"/>
      <c r="AX64" s="115"/>
      <c r="AY64" s="115"/>
      <c r="AZ64" s="116"/>
      <c r="BA64" s="116"/>
      <c r="BB64" s="116"/>
      <c r="BC64" s="116"/>
      <c r="BD64" s="116"/>
      <c r="BE64" s="116"/>
      <c r="BF64" s="116"/>
      <c r="BH64" s="296"/>
      <c r="BI64" s="295"/>
    </row>
    <row r="65" spans="1:61" x14ac:dyDescent="0.25">
      <c r="A65" s="119"/>
      <c r="B65" s="124"/>
      <c r="C65" s="125"/>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547"/>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5"/>
      <c r="AX65" s="115"/>
      <c r="AY65" s="115"/>
      <c r="AZ65" s="116"/>
      <c r="BA65" s="116"/>
      <c r="BB65" s="116"/>
      <c r="BC65" s="116"/>
      <c r="BD65" s="116"/>
      <c r="BE65" s="116"/>
      <c r="BF65" s="116"/>
      <c r="BH65" s="296"/>
      <c r="BI65" s="293"/>
    </row>
    <row r="66" spans="1:61" x14ac:dyDescent="0.25">
      <c r="AW66" s="115"/>
      <c r="AX66" s="115"/>
      <c r="AY66" s="115"/>
      <c r="BH66" s="296"/>
      <c r="BI66" s="293"/>
    </row>
    <row r="67" spans="1:61" x14ac:dyDescent="0.25">
      <c r="BH67" s="296"/>
      <c r="BI67" s="293"/>
    </row>
    <row r="68" spans="1:61" x14ac:dyDescent="0.25">
      <c r="BH68" s="296"/>
      <c r="BI68" s="293"/>
    </row>
    <row r="69" spans="1:61" x14ac:dyDescent="0.25">
      <c r="BH69" s="294"/>
      <c r="BI69" s="293"/>
    </row>
    <row r="70" spans="1:61" x14ac:dyDescent="0.25">
      <c r="BH70" s="294"/>
      <c r="BI70" s="293"/>
    </row>
    <row r="71" spans="1:61" x14ac:dyDescent="0.25">
      <c r="BH71" s="294"/>
      <c r="BI71" s="295"/>
    </row>
    <row r="72" spans="1:61" x14ac:dyDescent="0.25">
      <c r="BH72" s="294"/>
      <c r="BI72" s="295"/>
    </row>
    <row r="73" spans="1:61" x14ac:dyDescent="0.25">
      <c r="BH73" s="294"/>
      <c r="BI73" s="295"/>
    </row>
    <row r="76" spans="1:61" x14ac:dyDescent="0.25">
      <c r="B76" s="143"/>
    </row>
  </sheetData>
  <sheetProtection selectLockedCells="1"/>
  <mergeCells count="11">
    <mergeCell ref="A1:B1"/>
    <mergeCell ref="A2:BE2"/>
    <mergeCell ref="A3:BF3"/>
    <mergeCell ref="BC4:BF4"/>
    <mergeCell ref="A5:A6"/>
    <mergeCell ref="B5:B6"/>
    <mergeCell ref="C5:C6"/>
    <mergeCell ref="D5:D6"/>
    <mergeCell ref="F5:BD5"/>
    <mergeCell ref="BE5:BE6"/>
    <mergeCell ref="BF5:BF6"/>
  </mergeCells>
  <pageMargins left="0.47" right="0.16" top="0.64" bottom="0.2" header="0.56999999999999995" footer="0.16"/>
  <pageSetup paperSize="8"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L76"/>
  <sheetViews>
    <sheetView topLeftCell="A4" zoomScale="85" zoomScaleNormal="85" zoomScaleSheetLayoutView="55" workbookViewId="0">
      <pane xSplit="4" ySplit="3" topLeftCell="E7" activePane="bottomRight" state="frozen"/>
      <selection activeCell="D14" sqref="D14"/>
      <selection pane="topRight" activeCell="D14" sqref="D14"/>
      <selection pane="bottomLeft" activeCell="D14" sqref="D14"/>
      <selection pane="bottomRight" activeCell="D14" sqref="D14"/>
    </sheetView>
  </sheetViews>
  <sheetFormatPr defaultColWidth="7.85546875" defaultRowHeight="15.75" x14ac:dyDescent="0.25"/>
  <cols>
    <col min="1" max="1" width="6.28515625" style="140" bestFit="1" customWidth="1"/>
    <col min="2" max="2" width="53" style="141" bestFit="1" customWidth="1"/>
    <col min="3" max="3" width="7.140625" style="142" bestFit="1" customWidth="1"/>
    <col min="4" max="4" width="14.85546875" style="99" bestFit="1" customWidth="1"/>
    <col min="5" max="5" width="6.7109375" style="99" bestFit="1" customWidth="1"/>
    <col min="6" max="7" width="5.42578125" style="99" bestFit="1" customWidth="1"/>
    <col min="8" max="8" width="5.28515625" style="99" bestFit="1" customWidth="1"/>
    <col min="9" max="9" width="5.85546875" style="99" bestFit="1" customWidth="1"/>
    <col min="10" max="10" width="5.7109375" style="99" bestFit="1" customWidth="1"/>
    <col min="11" max="12" width="6" style="99" bestFit="1" customWidth="1"/>
    <col min="13" max="13" width="5.7109375" style="99" bestFit="1" customWidth="1"/>
    <col min="14" max="14" width="5.85546875" style="99" bestFit="1" customWidth="1"/>
    <col min="15" max="15" width="5.7109375" style="99" bestFit="1" customWidth="1"/>
    <col min="16" max="17" width="5.85546875" style="99" bestFit="1" customWidth="1"/>
    <col min="18" max="18" width="9" style="99" customWidth="1"/>
    <col min="19" max="19" width="8.140625" style="99" bestFit="1" customWidth="1"/>
    <col min="20" max="20" width="6" style="99" bestFit="1" customWidth="1"/>
    <col min="21" max="21" width="5.42578125" style="99" bestFit="1" customWidth="1"/>
    <col min="22" max="22" width="7" style="99" bestFit="1" customWidth="1"/>
    <col min="23" max="23" width="6.28515625" style="99" bestFit="1" customWidth="1"/>
    <col min="24" max="24" width="5.7109375" style="99" bestFit="1" customWidth="1"/>
    <col min="25" max="25" width="5.42578125" style="99" bestFit="1" customWidth="1"/>
    <col min="26" max="26" width="7.42578125" style="99" customWidth="1"/>
    <col min="27" max="27" width="5.85546875" style="554" bestFit="1" customWidth="1"/>
    <col min="28" max="28" width="5.85546875" style="99" bestFit="1" customWidth="1"/>
    <col min="29" max="29" width="7.140625" style="99" customWidth="1"/>
    <col min="30" max="30" width="5.85546875" style="99" bestFit="1" customWidth="1"/>
    <col min="31" max="31" width="5.7109375" style="99" bestFit="1" customWidth="1"/>
    <col min="32" max="32" width="6" style="99" bestFit="1" customWidth="1"/>
    <col min="33" max="34" width="5.7109375" style="99" bestFit="1" customWidth="1"/>
    <col min="35" max="37" width="5.85546875" style="99" bestFit="1" customWidth="1"/>
    <col min="38" max="38" width="6" style="99" bestFit="1" customWidth="1"/>
    <col min="39" max="39" width="5.85546875" style="99" bestFit="1" customWidth="1"/>
    <col min="40" max="40" width="6.7109375" style="99" customWidth="1"/>
    <col min="41" max="42" width="5.85546875" style="99" bestFit="1" customWidth="1"/>
    <col min="43" max="43" width="6" style="99" bestFit="1" customWidth="1"/>
    <col min="44" max="44" width="5.7109375" style="99" bestFit="1" customWidth="1"/>
    <col min="45" max="45" width="5.85546875" style="99" bestFit="1" customWidth="1"/>
    <col min="46" max="46" width="5.7109375" style="99" bestFit="1" customWidth="1"/>
    <col min="47" max="47" width="8" style="99" bestFit="1" customWidth="1"/>
    <col min="48" max="48" width="5.85546875" style="99" bestFit="1" customWidth="1"/>
    <col min="49" max="50" width="5.7109375" style="99" bestFit="1" customWidth="1"/>
    <col min="51" max="51" width="6" style="99" bestFit="1" customWidth="1"/>
    <col min="52" max="52" width="5.28515625" style="99" bestFit="1" customWidth="1"/>
    <col min="53" max="53" width="5.85546875" style="99" bestFit="1" customWidth="1"/>
    <col min="54" max="54" width="6.42578125" style="99" bestFit="1" customWidth="1"/>
    <col min="55" max="56" width="5.85546875" style="99" bestFit="1" customWidth="1"/>
    <col min="57" max="57" width="10.5703125" style="99" bestFit="1" customWidth="1"/>
    <col min="58" max="58" width="11" style="99" bestFit="1" customWidth="1"/>
    <col min="59" max="59" width="13.42578125" style="99" customWidth="1"/>
    <col min="60" max="60" width="47.5703125" style="99" customWidth="1"/>
    <col min="61" max="62" width="21.7109375" style="99" customWidth="1"/>
    <col min="63" max="63" width="12.140625" style="99" customWidth="1"/>
    <col min="64" max="16384" width="7.85546875" style="99"/>
  </cols>
  <sheetData>
    <row r="1" spans="1:64" x14ac:dyDescent="0.25">
      <c r="A1" s="1249" t="s">
        <v>215</v>
      </c>
      <c r="B1" s="1249"/>
      <c r="C1" s="315"/>
      <c r="D1" s="116"/>
      <c r="E1" s="116"/>
      <c r="F1" s="116"/>
      <c r="G1" s="116"/>
      <c r="H1" s="116"/>
      <c r="I1" s="116"/>
      <c r="J1" s="116"/>
      <c r="K1" s="116"/>
      <c r="L1" s="116"/>
      <c r="M1" s="116"/>
      <c r="N1" s="116"/>
      <c r="O1" s="116"/>
      <c r="P1" s="116"/>
      <c r="Q1" s="116"/>
      <c r="R1" s="116"/>
      <c r="S1" s="116"/>
      <c r="T1" s="116"/>
      <c r="U1" s="116"/>
      <c r="V1" s="116"/>
      <c r="W1" s="116"/>
      <c r="X1" s="116"/>
      <c r="Y1" s="116"/>
      <c r="Z1" s="116"/>
      <c r="AA1" s="547"/>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row>
    <row r="2" spans="1:64" ht="14.25" customHeight="1" x14ac:dyDescent="0.25">
      <c r="A2" s="1250" t="s">
        <v>2</v>
      </c>
      <c r="B2" s="1250"/>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0"/>
      <c r="AT2" s="1250"/>
      <c r="AU2" s="1250"/>
      <c r="AV2" s="1250"/>
      <c r="AW2" s="1250"/>
      <c r="AX2" s="1250"/>
      <c r="AY2" s="1250"/>
      <c r="AZ2" s="1250"/>
      <c r="BA2" s="1250"/>
      <c r="BB2" s="1250"/>
      <c r="BC2" s="1250"/>
      <c r="BD2" s="1250"/>
      <c r="BE2" s="1250"/>
      <c r="BF2" s="116"/>
      <c r="BG2" s="116"/>
    </row>
    <row r="3" spans="1:64" x14ac:dyDescent="0.25">
      <c r="A3" s="1251" t="s">
        <v>216</v>
      </c>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c r="AS3" s="1251"/>
      <c r="AT3" s="1251"/>
      <c r="AU3" s="1251"/>
      <c r="AV3" s="1251"/>
      <c r="AW3" s="1251"/>
      <c r="AX3" s="1251"/>
      <c r="AY3" s="1251"/>
      <c r="AZ3" s="1251"/>
      <c r="BA3" s="1251"/>
      <c r="BB3" s="1251"/>
      <c r="BC3" s="1251"/>
      <c r="BD3" s="1251"/>
      <c r="BE3" s="1251"/>
      <c r="BF3" s="1251"/>
      <c r="BG3" s="116"/>
    </row>
    <row r="4" spans="1:64" x14ac:dyDescent="0.25">
      <c r="A4" s="317"/>
      <c r="B4" s="316"/>
      <c r="C4" s="317"/>
      <c r="D4" s="317"/>
      <c r="E4" s="317"/>
      <c r="F4" s="317"/>
      <c r="G4" s="317"/>
      <c r="H4" s="317"/>
      <c r="I4" s="317"/>
      <c r="J4" s="317"/>
      <c r="K4" s="317"/>
      <c r="L4" s="317"/>
      <c r="M4" s="317"/>
      <c r="N4" s="317"/>
      <c r="O4" s="317"/>
      <c r="P4" s="317"/>
      <c r="Q4" s="317"/>
      <c r="R4" s="317"/>
      <c r="S4" s="317"/>
      <c r="T4" s="317"/>
      <c r="U4" s="317"/>
      <c r="V4" s="317"/>
      <c r="W4" s="317"/>
      <c r="X4" s="317"/>
      <c r="Y4" s="317"/>
      <c r="Z4" s="317"/>
      <c r="AA4" s="548"/>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1252" t="s">
        <v>32</v>
      </c>
      <c r="BD4" s="1252"/>
      <c r="BE4" s="1252"/>
      <c r="BF4" s="1252"/>
      <c r="BG4" s="116"/>
    </row>
    <row r="5" spans="1:64" ht="14.25" customHeight="1" x14ac:dyDescent="0.25">
      <c r="A5" s="1253" t="s">
        <v>20</v>
      </c>
      <c r="B5" s="1254" t="s">
        <v>170</v>
      </c>
      <c r="C5" s="1175" t="s">
        <v>24</v>
      </c>
      <c r="D5" s="1248" t="s">
        <v>427</v>
      </c>
      <c r="E5" s="311"/>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c r="AX5" s="1248"/>
      <c r="AY5" s="1248"/>
      <c r="AZ5" s="1248"/>
      <c r="BA5" s="1248"/>
      <c r="BB5" s="1248"/>
      <c r="BC5" s="1248"/>
      <c r="BD5" s="1248"/>
      <c r="BE5" s="1248" t="s">
        <v>120</v>
      </c>
      <c r="BF5" s="1248" t="s">
        <v>448</v>
      </c>
      <c r="BG5" s="116"/>
    </row>
    <row r="6" spans="1:64" s="138" customFormat="1" ht="36" customHeight="1" x14ac:dyDescent="0.2">
      <c r="A6" s="1253"/>
      <c r="B6" s="1255"/>
      <c r="C6" s="1256"/>
      <c r="D6" s="1248"/>
      <c r="E6" s="312" t="s">
        <v>25</v>
      </c>
      <c r="F6" s="318" t="s">
        <v>86</v>
      </c>
      <c r="G6" s="311" t="s">
        <v>84</v>
      </c>
      <c r="H6" s="311" t="s">
        <v>207</v>
      </c>
      <c r="I6" s="311" t="s">
        <v>56</v>
      </c>
      <c r="J6" s="311" t="s">
        <v>44</v>
      </c>
      <c r="K6" s="311" t="s">
        <v>26</v>
      </c>
      <c r="L6" s="311" t="s">
        <v>27</v>
      </c>
      <c r="M6" s="311" t="s">
        <v>45</v>
      </c>
      <c r="N6" s="311" t="s">
        <v>447</v>
      </c>
      <c r="O6" s="311" t="s">
        <v>78</v>
      </c>
      <c r="P6" s="311" t="s">
        <v>51</v>
      </c>
      <c r="Q6" s="311" t="s">
        <v>58</v>
      </c>
      <c r="R6" s="312" t="s">
        <v>28</v>
      </c>
      <c r="S6" s="311" t="s">
        <v>29</v>
      </c>
      <c r="T6" s="311" t="s">
        <v>30</v>
      </c>
      <c r="U6" s="311" t="s">
        <v>131</v>
      </c>
      <c r="V6" s="311" t="s">
        <v>135</v>
      </c>
      <c r="W6" s="311" t="s">
        <v>133</v>
      </c>
      <c r="X6" s="311" t="s">
        <v>53</v>
      </c>
      <c r="Y6" s="311" t="s">
        <v>46</v>
      </c>
      <c r="Z6" s="311" t="s">
        <v>54</v>
      </c>
      <c r="AA6" s="549" t="s">
        <v>31</v>
      </c>
      <c r="AB6" s="313" t="s">
        <v>249</v>
      </c>
      <c r="AC6" s="313" t="s">
        <v>258</v>
      </c>
      <c r="AD6" s="313" t="s">
        <v>245</v>
      </c>
      <c r="AE6" s="313" t="s">
        <v>436</v>
      </c>
      <c r="AF6" s="313" t="s">
        <v>246</v>
      </c>
      <c r="AG6" s="313" t="s">
        <v>437</v>
      </c>
      <c r="AH6" s="313" t="s">
        <v>438</v>
      </c>
      <c r="AI6" s="313" t="s">
        <v>364</v>
      </c>
      <c r="AJ6" s="313" t="s">
        <v>439</v>
      </c>
      <c r="AK6" s="313" t="s">
        <v>156</v>
      </c>
      <c r="AL6" s="313" t="s">
        <v>77</v>
      </c>
      <c r="AM6" s="313" t="s">
        <v>103</v>
      </c>
      <c r="AN6" s="313" t="s">
        <v>48</v>
      </c>
      <c r="AO6" s="313" t="s">
        <v>440</v>
      </c>
      <c r="AP6" s="313" t="s">
        <v>441</v>
      </c>
      <c r="AQ6" s="313" t="s">
        <v>346</v>
      </c>
      <c r="AR6" s="314" t="s">
        <v>132</v>
      </c>
      <c r="AS6" s="311" t="s">
        <v>159</v>
      </c>
      <c r="AT6" s="311" t="s">
        <v>160</v>
      </c>
      <c r="AU6" s="311" t="s">
        <v>100</v>
      </c>
      <c r="AV6" s="311" t="s">
        <v>101</v>
      </c>
      <c r="AW6" s="311" t="s">
        <v>105</v>
      </c>
      <c r="AX6" s="311" t="s">
        <v>102</v>
      </c>
      <c r="AY6" s="311" t="s">
        <v>126</v>
      </c>
      <c r="AZ6" s="311" t="s">
        <v>111</v>
      </c>
      <c r="BA6" s="311" t="s">
        <v>165</v>
      </c>
      <c r="BB6" s="311" t="s">
        <v>166</v>
      </c>
      <c r="BC6" s="311" t="s">
        <v>82</v>
      </c>
      <c r="BD6" s="311" t="s">
        <v>89</v>
      </c>
      <c r="BE6" s="1248"/>
      <c r="BF6" s="1248"/>
      <c r="BG6" s="117"/>
    </row>
    <row r="7" spans="1:64" s="138" customFormat="1" x14ac:dyDescent="0.25">
      <c r="A7" s="319">
        <v>1</v>
      </c>
      <c r="B7" s="320" t="s">
        <v>35</v>
      </c>
      <c r="C7" s="321" t="s">
        <v>25</v>
      </c>
      <c r="D7" s="115">
        <v>15227.689999999999</v>
      </c>
      <c r="E7" s="323">
        <f>D7-BE7</f>
        <v>14216.609999999999</v>
      </c>
      <c r="F7" s="324">
        <f>SUM(F11:F19)</f>
        <v>0</v>
      </c>
      <c r="G7" s="324">
        <f>SUM(G10:G19)</f>
        <v>0</v>
      </c>
      <c r="H7" s="324">
        <f>SUM(H9,H11:H19)</f>
        <v>0</v>
      </c>
      <c r="I7" s="324">
        <f>SUM(I9:I10,I12:I19)</f>
        <v>0</v>
      </c>
      <c r="J7" s="324">
        <f>SUM(J9:J11,J13:J19)</f>
        <v>0</v>
      </c>
      <c r="K7" s="324">
        <f>SUM(K9:K12,K14:K19)</f>
        <v>0</v>
      </c>
      <c r="L7" s="324">
        <f>SUM(L9:L13,L15:L19)</f>
        <v>0</v>
      </c>
      <c r="M7" s="324">
        <f>SUM(M9:M14,M16:M19)</f>
        <v>0</v>
      </c>
      <c r="N7" s="324">
        <f>SUM(N9:N15,N17:N19)</f>
        <v>0</v>
      </c>
      <c r="O7" s="324">
        <f>SUM(O9:O16,O18:O19)</f>
        <v>0</v>
      </c>
      <c r="P7" s="324">
        <f>SUM(P9:P17,P19)</f>
        <v>0</v>
      </c>
      <c r="Q7" s="324">
        <f>SUM(Q9:Q18)</f>
        <v>0</v>
      </c>
      <c r="R7" s="325">
        <f>SUM(R9:R19)</f>
        <v>1011.0799999999999</v>
      </c>
      <c r="S7" s="324">
        <f>SUM(S9:S19)</f>
        <v>962.67000000000007</v>
      </c>
      <c r="T7" s="324">
        <f t="shared" ref="T7:BD7" si="0">SUM(T9:T19)</f>
        <v>0.15</v>
      </c>
      <c r="U7" s="324">
        <f t="shared" si="0"/>
        <v>0</v>
      </c>
      <c r="V7" s="324">
        <f t="shared" si="0"/>
        <v>0</v>
      </c>
      <c r="W7" s="324">
        <f t="shared" si="0"/>
        <v>1.2</v>
      </c>
      <c r="X7" s="324">
        <f t="shared" si="0"/>
        <v>3.95</v>
      </c>
      <c r="Y7" s="324">
        <f t="shared" si="0"/>
        <v>0</v>
      </c>
      <c r="Z7" s="324">
        <f>SUM(Z9:Z19)</f>
        <v>0</v>
      </c>
      <c r="AA7" s="550">
        <f t="shared" si="0"/>
        <v>32.81</v>
      </c>
      <c r="AB7" s="324">
        <f t="shared" si="0"/>
        <v>12.95</v>
      </c>
      <c r="AC7" s="324">
        <f t="shared" si="0"/>
        <v>17.3</v>
      </c>
      <c r="AD7" s="324">
        <f t="shared" si="0"/>
        <v>0</v>
      </c>
      <c r="AE7" s="324">
        <f t="shared" si="0"/>
        <v>0</v>
      </c>
      <c r="AF7" s="324">
        <f t="shared" si="0"/>
        <v>0.1</v>
      </c>
      <c r="AG7" s="324">
        <f t="shared" si="0"/>
        <v>2.3000000000000003</v>
      </c>
      <c r="AH7" s="324">
        <f t="shared" si="0"/>
        <v>0</v>
      </c>
      <c r="AI7" s="324">
        <f t="shared" si="0"/>
        <v>0.08</v>
      </c>
      <c r="AJ7" s="324">
        <f t="shared" si="0"/>
        <v>0</v>
      </c>
      <c r="AK7" s="324">
        <f t="shared" si="0"/>
        <v>0</v>
      </c>
      <c r="AL7" s="324">
        <f t="shared" si="0"/>
        <v>0</v>
      </c>
      <c r="AM7" s="324">
        <f t="shared" si="0"/>
        <v>0</v>
      </c>
      <c r="AN7" s="324">
        <f t="shared" si="0"/>
        <v>0</v>
      </c>
      <c r="AO7" s="324">
        <f t="shared" si="0"/>
        <v>0</v>
      </c>
      <c r="AP7" s="324">
        <f t="shared" si="0"/>
        <v>0</v>
      </c>
      <c r="AQ7" s="324">
        <f t="shared" si="0"/>
        <v>0.08</v>
      </c>
      <c r="AR7" s="324">
        <f t="shared" si="0"/>
        <v>0</v>
      </c>
      <c r="AS7" s="324">
        <f t="shared" si="0"/>
        <v>0.42</v>
      </c>
      <c r="AT7" s="324">
        <f t="shared" si="0"/>
        <v>0.08</v>
      </c>
      <c r="AU7" s="324">
        <f t="shared" si="0"/>
        <v>9.8000000000000007</v>
      </c>
      <c r="AV7" s="324">
        <f t="shared" si="0"/>
        <v>0</v>
      </c>
      <c r="AW7" s="324">
        <f t="shared" si="0"/>
        <v>0</v>
      </c>
      <c r="AX7" s="324">
        <f t="shared" si="0"/>
        <v>0</v>
      </c>
      <c r="AY7" s="324">
        <f t="shared" si="0"/>
        <v>0</v>
      </c>
      <c r="AZ7" s="324">
        <f t="shared" si="0"/>
        <v>0</v>
      </c>
      <c r="BA7" s="324">
        <f t="shared" si="0"/>
        <v>0</v>
      </c>
      <c r="BB7" s="324">
        <f t="shared" si="0"/>
        <v>0</v>
      </c>
      <c r="BC7" s="324">
        <f t="shared" si="0"/>
        <v>0</v>
      </c>
      <c r="BD7" s="324">
        <f t="shared" si="0"/>
        <v>0</v>
      </c>
      <c r="BE7" s="326">
        <f>SUM(BE9:BE19)</f>
        <v>1011.0799999999999</v>
      </c>
      <c r="BF7" s="327">
        <f>E60</f>
        <v>14216.609999999999</v>
      </c>
      <c r="BG7" s="117">
        <f t="shared" ref="BG7:BG15" si="1">D7-BF7</f>
        <v>1011.0799999999999</v>
      </c>
      <c r="BH7" s="139"/>
      <c r="BI7" s="115"/>
      <c r="BJ7" s="115"/>
      <c r="BK7" s="115"/>
      <c r="BL7" s="115"/>
    </row>
    <row r="8" spans="1:64" x14ac:dyDescent="0.25">
      <c r="A8" s="319" t="s">
        <v>5</v>
      </c>
      <c r="B8" s="320" t="s">
        <v>85</v>
      </c>
      <c r="C8" s="314" t="s">
        <v>86</v>
      </c>
      <c r="D8" s="115">
        <v>454.48</v>
      </c>
      <c r="E8" s="328">
        <f>SUM(I8:Q8)</f>
        <v>0</v>
      </c>
      <c r="F8" s="329">
        <f>D8-BE8</f>
        <v>443.47</v>
      </c>
      <c r="G8" s="325">
        <f>SUM(G10)</f>
        <v>0</v>
      </c>
      <c r="H8" s="325">
        <f>SUM(H9)</f>
        <v>0</v>
      </c>
      <c r="I8" s="325">
        <f>SUM(I9:I10)</f>
        <v>0</v>
      </c>
      <c r="J8" s="325">
        <f t="shared" ref="J8:BE8" si="2">SUM(J9:J10)</f>
        <v>0</v>
      </c>
      <c r="K8" s="325">
        <f t="shared" si="2"/>
        <v>0</v>
      </c>
      <c r="L8" s="325">
        <f t="shared" si="2"/>
        <v>0</v>
      </c>
      <c r="M8" s="325">
        <f t="shared" si="2"/>
        <v>0</v>
      </c>
      <c r="N8" s="325">
        <f t="shared" si="2"/>
        <v>0</v>
      </c>
      <c r="O8" s="325">
        <f t="shared" si="2"/>
        <v>0</v>
      </c>
      <c r="P8" s="325">
        <f t="shared" si="2"/>
        <v>0</v>
      </c>
      <c r="Q8" s="325">
        <f t="shared" si="2"/>
        <v>0</v>
      </c>
      <c r="R8" s="325">
        <f>SUM(R9:R10)</f>
        <v>11.01</v>
      </c>
      <c r="S8" s="325">
        <f t="shared" si="2"/>
        <v>5.5</v>
      </c>
      <c r="T8" s="325">
        <f t="shared" si="2"/>
        <v>0</v>
      </c>
      <c r="U8" s="325">
        <f t="shared" si="2"/>
        <v>0</v>
      </c>
      <c r="V8" s="325">
        <f t="shared" si="2"/>
        <v>0</v>
      </c>
      <c r="W8" s="325">
        <f t="shared" si="2"/>
        <v>1.2</v>
      </c>
      <c r="X8" s="325">
        <f t="shared" si="2"/>
        <v>0</v>
      </c>
      <c r="Y8" s="325">
        <f t="shared" si="2"/>
        <v>0</v>
      </c>
      <c r="Z8" s="325">
        <f>SUM(Z9:Z10)</f>
        <v>0</v>
      </c>
      <c r="AA8" s="551">
        <f t="shared" si="2"/>
        <v>2.5299999999999998</v>
      </c>
      <c r="AB8" s="325">
        <f t="shared" si="2"/>
        <v>0.38</v>
      </c>
      <c r="AC8" s="325">
        <f t="shared" si="2"/>
        <v>1.5</v>
      </c>
      <c r="AD8" s="325">
        <f t="shared" si="2"/>
        <v>0</v>
      </c>
      <c r="AE8" s="325">
        <f t="shared" si="2"/>
        <v>0</v>
      </c>
      <c r="AF8" s="325">
        <f t="shared" si="2"/>
        <v>0</v>
      </c>
      <c r="AG8" s="325">
        <f t="shared" si="2"/>
        <v>0.65</v>
      </c>
      <c r="AH8" s="325">
        <f t="shared" si="2"/>
        <v>0</v>
      </c>
      <c r="AI8" s="325">
        <f t="shared" si="2"/>
        <v>0</v>
      </c>
      <c r="AJ8" s="325">
        <f t="shared" si="2"/>
        <v>0</v>
      </c>
      <c r="AK8" s="325">
        <f t="shared" si="2"/>
        <v>0</v>
      </c>
      <c r="AL8" s="325">
        <f t="shared" si="2"/>
        <v>0</v>
      </c>
      <c r="AM8" s="325">
        <f t="shared" si="2"/>
        <v>0</v>
      </c>
      <c r="AN8" s="325">
        <f t="shared" si="2"/>
        <v>0</v>
      </c>
      <c r="AO8" s="325">
        <f t="shared" si="2"/>
        <v>0</v>
      </c>
      <c r="AP8" s="325">
        <f t="shared" si="2"/>
        <v>0</v>
      </c>
      <c r="AQ8" s="325">
        <f t="shared" si="2"/>
        <v>0</v>
      </c>
      <c r="AR8" s="325">
        <f t="shared" si="2"/>
        <v>0</v>
      </c>
      <c r="AS8" s="325">
        <f t="shared" si="2"/>
        <v>0.42</v>
      </c>
      <c r="AT8" s="325">
        <f t="shared" si="2"/>
        <v>0</v>
      </c>
      <c r="AU8" s="325">
        <f t="shared" si="2"/>
        <v>1.36</v>
      </c>
      <c r="AV8" s="325">
        <f t="shared" si="2"/>
        <v>0</v>
      </c>
      <c r="AW8" s="325">
        <f t="shared" si="2"/>
        <v>0</v>
      </c>
      <c r="AX8" s="325">
        <f t="shared" si="2"/>
        <v>0</v>
      </c>
      <c r="AY8" s="325">
        <f t="shared" si="2"/>
        <v>0</v>
      </c>
      <c r="AZ8" s="325">
        <f t="shared" si="2"/>
        <v>0</v>
      </c>
      <c r="BA8" s="325">
        <f t="shared" si="2"/>
        <v>0</v>
      </c>
      <c r="BB8" s="325">
        <f t="shared" si="2"/>
        <v>0</v>
      </c>
      <c r="BC8" s="325">
        <f t="shared" si="2"/>
        <v>0</v>
      </c>
      <c r="BD8" s="325">
        <f t="shared" si="2"/>
        <v>0</v>
      </c>
      <c r="BE8" s="325">
        <f t="shared" si="2"/>
        <v>11.01</v>
      </c>
      <c r="BF8" s="314">
        <f>F60</f>
        <v>443.47</v>
      </c>
      <c r="BG8" s="117">
        <f t="shared" si="1"/>
        <v>11.009999999999991</v>
      </c>
      <c r="BH8" s="139"/>
      <c r="BI8" s="115"/>
      <c r="BJ8" s="115"/>
      <c r="BK8" s="115"/>
      <c r="BL8" s="115"/>
    </row>
    <row r="9" spans="1:64" x14ac:dyDescent="0.25">
      <c r="A9" s="319"/>
      <c r="B9" s="320" t="s">
        <v>208</v>
      </c>
      <c r="C9" s="314" t="s">
        <v>84</v>
      </c>
      <c r="D9" s="115">
        <v>454.48</v>
      </c>
      <c r="E9" s="328">
        <f>SUM(H9:Q9)</f>
        <v>0</v>
      </c>
      <c r="F9" s="325">
        <f>SUM(H9)</f>
        <v>0</v>
      </c>
      <c r="G9" s="329">
        <f>D9-BE9</f>
        <v>443.47</v>
      </c>
      <c r="H9" s="330"/>
      <c r="I9" s="330"/>
      <c r="J9" s="330"/>
      <c r="K9" s="330"/>
      <c r="L9" s="330"/>
      <c r="M9" s="330"/>
      <c r="N9" s="330"/>
      <c r="O9" s="330"/>
      <c r="P9" s="330"/>
      <c r="Q9" s="330"/>
      <c r="R9" s="325">
        <f t="shared" ref="R9:R19" si="3">SUM(S9:Z9,AB9:BC9)</f>
        <v>11.01</v>
      </c>
      <c r="S9" s="331">
        <v>5.5</v>
      </c>
      <c r="T9" s="330"/>
      <c r="U9" s="330"/>
      <c r="V9" s="330"/>
      <c r="W9" s="331">
        <v>1.2</v>
      </c>
      <c r="X9" s="330"/>
      <c r="Y9" s="330"/>
      <c r="Z9" s="330"/>
      <c r="AA9" s="552">
        <f>SUM(AB9:AQ9)</f>
        <v>2.5299999999999998</v>
      </c>
      <c r="AB9" s="331">
        <v>0.38</v>
      </c>
      <c r="AC9" s="331">
        <v>1.5</v>
      </c>
      <c r="AD9" s="331"/>
      <c r="AE9" s="331"/>
      <c r="AF9" s="331"/>
      <c r="AG9" s="331">
        <v>0.65</v>
      </c>
      <c r="AH9" s="331"/>
      <c r="AI9" s="331"/>
      <c r="AJ9" s="331"/>
      <c r="AK9" s="331"/>
      <c r="AL9" s="331"/>
      <c r="AM9" s="331"/>
      <c r="AN9" s="331"/>
      <c r="AO9" s="331"/>
      <c r="AP9" s="331"/>
      <c r="AQ9" s="331"/>
      <c r="AR9" s="330"/>
      <c r="AS9" s="330">
        <v>0.42</v>
      </c>
      <c r="AT9" s="330"/>
      <c r="AU9" s="330">
        <v>1.36</v>
      </c>
      <c r="AV9" s="331"/>
      <c r="AW9" s="331"/>
      <c r="AX9" s="330"/>
      <c r="AY9" s="330"/>
      <c r="AZ9" s="330"/>
      <c r="BA9" s="330"/>
      <c r="BB9" s="330"/>
      <c r="BC9" s="330"/>
      <c r="BD9" s="330"/>
      <c r="BE9" s="325">
        <f>SUM(H9:Q9,S9:Z9,AB9:BD9)</f>
        <v>11.01</v>
      </c>
      <c r="BF9" s="314">
        <f>G60</f>
        <v>443.47</v>
      </c>
      <c r="BG9" s="117">
        <f t="shared" si="1"/>
        <v>11.009999999999991</v>
      </c>
      <c r="BH9" s="139"/>
      <c r="BI9" s="115"/>
      <c r="BJ9" s="115"/>
      <c r="BK9" s="115"/>
      <c r="BL9" s="115"/>
    </row>
    <row r="10" spans="1:64" x14ac:dyDescent="0.25">
      <c r="A10" s="319"/>
      <c r="B10" s="320" t="s">
        <v>209</v>
      </c>
      <c r="C10" s="314" t="s">
        <v>207</v>
      </c>
      <c r="E10" s="328">
        <f>SUM(G10,I10:Q10)</f>
        <v>0</v>
      </c>
      <c r="F10" s="325">
        <f>SUM(G10)</f>
        <v>0</v>
      </c>
      <c r="G10" s="330"/>
      <c r="H10" s="329">
        <f>D10-BE10</f>
        <v>0</v>
      </c>
      <c r="I10" s="330"/>
      <c r="J10" s="330"/>
      <c r="K10" s="330"/>
      <c r="L10" s="330"/>
      <c r="M10" s="330"/>
      <c r="N10" s="330"/>
      <c r="O10" s="330"/>
      <c r="P10" s="330"/>
      <c r="Q10" s="330"/>
      <c r="R10" s="325">
        <f t="shared" si="3"/>
        <v>0</v>
      </c>
      <c r="S10" s="330"/>
      <c r="T10" s="330"/>
      <c r="U10" s="330"/>
      <c r="V10" s="330"/>
      <c r="W10" s="330"/>
      <c r="X10" s="330"/>
      <c r="Y10" s="330"/>
      <c r="Z10" s="330"/>
      <c r="AA10" s="552">
        <f t="shared" ref="AA10:AA19" si="4">SUM(AB10:AQ10)</f>
        <v>0</v>
      </c>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25">
        <f>SUM(AB10:BD10,I10:Q10,G10,S10:Z10)</f>
        <v>0</v>
      </c>
      <c r="BF10" s="314">
        <f>H60</f>
        <v>0</v>
      </c>
      <c r="BG10" s="117">
        <f t="shared" si="1"/>
        <v>0</v>
      </c>
      <c r="BH10" s="139"/>
      <c r="BK10" s="115"/>
      <c r="BL10" s="115"/>
    </row>
    <row r="11" spans="1:64" x14ac:dyDescent="0.25">
      <c r="A11" s="319" t="s">
        <v>6</v>
      </c>
      <c r="B11" s="320" t="s">
        <v>113</v>
      </c>
      <c r="C11" s="314" t="s">
        <v>56</v>
      </c>
      <c r="D11" s="99">
        <v>174.33</v>
      </c>
      <c r="E11" s="328">
        <f>SUM(G11:H11,J11:Q11)</f>
        <v>0</v>
      </c>
      <c r="F11" s="325">
        <f>SUM(G11:H11)</f>
        <v>0</v>
      </c>
      <c r="G11" s="330"/>
      <c r="H11" s="330"/>
      <c r="I11" s="329">
        <f>D11-BE11</f>
        <v>159.32000000000002</v>
      </c>
      <c r="J11" s="330"/>
      <c r="K11" s="330"/>
      <c r="L11" s="330"/>
      <c r="M11" s="330"/>
      <c r="N11" s="330"/>
      <c r="O11" s="330"/>
      <c r="P11" s="330"/>
      <c r="Q11" s="330"/>
      <c r="R11" s="325">
        <f t="shared" si="3"/>
        <v>15.009999999999998</v>
      </c>
      <c r="S11" s="330"/>
      <c r="T11" s="330"/>
      <c r="U11" s="330"/>
      <c r="V11" s="330"/>
      <c r="W11" s="330"/>
      <c r="X11" s="330">
        <v>3.95</v>
      </c>
      <c r="Y11" s="330"/>
      <c r="Z11" s="330"/>
      <c r="AA11" s="552">
        <f t="shared" si="4"/>
        <v>8.7199999999999989</v>
      </c>
      <c r="AB11" s="330">
        <v>4.28</v>
      </c>
      <c r="AC11" s="330">
        <v>3.2</v>
      </c>
      <c r="AD11" s="330"/>
      <c r="AE11" s="330"/>
      <c r="AF11" s="330"/>
      <c r="AG11" s="330">
        <v>1.2</v>
      </c>
      <c r="AH11" s="330"/>
      <c r="AI11" s="330">
        <v>0.04</v>
      </c>
      <c r="AJ11" s="330"/>
      <c r="AK11" s="330"/>
      <c r="AL11" s="330"/>
      <c r="AM11" s="330"/>
      <c r="AN11" s="330"/>
      <c r="AO11" s="330"/>
      <c r="AP11" s="330"/>
      <c r="AQ11" s="330"/>
      <c r="AR11" s="330"/>
      <c r="AS11" s="330"/>
      <c r="AT11" s="330">
        <v>0.08</v>
      </c>
      <c r="AU11" s="330">
        <v>2.2599999999999998</v>
      </c>
      <c r="AV11" s="330"/>
      <c r="AW11" s="330"/>
      <c r="AX11" s="330"/>
      <c r="AY11" s="330"/>
      <c r="AZ11" s="330"/>
      <c r="BA11" s="330"/>
      <c r="BB11" s="330"/>
      <c r="BC11" s="330"/>
      <c r="BD11" s="330"/>
      <c r="BE11" s="325">
        <f>SUM(AB11:BD11,J11:Q11,G11:H11,S11:Z11)</f>
        <v>15.009999999999998</v>
      </c>
      <c r="BF11" s="314">
        <f>I60</f>
        <v>159.32000000000002</v>
      </c>
      <c r="BG11" s="117">
        <f t="shared" si="1"/>
        <v>15.009999999999991</v>
      </c>
      <c r="BK11" s="115"/>
    </row>
    <row r="12" spans="1:64" x14ac:dyDescent="0.25">
      <c r="A12" s="319" t="s">
        <v>7</v>
      </c>
      <c r="B12" s="320" t="s">
        <v>39</v>
      </c>
      <c r="C12" s="314" t="s">
        <v>44</v>
      </c>
      <c r="D12" s="99">
        <v>306.94</v>
      </c>
      <c r="E12" s="328">
        <f>SUM(G12:I12,K12:Q12)</f>
        <v>0</v>
      </c>
      <c r="F12" s="325">
        <f t="shared" ref="F12:F18" si="5">SUM(G12:H12)</f>
        <v>0</v>
      </c>
      <c r="G12" s="330"/>
      <c r="H12" s="330"/>
      <c r="I12" s="330"/>
      <c r="J12" s="329">
        <f>D12-BE12</f>
        <v>296.46999999999997</v>
      </c>
      <c r="K12" s="330"/>
      <c r="L12" s="330"/>
      <c r="M12" s="330"/>
      <c r="N12" s="330"/>
      <c r="O12" s="330"/>
      <c r="P12" s="330"/>
      <c r="Q12" s="330"/>
      <c r="R12" s="325">
        <f t="shared" si="3"/>
        <v>10.469999999999999</v>
      </c>
      <c r="S12" s="330">
        <v>0.63</v>
      </c>
      <c r="T12" s="330">
        <v>0.15</v>
      </c>
      <c r="U12" s="330"/>
      <c r="V12" s="330"/>
      <c r="W12" s="330"/>
      <c r="X12" s="330"/>
      <c r="Y12" s="330"/>
      <c r="Z12" s="330"/>
      <c r="AA12" s="552">
        <f t="shared" si="4"/>
        <v>3.5100000000000002</v>
      </c>
      <c r="AB12" s="330">
        <v>0.79</v>
      </c>
      <c r="AC12" s="330">
        <v>2.5</v>
      </c>
      <c r="AD12" s="330"/>
      <c r="AE12" s="330"/>
      <c r="AF12" s="330">
        <v>0.1</v>
      </c>
      <c r="AG12" s="330"/>
      <c r="AH12" s="330"/>
      <c r="AI12" s="330">
        <v>0.04</v>
      </c>
      <c r="AJ12" s="330"/>
      <c r="AK12" s="330"/>
      <c r="AL12" s="330"/>
      <c r="AM12" s="330"/>
      <c r="AN12" s="330"/>
      <c r="AO12" s="330"/>
      <c r="AP12" s="330"/>
      <c r="AQ12" s="330">
        <v>0.08</v>
      </c>
      <c r="AR12" s="330"/>
      <c r="AS12" s="330"/>
      <c r="AT12" s="330"/>
      <c r="AU12" s="330">
        <v>6.18</v>
      </c>
      <c r="AV12" s="330"/>
      <c r="AW12" s="330"/>
      <c r="AX12" s="330"/>
      <c r="AY12" s="330"/>
      <c r="AZ12" s="330"/>
      <c r="BA12" s="330"/>
      <c r="BB12" s="330"/>
      <c r="BC12" s="330"/>
      <c r="BD12" s="330"/>
      <c r="BE12" s="325">
        <f>SUM(AB12:BD12,K12:Q12,G12:I12,S12:Z12)</f>
        <v>10.47</v>
      </c>
      <c r="BF12" s="314">
        <f>J60</f>
        <v>296.46999999999997</v>
      </c>
      <c r="BG12" s="117">
        <f t="shared" si="1"/>
        <v>10.470000000000027</v>
      </c>
      <c r="BK12" s="115"/>
    </row>
    <row r="13" spans="1:64" x14ac:dyDescent="0.25">
      <c r="A13" s="319" t="s">
        <v>8</v>
      </c>
      <c r="B13" s="320" t="s">
        <v>15</v>
      </c>
      <c r="C13" s="314" t="s">
        <v>26</v>
      </c>
      <c r="E13" s="328">
        <f>SUM(G13:J13,L13:Q13)</f>
        <v>0</v>
      </c>
      <c r="F13" s="325">
        <f t="shared" si="5"/>
        <v>0</v>
      </c>
      <c r="G13" s="330"/>
      <c r="H13" s="330"/>
      <c r="I13" s="330"/>
      <c r="J13" s="330"/>
      <c r="K13" s="329">
        <f>D13-BE13</f>
        <v>0</v>
      </c>
      <c r="L13" s="330"/>
      <c r="M13" s="330"/>
      <c r="N13" s="330"/>
      <c r="O13" s="330"/>
      <c r="P13" s="330"/>
      <c r="Q13" s="330"/>
      <c r="R13" s="325">
        <f t="shared" si="3"/>
        <v>0</v>
      </c>
      <c r="S13" s="330"/>
      <c r="T13" s="330"/>
      <c r="U13" s="330"/>
      <c r="V13" s="330"/>
      <c r="W13" s="330"/>
      <c r="X13" s="330"/>
      <c r="Y13" s="330"/>
      <c r="Z13" s="330"/>
      <c r="AA13" s="552">
        <f t="shared" si="4"/>
        <v>0</v>
      </c>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25">
        <f>SUM(AB13:BD13,L13:Q13,G13:J13,S13:Z13)</f>
        <v>0</v>
      </c>
      <c r="BF13" s="314">
        <f>K60</f>
        <v>0</v>
      </c>
      <c r="BG13" s="117">
        <f t="shared" si="1"/>
        <v>0</v>
      </c>
      <c r="BK13" s="115"/>
    </row>
    <row r="14" spans="1:64" x14ac:dyDescent="0.25">
      <c r="A14" s="319" t="s">
        <v>9</v>
      </c>
      <c r="B14" s="320" t="s">
        <v>16</v>
      </c>
      <c r="C14" s="314" t="s">
        <v>27</v>
      </c>
      <c r="D14" s="99">
        <v>11462.83</v>
      </c>
      <c r="E14" s="328">
        <f>SUM(G14:K14,M14:Q14)</f>
        <v>0</v>
      </c>
      <c r="F14" s="325">
        <f t="shared" si="5"/>
        <v>0</v>
      </c>
      <c r="G14" s="330"/>
      <c r="H14" s="330"/>
      <c r="I14" s="330"/>
      <c r="J14" s="330"/>
      <c r="K14" s="330"/>
      <c r="L14" s="329">
        <f>D14-BE14</f>
        <v>10985.53</v>
      </c>
      <c r="M14" s="330"/>
      <c r="N14" s="330"/>
      <c r="O14" s="330"/>
      <c r="P14" s="330"/>
      <c r="Q14" s="330"/>
      <c r="R14" s="325">
        <f t="shared" si="3"/>
        <v>477.3</v>
      </c>
      <c r="S14" s="330">
        <v>477.3</v>
      </c>
      <c r="T14" s="330"/>
      <c r="U14" s="330"/>
      <c r="V14" s="330"/>
      <c r="W14" s="330"/>
      <c r="X14" s="330"/>
      <c r="Y14" s="330"/>
      <c r="Z14" s="330"/>
      <c r="AA14" s="552">
        <f t="shared" si="4"/>
        <v>0</v>
      </c>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25">
        <f>SUM(AB14:BD14,M14:Q14,G14:K14,S14:Z14)</f>
        <v>477.3</v>
      </c>
      <c r="BF14" s="314">
        <f>L60</f>
        <v>10985.53</v>
      </c>
      <c r="BG14" s="117">
        <f t="shared" si="1"/>
        <v>477.29999999999927</v>
      </c>
      <c r="BK14" s="115"/>
    </row>
    <row r="15" spans="1:64" x14ac:dyDescent="0.25">
      <c r="A15" s="319" t="s">
        <v>41</v>
      </c>
      <c r="B15" s="320" t="s">
        <v>40</v>
      </c>
      <c r="C15" s="314" t="s">
        <v>45</v>
      </c>
      <c r="D15" s="99">
        <v>2821.72</v>
      </c>
      <c r="E15" s="328">
        <f>SUM(G15:L15,N15:Q15)</f>
        <v>0</v>
      </c>
      <c r="F15" s="325">
        <f t="shared" si="5"/>
        <v>0</v>
      </c>
      <c r="G15" s="330"/>
      <c r="H15" s="330"/>
      <c r="I15" s="330"/>
      <c r="J15" s="330"/>
      <c r="K15" s="330"/>
      <c r="L15" s="330"/>
      <c r="M15" s="329">
        <f>D15-BE15</f>
        <v>2324.4299999999998</v>
      </c>
      <c r="N15" s="330"/>
      <c r="O15" s="330"/>
      <c r="P15" s="330"/>
      <c r="Q15" s="330"/>
      <c r="R15" s="325">
        <f t="shared" si="3"/>
        <v>497.29</v>
      </c>
      <c r="S15" s="330">
        <f>316.9+162.34</f>
        <v>479.24</v>
      </c>
      <c r="T15" s="330"/>
      <c r="U15" s="330"/>
      <c r="V15" s="330"/>
      <c r="W15" s="330"/>
      <c r="X15" s="330"/>
      <c r="Y15" s="330"/>
      <c r="Z15" s="330"/>
      <c r="AA15" s="552">
        <f t="shared" si="4"/>
        <v>18.05</v>
      </c>
      <c r="AB15" s="330">
        <v>7.5</v>
      </c>
      <c r="AC15" s="330">
        <v>10.1</v>
      </c>
      <c r="AD15" s="330"/>
      <c r="AE15" s="330"/>
      <c r="AF15" s="330"/>
      <c r="AG15" s="330">
        <v>0.45</v>
      </c>
      <c r="AH15" s="330"/>
      <c r="AI15" s="330"/>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25">
        <f>SUM(AB15:BD15,N15:Q15,G15:L15,S15:Z15)</f>
        <v>497.29</v>
      </c>
      <c r="BF15" s="314">
        <f>M60</f>
        <v>2324.4299999999998</v>
      </c>
      <c r="BG15" s="117">
        <f t="shared" si="1"/>
        <v>497.28999999999996</v>
      </c>
      <c r="BK15" s="115"/>
    </row>
    <row r="16" spans="1:64" x14ac:dyDescent="0.25">
      <c r="A16" s="319"/>
      <c r="B16" s="333" t="s">
        <v>446</v>
      </c>
      <c r="C16" s="314" t="s">
        <v>447</v>
      </c>
      <c r="D16" s="99">
        <v>821.74</v>
      </c>
      <c r="E16" s="328">
        <f>SUM(G16:M16,O16:Q16)</f>
        <v>0</v>
      </c>
      <c r="F16" s="325">
        <f>SUM(G16:H16)</f>
        <v>0</v>
      </c>
      <c r="G16" s="330"/>
      <c r="H16" s="330"/>
      <c r="I16" s="330"/>
      <c r="J16" s="330"/>
      <c r="K16" s="330"/>
      <c r="L16" s="330"/>
      <c r="M16" s="330"/>
      <c r="N16" s="329">
        <f>D16-BE16</f>
        <v>821.74</v>
      </c>
      <c r="O16" s="330"/>
      <c r="P16" s="330"/>
      <c r="Q16" s="330"/>
      <c r="R16" s="325">
        <f t="shared" si="3"/>
        <v>0</v>
      </c>
      <c r="S16" s="330"/>
      <c r="T16" s="330"/>
      <c r="U16" s="330"/>
      <c r="V16" s="330"/>
      <c r="W16" s="330"/>
      <c r="X16" s="330"/>
      <c r="Y16" s="330"/>
      <c r="Z16" s="330"/>
      <c r="AA16" s="552">
        <f t="shared" si="4"/>
        <v>0</v>
      </c>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25">
        <f>SUM(AB16:BD16,O16:Q16,G16:M16,S16:Z16)</f>
        <v>0</v>
      </c>
      <c r="BF16" s="314">
        <f>N60</f>
        <v>821.74</v>
      </c>
      <c r="BG16" s="117"/>
      <c r="BK16" s="115"/>
    </row>
    <row r="17" spans="1:63" x14ac:dyDescent="0.25">
      <c r="A17" s="319" t="s">
        <v>42</v>
      </c>
      <c r="B17" s="320" t="s">
        <v>90</v>
      </c>
      <c r="C17" s="314" t="s">
        <v>78</v>
      </c>
      <c r="D17" s="99">
        <v>7.38</v>
      </c>
      <c r="E17" s="328">
        <f>SUM(G17:N17,P17:Q17)</f>
        <v>0</v>
      </c>
      <c r="F17" s="325">
        <f t="shared" si="5"/>
        <v>0</v>
      </c>
      <c r="G17" s="330"/>
      <c r="H17" s="330"/>
      <c r="I17" s="330"/>
      <c r="J17" s="330"/>
      <c r="K17" s="330"/>
      <c r="L17" s="330"/>
      <c r="M17" s="330"/>
      <c r="N17" s="330"/>
      <c r="O17" s="329">
        <f>D17-BE17</f>
        <v>7.38</v>
      </c>
      <c r="P17" s="330"/>
      <c r="Q17" s="330"/>
      <c r="R17" s="325">
        <f t="shared" si="3"/>
        <v>0</v>
      </c>
      <c r="S17" s="330"/>
      <c r="T17" s="330"/>
      <c r="U17" s="330"/>
      <c r="V17" s="330"/>
      <c r="W17" s="330"/>
      <c r="X17" s="330"/>
      <c r="Y17" s="330"/>
      <c r="Z17" s="330"/>
      <c r="AA17" s="552">
        <f t="shared" si="4"/>
        <v>0</v>
      </c>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25">
        <f>SUM(AB17:BD17,P17:Q17,G17:N17,S17:Z17)</f>
        <v>0</v>
      </c>
      <c r="BF17" s="314">
        <f>O60</f>
        <v>7.38</v>
      </c>
      <c r="BG17" s="117">
        <f t="shared" ref="BG17:BG27" si="6">D17-BF17</f>
        <v>0</v>
      </c>
      <c r="BK17" s="115"/>
    </row>
    <row r="18" spans="1:63" x14ac:dyDescent="0.25">
      <c r="A18" s="319" t="s">
        <v>52</v>
      </c>
      <c r="B18" s="320" t="s">
        <v>50</v>
      </c>
      <c r="C18" s="314" t="s">
        <v>51</v>
      </c>
      <c r="E18" s="328">
        <f>SUM(G18:O18,Q18)</f>
        <v>0</v>
      </c>
      <c r="F18" s="325">
        <f t="shared" si="5"/>
        <v>0</v>
      </c>
      <c r="G18" s="330"/>
      <c r="H18" s="330"/>
      <c r="I18" s="330"/>
      <c r="J18" s="330"/>
      <c r="K18" s="330"/>
      <c r="L18" s="330"/>
      <c r="M18" s="330"/>
      <c r="N18" s="330"/>
      <c r="O18" s="330"/>
      <c r="P18" s="329">
        <f>D18-BE18</f>
        <v>0</v>
      </c>
      <c r="Q18" s="330"/>
      <c r="R18" s="325">
        <f t="shared" si="3"/>
        <v>0</v>
      </c>
      <c r="S18" s="330"/>
      <c r="T18" s="330"/>
      <c r="U18" s="330"/>
      <c r="V18" s="330"/>
      <c r="W18" s="330"/>
      <c r="X18" s="330"/>
      <c r="Y18" s="330"/>
      <c r="Z18" s="330"/>
      <c r="AA18" s="552">
        <f t="shared" si="4"/>
        <v>0</v>
      </c>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25">
        <f>SUM(AB18:BD18,Q18,G18:O18,S18:Z18)</f>
        <v>0</v>
      </c>
      <c r="BF18" s="314">
        <f>P60</f>
        <v>0</v>
      </c>
      <c r="BG18" s="117">
        <f t="shared" si="6"/>
        <v>0</v>
      </c>
      <c r="BK18" s="115"/>
    </row>
    <row r="19" spans="1:63" x14ac:dyDescent="0.25">
      <c r="A19" s="319" t="s">
        <v>192</v>
      </c>
      <c r="B19" s="320" t="s">
        <v>57</v>
      </c>
      <c r="C19" s="314" t="s">
        <v>58</v>
      </c>
      <c r="E19" s="328">
        <f>SUM(G19:P19)</f>
        <v>0</v>
      </c>
      <c r="F19" s="325">
        <f>SUM(G19:H19)</f>
        <v>0</v>
      </c>
      <c r="G19" s="330"/>
      <c r="H19" s="330"/>
      <c r="I19" s="330"/>
      <c r="J19" s="330"/>
      <c r="K19" s="330"/>
      <c r="L19" s="330"/>
      <c r="M19" s="330"/>
      <c r="N19" s="330"/>
      <c r="O19" s="330"/>
      <c r="P19" s="330"/>
      <c r="Q19" s="329">
        <f>D19-BE19</f>
        <v>0</v>
      </c>
      <c r="R19" s="325">
        <f t="shared" si="3"/>
        <v>0</v>
      </c>
      <c r="S19" s="330"/>
      <c r="T19" s="330"/>
      <c r="U19" s="330"/>
      <c r="V19" s="330"/>
      <c r="W19" s="330"/>
      <c r="X19" s="330"/>
      <c r="Y19" s="330"/>
      <c r="Z19" s="330"/>
      <c r="AA19" s="552">
        <f t="shared" si="4"/>
        <v>0</v>
      </c>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25">
        <f>SUM(AB19:BD19,G19:P19,S19:Z19)</f>
        <v>0</v>
      </c>
      <c r="BF19" s="314">
        <f>Q60</f>
        <v>0</v>
      </c>
      <c r="BG19" s="117">
        <f t="shared" si="6"/>
        <v>0</v>
      </c>
      <c r="BI19" s="293"/>
      <c r="BK19" s="115"/>
    </row>
    <row r="20" spans="1:63" x14ac:dyDescent="0.25">
      <c r="A20" s="319">
        <v>2</v>
      </c>
      <c r="B20" s="319" t="s">
        <v>36</v>
      </c>
      <c r="C20" s="314" t="s">
        <v>28</v>
      </c>
      <c r="D20" s="99">
        <v>611.56999999999994</v>
      </c>
      <c r="E20" s="328">
        <f>SUM(G20:Q20)</f>
        <v>0</v>
      </c>
      <c r="F20" s="325">
        <f>SUM(G20:H20)</f>
        <v>0</v>
      </c>
      <c r="G20" s="325">
        <f t="shared" ref="G20:Q20" si="7">SUM(G21:G28,G30:G57)</f>
        <v>0</v>
      </c>
      <c r="H20" s="325">
        <f t="shared" si="7"/>
        <v>0</v>
      </c>
      <c r="I20" s="325">
        <f t="shared" si="7"/>
        <v>0</v>
      </c>
      <c r="J20" s="325">
        <f t="shared" si="7"/>
        <v>0</v>
      </c>
      <c r="K20" s="325">
        <f t="shared" si="7"/>
        <v>0</v>
      </c>
      <c r="L20" s="325">
        <f t="shared" si="7"/>
        <v>0</v>
      </c>
      <c r="M20" s="325">
        <f t="shared" si="7"/>
        <v>0</v>
      </c>
      <c r="N20" s="325">
        <f t="shared" si="7"/>
        <v>0</v>
      </c>
      <c r="O20" s="325">
        <f t="shared" si="7"/>
        <v>0</v>
      </c>
      <c r="P20" s="325">
        <f t="shared" si="7"/>
        <v>0</v>
      </c>
      <c r="Q20" s="325">
        <f t="shared" si="7"/>
        <v>0</v>
      </c>
      <c r="R20" s="329">
        <f>D20-BE20</f>
        <v>596.09999999999991</v>
      </c>
      <c r="S20" s="325">
        <f>SUM(S30:S57,S22:S28)</f>
        <v>0</v>
      </c>
      <c r="T20" s="325">
        <f>SUM(T30:T57,T21,T23:T28)</f>
        <v>0</v>
      </c>
      <c r="U20" s="325">
        <f>SUM(U21:U22,U30:U57,U24:U28)</f>
        <v>0</v>
      </c>
      <c r="V20" s="325">
        <f>SUM(V21:V23,V30:V57,V25:V28)</f>
        <v>0</v>
      </c>
      <c r="W20" s="325">
        <f>SUM(W21:W24,W30:W57,W26:W28)</f>
        <v>0</v>
      </c>
      <c r="X20" s="325">
        <f>SUM(X21:X25,X30:X57,X27:X28)</f>
        <v>0</v>
      </c>
      <c r="Y20" s="325">
        <f>SUM(Y21:Y26,Y30:Y57,Y28)</f>
        <v>0</v>
      </c>
      <c r="Z20" s="325">
        <f>SUM(Z21:Z27,Z30:Z57)</f>
        <v>11.65</v>
      </c>
      <c r="AA20" s="551">
        <f>SUM(AA21:AA28,AA30:AA57)</f>
        <v>2.14</v>
      </c>
      <c r="AB20" s="325">
        <f>SUM(AB21:AB28,AB31:AB57)</f>
        <v>0</v>
      </c>
      <c r="AC20" s="325">
        <f>SUM(AC21:AC28,AC32:AC57,AC30:AC30)</f>
        <v>0</v>
      </c>
      <c r="AD20" s="325">
        <f>SUM(AD21:AD28,AD33:AD57,AD30:AD31)</f>
        <v>0</v>
      </c>
      <c r="AE20" s="325">
        <f>SUM(AE21:AE28,AE34:AE57,AE30:AE32)</f>
        <v>0</v>
      </c>
      <c r="AF20" s="325">
        <f>SUM(AF21:AF28,AF35:AF57,AF30:AF33)</f>
        <v>0</v>
      </c>
      <c r="AG20" s="325">
        <f>SUM(AG21:AG28,AG36:AG57,AG30:AG34)</f>
        <v>0</v>
      </c>
      <c r="AH20" s="325">
        <f>SUM(AH21:AH28,AH37:AH57,AH30:AH35)</f>
        <v>2.1</v>
      </c>
      <c r="AI20" s="325">
        <f>SUM(AI21:AI28,AI38:AI57,AI30:AI36)</f>
        <v>0.04</v>
      </c>
      <c r="AJ20" s="325">
        <f>SUM(AJ21:AJ28,AJ39:AJ57,AJ30:AJ37)</f>
        <v>0</v>
      </c>
      <c r="AK20" s="325">
        <f>SUM(AK21:AK28,AK40:AK57,AK30:AK38)</f>
        <v>0</v>
      </c>
      <c r="AL20" s="325">
        <f>SUM(AL21:AL28,AL41:AL57,AL30:AL39)</f>
        <v>0</v>
      </c>
      <c r="AM20" s="325">
        <f>SUM(AM21:AM28,AM42:AM57,AM30:AM40)</f>
        <v>0</v>
      </c>
      <c r="AN20" s="325">
        <f>SUM(AN21:AN28,AN43:AN57,AN30:AN41)</f>
        <v>0</v>
      </c>
      <c r="AO20" s="325">
        <f>SUM(AO21:AO28,AO44:AO57,AO30:AO42)</f>
        <v>0</v>
      </c>
      <c r="AP20" s="325">
        <f>SUM(AP21:AP28,AP45:AP57,AP30:AP43)</f>
        <v>0</v>
      </c>
      <c r="AQ20" s="325">
        <f>SUM(AQ21:AQ28,AQ46:AQ57,AQ30:AQ44)</f>
        <v>0</v>
      </c>
      <c r="AR20" s="325">
        <f>SUM(AR21:AR28,AR47:AR57,AR30:AR45)</f>
        <v>0</v>
      </c>
      <c r="AS20" s="325">
        <f>SUM(AS21:AS28,AS48:AS57,AS30:AS46)</f>
        <v>1</v>
      </c>
      <c r="AT20" s="325">
        <f>SUM(AT21:AT28,AT49:AT57,AT30:AT47)</f>
        <v>0</v>
      </c>
      <c r="AU20" s="325">
        <f>SUM(AU21:AU28,AU50:AU57,AU30:AU48)</f>
        <v>0.68</v>
      </c>
      <c r="AV20" s="325">
        <f>SUM(AV21:AV28,AV51:AV57,AV30:AV49)</f>
        <v>0</v>
      </c>
      <c r="AW20" s="325">
        <f>SUM(AW21:AW28,AW52:AW57,AW30:AW50)</f>
        <v>0</v>
      </c>
      <c r="AX20" s="325">
        <f>SUM(AX21:AX28,AX53:AX57,AX30:AX51)</f>
        <v>0</v>
      </c>
      <c r="AY20" s="325">
        <f>SUM(AY21:AY28,AY54:AY57,AY30:AY52)</f>
        <v>0</v>
      </c>
      <c r="AZ20" s="325">
        <f>SUM(AZ21:AZ28,AZ55:AZ57,AZ30:AZ53)</f>
        <v>0</v>
      </c>
      <c r="BA20" s="325">
        <f>SUM(BA21:BA28,BA56:BA57,BA30:BA54)</f>
        <v>0</v>
      </c>
      <c r="BB20" s="325">
        <f>SUM(BB21:BB28,BB57,BB30:BB55)</f>
        <v>0</v>
      </c>
      <c r="BC20" s="325">
        <f>SUM(BC21:BC28,BC30:BC56)</f>
        <v>0</v>
      </c>
      <c r="BD20" s="325">
        <f>SUM(BD21:BD28,BD30:BD57)</f>
        <v>0</v>
      </c>
      <c r="BE20" s="325">
        <f>SUM(BE21:BE28,BE30:BE57)</f>
        <v>15.469999999999999</v>
      </c>
      <c r="BF20" s="314">
        <f>R60</f>
        <v>1631.1100000000001</v>
      </c>
      <c r="BG20" s="117">
        <f t="shared" si="6"/>
        <v>-1019.5400000000002</v>
      </c>
      <c r="BH20" s="292"/>
      <c r="BI20" s="295"/>
      <c r="BK20" s="115"/>
    </row>
    <row r="21" spans="1:63" x14ac:dyDescent="0.25">
      <c r="A21" s="319" t="s">
        <v>21</v>
      </c>
      <c r="B21" s="320" t="s">
        <v>17</v>
      </c>
      <c r="C21" s="314" t="s">
        <v>29</v>
      </c>
      <c r="D21" s="99">
        <v>30.58</v>
      </c>
      <c r="E21" s="328">
        <f>SUM(G21:Q21)</f>
        <v>0</v>
      </c>
      <c r="F21" s="325">
        <f t="shared" ref="F21:F56" si="8">SUM(G21:H21)</f>
        <v>0</v>
      </c>
      <c r="G21" s="330"/>
      <c r="H21" s="330"/>
      <c r="I21" s="330"/>
      <c r="J21" s="330"/>
      <c r="K21" s="330"/>
      <c r="L21" s="330"/>
      <c r="M21" s="330"/>
      <c r="N21" s="330"/>
      <c r="O21" s="330"/>
      <c r="P21" s="330"/>
      <c r="Q21" s="330"/>
      <c r="R21" s="325">
        <f>SUM(T21:Z21,AB21:BC21)</f>
        <v>0</v>
      </c>
      <c r="S21" s="329">
        <f>D21-BE21</f>
        <v>30.58</v>
      </c>
      <c r="T21" s="330"/>
      <c r="U21" s="330"/>
      <c r="V21" s="330"/>
      <c r="W21" s="330"/>
      <c r="X21" s="330"/>
      <c r="Y21" s="330"/>
      <c r="Z21" s="330"/>
      <c r="AA21" s="551">
        <f>SUM(AB21:AQ21)</f>
        <v>0</v>
      </c>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25">
        <f>SUM(AB21:BD21,G21:Q21,T21:Z21)</f>
        <v>0</v>
      </c>
      <c r="BF21" s="314">
        <f>S60</f>
        <v>993.25000000000011</v>
      </c>
      <c r="BG21" s="117">
        <f t="shared" si="6"/>
        <v>-962.67000000000007</v>
      </c>
      <c r="BH21" s="294"/>
      <c r="BI21" s="295"/>
      <c r="BK21" s="115"/>
    </row>
    <row r="22" spans="1:63" x14ac:dyDescent="0.25">
      <c r="A22" s="319" t="s">
        <v>10</v>
      </c>
      <c r="B22" s="320" t="s">
        <v>18</v>
      </c>
      <c r="C22" s="314" t="s">
        <v>30</v>
      </c>
      <c r="E22" s="328">
        <f>SUM(G22:Q22)</f>
        <v>0</v>
      </c>
      <c r="F22" s="325">
        <f t="shared" si="8"/>
        <v>0</v>
      </c>
      <c r="G22" s="330"/>
      <c r="H22" s="330"/>
      <c r="I22" s="330"/>
      <c r="J22" s="330"/>
      <c r="K22" s="330"/>
      <c r="L22" s="330"/>
      <c r="M22" s="330"/>
      <c r="N22" s="330"/>
      <c r="O22" s="330"/>
      <c r="P22" s="330"/>
      <c r="Q22" s="330"/>
      <c r="R22" s="325">
        <f>SUM(S22,U22:Z22,AB22:BC22)</f>
        <v>0</v>
      </c>
      <c r="S22" s="330"/>
      <c r="T22" s="329">
        <f>D22-BE22</f>
        <v>0</v>
      </c>
      <c r="U22" s="330"/>
      <c r="V22" s="330"/>
      <c r="W22" s="330"/>
      <c r="X22" s="330"/>
      <c r="Y22" s="330"/>
      <c r="Z22" s="330"/>
      <c r="AA22" s="551">
        <f t="shared" ref="AA22:AA28" si="9">SUM(AB22:AQ22)</f>
        <v>0</v>
      </c>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25">
        <f>SUM(AB22:BD22,G22:Q22,U22:Z22,S22)</f>
        <v>0</v>
      </c>
      <c r="BF22" s="314">
        <f>T60</f>
        <v>0.15</v>
      </c>
      <c r="BG22" s="117">
        <f t="shared" si="6"/>
        <v>-0.15</v>
      </c>
      <c r="BH22" s="296"/>
      <c r="BI22" s="295"/>
      <c r="BK22" s="115"/>
    </row>
    <row r="23" spans="1:63" x14ac:dyDescent="0.25">
      <c r="A23" s="319" t="s">
        <v>11</v>
      </c>
      <c r="B23" s="320" t="s">
        <v>19</v>
      </c>
      <c r="C23" s="314" t="s">
        <v>131</v>
      </c>
      <c r="E23" s="328">
        <f t="shared" ref="E23:E58" si="10">SUM(G23:Q23)</f>
        <v>0</v>
      </c>
      <c r="F23" s="325">
        <f t="shared" si="8"/>
        <v>0</v>
      </c>
      <c r="G23" s="330"/>
      <c r="H23" s="330"/>
      <c r="I23" s="330"/>
      <c r="J23" s="330"/>
      <c r="K23" s="330"/>
      <c r="L23" s="330"/>
      <c r="M23" s="330"/>
      <c r="N23" s="330"/>
      <c r="O23" s="330"/>
      <c r="P23" s="330"/>
      <c r="Q23" s="330"/>
      <c r="R23" s="325">
        <f>SUM(S23:T23,V23:Z23,AB23:BC23)</f>
        <v>0</v>
      </c>
      <c r="S23" s="330"/>
      <c r="T23" s="330"/>
      <c r="U23" s="329">
        <f>D23-BE23</f>
        <v>0</v>
      </c>
      <c r="V23" s="330"/>
      <c r="W23" s="330"/>
      <c r="X23" s="330"/>
      <c r="Y23" s="330"/>
      <c r="Z23" s="330"/>
      <c r="AA23" s="551">
        <f t="shared" si="9"/>
        <v>0</v>
      </c>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25">
        <f>SUM(AB23:BD23,G23:Q23,V23:Z23,S23:T23)</f>
        <v>0</v>
      </c>
      <c r="BF23" s="314">
        <f>U60</f>
        <v>0</v>
      </c>
      <c r="BG23" s="117">
        <f t="shared" si="6"/>
        <v>0</v>
      </c>
      <c r="BH23" s="296"/>
      <c r="BI23" s="295"/>
      <c r="BK23" s="115"/>
    </row>
    <row r="24" spans="1:63" x14ac:dyDescent="0.25">
      <c r="A24" s="319" t="s">
        <v>13</v>
      </c>
      <c r="B24" s="320" t="s">
        <v>91</v>
      </c>
      <c r="C24" s="314" t="s">
        <v>135</v>
      </c>
      <c r="E24" s="328">
        <f t="shared" si="10"/>
        <v>0</v>
      </c>
      <c r="F24" s="325">
        <f t="shared" si="8"/>
        <v>0</v>
      </c>
      <c r="G24" s="330"/>
      <c r="H24" s="330"/>
      <c r="I24" s="330"/>
      <c r="J24" s="330"/>
      <c r="K24" s="330"/>
      <c r="L24" s="330"/>
      <c r="M24" s="330"/>
      <c r="N24" s="330"/>
      <c r="O24" s="330"/>
      <c r="P24" s="330"/>
      <c r="Q24" s="330"/>
      <c r="R24" s="325">
        <f>SUM(S24:U24,AB24:BC24,W24:Z24)</f>
        <v>0</v>
      </c>
      <c r="S24" s="330"/>
      <c r="T24" s="330"/>
      <c r="U24" s="330"/>
      <c r="V24" s="329">
        <f>D24-BE24</f>
        <v>0</v>
      </c>
      <c r="W24" s="330"/>
      <c r="X24" s="330"/>
      <c r="Y24" s="330"/>
      <c r="Z24" s="330"/>
      <c r="AA24" s="551">
        <f t="shared" si="9"/>
        <v>0</v>
      </c>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25">
        <f>SUM(AB24:BD24,G24:Q24,W24:Z24,S24:U24)</f>
        <v>0</v>
      </c>
      <c r="BF24" s="314">
        <f>V60</f>
        <v>0</v>
      </c>
      <c r="BG24" s="117">
        <f t="shared" si="6"/>
        <v>0</v>
      </c>
      <c r="BH24" s="296"/>
      <c r="BI24" s="295"/>
      <c r="BK24" s="115"/>
    </row>
    <row r="25" spans="1:63" x14ac:dyDescent="0.25">
      <c r="A25" s="319" t="s">
        <v>14</v>
      </c>
      <c r="B25" s="320" t="s">
        <v>92</v>
      </c>
      <c r="C25" s="314" t="s">
        <v>133</v>
      </c>
      <c r="E25" s="328">
        <f t="shared" si="10"/>
        <v>0</v>
      </c>
      <c r="F25" s="325">
        <f t="shared" si="8"/>
        <v>0</v>
      </c>
      <c r="G25" s="330"/>
      <c r="H25" s="330"/>
      <c r="I25" s="330"/>
      <c r="J25" s="330"/>
      <c r="K25" s="330"/>
      <c r="L25" s="330"/>
      <c r="M25" s="330"/>
      <c r="N25" s="330"/>
      <c r="O25" s="330"/>
      <c r="P25" s="330"/>
      <c r="Q25" s="330"/>
      <c r="R25" s="325">
        <f>SUM(S25:V25,AB25:BC25,X25:Z25)</f>
        <v>0</v>
      </c>
      <c r="S25" s="330"/>
      <c r="T25" s="330"/>
      <c r="U25" s="330"/>
      <c r="V25" s="330"/>
      <c r="W25" s="329">
        <f>D25-BE25</f>
        <v>0</v>
      </c>
      <c r="X25" s="330"/>
      <c r="Y25" s="330"/>
      <c r="Z25" s="330"/>
      <c r="AA25" s="551">
        <f t="shared" si="9"/>
        <v>0</v>
      </c>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25">
        <f>SUM(AB25:BD25,G25:Q25,X25:Z25,S25:V25)</f>
        <v>0</v>
      </c>
      <c r="BF25" s="314">
        <f>W60</f>
        <v>1.2</v>
      </c>
      <c r="BG25" s="117">
        <f t="shared" si="6"/>
        <v>-1.2</v>
      </c>
      <c r="BH25" s="296"/>
      <c r="BI25" s="295"/>
      <c r="BK25" s="115"/>
    </row>
    <row r="26" spans="1:63" x14ac:dyDescent="0.25">
      <c r="A26" s="319" t="s">
        <v>22</v>
      </c>
      <c r="B26" s="320" t="s">
        <v>93</v>
      </c>
      <c r="C26" s="314" t="s">
        <v>53</v>
      </c>
      <c r="E26" s="328">
        <f t="shared" si="10"/>
        <v>0</v>
      </c>
      <c r="F26" s="325">
        <f t="shared" si="8"/>
        <v>0</v>
      </c>
      <c r="G26" s="330"/>
      <c r="H26" s="330"/>
      <c r="I26" s="330"/>
      <c r="J26" s="330"/>
      <c r="K26" s="330"/>
      <c r="L26" s="330"/>
      <c r="M26" s="330"/>
      <c r="N26" s="330"/>
      <c r="O26" s="330"/>
      <c r="P26" s="330"/>
      <c r="Q26" s="330"/>
      <c r="R26" s="325">
        <f>SUM(S26:W26,AB26:BC26,Y26:Z26)</f>
        <v>0</v>
      </c>
      <c r="S26" s="330"/>
      <c r="T26" s="330"/>
      <c r="U26" s="330"/>
      <c r="V26" s="330"/>
      <c r="W26" s="330"/>
      <c r="X26" s="329">
        <f>D26-BE26</f>
        <v>0</v>
      </c>
      <c r="Y26" s="330"/>
      <c r="Z26" s="330"/>
      <c r="AA26" s="551">
        <f t="shared" si="9"/>
        <v>0</v>
      </c>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25">
        <f>SUM(AB26:BD26,G26:Q26,Y26:Z26,S26:W26)</f>
        <v>0</v>
      </c>
      <c r="BF26" s="314">
        <f>X60</f>
        <v>3.95</v>
      </c>
      <c r="BG26" s="117">
        <f t="shared" si="6"/>
        <v>-3.95</v>
      </c>
      <c r="BH26" s="296"/>
      <c r="BI26" s="295"/>
      <c r="BK26" s="115"/>
    </row>
    <row r="27" spans="1:63" x14ac:dyDescent="0.25">
      <c r="A27" s="319" t="s">
        <v>23</v>
      </c>
      <c r="B27" s="320" t="s">
        <v>94</v>
      </c>
      <c r="C27" s="314" t="s">
        <v>46</v>
      </c>
      <c r="D27" s="554"/>
      <c r="E27" s="328">
        <f t="shared" si="10"/>
        <v>0</v>
      </c>
      <c r="F27" s="325">
        <f t="shared" si="8"/>
        <v>0</v>
      </c>
      <c r="G27" s="330"/>
      <c r="H27" s="330"/>
      <c r="I27" s="330"/>
      <c r="J27" s="330"/>
      <c r="K27" s="330"/>
      <c r="L27" s="330"/>
      <c r="M27" s="330"/>
      <c r="N27" s="330"/>
      <c r="O27" s="330"/>
      <c r="P27" s="330"/>
      <c r="Q27" s="330"/>
      <c r="R27" s="325">
        <f>SUM(S27:X27,AB27:BC27,Z27)</f>
        <v>0</v>
      </c>
      <c r="S27" s="330"/>
      <c r="T27" s="330"/>
      <c r="U27" s="330"/>
      <c r="V27" s="330"/>
      <c r="W27" s="330"/>
      <c r="X27" s="330"/>
      <c r="Y27" s="329">
        <f>D27-BE27</f>
        <v>0</v>
      </c>
      <c r="Z27" s="330"/>
      <c r="AA27" s="551">
        <f t="shared" si="9"/>
        <v>0</v>
      </c>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25">
        <f>SUM(AB27:BD27,G27:Q27,Z27,S27:X27)</f>
        <v>0</v>
      </c>
      <c r="BF27" s="314">
        <f>Y60</f>
        <v>0</v>
      </c>
      <c r="BG27" s="117">
        <f t="shared" si="6"/>
        <v>0</v>
      </c>
      <c r="BH27" s="296"/>
      <c r="BI27" s="562"/>
      <c r="BJ27" s="554"/>
      <c r="BK27" s="115"/>
    </row>
    <row r="28" spans="1:63" x14ac:dyDescent="0.25">
      <c r="A28" s="319"/>
      <c r="B28" s="320" t="s">
        <v>106</v>
      </c>
      <c r="C28" s="314" t="s">
        <v>54</v>
      </c>
      <c r="E28" s="328">
        <f t="shared" si="10"/>
        <v>0</v>
      </c>
      <c r="F28" s="325">
        <f t="shared" si="8"/>
        <v>0</v>
      </c>
      <c r="G28" s="330"/>
      <c r="H28" s="330"/>
      <c r="I28" s="330"/>
      <c r="J28" s="330"/>
      <c r="K28" s="330"/>
      <c r="L28" s="330"/>
      <c r="M28" s="330"/>
      <c r="N28" s="330"/>
      <c r="O28" s="330"/>
      <c r="P28" s="330"/>
      <c r="Q28" s="330"/>
      <c r="R28" s="325">
        <f>SUM(S28:Y28,AB28:BC28)</f>
        <v>0</v>
      </c>
      <c r="S28" s="330"/>
      <c r="T28" s="330"/>
      <c r="U28" s="330"/>
      <c r="V28" s="330"/>
      <c r="W28" s="330"/>
      <c r="X28" s="330"/>
      <c r="Y28" s="330"/>
      <c r="Z28" s="329">
        <f>D28-BE28</f>
        <v>0</v>
      </c>
      <c r="AA28" s="551">
        <f t="shared" si="9"/>
        <v>0</v>
      </c>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25">
        <f>SUM(AB28:BD28,G28:Q28,S28:Y28)</f>
        <v>0</v>
      </c>
      <c r="BF28" s="314">
        <f>Z60</f>
        <v>14.95</v>
      </c>
      <c r="BG28" s="117"/>
      <c r="BH28" s="296"/>
      <c r="BI28" s="295"/>
      <c r="BK28" s="115"/>
    </row>
    <row r="29" spans="1:63" s="554" customFormat="1" x14ac:dyDescent="0.25">
      <c r="A29" s="555" t="s">
        <v>47</v>
      </c>
      <c r="B29" s="556" t="s">
        <v>139</v>
      </c>
      <c r="C29" s="557" t="s">
        <v>31</v>
      </c>
      <c r="D29" s="99">
        <v>361.7</v>
      </c>
      <c r="E29" s="559">
        <f t="shared" si="10"/>
        <v>0</v>
      </c>
      <c r="F29" s="551">
        <f t="shared" si="8"/>
        <v>0</v>
      </c>
      <c r="G29" s="551">
        <f>SUM(G30:G45)</f>
        <v>0</v>
      </c>
      <c r="H29" s="551">
        <f t="shared" ref="H29:Q29" si="11">SUM(H30:H45)</f>
        <v>0</v>
      </c>
      <c r="I29" s="551">
        <f t="shared" si="11"/>
        <v>0</v>
      </c>
      <c r="J29" s="551">
        <f t="shared" si="11"/>
        <v>0</v>
      </c>
      <c r="K29" s="551">
        <f t="shared" si="11"/>
        <v>0</v>
      </c>
      <c r="L29" s="551">
        <f t="shared" si="11"/>
        <v>0</v>
      </c>
      <c r="M29" s="551">
        <f t="shared" si="11"/>
        <v>0</v>
      </c>
      <c r="N29" s="551">
        <f t="shared" si="11"/>
        <v>0</v>
      </c>
      <c r="O29" s="551">
        <f t="shared" si="11"/>
        <v>0</v>
      </c>
      <c r="P29" s="551">
        <f t="shared" si="11"/>
        <v>0</v>
      </c>
      <c r="Q29" s="551">
        <f t="shared" si="11"/>
        <v>0</v>
      </c>
      <c r="R29" s="551">
        <f t="shared" ref="R29:Z29" si="12">SUM(R30:R45)</f>
        <v>8.379999999999999</v>
      </c>
      <c r="S29" s="551">
        <f t="shared" si="12"/>
        <v>0</v>
      </c>
      <c r="T29" s="551">
        <f t="shared" si="12"/>
        <v>0</v>
      </c>
      <c r="U29" s="551">
        <f t="shared" si="12"/>
        <v>0</v>
      </c>
      <c r="V29" s="551">
        <f t="shared" si="12"/>
        <v>0</v>
      </c>
      <c r="W29" s="551">
        <f t="shared" si="12"/>
        <v>0</v>
      </c>
      <c r="X29" s="551">
        <f t="shared" si="12"/>
        <v>0</v>
      </c>
      <c r="Y29" s="551">
        <f t="shared" si="12"/>
        <v>0</v>
      </c>
      <c r="Z29" s="551">
        <f t="shared" si="12"/>
        <v>5.23</v>
      </c>
      <c r="AA29" s="551">
        <f>D29-BE29</f>
        <v>353.32</v>
      </c>
      <c r="AB29" s="551">
        <f>SUM(AB31:AB45)</f>
        <v>0</v>
      </c>
      <c r="AC29" s="551">
        <f>SUM(AC30,AC32:AC45)</f>
        <v>0</v>
      </c>
      <c r="AD29" s="551">
        <f>SUM(AD30:AD31,AD33:AD45)</f>
        <v>0</v>
      </c>
      <c r="AE29" s="551">
        <f>SUM(AE30:AE32,AE34:AE45)</f>
        <v>0</v>
      </c>
      <c r="AF29" s="551">
        <f>SUM(AF30:AF33,AF35:AF45)</f>
        <v>0</v>
      </c>
      <c r="AG29" s="551">
        <f>SUM(AG30:AG34,AG36:AG45)</f>
        <v>0</v>
      </c>
      <c r="AH29" s="551">
        <f>SUM(AH30:AH35,AH37:AH45)</f>
        <v>2.1</v>
      </c>
      <c r="AI29" s="551">
        <f>SUM(AI30:AI36,AI38:AI45)</f>
        <v>0.04</v>
      </c>
      <c r="AJ29" s="551">
        <f>SUM(AJ30:AJ37,AJ39:AJ45)</f>
        <v>0</v>
      </c>
      <c r="AK29" s="551">
        <f>SUM(AK30:AK38,AK40:AK45)</f>
        <v>0</v>
      </c>
      <c r="AL29" s="551">
        <f>SUM(AL30:AL39,AL41:AL45)</f>
        <v>0</v>
      </c>
      <c r="AM29" s="551">
        <f>SUM(AM30:AM40,AM42:AM45)</f>
        <v>0</v>
      </c>
      <c r="AN29" s="551">
        <f>SUM(AN30:AN41,AN43:AN45)</f>
        <v>0</v>
      </c>
      <c r="AO29" s="551">
        <f>SUM(AO30:AO42,AO44:AO45)</f>
        <v>0</v>
      </c>
      <c r="AP29" s="551">
        <f>SUM(AP30:AP43,AP45)</f>
        <v>0</v>
      </c>
      <c r="AQ29" s="551">
        <f>SUM(AQ30:AQ44)</f>
        <v>0</v>
      </c>
      <c r="AR29" s="551">
        <f>SUM(AR30:AR45)</f>
        <v>0</v>
      </c>
      <c r="AS29" s="551">
        <f t="shared" ref="AS29:BD29" si="13">SUM(AS30:AS45)</f>
        <v>1</v>
      </c>
      <c r="AT29" s="551">
        <f t="shared" si="13"/>
        <v>0</v>
      </c>
      <c r="AU29" s="551">
        <f t="shared" si="13"/>
        <v>0.01</v>
      </c>
      <c r="AV29" s="551">
        <f t="shared" si="13"/>
        <v>0</v>
      </c>
      <c r="AW29" s="551">
        <f t="shared" si="13"/>
        <v>0</v>
      </c>
      <c r="AX29" s="551">
        <f t="shared" si="13"/>
        <v>0</v>
      </c>
      <c r="AY29" s="551">
        <f t="shared" si="13"/>
        <v>0</v>
      </c>
      <c r="AZ29" s="551">
        <f t="shared" si="13"/>
        <v>0</v>
      </c>
      <c r="BA29" s="551">
        <f t="shared" si="13"/>
        <v>0</v>
      </c>
      <c r="BB29" s="551">
        <f t="shared" si="13"/>
        <v>0</v>
      </c>
      <c r="BC29" s="551">
        <f t="shared" si="13"/>
        <v>0</v>
      </c>
      <c r="BD29" s="551">
        <f t="shared" si="13"/>
        <v>0</v>
      </c>
      <c r="BE29" s="551">
        <f>SUM(BE30:BE45)</f>
        <v>8.379999999999999</v>
      </c>
      <c r="BF29" s="557">
        <f>AA60</f>
        <v>393.4</v>
      </c>
      <c r="BG29" s="560">
        <f>D29-BF29</f>
        <v>-31.699999999999989</v>
      </c>
      <c r="BH29" s="561"/>
      <c r="BI29" s="295"/>
      <c r="BJ29" s="99"/>
      <c r="BK29" s="115"/>
    </row>
    <row r="30" spans="1:63" x14ac:dyDescent="0.25">
      <c r="A30" s="319" t="s">
        <v>442</v>
      </c>
      <c r="B30" s="320" t="s">
        <v>248</v>
      </c>
      <c r="C30" s="314" t="s">
        <v>249</v>
      </c>
      <c r="D30" s="99">
        <v>119.36</v>
      </c>
      <c r="E30" s="328">
        <f t="shared" si="10"/>
        <v>0</v>
      </c>
      <c r="F30" s="325">
        <f t="shared" si="8"/>
        <v>0</v>
      </c>
      <c r="G30" s="330"/>
      <c r="H30" s="330"/>
      <c r="I30" s="330"/>
      <c r="J30" s="330"/>
      <c r="K30" s="330"/>
      <c r="L30" s="330"/>
      <c r="M30" s="330"/>
      <c r="N30" s="330"/>
      <c r="O30" s="330"/>
      <c r="P30" s="330"/>
      <c r="Q30" s="330"/>
      <c r="R30" s="325">
        <f>SUM(S30:Z30,AC30:BC30)</f>
        <v>0.01</v>
      </c>
      <c r="S30" s="330"/>
      <c r="T30" s="330"/>
      <c r="U30" s="330"/>
      <c r="V30" s="330"/>
      <c r="W30" s="330"/>
      <c r="X30" s="330"/>
      <c r="Y30" s="330"/>
      <c r="Z30" s="330"/>
      <c r="AA30" s="551">
        <f>SUM(AC30:AQ30)</f>
        <v>0</v>
      </c>
      <c r="AB30" s="337">
        <f>D30-BE30</f>
        <v>119.35</v>
      </c>
      <c r="AC30" s="330"/>
      <c r="AD30" s="330"/>
      <c r="AE30" s="330"/>
      <c r="AF30" s="330"/>
      <c r="AG30" s="330"/>
      <c r="AH30" s="330"/>
      <c r="AI30" s="330"/>
      <c r="AJ30" s="330"/>
      <c r="AK30" s="330"/>
      <c r="AL30" s="330"/>
      <c r="AM30" s="330"/>
      <c r="AN30" s="330"/>
      <c r="AO30" s="330"/>
      <c r="AP30" s="330"/>
      <c r="AQ30" s="330"/>
      <c r="AR30" s="330"/>
      <c r="AS30" s="330"/>
      <c r="AT30" s="330"/>
      <c r="AU30" s="330">
        <v>0.01</v>
      </c>
      <c r="AV30" s="330"/>
      <c r="AW30" s="330"/>
      <c r="AX30" s="330"/>
      <c r="AY30" s="330"/>
      <c r="AZ30" s="330"/>
      <c r="BA30" s="330"/>
      <c r="BB30" s="330"/>
      <c r="BC30" s="330"/>
      <c r="BD30" s="330"/>
      <c r="BE30" s="325">
        <f>SUM(G30:Q30,S30:Z30,AC30:BD30)</f>
        <v>0.01</v>
      </c>
      <c r="BF30" s="314">
        <f>AB60</f>
        <v>132.29999999999998</v>
      </c>
      <c r="BG30" s="117">
        <f t="shared" ref="BG30:BG58" si="14">D30-BF30</f>
        <v>-12.939999999999984</v>
      </c>
      <c r="BH30" s="296"/>
      <c r="BI30" s="295"/>
      <c r="BK30" s="115"/>
    </row>
    <row r="31" spans="1:63" x14ac:dyDescent="0.25">
      <c r="A31" s="319" t="s">
        <v>442</v>
      </c>
      <c r="B31" s="320" t="s">
        <v>257</v>
      </c>
      <c r="C31" s="314" t="s">
        <v>258</v>
      </c>
      <c r="D31" s="99">
        <v>213.94</v>
      </c>
      <c r="E31" s="328">
        <f t="shared" si="10"/>
        <v>0</v>
      </c>
      <c r="F31" s="325">
        <f t="shared" si="8"/>
        <v>0</v>
      </c>
      <c r="G31" s="330"/>
      <c r="H31" s="330"/>
      <c r="I31" s="330"/>
      <c r="J31" s="330"/>
      <c r="K31" s="330"/>
      <c r="L31" s="330"/>
      <c r="M31" s="330"/>
      <c r="N31" s="330"/>
      <c r="O31" s="330"/>
      <c r="P31" s="330"/>
      <c r="Q31" s="330"/>
      <c r="R31" s="325">
        <f>SUM(S31:Z31,AD31:BC31,AB31)</f>
        <v>7.33</v>
      </c>
      <c r="S31" s="330"/>
      <c r="T31" s="330"/>
      <c r="U31" s="330"/>
      <c r="V31" s="330"/>
      <c r="W31" s="330"/>
      <c r="X31" s="330"/>
      <c r="Y31" s="330"/>
      <c r="Z31" s="330">
        <v>5.23</v>
      </c>
      <c r="AA31" s="551">
        <f>SUM(AB31,AD31:AQ31)</f>
        <v>2.1</v>
      </c>
      <c r="AB31" s="330"/>
      <c r="AC31" s="337">
        <f>D31-BE31</f>
        <v>206.60999999999999</v>
      </c>
      <c r="AD31" s="330"/>
      <c r="AE31" s="330"/>
      <c r="AF31" s="330"/>
      <c r="AG31" s="330"/>
      <c r="AH31" s="330">
        <v>2.1</v>
      </c>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25">
        <f>SUM(G31:Q31,S31:Z31,AD31:BD31,AB31)</f>
        <v>7.33</v>
      </c>
      <c r="BF31" s="314">
        <f>AC60</f>
        <v>225.40999999999997</v>
      </c>
      <c r="BG31" s="117">
        <f t="shared" si="14"/>
        <v>-11.46999999999997</v>
      </c>
      <c r="BH31" s="296"/>
      <c r="BI31" s="295"/>
      <c r="BK31" s="115"/>
    </row>
    <row r="32" spans="1:63" x14ac:dyDescent="0.25">
      <c r="A32" s="319" t="s">
        <v>442</v>
      </c>
      <c r="B32" s="320" t="s">
        <v>443</v>
      </c>
      <c r="C32" s="314" t="s">
        <v>245</v>
      </c>
      <c r="D32" s="99">
        <v>0.37</v>
      </c>
      <c r="E32" s="328">
        <f t="shared" si="10"/>
        <v>0</v>
      </c>
      <c r="F32" s="325">
        <f t="shared" si="8"/>
        <v>0</v>
      </c>
      <c r="G32" s="330"/>
      <c r="H32" s="330"/>
      <c r="I32" s="330"/>
      <c r="J32" s="330"/>
      <c r="K32" s="330"/>
      <c r="L32" s="330"/>
      <c r="M32" s="330"/>
      <c r="N32" s="330"/>
      <c r="O32" s="330"/>
      <c r="P32" s="330"/>
      <c r="Q32" s="330"/>
      <c r="R32" s="325">
        <f>SUM(S32:Z32,AE32:BC32,AB32:AC32)</f>
        <v>0</v>
      </c>
      <c r="S32" s="330"/>
      <c r="T32" s="330"/>
      <c r="U32" s="330"/>
      <c r="V32" s="330"/>
      <c r="W32" s="330"/>
      <c r="X32" s="330"/>
      <c r="Y32" s="330"/>
      <c r="Z32" s="330"/>
      <c r="AA32" s="551">
        <f>SUM(AB32:AC32,AE32:AQ32)</f>
        <v>0</v>
      </c>
      <c r="AB32" s="330"/>
      <c r="AC32" s="330"/>
      <c r="AD32" s="337">
        <f>D32-BE32</f>
        <v>0.37</v>
      </c>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25">
        <f>SUM(G32:Q32,S32:Z32,AE32:BD32,AB32:AC32)</f>
        <v>0</v>
      </c>
      <c r="BF32" s="314">
        <f>AD60</f>
        <v>0.37</v>
      </c>
      <c r="BG32" s="117">
        <f t="shared" si="14"/>
        <v>0</v>
      </c>
      <c r="BH32" s="296"/>
      <c r="BI32" s="295"/>
      <c r="BK32" s="115"/>
    </row>
    <row r="33" spans="1:63" x14ac:dyDescent="0.25">
      <c r="A33" s="319" t="s">
        <v>442</v>
      </c>
      <c r="B33" s="320" t="s">
        <v>444</v>
      </c>
      <c r="C33" s="314" t="s">
        <v>436</v>
      </c>
      <c r="D33" s="99">
        <v>0.2</v>
      </c>
      <c r="E33" s="328">
        <f t="shared" si="10"/>
        <v>0</v>
      </c>
      <c r="F33" s="325">
        <f t="shared" si="8"/>
        <v>0</v>
      </c>
      <c r="G33" s="330"/>
      <c r="H33" s="330"/>
      <c r="I33" s="330"/>
      <c r="J33" s="330"/>
      <c r="K33" s="330"/>
      <c r="L33" s="330"/>
      <c r="M33" s="330"/>
      <c r="N33" s="330"/>
      <c r="O33" s="330"/>
      <c r="P33" s="330"/>
      <c r="Q33" s="330"/>
      <c r="R33" s="325">
        <f>SUM(S33:Z33,AF33:BC33,AB33:AD33)</f>
        <v>0</v>
      </c>
      <c r="S33" s="330"/>
      <c r="T33" s="330"/>
      <c r="U33" s="330"/>
      <c r="V33" s="330"/>
      <c r="W33" s="330"/>
      <c r="X33" s="330"/>
      <c r="Y33" s="330"/>
      <c r="Z33" s="330"/>
      <c r="AA33" s="551">
        <f>SUM(AB33:AD33,AF33:AQ33)</f>
        <v>0</v>
      </c>
      <c r="AB33" s="330"/>
      <c r="AC33" s="330"/>
      <c r="AD33" s="330"/>
      <c r="AE33" s="337">
        <f>D33-BE33</f>
        <v>0.2</v>
      </c>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25">
        <f>SUM(G33:Q33,S33:Z33,AF33:BD33,AB33:AD33)</f>
        <v>0</v>
      </c>
      <c r="BF33" s="314">
        <f>AE60</f>
        <v>0.2</v>
      </c>
      <c r="BG33" s="117">
        <f t="shared" si="14"/>
        <v>0</v>
      </c>
      <c r="BH33" s="296"/>
      <c r="BI33" s="295"/>
      <c r="BK33" s="115"/>
    </row>
    <row r="34" spans="1:63" x14ac:dyDescent="0.25">
      <c r="A34" s="319" t="s">
        <v>442</v>
      </c>
      <c r="B34" s="320" t="s">
        <v>277</v>
      </c>
      <c r="C34" s="314" t="s">
        <v>246</v>
      </c>
      <c r="D34" s="99">
        <v>4.32</v>
      </c>
      <c r="E34" s="328">
        <f t="shared" si="10"/>
        <v>0</v>
      </c>
      <c r="F34" s="325">
        <f t="shared" si="8"/>
        <v>0</v>
      </c>
      <c r="G34" s="330"/>
      <c r="H34" s="330"/>
      <c r="I34" s="330"/>
      <c r="J34" s="330"/>
      <c r="K34" s="330"/>
      <c r="L34" s="330"/>
      <c r="M34" s="330"/>
      <c r="N34" s="330"/>
      <c r="O34" s="330"/>
      <c r="P34" s="330"/>
      <c r="Q34" s="330"/>
      <c r="R34" s="325">
        <f>SUM(S34:Z34,AG34:BC34,AB34:AE34)</f>
        <v>0.3</v>
      </c>
      <c r="S34" s="330"/>
      <c r="T34" s="330"/>
      <c r="U34" s="330"/>
      <c r="V34" s="330"/>
      <c r="W34" s="330"/>
      <c r="X34" s="330"/>
      <c r="Y34" s="330"/>
      <c r="Z34" s="330"/>
      <c r="AA34" s="551">
        <f>SUM(AB34:AE34,AG34:AQ34)</f>
        <v>0</v>
      </c>
      <c r="AB34" s="330"/>
      <c r="AC34" s="330"/>
      <c r="AD34" s="330"/>
      <c r="AE34" s="330"/>
      <c r="AF34" s="337">
        <f>D34-BE34</f>
        <v>4.0200000000000005</v>
      </c>
      <c r="AG34" s="330"/>
      <c r="AH34" s="330"/>
      <c r="AI34" s="330"/>
      <c r="AJ34" s="330"/>
      <c r="AK34" s="330"/>
      <c r="AL34" s="330"/>
      <c r="AM34" s="330"/>
      <c r="AN34" s="330"/>
      <c r="AO34" s="330"/>
      <c r="AP34" s="330"/>
      <c r="AQ34" s="330"/>
      <c r="AR34" s="330"/>
      <c r="AS34" s="330">
        <v>0.3</v>
      </c>
      <c r="AT34" s="330"/>
      <c r="AU34" s="330"/>
      <c r="AV34" s="330"/>
      <c r="AW34" s="330"/>
      <c r="AX34" s="330"/>
      <c r="AY34" s="330"/>
      <c r="AZ34" s="330"/>
      <c r="BA34" s="330"/>
      <c r="BB34" s="330"/>
      <c r="BC34" s="330"/>
      <c r="BD34" s="330"/>
      <c r="BE34" s="325">
        <f>SUM(G34:Q34,S34:Z34,AG34:BD34,AB34:AE34)</f>
        <v>0.3</v>
      </c>
      <c r="BF34" s="314">
        <f>AF60</f>
        <v>4.12</v>
      </c>
      <c r="BG34" s="117">
        <f t="shared" si="14"/>
        <v>0.20000000000000018</v>
      </c>
      <c r="BH34" s="296"/>
      <c r="BI34" s="295"/>
      <c r="BK34" s="115"/>
    </row>
    <row r="35" spans="1:63" x14ac:dyDescent="0.25">
      <c r="A35" s="319" t="s">
        <v>442</v>
      </c>
      <c r="B35" s="320" t="s">
        <v>445</v>
      </c>
      <c r="C35" s="314" t="s">
        <v>437</v>
      </c>
      <c r="D35" s="99">
        <v>3.92</v>
      </c>
      <c r="E35" s="328">
        <f t="shared" si="10"/>
        <v>0</v>
      </c>
      <c r="F35" s="325">
        <f t="shared" si="8"/>
        <v>0</v>
      </c>
      <c r="G35" s="330"/>
      <c r="H35" s="330"/>
      <c r="I35" s="330"/>
      <c r="J35" s="330"/>
      <c r="K35" s="330"/>
      <c r="L35" s="330"/>
      <c r="M35" s="330"/>
      <c r="N35" s="330"/>
      <c r="O35" s="330"/>
      <c r="P35" s="330"/>
      <c r="Q35" s="330"/>
      <c r="R35" s="325">
        <f>SUM(S35:Z35,AH35:BC35,AB35:AF35)</f>
        <v>0.74</v>
      </c>
      <c r="S35" s="330"/>
      <c r="T35" s="330"/>
      <c r="U35" s="330"/>
      <c r="V35" s="330"/>
      <c r="W35" s="330"/>
      <c r="X35" s="330"/>
      <c r="Y35" s="330"/>
      <c r="Z35" s="330"/>
      <c r="AA35" s="551">
        <f>SUM(AB35:AF35,AH35:AQ35)</f>
        <v>0.04</v>
      </c>
      <c r="AB35" s="330"/>
      <c r="AC35" s="330"/>
      <c r="AD35" s="330"/>
      <c r="AE35" s="330"/>
      <c r="AF35" s="330"/>
      <c r="AG35" s="337">
        <f>D35-BE35</f>
        <v>3.1799999999999997</v>
      </c>
      <c r="AH35" s="330"/>
      <c r="AI35" s="330">
        <v>0.04</v>
      </c>
      <c r="AJ35" s="330"/>
      <c r="AK35" s="330"/>
      <c r="AL35" s="330"/>
      <c r="AM35" s="330"/>
      <c r="AN35" s="330"/>
      <c r="AO35" s="330"/>
      <c r="AP35" s="330"/>
      <c r="AQ35" s="330"/>
      <c r="AR35" s="330"/>
      <c r="AS35" s="330">
        <v>0.7</v>
      </c>
      <c r="AT35" s="330"/>
      <c r="AU35" s="330"/>
      <c r="AV35" s="330"/>
      <c r="AW35" s="330"/>
      <c r="AX35" s="330"/>
      <c r="AY35" s="330"/>
      <c r="AZ35" s="330"/>
      <c r="BA35" s="330"/>
      <c r="BB35" s="330"/>
      <c r="BC35" s="330"/>
      <c r="BD35" s="330"/>
      <c r="BE35" s="325">
        <f>SUM(G35:Q35,S35:Z35,AH35:BD35,AB35:AF35)</f>
        <v>0.74</v>
      </c>
      <c r="BF35" s="314">
        <f>AG60</f>
        <v>7.1099999999999994</v>
      </c>
      <c r="BG35" s="117">
        <f t="shared" si="14"/>
        <v>-3.1899999999999995</v>
      </c>
      <c r="BH35" s="296"/>
      <c r="BI35" s="295"/>
      <c r="BK35" s="115"/>
    </row>
    <row r="36" spans="1:63" x14ac:dyDescent="0.25">
      <c r="A36" s="319" t="s">
        <v>442</v>
      </c>
      <c r="B36" s="320" t="s">
        <v>449</v>
      </c>
      <c r="C36" s="314" t="s">
        <v>438</v>
      </c>
      <c r="E36" s="328">
        <f t="shared" si="10"/>
        <v>0</v>
      </c>
      <c r="F36" s="325">
        <f t="shared" si="8"/>
        <v>0</v>
      </c>
      <c r="G36" s="330"/>
      <c r="H36" s="330"/>
      <c r="I36" s="330"/>
      <c r="J36" s="330"/>
      <c r="K36" s="330"/>
      <c r="L36" s="330"/>
      <c r="M36" s="330"/>
      <c r="N36" s="330"/>
      <c r="O36" s="330"/>
      <c r="P36" s="330"/>
      <c r="Q36" s="330"/>
      <c r="R36" s="325">
        <f>SUM(S36:Z36,AI36:BC36,AB36:AG36)</f>
        <v>0</v>
      </c>
      <c r="S36" s="330"/>
      <c r="T36" s="330"/>
      <c r="U36" s="330"/>
      <c r="V36" s="330"/>
      <c r="W36" s="330"/>
      <c r="X36" s="330"/>
      <c r="Y36" s="330"/>
      <c r="Z36" s="330"/>
      <c r="AA36" s="551">
        <f>SUM(AB36:AG36,AI36:AQ36)</f>
        <v>0</v>
      </c>
      <c r="AB36" s="330"/>
      <c r="AC36" s="330"/>
      <c r="AD36" s="330"/>
      <c r="AE36" s="330"/>
      <c r="AF36" s="330"/>
      <c r="AG36" s="330"/>
      <c r="AH36" s="337">
        <f>D36-BE36</f>
        <v>0</v>
      </c>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25">
        <f>SUM(G36:Q36,S36:Z36,AI36:BD36,AB36:AG36)</f>
        <v>0</v>
      </c>
      <c r="BF36" s="314">
        <f>AH60</f>
        <v>2.1</v>
      </c>
      <c r="BG36" s="117">
        <f t="shared" si="14"/>
        <v>-2.1</v>
      </c>
      <c r="BH36" s="296"/>
      <c r="BI36" s="295"/>
      <c r="BK36" s="115"/>
    </row>
    <row r="37" spans="1:63" x14ac:dyDescent="0.25">
      <c r="A37" s="319" t="s">
        <v>442</v>
      </c>
      <c r="B37" s="320" t="s">
        <v>363</v>
      </c>
      <c r="C37" s="314" t="s">
        <v>364</v>
      </c>
      <c r="D37" s="99">
        <v>0.02</v>
      </c>
      <c r="E37" s="328">
        <f t="shared" si="10"/>
        <v>0</v>
      </c>
      <c r="F37" s="325">
        <f t="shared" si="8"/>
        <v>0</v>
      </c>
      <c r="G37" s="330"/>
      <c r="H37" s="330"/>
      <c r="I37" s="330"/>
      <c r="J37" s="330"/>
      <c r="K37" s="330"/>
      <c r="L37" s="330"/>
      <c r="M37" s="330"/>
      <c r="N37" s="330"/>
      <c r="O37" s="330"/>
      <c r="P37" s="330"/>
      <c r="Q37" s="330"/>
      <c r="R37" s="325">
        <f>SUM(S37:Z37,AJ37:BC37,AB37:AH37)</f>
        <v>0</v>
      </c>
      <c r="S37" s="330"/>
      <c r="T37" s="330"/>
      <c r="U37" s="330"/>
      <c r="V37" s="330"/>
      <c r="W37" s="330"/>
      <c r="X37" s="330"/>
      <c r="Y37" s="330"/>
      <c r="Z37" s="330"/>
      <c r="AA37" s="551">
        <f>SUM(AB37:AH37,AJ37:AQ37)</f>
        <v>0</v>
      </c>
      <c r="AB37" s="330"/>
      <c r="AC37" s="330"/>
      <c r="AD37" s="330"/>
      <c r="AE37" s="330"/>
      <c r="AF37" s="330"/>
      <c r="AG37" s="330"/>
      <c r="AH37" s="330"/>
      <c r="AI37" s="337">
        <f>D37-BE37</f>
        <v>0.02</v>
      </c>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25">
        <f>SUM(G37:Q37,S37:Z37,AJ37:BD37,AB37:AH37)</f>
        <v>0</v>
      </c>
      <c r="BF37" s="314">
        <f>AI60</f>
        <v>0.13999999999999999</v>
      </c>
      <c r="BG37" s="117">
        <f t="shared" si="14"/>
        <v>-0.11999999999999998</v>
      </c>
      <c r="BH37" s="296"/>
      <c r="BI37" s="295"/>
      <c r="BK37" s="115"/>
    </row>
    <row r="38" spans="1:63" x14ac:dyDescent="0.25">
      <c r="A38" s="319" t="s">
        <v>442</v>
      </c>
      <c r="B38" s="320" t="s">
        <v>450</v>
      </c>
      <c r="C38" s="314" t="s">
        <v>439</v>
      </c>
      <c r="E38" s="328">
        <f t="shared" si="10"/>
        <v>0</v>
      </c>
      <c r="F38" s="325">
        <f t="shared" si="8"/>
        <v>0</v>
      </c>
      <c r="G38" s="330"/>
      <c r="H38" s="330"/>
      <c r="I38" s="330"/>
      <c r="J38" s="330"/>
      <c r="K38" s="330"/>
      <c r="L38" s="330"/>
      <c r="M38" s="330"/>
      <c r="N38" s="330"/>
      <c r="O38" s="330"/>
      <c r="P38" s="330"/>
      <c r="Q38" s="330"/>
      <c r="R38" s="325">
        <f>SUM(S38:Z38,AK38:BC38,AB38:AI38)</f>
        <v>0</v>
      </c>
      <c r="S38" s="330"/>
      <c r="T38" s="330"/>
      <c r="U38" s="330"/>
      <c r="V38" s="330"/>
      <c r="W38" s="330"/>
      <c r="X38" s="330"/>
      <c r="Y38" s="330"/>
      <c r="Z38" s="330"/>
      <c r="AA38" s="551">
        <f>SUM(AB38:AI38,AK38:AQ38)</f>
        <v>0</v>
      </c>
      <c r="AB38" s="330"/>
      <c r="AC38" s="330"/>
      <c r="AD38" s="330"/>
      <c r="AE38" s="330"/>
      <c r="AF38" s="330"/>
      <c r="AG38" s="330"/>
      <c r="AH38" s="330"/>
      <c r="AI38" s="330"/>
      <c r="AJ38" s="337">
        <f>D38-BE38</f>
        <v>0</v>
      </c>
      <c r="AK38" s="330"/>
      <c r="AL38" s="330"/>
      <c r="AM38" s="330"/>
      <c r="AN38" s="330"/>
      <c r="AO38" s="330"/>
      <c r="AP38" s="330"/>
      <c r="AQ38" s="330"/>
      <c r="AR38" s="330"/>
      <c r="AS38" s="330"/>
      <c r="AT38" s="330"/>
      <c r="AU38" s="330"/>
      <c r="AV38" s="330"/>
      <c r="AW38" s="330"/>
      <c r="AX38" s="330"/>
      <c r="AY38" s="330"/>
      <c r="AZ38" s="330"/>
      <c r="BA38" s="330"/>
      <c r="BB38" s="330"/>
      <c r="BC38" s="330"/>
      <c r="BD38" s="330"/>
      <c r="BE38" s="325">
        <f>SUM(G38:Q38,S38:Z38,AK38:BD38,AB38:AI38)</f>
        <v>0</v>
      </c>
      <c r="BF38" s="314">
        <f>AJ60</f>
        <v>0</v>
      </c>
      <c r="BG38" s="117">
        <f t="shared" si="14"/>
        <v>0</v>
      </c>
      <c r="BH38" s="296"/>
      <c r="BI38" s="295"/>
      <c r="BK38" s="115"/>
    </row>
    <row r="39" spans="1:63" x14ac:dyDescent="0.25">
      <c r="A39" s="319" t="s">
        <v>442</v>
      </c>
      <c r="B39" s="320" t="s">
        <v>454</v>
      </c>
      <c r="C39" s="314" t="s">
        <v>156</v>
      </c>
      <c r="E39" s="328">
        <f t="shared" si="10"/>
        <v>0</v>
      </c>
      <c r="F39" s="325">
        <f t="shared" si="8"/>
        <v>0</v>
      </c>
      <c r="G39" s="330"/>
      <c r="H39" s="330"/>
      <c r="I39" s="330"/>
      <c r="J39" s="330"/>
      <c r="K39" s="330"/>
      <c r="L39" s="330"/>
      <c r="M39" s="330"/>
      <c r="N39" s="330"/>
      <c r="O39" s="330"/>
      <c r="P39" s="330"/>
      <c r="Q39" s="330"/>
      <c r="R39" s="325">
        <f>SUM(S39:Z39,AL39:BC39,AB39:AJ39)</f>
        <v>0</v>
      </c>
      <c r="S39" s="330"/>
      <c r="T39" s="330"/>
      <c r="U39" s="330"/>
      <c r="V39" s="330"/>
      <c r="W39" s="330"/>
      <c r="X39" s="330"/>
      <c r="Y39" s="330"/>
      <c r="Z39" s="330"/>
      <c r="AA39" s="551">
        <f>SUM(AB39:AJ39,AL39:AQ39)</f>
        <v>0</v>
      </c>
      <c r="AB39" s="330"/>
      <c r="AC39" s="330"/>
      <c r="AD39" s="330"/>
      <c r="AE39" s="330"/>
      <c r="AF39" s="330"/>
      <c r="AG39" s="330"/>
      <c r="AH39" s="330"/>
      <c r="AI39" s="330"/>
      <c r="AJ39" s="330"/>
      <c r="AK39" s="337">
        <f>D39-BE39</f>
        <v>0</v>
      </c>
      <c r="AL39" s="330"/>
      <c r="AM39" s="330"/>
      <c r="AN39" s="330"/>
      <c r="AO39" s="330"/>
      <c r="AP39" s="330"/>
      <c r="AQ39" s="330"/>
      <c r="AR39" s="330"/>
      <c r="AS39" s="330"/>
      <c r="AT39" s="330"/>
      <c r="AU39" s="330"/>
      <c r="AV39" s="330"/>
      <c r="AW39" s="330"/>
      <c r="AX39" s="330"/>
      <c r="AY39" s="330"/>
      <c r="AZ39" s="330"/>
      <c r="BA39" s="330"/>
      <c r="BB39" s="330"/>
      <c r="BC39" s="330"/>
      <c r="BD39" s="330"/>
      <c r="BE39" s="325">
        <f>SUM(G39:Q39,S39:Z39,AL39:BD39,AB39:AJ39)</f>
        <v>0</v>
      </c>
      <c r="BF39" s="314">
        <f>AK60</f>
        <v>0</v>
      </c>
      <c r="BG39" s="117">
        <f t="shared" si="14"/>
        <v>0</v>
      </c>
      <c r="BH39" s="296"/>
      <c r="BI39" s="295"/>
      <c r="BK39" s="115"/>
    </row>
    <row r="40" spans="1:63" x14ac:dyDescent="0.25">
      <c r="A40" s="319" t="s">
        <v>442</v>
      </c>
      <c r="B40" s="320" t="s">
        <v>88</v>
      </c>
      <c r="C40" s="314" t="s">
        <v>77</v>
      </c>
      <c r="E40" s="328">
        <f t="shared" si="10"/>
        <v>0</v>
      </c>
      <c r="F40" s="325">
        <f t="shared" si="8"/>
        <v>0</v>
      </c>
      <c r="G40" s="330"/>
      <c r="H40" s="330"/>
      <c r="I40" s="330"/>
      <c r="J40" s="330"/>
      <c r="K40" s="330"/>
      <c r="L40" s="330"/>
      <c r="M40" s="330"/>
      <c r="N40" s="330"/>
      <c r="O40" s="330"/>
      <c r="P40" s="330"/>
      <c r="Q40" s="330"/>
      <c r="R40" s="325">
        <f>SUM(S40:Z40,AM40:BC40,AB40:AK40)</f>
        <v>0</v>
      </c>
      <c r="S40" s="330"/>
      <c r="T40" s="330"/>
      <c r="U40" s="330"/>
      <c r="V40" s="330"/>
      <c r="W40" s="330"/>
      <c r="X40" s="330"/>
      <c r="Y40" s="330"/>
      <c r="Z40" s="330"/>
      <c r="AA40" s="551">
        <f>SUM(AB40:AK40,AM40:AQ40)</f>
        <v>0</v>
      </c>
      <c r="AB40" s="330"/>
      <c r="AC40" s="330"/>
      <c r="AD40" s="330"/>
      <c r="AE40" s="330"/>
      <c r="AF40" s="330"/>
      <c r="AG40" s="330"/>
      <c r="AH40" s="330"/>
      <c r="AI40" s="330"/>
      <c r="AJ40" s="330"/>
      <c r="AK40" s="330"/>
      <c r="AL40" s="337">
        <f>D40-BE40</f>
        <v>0</v>
      </c>
      <c r="AM40" s="330"/>
      <c r="AN40" s="330"/>
      <c r="AO40" s="330"/>
      <c r="AP40" s="330"/>
      <c r="AQ40" s="330"/>
      <c r="AR40" s="330"/>
      <c r="AS40" s="330"/>
      <c r="AT40" s="330"/>
      <c r="AU40" s="330"/>
      <c r="AV40" s="330"/>
      <c r="AW40" s="330"/>
      <c r="AX40" s="330"/>
      <c r="AY40" s="330"/>
      <c r="AZ40" s="330"/>
      <c r="BA40" s="330"/>
      <c r="BB40" s="330"/>
      <c r="BC40" s="330"/>
      <c r="BD40" s="330"/>
      <c r="BE40" s="325">
        <f>SUM(G40:Q40,S40:Z40,AM40:BD40,AB40:AK40)</f>
        <v>0</v>
      </c>
      <c r="BF40" s="314">
        <f>AL60</f>
        <v>2</v>
      </c>
      <c r="BG40" s="117">
        <f t="shared" si="14"/>
        <v>-2</v>
      </c>
      <c r="BH40" s="296"/>
      <c r="BI40" s="295"/>
      <c r="BK40" s="115"/>
    </row>
    <row r="41" spans="1:63" x14ac:dyDescent="0.25">
      <c r="A41" s="319" t="s">
        <v>442</v>
      </c>
      <c r="B41" s="320" t="s">
        <v>98</v>
      </c>
      <c r="C41" s="314" t="s">
        <v>103</v>
      </c>
      <c r="D41" s="99">
        <v>0.64</v>
      </c>
      <c r="E41" s="328">
        <f t="shared" si="10"/>
        <v>0</v>
      </c>
      <c r="F41" s="325">
        <f t="shared" si="8"/>
        <v>0</v>
      </c>
      <c r="G41" s="330"/>
      <c r="H41" s="330"/>
      <c r="I41" s="330"/>
      <c r="J41" s="330"/>
      <c r="K41" s="330"/>
      <c r="L41" s="330"/>
      <c r="M41" s="330"/>
      <c r="N41" s="330"/>
      <c r="O41" s="330"/>
      <c r="P41" s="330"/>
      <c r="Q41" s="330"/>
      <c r="R41" s="325">
        <f>SUM(S41:Z41,AN41:BC41,AB41:AL41)</f>
        <v>0</v>
      </c>
      <c r="S41" s="330"/>
      <c r="T41" s="330"/>
      <c r="U41" s="330"/>
      <c r="V41" s="330"/>
      <c r="W41" s="330"/>
      <c r="X41" s="330"/>
      <c r="Y41" s="330"/>
      <c r="Z41" s="330"/>
      <c r="AA41" s="551">
        <f>SUM(AB41:AL41,AN41:AQ41)</f>
        <v>0</v>
      </c>
      <c r="AB41" s="330"/>
      <c r="AC41" s="330"/>
      <c r="AD41" s="330"/>
      <c r="AE41" s="330"/>
      <c r="AF41" s="330"/>
      <c r="AG41" s="330"/>
      <c r="AH41" s="330"/>
      <c r="AI41" s="330"/>
      <c r="AJ41" s="330"/>
      <c r="AK41" s="330"/>
      <c r="AL41" s="330"/>
      <c r="AM41" s="337">
        <f>D41-BE41</f>
        <v>0.64</v>
      </c>
      <c r="AN41" s="330"/>
      <c r="AO41" s="330"/>
      <c r="AP41" s="330"/>
      <c r="AQ41" s="330"/>
      <c r="AR41" s="330"/>
      <c r="AS41" s="330"/>
      <c r="AT41" s="330"/>
      <c r="AU41" s="330"/>
      <c r="AV41" s="330"/>
      <c r="AW41" s="330"/>
      <c r="AX41" s="330"/>
      <c r="AY41" s="330"/>
      <c r="AZ41" s="330"/>
      <c r="BA41" s="330"/>
      <c r="BB41" s="330"/>
      <c r="BC41" s="330"/>
      <c r="BD41" s="330"/>
      <c r="BE41" s="325">
        <f>SUM(G41:Q41,S41:Z41,AN41:BD41,AB41:AL41)</f>
        <v>0</v>
      </c>
      <c r="BF41" s="314">
        <f>AM60</f>
        <v>0.64</v>
      </c>
      <c r="BG41" s="117">
        <f t="shared" si="14"/>
        <v>0</v>
      </c>
      <c r="BH41" s="296"/>
      <c r="BI41" s="295"/>
      <c r="BK41" s="115"/>
    </row>
    <row r="42" spans="1:63" x14ac:dyDescent="0.25">
      <c r="A42" s="319" t="s">
        <v>442</v>
      </c>
      <c r="B42" s="320" t="s">
        <v>451</v>
      </c>
      <c r="C42" s="314" t="s">
        <v>48</v>
      </c>
      <c r="D42" s="99">
        <v>18.7</v>
      </c>
      <c r="E42" s="328">
        <f t="shared" si="10"/>
        <v>0</v>
      </c>
      <c r="F42" s="325">
        <f t="shared" si="8"/>
        <v>0</v>
      </c>
      <c r="G42" s="330"/>
      <c r="H42" s="330"/>
      <c r="I42" s="330"/>
      <c r="J42" s="330"/>
      <c r="K42" s="330"/>
      <c r="L42" s="330"/>
      <c r="M42" s="330"/>
      <c r="N42" s="330"/>
      <c r="O42" s="330"/>
      <c r="P42" s="330"/>
      <c r="Q42" s="330"/>
      <c r="R42" s="325">
        <f>SUM(S42:Z42,AO42:BC42,AB42:AM42)</f>
        <v>0</v>
      </c>
      <c r="S42" s="330"/>
      <c r="T42" s="330"/>
      <c r="U42" s="330"/>
      <c r="V42" s="330"/>
      <c r="W42" s="330"/>
      <c r="X42" s="330"/>
      <c r="Y42" s="330"/>
      <c r="Z42" s="330"/>
      <c r="AA42" s="551">
        <f>SUM(AB42:AM42,AO42:AQ42)</f>
        <v>0</v>
      </c>
      <c r="AB42" s="330"/>
      <c r="AC42" s="330"/>
      <c r="AD42" s="330"/>
      <c r="AE42" s="330"/>
      <c r="AF42" s="330"/>
      <c r="AG42" s="330"/>
      <c r="AH42" s="330"/>
      <c r="AI42" s="330"/>
      <c r="AJ42" s="330"/>
      <c r="AK42" s="330"/>
      <c r="AL42" s="330"/>
      <c r="AM42" s="330"/>
      <c r="AN42" s="337">
        <f>D42-BE42</f>
        <v>18.7</v>
      </c>
      <c r="AO42" s="330"/>
      <c r="AP42" s="330"/>
      <c r="AQ42" s="330"/>
      <c r="AR42" s="330"/>
      <c r="AS42" s="330"/>
      <c r="AT42" s="330"/>
      <c r="AU42" s="330"/>
      <c r="AV42" s="330"/>
      <c r="AW42" s="330"/>
      <c r="AX42" s="330"/>
      <c r="AY42" s="330"/>
      <c r="AZ42" s="330"/>
      <c r="BA42" s="330"/>
      <c r="BB42" s="330"/>
      <c r="BC42" s="330"/>
      <c r="BD42" s="330"/>
      <c r="BE42" s="325">
        <f>SUM(G42:Q42,S42:Z42,AO42:BD42,AB42:AM42)</f>
        <v>0</v>
      </c>
      <c r="BF42" s="314">
        <f>AN60</f>
        <v>18.7</v>
      </c>
      <c r="BG42" s="117">
        <f t="shared" si="14"/>
        <v>0</v>
      </c>
      <c r="BH42" s="296"/>
      <c r="BI42" s="295"/>
      <c r="BK42" s="115"/>
    </row>
    <row r="43" spans="1:63" x14ac:dyDescent="0.25">
      <c r="A43" s="319" t="s">
        <v>442</v>
      </c>
      <c r="B43" s="320" t="s">
        <v>452</v>
      </c>
      <c r="C43" s="314" t="s">
        <v>440</v>
      </c>
      <c r="E43" s="328">
        <f t="shared" si="10"/>
        <v>0</v>
      </c>
      <c r="F43" s="325">
        <f t="shared" si="8"/>
        <v>0</v>
      </c>
      <c r="G43" s="330"/>
      <c r="H43" s="330"/>
      <c r="I43" s="330"/>
      <c r="J43" s="330"/>
      <c r="K43" s="330"/>
      <c r="L43" s="330"/>
      <c r="M43" s="330"/>
      <c r="N43" s="330"/>
      <c r="O43" s="330"/>
      <c r="P43" s="330"/>
      <c r="Q43" s="330"/>
      <c r="R43" s="325">
        <f>SUM(S43:Z43,AP43:BC43,AB43:AN43)</f>
        <v>0</v>
      </c>
      <c r="S43" s="330"/>
      <c r="T43" s="330"/>
      <c r="U43" s="330"/>
      <c r="V43" s="330"/>
      <c r="W43" s="330"/>
      <c r="X43" s="330"/>
      <c r="Y43" s="330"/>
      <c r="Z43" s="330"/>
      <c r="AA43" s="551">
        <f>SUM(AB43:AN43,AP43:AQ43)</f>
        <v>0</v>
      </c>
      <c r="AB43" s="330"/>
      <c r="AC43" s="330"/>
      <c r="AD43" s="330"/>
      <c r="AE43" s="330"/>
      <c r="AF43" s="330"/>
      <c r="AG43" s="330"/>
      <c r="AH43" s="330"/>
      <c r="AI43" s="330"/>
      <c r="AJ43" s="330"/>
      <c r="AK43" s="330"/>
      <c r="AL43" s="330"/>
      <c r="AM43" s="330"/>
      <c r="AN43" s="330"/>
      <c r="AO43" s="337">
        <f>D43-BE43</f>
        <v>0</v>
      </c>
      <c r="AP43" s="330"/>
      <c r="AQ43" s="330"/>
      <c r="AR43" s="330"/>
      <c r="AS43" s="330"/>
      <c r="AT43" s="330"/>
      <c r="AU43" s="330"/>
      <c r="AV43" s="330"/>
      <c r="AW43" s="330"/>
      <c r="AX43" s="330"/>
      <c r="AY43" s="330"/>
      <c r="AZ43" s="330"/>
      <c r="BA43" s="330"/>
      <c r="BB43" s="330"/>
      <c r="BC43" s="330"/>
      <c r="BD43" s="330"/>
      <c r="BE43" s="325">
        <f>SUM(G43:Q43,S43:Z43,AP43:BD43,AB43:AN43)</f>
        <v>0</v>
      </c>
      <c r="BF43" s="314">
        <f>AO60</f>
        <v>0</v>
      </c>
      <c r="BG43" s="117">
        <f t="shared" si="14"/>
        <v>0</v>
      </c>
      <c r="BH43" s="296"/>
      <c r="BI43" s="295"/>
      <c r="BK43" s="115"/>
    </row>
    <row r="44" spans="1:63" x14ac:dyDescent="0.25">
      <c r="A44" s="319" t="s">
        <v>442</v>
      </c>
      <c r="B44" s="320" t="s">
        <v>453</v>
      </c>
      <c r="C44" s="314" t="s">
        <v>441</v>
      </c>
      <c r="E44" s="328">
        <f t="shared" si="10"/>
        <v>0</v>
      </c>
      <c r="F44" s="325">
        <f t="shared" si="8"/>
        <v>0</v>
      </c>
      <c r="G44" s="330"/>
      <c r="H44" s="330"/>
      <c r="I44" s="330"/>
      <c r="J44" s="330"/>
      <c r="K44" s="330"/>
      <c r="L44" s="330"/>
      <c r="M44" s="330"/>
      <c r="N44" s="330"/>
      <c r="O44" s="330"/>
      <c r="P44" s="330"/>
      <c r="Q44" s="330"/>
      <c r="R44" s="325">
        <f>SUM(S44:Z44,AQ44:BC44,AB44:AO44)</f>
        <v>0</v>
      </c>
      <c r="S44" s="330"/>
      <c r="T44" s="330"/>
      <c r="U44" s="330"/>
      <c r="V44" s="330"/>
      <c r="W44" s="330"/>
      <c r="X44" s="330"/>
      <c r="Y44" s="330"/>
      <c r="Z44" s="330"/>
      <c r="AA44" s="551">
        <f>SUM(AB44:AO44,AQ44)</f>
        <v>0</v>
      </c>
      <c r="AB44" s="330"/>
      <c r="AC44" s="330"/>
      <c r="AD44" s="330"/>
      <c r="AE44" s="330"/>
      <c r="AF44" s="330"/>
      <c r="AG44" s="330"/>
      <c r="AH44" s="330"/>
      <c r="AI44" s="330"/>
      <c r="AJ44" s="330"/>
      <c r="AK44" s="330"/>
      <c r="AL44" s="330"/>
      <c r="AM44" s="330"/>
      <c r="AN44" s="330"/>
      <c r="AO44" s="330"/>
      <c r="AP44" s="337">
        <f>D44-BE44</f>
        <v>0</v>
      </c>
      <c r="AQ44" s="330"/>
      <c r="AR44" s="330"/>
      <c r="AS44" s="330"/>
      <c r="AT44" s="330"/>
      <c r="AU44" s="330"/>
      <c r="AV44" s="330"/>
      <c r="AW44" s="330"/>
      <c r="AX44" s="330"/>
      <c r="AY44" s="330"/>
      <c r="AZ44" s="330"/>
      <c r="BA44" s="330"/>
      <c r="BB44" s="330"/>
      <c r="BC44" s="330"/>
      <c r="BD44" s="330"/>
      <c r="BE44" s="325">
        <f>SUM(G44:Q44,S44:Z44,AQ44:BD44,AB44:AO44)</f>
        <v>0</v>
      </c>
      <c r="BF44" s="314">
        <f>AP60</f>
        <v>0</v>
      </c>
      <c r="BG44" s="117">
        <f t="shared" si="14"/>
        <v>0</v>
      </c>
      <c r="BH44" s="296"/>
      <c r="BI44" s="295"/>
      <c r="BK44" s="115"/>
    </row>
    <row r="45" spans="1:63" x14ac:dyDescent="0.25">
      <c r="A45" s="319" t="s">
        <v>442</v>
      </c>
      <c r="B45" s="320" t="s">
        <v>345</v>
      </c>
      <c r="C45" s="314" t="s">
        <v>346</v>
      </c>
      <c r="D45" s="99">
        <v>0.22</v>
      </c>
      <c r="E45" s="328">
        <f t="shared" si="10"/>
        <v>0</v>
      </c>
      <c r="F45" s="325">
        <f t="shared" si="8"/>
        <v>0</v>
      </c>
      <c r="G45" s="330"/>
      <c r="H45" s="330"/>
      <c r="I45" s="330"/>
      <c r="J45" s="330"/>
      <c r="K45" s="330"/>
      <c r="L45" s="330"/>
      <c r="M45" s="330"/>
      <c r="N45" s="330"/>
      <c r="O45" s="330"/>
      <c r="P45" s="330"/>
      <c r="Q45" s="330"/>
      <c r="R45" s="325">
        <f>SUM(S45:Z45,AR45:BC45,AB45:AP45)</f>
        <v>0</v>
      </c>
      <c r="S45" s="330"/>
      <c r="T45" s="330"/>
      <c r="U45" s="330"/>
      <c r="V45" s="330"/>
      <c r="W45" s="330"/>
      <c r="X45" s="330"/>
      <c r="Y45" s="330"/>
      <c r="Z45" s="330"/>
      <c r="AA45" s="551">
        <f>SUM(AB45:AP45)</f>
        <v>0</v>
      </c>
      <c r="AB45" s="330"/>
      <c r="AC45" s="330"/>
      <c r="AD45" s="330"/>
      <c r="AE45" s="330"/>
      <c r="AF45" s="330"/>
      <c r="AG45" s="330"/>
      <c r="AH45" s="330"/>
      <c r="AI45" s="330"/>
      <c r="AJ45" s="330"/>
      <c r="AK45" s="330"/>
      <c r="AL45" s="330"/>
      <c r="AM45" s="330"/>
      <c r="AN45" s="330"/>
      <c r="AO45" s="330"/>
      <c r="AP45" s="330"/>
      <c r="AQ45" s="337">
        <f>D45-BE45</f>
        <v>0.22</v>
      </c>
      <c r="AR45" s="330"/>
      <c r="AS45" s="330"/>
      <c r="AT45" s="330"/>
      <c r="AU45" s="330"/>
      <c r="AV45" s="330"/>
      <c r="AW45" s="330"/>
      <c r="AX45" s="330"/>
      <c r="AY45" s="330"/>
      <c r="AZ45" s="330"/>
      <c r="BA45" s="330"/>
      <c r="BB45" s="330"/>
      <c r="BC45" s="330"/>
      <c r="BD45" s="330"/>
      <c r="BE45" s="325">
        <f>SUM(G45:Q45,S45:Z45,AR45:BD45,AB45:AP45)</f>
        <v>0</v>
      </c>
      <c r="BF45" s="314">
        <f>AQ60</f>
        <v>0.3</v>
      </c>
      <c r="BG45" s="117">
        <f t="shared" si="14"/>
        <v>-7.9999999999999988E-2</v>
      </c>
      <c r="BH45" s="296"/>
      <c r="BI45" s="295"/>
      <c r="BK45" s="115"/>
    </row>
    <row r="46" spans="1:63" x14ac:dyDescent="0.25">
      <c r="A46" s="319" t="s">
        <v>138</v>
      </c>
      <c r="B46" s="320" t="s">
        <v>128</v>
      </c>
      <c r="C46" s="314" t="s">
        <v>132</v>
      </c>
      <c r="E46" s="328">
        <f t="shared" si="10"/>
        <v>0</v>
      </c>
      <c r="F46" s="325">
        <f t="shared" si="8"/>
        <v>0</v>
      </c>
      <c r="G46" s="330"/>
      <c r="H46" s="330"/>
      <c r="I46" s="330"/>
      <c r="J46" s="330"/>
      <c r="K46" s="330"/>
      <c r="L46" s="330"/>
      <c r="M46" s="330"/>
      <c r="N46" s="330"/>
      <c r="O46" s="330"/>
      <c r="P46" s="330"/>
      <c r="Q46" s="330"/>
      <c r="R46" s="325">
        <f>SUM(S46:Z46,AS46:BC46,AB46:AQ46)</f>
        <v>0</v>
      </c>
      <c r="S46" s="330"/>
      <c r="T46" s="330"/>
      <c r="U46" s="330"/>
      <c r="V46" s="330"/>
      <c r="W46" s="330"/>
      <c r="X46" s="330"/>
      <c r="Y46" s="330"/>
      <c r="Z46" s="330"/>
      <c r="AA46" s="551">
        <f>SUM(AB46:AQ46)</f>
        <v>0</v>
      </c>
      <c r="AB46" s="330"/>
      <c r="AC46" s="330"/>
      <c r="AD46" s="330"/>
      <c r="AE46" s="330"/>
      <c r="AF46" s="330"/>
      <c r="AG46" s="330"/>
      <c r="AH46" s="330"/>
      <c r="AI46" s="330"/>
      <c r="AJ46" s="330"/>
      <c r="AK46" s="330"/>
      <c r="AL46" s="330"/>
      <c r="AM46" s="330"/>
      <c r="AN46" s="330"/>
      <c r="AO46" s="330"/>
      <c r="AP46" s="330"/>
      <c r="AQ46" s="330"/>
      <c r="AR46" s="329">
        <f>D46-BE46</f>
        <v>0</v>
      </c>
      <c r="AS46" s="330"/>
      <c r="AT46" s="330"/>
      <c r="AU46" s="330"/>
      <c r="AV46" s="330"/>
      <c r="AW46" s="330"/>
      <c r="AX46" s="330"/>
      <c r="AY46" s="330"/>
      <c r="AZ46" s="330"/>
      <c r="BA46" s="330"/>
      <c r="BB46" s="330"/>
      <c r="BC46" s="330"/>
      <c r="BD46" s="330"/>
      <c r="BE46" s="325">
        <f>SUM(AS46:BD46,S46:Z46,G46:Q46,AB46:AQ46)</f>
        <v>0</v>
      </c>
      <c r="BF46" s="314">
        <f>AR60</f>
        <v>0</v>
      </c>
      <c r="BG46" s="117">
        <f t="shared" si="14"/>
        <v>0</v>
      </c>
      <c r="BH46" s="296"/>
      <c r="BI46" s="295"/>
      <c r="BK46" s="115"/>
    </row>
    <row r="47" spans="1:63" x14ac:dyDescent="0.25">
      <c r="A47" s="319" t="s">
        <v>183</v>
      </c>
      <c r="B47" s="320" t="s">
        <v>161</v>
      </c>
      <c r="C47" s="314" t="s">
        <v>159</v>
      </c>
      <c r="D47" s="99">
        <v>3.27</v>
      </c>
      <c r="E47" s="328">
        <f t="shared" si="10"/>
        <v>0</v>
      </c>
      <c r="F47" s="325">
        <f t="shared" si="8"/>
        <v>0</v>
      </c>
      <c r="G47" s="330"/>
      <c r="H47" s="330"/>
      <c r="I47" s="330"/>
      <c r="J47" s="330"/>
      <c r="K47" s="330"/>
      <c r="L47" s="330"/>
      <c r="M47" s="330"/>
      <c r="N47" s="330"/>
      <c r="O47" s="330"/>
      <c r="P47" s="330"/>
      <c r="Q47" s="330"/>
      <c r="R47" s="325">
        <f>SUM(S47:Z47,AT47:BC47,AB47:AR47)</f>
        <v>0.67</v>
      </c>
      <c r="S47" s="330"/>
      <c r="T47" s="330"/>
      <c r="U47" s="330"/>
      <c r="V47" s="330"/>
      <c r="W47" s="330"/>
      <c r="X47" s="330"/>
      <c r="Y47" s="330"/>
      <c r="Z47" s="330"/>
      <c r="AA47" s="551">
        <f t="shared" ref="AA47:AA58" si="15">SUM(AB47:AQ47)</f>
        <v>0</v>
      </c>
      <c r="AB47" s="330"/>
      <c r="AC47" s="330"/>
      <c r="AD47" s="330"/>
      <c r="AE47" s="330"/>
      <c r="AF47" s="330"/>
      <c r="AG47" s="330"/>
      <c r="AH47" s="330"/>
      <c r="AI47" s="330"/>
      <c r="AJ47" s="330"/>
      <c r="AK47" s="330"/>
      <c r="AL47" s="330"/>
      <c r="AM47" s="330"/>
      <c r="AN47" s="330"/>
      <c r="AO47" s="330"/>
      <c r="AP47" s="330"/>
      <c r="AQ47" s="330"/>
      <c r="AR47" s="330"/>
      <c r="AS47" s="329">
        <f>D47-BE47</f>
        <v>2.6</v>
      </c>
      <c r="AT47" s="330"/>
      <c r="AU47" s="330">
        <v>0.67</v>
      </c>
      <c r="AV47" s="330"/>
      <c r="AW47" s="330"/>
      <c r="AX47" s="330"/>
      <c r="AY47" s="330"/>
      <c r="AZ47" s="330"/>
      <c r="BA47" s="330"/>
      <c r="BB47" s="330"/>
      <c r="BC47" s="330"/>
      <c r="BD47" s="330"/>
      <c r="BE47" s="325">
        <f>SUM(AT47:BD47,S47:Z47,G47:Q47,AB47:AR47)</f>
        <v>0.67</v>
      </c>
      <c r="BF47" s="314">
        <f>AS60</f>
        <v>4.0199999999999996</v>
      </c>
      <c r="BG47" s="117">
        <f t="shared" si="14"/>
        <v>-0.74999999999999956</v>
      </c>
      <c r="BH47" s="296"/>
      <c r="BI47" s="295"/>
      <c r="BK47" s="115"/>
    </row>
    <row r="48" spans="1:63" x14ac:dyDescent="0.25">
      <c r="A48" s="319" t="s">
        <v>184</v>
      </c>
      <c r="B48" s="320" t="s">
        <v>162</v>
      </c>
      <c r="C48" s="314" t="s">
        <v>160</v>
      </c>
      <c r="E48" s="328">
        <f t="shared" si="10"/>
        <v>0</v>
      </c>
      <c r="F48" s="325">
        <f t="shared" si="8"/>
        <v>0</v>
      </c>
      <c r="G48" s="330"/>
      <c r="H48" s="330"/>
      <c r="I48" s="330"/>
      <c r="J48" s="330"/>
      <c r="K48" s="330"/>
      <c r="L48" s="330"/>
      <c r="M48" s="330"/>
      <c r="N48" s="330"/>
      <c r="O48" s="330"/>
      <c r="P48" s="330"/>
      <c r="Q48" s="330"/>
      <c r="R48" s="325">
        <f>SUM(S48:Z48,AU48:BC48,AB48:AS48)</f>
        <v>0</v>
      </c>
      <c r="S48" s="330"/>
      <c r="T48" s="330"/>
      <c r="U48" s="330"/>
      <c r="V48" s="330"/>
      <c r="W48" s="330"/>
      <c r="X48" s="330"/>
      <c r="Y48" s="330"/>
      <c r="Z48" s="330"/>
      <c r="AA48" s="551">
        <f t="shared" si="15"/>
        <v>0</v>
      </c>
      <c r="AB48" s="330"/>
      <c r="AC48" s="330"/>
      <c r="AD48" s="330"/>
      <c r="AE48" s="330"/>
      <c r="AF48" s="330"/>
      <c r="AG48" s="330"/>
      <c r="AH48" s="330"/>
      <c r="AI48" s="330"/>
      <c r="AJ48" s="330"/>
      <c r="AK48" s="330"/>
      <c r="AL48" s="330"/>
      <c r="AM48" s="330"/>
      <c r="AN48" s="330"/>
      <c r="AO48" s="330"/>
      <c r="AP48" s="330"/>
      <c r="AQ48" s="330"/>
      <c r="AR48" s="330"/>
      <c r="AS48" s="330"/>
      <c r="AT48" s="329">
        <f>D48-BE48</f>
        <v>0</v>
      </c>
      <c r="AU48" s="330"/>
      <c r="AV48" s="330"/>
      <c r="AW48" s="330"/>
      <c r="AX48" s="330"/>
      <c r="AY48" s="330"/>
      <c r="AZ48" s="330"/>
      <c r="BA48" s="330"/>
      <c r="BB48" s="330"/>
      <c r="BC48" s="330"/>
      <c r="BD48" s="330"/>
      <c r="BE48" s="325">
        <f>SUM(AU48:BD48,AB48:AS48,G48:Q48,S48:Z48)</f>
        <v>0</v>
      </c>
      <c r="BF48" s="314">
        <f>AT60</f>
        <v>0.08</v>
      </c>
      <c r="BG48" s="117">
        <f t="shared" si="14"/>
        <v>-0.08</v>
      </c>
      <c r="BH48" s="296"/>
      <c r="BI48" s="295"/>
      <c r="BK48" s="115"/>
    </row>
    <row r="49" spans="1:63" x14ac:dyDescent="0.25">
      <c r="A49" s="319" t="s">
        <v>185</v>
      </c>
      <c r="B49" s="320" t="s">
        <v>95</v>
      </c>
      <c r="C49" s="314" t="s">
        <v>100</v>
      </c>
      <c r="D49" s="99">
        <v>46.83</v>
      </c>
      <c r="E49" s="328">
        <f t="shared" si="10"/>
        <v>0</v>
      </c>
      <c r="F49" s="325">
        <f t="shared" si="8"/>
        <v>0</v>
      </c>
      <c r="G49" s="330"/>
      <c r="H49" s="330"/>
      <c r="I49" s="330"/>
      <c r="J49" s="330"/>
      <c r="K49" s="330"/>
      <c r="L49" s="330"/>
      <c r="M49" s="330"/>
      <c r="N49" s="330"/>
      <c r="O49" s="330"/>
      <c r="P49" s="330"/>
      <c r="Q49" s="330"/>
      <c r="R49" s="325">
        <f>SUM(S49:Z49,AV49:BC49,AB49:AT49)</f>
        <v>0</v>
      </c>
      <c r="S49" s="330"/>
      <c r="T49" s="330"/>
      <c r="U49" s="330"/>
      <c r="V49" s="330"/>
      <c r="W49" s="330"/>
      <c r="X49" s="330"/>
      <c r="Y49" s="330"/>
      <c r="Z49" s="330"/>
      <c r="AA49" s="551">
        <f t="shared" si="15"/>
        <v>0</v>
      </c>
      <c r="AB49" s="330"/>
      <c r="AC49" s="330"/>
      <c r="AD49" s="330"/>
      <c r="AE49" s="330"/>
      <c r="AF49" s="330"/>
      <c r="AG49" s="330"/>
      <c r="AH49" s="330"/>
      <c r="AI49" s="330"/>
      <c r="AJ49" s="330"/>
      <c r="AK49" s="330"/>
      <c r="AL49" s="330"/>
      <c r="AM49" s="330"/>
      <c r="AN49" s="330"/>
      <c r="AO49" s="330"/>
      <c r="AP49" s="330"/>
      <c r="AQ49" s="330"/>
      <c r="AR49" s="330"/>
      <c r="AS49" s="330"/>
      <c r="AT49" s="330"/>
      <c r="AU49" s="329">
        <f>D49-BE49</f>
        <v>46.83</v>
      </c>
      <c r="AV49" s="330"/>
      <c r="AW49" s="330"/>
      <c r="AX49" s="330"/>
      <c r="AY49" s="330"/>
      <c r="AZ49" s="330"/>
      <c r="BA49" s="330"/>
      <c r="BB49" s="330"/>
      <c r="BC49" s="330"/>
      <c r="BD49" s="330"/>
      <c r="BE49" s="325">
        <f>SUM(AV49:BD49,AB49:AT49,G49:Q49,S49:Z49)</f>
        <v>0</v>
      </c>
      <c r="BF49" s="314">
        <f>AU60</f>
        <v>57.339999999999996</v>
      </c>
      <c r="BG49" s="117">
        <f t="shared" si="14"/>
        <v>-10.509999999999998</v>
      </c>
      <c r="BH49" s="296"/>
      <c r="BI49" s="295"/>
      <c r="BK49" s="115"/>
    </row>
    <row r="50" spans="1:63" x14ac:dyDescent="0.25">
      <c r="A50" s="319" t="s">
        <v>186</v>
      </c>
      <c r="B50" s="320" t="s">
        <v>96</v>
      </c>
      <c r="C50" s="314" t="s">
        <v>101</v>
      </c>
      <c r="E50" s="328">
        <f t="shared" si="10"/>
        <v>0</v>
      </c>
      <c r="F50" s="325">
        <f t="shared" si="8"/>
        <v>0</v>
      </c>
      <c r="G50" s="330"/>
      <c r="H50" s="330"/>
      <c r="I50" s="330"/>
      <c r="J50" s="330"/>
      <c r="K50" s="330"/>
      <c r="L50" s="330"/>
      <c r="M50" s="330"/>
      <c r="N50" s="330"/>
      <c r="O50" s="330"/>
      <c r="P50" s="330"/>
      <c r="Q50" s="330"/>
      <c r="R50" s="325">
        <f>SUM(S50:Z50,AW50:BC50,AB50:AU50)</f>
        <v>0</v>
      </c>
      <c r="S50" s="330"/>
      <c r="T50" s="330"/>
      <c r="U50" s="330"/>
      <c r="V50" s="330"/>
      <c r="W50" s="330"/>
      <c r="X50" s="330"/>
      <c r="Y50" s="330"/>
      <c r="Z50" s="330"/>
      <c r="AA50" s="551">
        <f t="shared" si="15"/>
        <v>0</v>
      </c>
      <c r="AB50" s="331"/>
      <c r="AC50" s="331"/>
      <c r="AD50" s="331"/>
      <c r="AE50" s="331"/>
      <c r="AF50" s="331"/>
      <c r="AG50" s="331"/>
      <c r="AH50" s="331"/>
      <c r="AI50" s="331"/>
      <c r="AJ50" s="331"/>
      <c r="AK50" s="331"/>
      <c r="AL50" s="331"/>
      <c r="AM50" s="331"/>
      <c r="AN50" s="331"/>
      <c r="AO50" s="331"/>
      <c r="AP50" s="331"/>
      <c r="AQ50" s="331"/>
      <c r="AR50" s="330"/>
      <c r="AS50" s="330"/>
      <c r="AT50" s="330"/>
      <c r="AU50" s="330"/>
      <c r="AV50" s="329">
        <f>D50-BE50</f>
        <v>0</v>
      </c>
      <c r="AW50" s="330"/>
      <c r="AX50" s="330"/>
      <c r="AY50" s="330"/>
      <c r="AZ50" s="330"/>
      <c r="BA50" s="330"/>
      <c r="BB50" s="330"/>
      <c r="BC50" s="330"/>
      <c r="BD50" s="330"/>
      <c r="BE50" s="325">
        <f>SUM(AW50:BD50,AB50:AU50,G50:Q50,S50:Z50)</f>
        <v>0</v>
      </c>
      <c r="BF50" s="314">
        <f>AV60</f>
        <v>0</v>
      </c>
      <c r="BG50" s="117">
        <f t="shared" si="14"/>
        <v>0</v>
      </c>
      <c r="BH50" s="296"/>
      <c r="BI50" s="295"/>
      <c r="BK50" s="115"/>
    </row>
    <row r="51" spans="1:63" x14ac:dyDescent="0.25">
      <c r="A51" s="319" t="s">
        <v>187</v>
      </c>
      <c r="B51" s="320" t="s">
        <v>97</v>
      </c>
      <c r="C51" s="314" t="s">
        <v>105</v>
      </c>
      <c r="D51" s="99">
        <v>0.52</v>
      </c>
      <c r="E51" s="328">
        <f t="shared" si="10"/>
        <v>0</v>
      </c>
      <c r="F51" s="325">
        <f t="shared" si="8"/>
        <v>0</v>
      </c>
      <c r="G51" s="330"/>
      <c r="H51" s="330"/>
      <c r="I51" s="330"/>
      <c r="J51" s="330"/>
      <c r="K51" s="330"/>
      <c r="L51" s="330"/>
      <c r="M51" s="330"/>
      <c r="N51" s="330"/>
      <c r="O51" s="330"/>
      <c r="P51" s="330"/>
      <c r="Q51" s="330"/>
      <c r="R51" s="325">
        <f>SUM(S51:Z51,AX51:BC51,AB51:AV51)</f>
        <v>0</v>
      </c>
      <c r="S51" s="330"/>
      <c r="T51" s="330"/>
      <c r="U51" s="330"/>
      <c r="V51" s="330"/>
      <c r="W51" s="330"/>
      <c r="X51" s="330"/>
      <c r="Y51" s="330"/>
      <c r="Z51" s="330"/>
      <c r="AA51" s="551">
        <f t="shared" si="15"/>
        <v>0</v>
      </c>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29">
        <f>D51-BE51</f>
        <v>0.52</v>
      </c>
      <c r="AX51" s="330"/>
      <c r="AY51" s="330"/>
      <c r="AZ51" s="330"/>
      <c r="BA51" s="330"/>
      <c r="BB51" s="330"/>
      <c r="BC51" s="330"/>
      <c r="BD51" s="330"/>
      <c r="BE51" s="325">
        <f>SUM(AX51:BD51,AB51:AV51,G51:Q51,S51:Z51)</f>
        <v>0</v>
      </c>
      <c r="BF51" s="314">
        <f>AW60</f>
        <v>0.52</v>
      </c>
      <c r="BG51" s="117">
        <f t="shared" si="14"/>
        <v>0</v>
      </c>
      <c r="BH51" s="296"/>
      <c r="BI51" s="295"/>
      <c r="BK51" s="115"/>
    </row>
    <row r="52" spans="1:63" x14ac:dyDescent="0.25">
      <c r="A52" s="319" t="s">
        <v>188</v>
      </c>
      <c r="B52" s="320" t="s">
        <v>125</v>
      </c>
      <c r="C52" s="314" t="s">
        <v>102</v>
      </c>
      <c r="E52" s="328">
        <f t="shared" si="10"/>
        <v>0</v>
      </c>
      <c r="F52" s="325">
        <f t="shared" si="8"/>
        <v>0</v>
      </c>
      <c r="G52" s="330"/>
      <c r="H52" s="330"/>
      <c r="I52" s="330"/>
      <c r="J52" s="330"/>
      <c r="K52" s="330"/>
      <c r="L52" s="330"/>
      <c r="M52" s="330"/>
      <c r="N52" s="330"/>
      <c r="O52" s="330"/>
      <c r="P52" s="330"/>
      <c r="Q52" s="330"/>
      <c r="R52" s="325">
        <f>SUM(S52:Z52,AY52:BC52,AB52:AW52)</f>
        <v>0</v>
      </c>
      <c r="S52" s="330"/>
      <c r="T52" s="330"/>
      <c r="U52" s="330"/>
      <c r="V52" s="330"/>
      <c r="W52" s="330"/>
      <c r="X52" s="330"/>
      <c r="Y52" s="330"/>
      <c r="Z52" s="330"/>
      <c r="AA52" s="551">
        <f t="shared" si="15"/>
        <v>0</v>
      </c>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29">
        <f>D52-BE52</f>
        <v>0</v>
      </c>
      <c r="AY52" s="330"/>
      <c r="AZ52" s="330"/>
      <c r="BA52" s="330"/>
      <c r="BB52" s="330"/>
      <c r="BC52" s="330"/>
      <c r="BD52" s="330"/>
      <c r="BE52" s="325">
        <f>SUM(AY52:BD52,S52:AW52,G52:Q52)</f>
        <v>0</v>
      </c>
      <c r="BF52" s="314">
        <f>AX60</f>
        <v>0</v>
      </c>
      <c r="BG52" s="117">
        <f t="shared" si="14"/>
        <v>0</v>
      </c>
      <c r="BH52" s="296"/>
      <c r="BI52" s="295"/>
      <c r="BK52" s="115"/>
    </row>
    <row r="53" spans="1:63" x14ac:dyDescent="0.25">
      <c r="A53" s="319" t="s">
        <v>189</v>
      </c>
      <c r="B53" s="320" t="s">
        <v>129</v>
      </c>
      <c r="C53" s="314" t="s">
        <v>126</v>
      </c>
      <c r="E53" s="328">
        <f t="shared" si="10"/>
        <v>0</v>
      </c>
      <c r="F53" s="325">
        <f t="shared" si="8"/>
        <v>0</v>
      </c>
      <c r="G53" s="330"/>
      <c r="H53" s="330"/>
      <c r="I53" s="330"/>
      <c r="J53" s="330"/>
      <c r="K53" s="330"/>
      <c r="L53" s="330"/>
      <c r="M53" s="330"/>
      <c r="N53" s="330"/>
      <c r="O53" s="330"/>
      <c r="P53" s="330"/>
      <c r="Q53" s="330"/>
      <c r="R53" s="325">
        <f>SUM(S53:Z53,AZ53:BC53,AB53:AX53)</f>
        <v>0</v>
      </c>
      <c r="S53" s="330"/>
      <c r="T53" s="330"/>
      <c r="U53" s="330"/>
      <c r="V53" s="330"/>
      <c r="W53" s="330"/>
      <c r="X53" s="330"/>
      <c r="Y53" s="330"/>
      <c r="Z53" s="330"/>
      <c r="AA53" s="551">
        <f t="shared" si="15"/>
        <v>0</v>
      </c>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29">
        <f>D53-BE53</f>
        <v>0</v>
      </c>
      <c r="AZ53" s="330"/>
      <c r="BA53" s="330"/>
      <c r="BB53" s="330"/>
      <c r="BC53" s="330"/>
      <c r="BD53" s="330"/>
      <c r="BE53" s="325">
        <f>SUM(AZ53:BD53,AB53:AX53,G53:Q53,S53:Z53)</f>
        <v>0</v>
      </c>
      <c r="BF53" s="314">
        <f>AY60</f>
        <v>0</v>
      </c>
      <c r="BG53" s="117">
        <f t="shared" si="14"/>
        <v>0</v>
      </c>
      <c r="BH53" s="296"/>
      <c r="BI53" s="295"/>
      <c r="BK53" s="115"/>
    </row>
    <row r="54" spans="1:63" x14ac:dyDescent="0.25">
      <c r="A54" s="319" t="s">
        <v>196</v>
      </c>
      <c r="B54" s="320" t="s">
        <v>157</v>
      </c>
      <c r="C54" s="314" t="s">
        <v>111</v>
      </c>
      <c r="D54" s="99">
        <v>1.19</v>
      </c>
      <c r="E54" s="328">
        <f t="shared" si="10"/>
        <v>0</v>
      </c>
      <c r="F54" s="325">
        <f t="shared" si="8"/>
        <v>0</v>
      </c>
      <c r="G54" s="330"/>
      <c r="H54" s="330"/>
      <c r="I54" s="330"/>
      <c r="J54" s="330"/>
      <c r="K54" s="330"/>
      <c r="L54" s="330"/>
      <c r="M54" s="330"/>
      <c r="N54" s="330"/>
      <c r="O54" s="330"/>
      <c r="P54" s="330"/>
      <c r="Q54" s="330"/>
      <c r="R54" s="325">
        <f>SUM(S54:Z54,BA54:BC54,AB54:AY54)</f>
        <v>0</v>
      </c>
      <c r="S54" s="330"/>
      <c r="T54" s="330"/>
      <c r="U54" s="330"/>
      <c r="V54" s="330"/>
      <c r="W54" s="330"/>
      <c r="X54" s="330"/>
      <c r="Y54" s="330"/>
      <c r="Z54" s="330"/>
      <c r="AA54" s="551">
        <f t="shared" si="15"/>
        <v>0</v>
      </c>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29">
        <f>D54-BE54</f>
        <v>1.19</v>
      </c>
      <c r="BA54" s="330"/>
      <c r="BB54" s="330"/>
      <c r="BC54" s="330"/>
      <c r="BD54" s="330"/>
      <c r="BE54" s="325">
        <f>SUM(BA54:BD54,AB54:AY54,G54:Q54,S54:Z54)</f>
        <v>0</v>
      </c>
      <c r="BF54" s="314">
        <f>AZ60</f>
        <v>1.19</v>
      </c>
      <c r="BG54" s="117">
        <f t="shared" si="14"/>
        <v>0</v>
      </c>
      <c r="BH54" s="296"/>
      <c r="BI54" s="295"/>
      <c r="BK54" s="115"/>
    </row>
    <row r="55" spans="1:63" x14ac:dyDescent="0.25">
      <c r="A55" s="319" t="s">
        <v>197</v>
      </c>
      <c r="B55" s="320" t="s">
        <v>164</v>
      </c>
      <c r="C55" s="314" t="s">
        <v>165</v>
      </c>
      <c r="D55" s="99">
        <v>103.19</v>
      </c>
      <c r="E55" s="328">
        <f t="shared" si="10"/>
        <v>0</v>
      </c>
      <c r="F55" s="325">
        <f t="shared" si="8"/>
        <v>0</v>
      </c>
      <c r="G55" s="330"/>
      <c r="H55" s="330"/>
      <c r="I55" s="330"/>
      <c r="J55" s="330"/>
      <c r="K55" s="330"/>
      <c r="L55" s="330"/>
      <c r="M55" s="330"/>
      <c r="N55" s="330"/>
      <c r="O55" s="330"/>
      <c r="P55" s="330"/>
      <c r="Q55" s="330"/>
      <c r="R55" s="325">
        <f>SUM(S55:Z55,BB55:BC55,AB55:AZ55)</f>
        <v>6.42</v>
      </c>
      <c r="S55" s="330"/>
      <c r="T55" s="330"/>
      <c r="U55" s="330"/>
      <c r="V55" s="330"/>
      <c r="W55" s="330"/>
      <c r="X55" s="330"/>
      <c r="Y55" s="330"/>
      <c r="Z55" s="330">
        <v>6.42</v>
      </c>
      <c r="AA55" s="551">
        <f t="shared" si="15"/>
        <v>0</v>
      </c>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29">
        <f>D55-BE55</f>
        <v>96.77</v>
      </c>
      <c r="BB55" s="330"/>
      <c r="BC55" s="330"/>
      <c r="BD55" s="330"/>
      <c r="BE55" s="325">
        <f>SUM(BB55:BD55,AB55:AZ55,G55:Q55,S55:Z55)</f>
        <v>6.42</v>
      </c>
      <c r="BF55" s="314">
        <f>BA60</f>
        <v>96.77</v>
      </c>
      <c r="BG55" s="117">
        <f t="shared" si="14"/>
        <v>6.4200000000000017</v>
      </c>
      <c r="BH55" s="296"/>
      <c r="BI55" s="297"/>
      <c r="BK55" s="115"/>
    </row>
    <row r="56" spans="1:63" x14ac:dyDescent="0.25">
      <c r="A56" s="319" t="s">
        <v>198</v>
      </c>
      <c r="B56" s="320" t="s">
        <v>163</v>
      </c>
      <c r="C56" s="314" t="s">
        <v>166</v>
      </c>
      <c r="D56" s="99">
        <v>64.290000000000006</v>
      </c>
      <c r="E56" s="328">
        <f t="shared" si="10"/>
        <v>0</v>
      </c>
      <c r="F56" s="325">
        <f t="shared" si="8"/>
        <v>0</v>
      </c>
      <c r="G56" s="330"/>
      <c r="H56" s="330"/>
      <c r="I56" s="330"/>
      <c r="J56" s="330"/>
      <c r="K56" s="330"/>
      <c r="L56" s="330"/>
      <c r="M56" s="330"/>
      <c r="N56" s="330"/>
      <c r="O56" s="330"/>
      <c r="P56" s="330"/>
      <c r="Q56" s="330"/>
      <c r="R56" s="325">
        <f>SUM(S56:Z56,BC56,AB56:BA56)</f>
        <v>0</v>
      </c>
      <c r="S56" s="330"/>
      <c r="T56" s="330"/>
      <c r="U56" s="330"/>
      <c r="V56" s="330"/>
      <c r="W56" s="330"/>
      <c r="X56" s="330"/>
      <c r="Y56" s="330"/>
      <c r="Z56" s="330"/>
      <c r="AA56" s="551">
        <f t="shared" si="15"/>
        <v>0</v>
      </c>
      <c r="AB56" s="330"/>
      <c r="AC56" s="330"/>
      <c r="AD56" s="330"/>
      <c r="AE56" s="330"/>
      <c r="AF56" s="330"/>
      <c r="AG56" s="330"/>
      <c r="AH56" s="330"/>
      <c r="AI56" s="330"/>
      <c r="AJ56" s="330"/>
      <c r="AK56" s="330"/>
      <c r="AL56" s="330"/>
      <c r="AM56" s="330"/>
      <c r="AN56" s="330"/>
      <c r="AO56" s="330"/>
      <c r="AP56" s="330"/>
      <c r="AQ56" s="330"/>
      <c r="AR56" s="330"/>
      <c r="AS56" s="330"/>
      <c r="AT56" s="330"/>
      <c r="AU56" s="330"/>
      <c r="AV56" s="331"/>
      <c r="AW56" s="330"/>
      <c r="AX56" s="330"/>
      <c r="AY56" s="330"/>
      <c r="AZ56" s="330"/>
      <c r="BA56" s="330"/>
      <c r="BB56" s="329">
        <f>D56-BE56</f>
        <v>64.290000000000006</v>
      </c>
      <c r="BC56" s="330"/>
      <c r="BD56" s="330"/>
      <c r="BE56" s="325">
        <f>SUM(BC56:BD56,AB56:BA56,G56:Q56,S56:Z56)</f>
        <v>0</v>
      </c>
      <c r="BF56" s="314">
        <f>BB60</f>
        <v>64.290000000000006</v>
      </c>
      <c r="BG56" s="117">
        <f t="shared" si="14"/>
        <v>0</v>
      </c>
      <c r="BH56" s="296"/>
      <c r="BI56" s="295"/>
      <c r="BK56" s="115"/>
    </row>
    <row r="57" spans="1:63" x14ac:dyDescent="0.25">
      <c r="A57" s="319" t="s">
        <v>199</v>
      </c>
      <c r="B57" s="320" t="s">
        <v>81</v>
      </c>
      <c r="C57" s="314" t="s">
        <v>82</v>
      </c>
      <c r="E57" s="328">
        <f t="shared" si="10"/>
        <v>0</v>
      </c>
      <c r="F57" s="325">
        <f>SUM(G57:H57)</f>
        <v>0</v>
      </c>
      <c r="G57" s="330"/>
      <c r="H57" s="330"/>
      <c r="I57" s="330"/>
      <c r="J57" s="330"/>
      <c r="K57" s="330"/>
      <c r="L57" s="330"/>
      <c r="M57" s="330"/>
      <c r="N57" s="330"/>
      <c r="O57" s="330"/>
      <c r="P57" s="330"/>
      <c r="Q57" s="330"/>
      <c r="R57" s="325">
        <f>SUM(S57:Z57,AB57:BB57)</f>
        <v>0</v>
      </c>
      <c r="S57" s="330"/>
      <c r="T57" s="330"/>
      <c r="U57" s="330"/>
      <c r="V57" s="330"/>
      <c r="W57" s="330"/>
      <c r="X57" s="330"/>
      <c r="Y57" s="330"/>
      <c r="Z57" s="330"/>
      <c r="AA57" s="551">
        <f t="shared" si="15"/>
        <v>0</v>
      </c>
      <c r="AB57" s="330"/>
      <c r="AC57" s="330"/>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29">
        <f>D57-BE57</f>
        <v>0</v>
      </c>
      <c r="BD57" s="330"/>
      <c r="BE57" s="325">
        <f>SUM(BD57,AB57:BB57,G57:Q57,S57:Z57)</f>
        <v>0</v>
      </c>
      <c r="BF57" s="314">
        <f>BC60</f>
        <v>0</v>
      </c>
      <c r="BG57" s="117">
        <f t="shared" si="14"/>
        <v>0</v>
      </c>
      <c r="BH57" s="296"/>
      <c r="BI57" s="295"/>
      <c r="BK57" s="115"/>
    </row>
    <row r="58" spans="1:63" x14ac:dyDescent="0.25">
      <c r="A58" s="338">
        <v>3</v>
      </c>
      <c r="B58" s="339" t="s">
        <v>76</v>
      </c>
      <c r="C58" s="340" t="s">
        <v>89</v>
      </c>
      <c r="D58" s="99">
        <v>19.45</v>
      </c>
      <c r="E58" s="328">
        <f t="shared" si="10"/>
        <v>0</v>
      </c>
      <c r="F58" s="325">
        <f>SUM(G58:H58)</f>
        <v>0</v>
      </c>
      <c r="G58" s="330"/>
      <c r="H58" s="330"/>
      <c r="I58" s="330"/>
      <c r="J58" s="330"/>
      <c r="K58" s="330"/>
      <c r="L58" s="330"/>
      <c r="M58" s="330"/>
      <c r="N58" s="330"/>
      <c r="O58" s="330"/>
      <c r="P58" s="330"/>
      <c r="Q58" s="330"/>
      <c r="R58" s="325">
        <f>SUM(S58:Z58,AB58:BC58)</f>
        <v>8.4599999999999991</v>
      </c>
      <c r="S58" s="330"/>
      <c r="T58" s="330"/>
      <c r="U58" s="330"/>
      <c r="V58" s="330"/>
      <c r="W58" s="330"/>
      <c r="X58" s="330"/>
      <c r="Y58" s="330"/>
      <c r="Z58" s="330">
        <v>3.3</v>
      </c>
      <c r="AA58" s="551">
        <f t="shared" si="15"/>
        <v>5.13</v>
      </c>
      <c r="AB58" s="330"/>
      <c r="AC58" s="330">
        <v>1.5</v>
      </c>
      <c r="AD58" s="330"/>
      <c r="AE58" s="330"/>
      <c r="AF58" s="330"/>
      <c r="AG58" s="330">
        <v>1.63</v>
      </c>
      <c r="AH58" s="330"/>
      <c r="AI58" s="330"/>
      <c r="AJ58" s="330"/>
      <c r="AK58" s="330"/>
      <c r="AL58" s="330">
        <v>2</v>
      </c>
      <c r="AM58" s="330"/>
      <c r="AN58" s="330"/>
      <c r="AO58" s="330"/>
      <c r="AP58" s="330"/>
      <c r="AQ58" s="330"/>
      <c r="AR58" s="330"/>
      <c r="AS58" s="330"/>
      <c r="AT58" s="330"/>
      <c r="AU58" s="330">
        <v>0.03</v>
      </c>
      <c r="AV58" s="330"/>
      <c r="AW58" s="330"/>
      <c r="AX58" s="330"/>
      <c r="AY58" s="330"/>
      <c r="AZ58" s="330"/>
      <c r="BA58" s="330"/>
      <c r="BB58" s="330"/>
      <c r="BC58" s="330"/>
      <c r="BD58" s="329">
        <f>D58-BE58</f>
        <v>10.989999999999998</v>
      </c>
      <c r="BE58" s="325">
        <f>SUM(AB58:BC58,G58:Q58,S58:Z58)</f>
        <v>8.4600000000000009</v>
      </c>
      <c r="BF58" s="314">
        <f>BD60</f>
        <v>10.989999999999998</v>
      </c>
      <c r="BG58" s="117">
        <f t="shared" si="14"/>
        <v>8.4600000000000009</v>
      </c>
      <c r="BH58" s="296"/>
      <c r="BI58" s="295"/>
      <c r="BK58" s="115"/>
    </row>
    <row r="59" spans="1:63" ht="16.5" customHeight="1" x14ac:dyDescent="0.25">
      <c r="A59" s="341"/>
      <c r="B59" s="342" t="s">
        <v>121</v>
      </c>
      <c r="C59" s="343"/>
      <c r="D59" s="332"/>
      <c r="E59" s="325">
        <f>SUM(G59:Q59)</f>
        <v>0</v>
      </c>
      <c r="F59" s="325">
        <f>SUM(G59:H59)</f>
        <v>0</v>
      </c>
      <c r="G59" s="325">
        <f>SUM(G30:G58,G10:G19,G21:G28)</f>
        <v>0</v>
      </c>
      <c r="H59" s="325">
        <f>SUM(H30:H58,H11:H19,H9,H21:H28)</f>
        <v>0</v>
      </c>
      <c r="I59" s="325">
        <f>SUM(I30:I58,I12:I19,I9:I10,I21:I28)</f>
        <v>0</v>
      </c>
      <c r="J59" s="325">
        <f>SUM(J30:J58,J13:J19,J9:J11,J21:J28)</f>
        <v>0</v>
      </c>
      <c r="K59" s="325">
        <f>SUM(K30:K58,K14:K19,K9:K12,K21:K28)</f>
        <v>0</v>
      </c>
      <c r="L59" s="325">
        <f>SUM(L30:L58,L15:L19,L9:L13,L21:L28)</f>
        <v>0</v>
      </c>
      <c r="M59" s="325">
        <f>SUM(M30:M58,M16:M19,M9:M14,M21:M28)</f>
        <v>0</v>
      </c>
      <c r="N59" s="325">
        <f>SUM(N30:N58,N17:N19,N9:N15,N21:N28)</f>
        <v>0</v>
      </c>
      <c r="O59" s="325">
        <f>SUM(O30:O58,O18:O19,O9:O16,O21:O28)</f>
        <v>0</v>
      </c>
      <c r="P59" s="325">
        <f>SUM(P30:P58,P19,P9:P17,P21:P28)</f>
        <v>0</v>
      </c>
      <c r="Q59" s="325">
        <f>SUM(Q30:Q58,Q9:Q18,Q21:Q28)</f>
        <v>0</v>
      </c>
      <c r="R59" s="325">
        <f>SUM(S59:Z59,AB59:BC59)</f>
        <v>1035.0100000000002</v>
      </c>
      <c r="S59" s="325">
        <f>SUM(S30:S58,S9:S19,S22:S28)</f>
        <v>962.67000000000007</v>
      </c>
      <c r="T59" s="325">
        <f>SUM(T30:T58,T21,T9:T19,T23:T28)</f>
        <v>0.15</v>
      </c>
      <c r="U59" s="325">
        <f>SUM(U30:U58,U21:U22,U9:U19,U24:U28)</f>
        <v>0</v>
      </c>
      <c r="V59" s="325">
        <f>SUM(V30:V58,V21:V23,V9:V19,V25:V28)</f>
        <v>0</v>
      </c>
      <c r="W59" s="325">
        <f>SUM(W30:W58,W21:W24,W9:W19,W26:W28)</f>
        <v>1.2</v>
      </c>
      <c r="X59" s="325">
        <f>SUM(X30:X58,X21:X25,X9:X19,X27:X28)</f>
        <v>3.95</v>
      </c>
      <c r="Y59" s="325">
        <f>SUM(Y30:Y58,Y21:Y26,Y9:Y19,Y28)</f>
        <v>0</v>
      </c>
      <c r="Z59" s="325">
        <f>SUM(Z30:Z58,Z21:Z27,Z9:Z19)</f>
        <v>14.95</v>
      </c>
      <c r="AA59" s="551">
        <f>SUM(AA30:AA58,AA21:AA28,AA9:AA19)</f>
        <v>40.08</v>
      </c>
      <c r="AB59" s="325">
        <f>SUM(AB31:AB58,AB21:AB28,AB9:AB19)</f>
        <v>12.95</v>
      </c>
      <c r="AC59" s="325">
        <f>SUM(AC32:AC58,AC21:AC28,AC9:AC19,AC30)</f>
        <v>18.799999999999997</v>
      </c>
      <c r="AD59" s="325">
        <f>SUM(AD33:AD58,AD21:AD28,AD9:AD19,AD30:AD31)</f>
        <v>0</v>
      </c>
      <c r="AE59" s="325">
        <f>SUM(AE34:AE58,AE21:AE28,AE9:AE19,AE30:AE32)</f>
        <v>0</v>
      </c>
      <c r="AF59" s="325">
        <f>SUM(AF35:AF58,AF21:AF28,AF9:AF19,AF30:AF33)</f>
        <v>0.1</v>
      </c>
      <c r="AG59" s="325">
        <f>SUM(AG36:AG58,AG21:AG28,AG9:AG19,AG30:AG34)</f>
        <v>3.9299999999999997</v>
      </c>
      <c r="AH59" s="325">
        <f>SUM(AH37:AH58,AH21:AH28,AH9:AH19,AH30:AH35)</f>
        <v>2.1</v>
      </c>
      <c r="AI59" s="325">
        <f>SUM(AI38:AI58,AI21:AI28,AI9:AI19,AI30:AI36)</f>
        <v>0.12</v>
      </c>
      <c r="AJ59" s="325">
        <f>SUM(AJ39:AJ58,AJ21:AJ28,AJ9:AJ19,AJ30:AJ37)</f>
        <v>0</v>
      </c>
      <c r="AK59" s="325">
        <f>SUM(AK40:AK58,AK21:AK28,AK9:AK19,AK30:AK38)</f>
        <v>0</v>
      </c>
      <c r="AL59" s="325">
        <f>SUM(AL41:AL58,AL21:AL28,AL9:AL19,AL30:AL39)</f>
        <v>2</v>
      </c>
      <c r="AM59" s="325">
        <f>SUM(AM42:AM58,AM21:AM28,AM9:AM19,AM30:AM40)</f>
        <v>0</v>
      </c>
      <c r="AN59" s="325">
        <f>SUM(AN43:AN58,AN21:AN28,AN9:AN19,AN30:AN41)</f>
        <v>0</v>
      </c>
      <c r="AO59" s="325">
        <f>SUM(AO44:AO58,AO21:AO28,AO9:AO19,AO30:AO42)</f>
        <v>0</v>
      </c>
      <c r="AP59" s="325">
        <f>SUM(AP45:AP58,AP21:AP28,AP9:AP19,AP30:AP43)</f>
        <v>0</v>
      </c>
      <c r="AQ59" s="325">
        <f>SUM(AQ46:AQ58,AQ21:AQ28,AQ9:AQ19,AQ30:AQ44)</f>
        <v>0.08</v>
      </c>
      <c r="AR59" s="325">
        <f>SUM(AR47:AR58,AR21:AR28,AR9:AR19,AR30:AR45)</f>
        <v>0</v>
      </c>
      <c r="AS59" s="325">
        <f>SUM(AS48:AS58,AS21:AS28,AS9:AS19,AS30:AS46)</f>
        <v>1.42</v>
      </c>
      <c r="AT59" s="325">
        <f>SUM(AT49:AT58,AT21:AT28,AT9:AT19,AT30:AT47)</f>
        <v>0.08</v>
      </c>
      <c r="AU59" s="325">
        <f>SUM(AU50:AU58,AU21:AU28,AU9:AU19,AU30:AU48)</f>
        <v>10.51</v>
      </c>
      <c r="AV59" s="325">
        <f>SUM(AV51:AV58,AV21:AV28,AV9:AV19,AV30:AV49)</f>
        <v>0</v>
      </c>
      <c r="AW59" s="325">
        <f>SUM(AW52:AW58,AW21:AW28,AW9:AW19,AW30:AW50)</f>
        <v>0</v>
      </c>
      <c r="AX59" s="325">
        <f>SUM(AX53:AX58,AX30:AX51,AX9:AX19,AX21:AX28)</f>
        <v>0</v>
      </c>
      <c r="AY59" s="325">
        <f>SUM(AY54:AY58,AY30:AY52,AY9:AY19,AY21:AY28)</f>
        <v>0</v>
      </c>
      <c r="AZ59" s="325">
        <f>SUM(AZ55:AZ58,AZ30:AZ53,AZ9:AZ19,AZ21:AZ28)</f>
        <v>0</v>
      </c>
      <c r="BA59" s="325">
        <f>SUM(BA56:BA58,BA30:BA54,BA9:BA19,BA21:BA28)</f>
        <v>0</v>
      </c>
      <c r="BB59" s="325">
        <f>SUM(BB57:BB58,BB30:BB55,BB9:BB19,BB21:BB28)</f>
        <v>0</v>
      </c>
      <c r="BC59" s="325">
        <f>SUM(BC58,BC30:BC56,BC9:BC19,BC21:BC28)</f>
        <v>0</v>
      </c>
      <c r="BD59" s="325">
        <f>SUM(BD30:BD57,BD9:BD19,BD21:BD28)</f>
        <v>0</v>
      </c>
      <c r="BE59" s="330"/>
      <c r="BF59" s="330"/>
      <c r="BG59" s="116"/>
      <c r="BH59" s="296"/>
    </row>
    <row r="60" spans="1:63" ht="36.75" customHeight="1" x14ac:dyDescent="0.25">
      <c r="A60" s="344"/>
      <c r="B60" s="345" t="s">
        <v>122</v>
      </c>
      <c r="C60" s="346"/>
      <c r="D60" s="347"/>
      <c r="E60" s="347">
        <f>E59+E7</f>
        <v>14216.609999999999</v>
      </c>
      <c r="F60" s="347">
        <f>F8+F59</f>
        <v>443.47</v>
      </c>
      <c r="G60" s="347">
        <f>G59+G9</f>
        <v>443.47</v>
      </c>
      <c r="H60" s="347">
        <f>H10+H59</f>
        <v>0</v>
      </c>
      <c r="I60" s="347">
        <f>I11+I59</f>
        <v>159.32000000000002</v>
      </c>
      <c r="J60" s="347">
        <f>J12+J59</f>
        <v>296.46999999999997</v>
      </c>
      <c r="K60" s="347">
        <f>K13+K59</f>
        <v>0</v>
      </c>
      <c r="L60" s="347">
        <f>L14+L59</f>
        <v>10985.53</v>
      </c>
      <c r="M60" s="347">
        <f>M15+M59</f>
        <v>2324.4299999999998</v>
      </c>
      <c r="N60" s="347">
        <f>N16+N59</f>
        <v>821.74</v>
      </c>
      <c r="O60" s="347">
        <f>O59+O17</f>
        <v>7.38</v>
      </c>
      <c r="P60" s="347">
        <f>P59+P18</f>
        <v>0</v>
      </c>
      <c r="Q60" s="347">
        <f>Q59+Q19</f>
        <v>0</v>
      </c>
      <c r="R60" s="347">
        <f>SUM(R59,R20)</f>
        <v>1631.1100000000001</v>
      </c>
      <c r="S60" s="347">
        <f>S59+S21</f>
        <v>993.25000000000011</v>
      </c>
      <c r="T60" s="347">
        <f>T59+T22</f>
        <v>0.15</v>
      </c>
      <c r="U60" s="347">
        <f>U59+U23</f>
        <v>0</v>
      </c>
      <c r="V60" s="347">
        <f>+V59+V24</f>
        <v>0</v>
      </c>
      <c r="W60" s="347">
        <f>+W59+W25</f>
        <v>1.2</v>
      </c>
      <c r="X60" s="347">
        <f>X59+X26</f>
        <v>3.95</v>
      </c>
      <c r="Y60" s="347">
        <f>+Y59+Y27</f>
        <v>0</v>
      </c>
      <c r="Z60" s="347">
        <f>+Z59+Z28</f>
        <v>14.95</v>
      </c>
      <c r="AA60" s="553">
        <f>+AA59+AA29</f>
        <v>393.4</v>
      </c>
      <c r="AB60" s="347">
        <f>+AB59+AB30</f>
        <v>132.29999999999998</v>
      </c>
      <c r="AC60" s="347">
        <f>+AC59+AC31</f>
        <v>225.40999999999997</v>
      </c>
      <c r="AD60" s="347">
        <f>+AD59+AD32</f>
        <v>0.37</v>
      </c>
      <c r="AE60" s="347">
        <f>+AE59+AE33</f>
        <v>0.2</v>
      </c>
      <c r="AF60" s="347">
        <f>+AF59+AF34</f>
        <v>4.12</v>
      </c>
      <c r="AG60" s="347">
        <f>+AG59+AG35</f>
        <v>7.1099999999999994</v>
      </c>
      <c r="AH60" s="347">
        <f>+AH59+AH36</f>
        <v>2.1</v>
      </c>
      <c r="AI60" s="347">
        <f>+AI59+AI37</f>
        <v>0.13999999999999999</v>
      </c>
      <c r="AJ60" s="347">
        <f>+AJ59+AJ38</f>
        <v>0</v>
      </c>
      <c r="AK60" s="347">
        <f>+AK59+AK39</f>
        <v>0</v>
      </c>
      <c r="AL60" s="347">
        <f>+AL59+AL40</f>
        <v>2</v>
      </c>
      <c r="AM60" s="347">
        <f>+AM59+AM41</f>
        <v>0.64</v>
      </c>
      <c r="AN60" s="347">
        <f>+AN59+AN42</f>
        <v>18.7</v>
      </c>
      <c r="AO60" s="347">
        <f>+AO59+AO43</f>
        <v>0</v>
      </c>
      <c r="AP60" s="347">
        <f>+AP59+AP44</f>
        <v>0</v>
      </c>
      <c r="AQ60" s="347">
        <f>+AQ59+AQ45</f>
        <v>0.3</v>
      </c>
      <c r="AR60" s="347">
        <f>AR59+AR46</f>
        <v>0</v>
      </c>
      <c r="AS60" s="347">
        <f>AS59+AS47</f>
        <v>4.0199999999999996</v>
      </c>
      <c r="AT60" s="347">
        <f>AT59+AT48</f>
        <v>0.08</v>
      </c>
      <c r="AU60" s="347">
        <f>AU59+AU49</f>
        <v>57.339999999999996</v>
      </c>
      <c r="AV60" s="347">
        <f>AV59+AV50</f>
        <v>0</v>
      </c>
      <c r="AW60" s="347">
        <f>AW59+AW51</f>
        <v>0.52</v>
      </c>
      <c r="AX60" s="347">
        <f>AX59+AX52</f>
        <v>0</v>
      </c>
      <c r="AY60" s="347">
        <f>AY59+AY53</f>
        <v>0</v>
      </c>
      <c r="AZ60" s="347">
        <f>AZ59+AZ54</f>
        <v>1.19</v>
      </c>
      <c r="BA60" s="347">
        <f>BA59+BA55</f>
        <v>96.77</v>
      </c>
      <c r="BB60" s="347">
        <f>BB59+BB56</f>
        <v>64.290000000000006</v>
      </c>
      <c r="BC60" s="347">
        <f>BC59+BC57</f>
        <v>0</v>
      </c>
      <c r="BD60" s="347">
        <f>BD59+BD58</f>
        <v>10.989999999999998</v>
      </c>
      <c r="BE60" s="347"/>
      <c r="BF60" s="347"/>
      <c r="BG60" s="116"/>
      <c r="BH60" s="296"/>
    </row>
    <row r="61" spans="1:63" ht="36.75" customHeight="1" x14ac:dyDescent="0.25">
      <c r="A61" s="119"/>
      <c r="B61" s="124"/>
      <c r="C61" s="125"/>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547"/>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H61" s="296"/>
    </row>
    <row r="62" spans="1:63" ht="31.5" customHeight="1" x14ac:dyDescent="0.25">
      <c r="A62" s="119"/>
      <c r="B62" s="120" t="s">
        <v>171</v>
      </c>
      <c r="C62" s="121" t="s">
        <v>167</v>
      </c>
      <c r="D62" s="122"/>
      <c r="E62" s="116"/>
      <c r="F62" s="116"/>
      <c r="G62" s="116"/>
      <c r="H62" s="116"/>
      <c r="I62" s="116"/>
      <c r="J62" s="116"/>
      <c r="K62" s="116"/>
      <c r="L62" s="116"/>
      <c r="M62" s="116"/>
      <c r="N62" s="116"/>
      <c r="O62" s="116"/>
      <c r="P62" s="116"/>
      <c r="Q62" s="116"/>
      <c r="R62" s="116"/>
      <c r="S62" s="116"/>
      <c r="T62" s="116"/>
      <c r="U62" s="116"/>
      <c r="V62" s="116"/>
      <c r="W62" s="116"/>
      <c r="X62" s="116"/>
      <c r="Y62" s="116"/>
      <c r="Z62" s="116"/>
      <c r="AA62" s="547"/>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H62" s="296"/>
      <c r="BI62" s="295"/>
    </row>
    <row r="63" spans="1:63" x14ac:dyDescent="0.25">
      <c r="A63" s="119"/>
      <c r="B63" s="120" t="s">
        <v>172</v>
      </c>
      <c r="C63" s="121" t="s">
        <v>168</v>
      </c>
      <c r="D63" s="122"/>
      <c r="E63" s="116"/>
      <c r="F63" s="116"/>
      <c r="G63" s="116"/>
      <c r="H63" s="116"/>
      <c r="I63" s="116"/>
      <c r="J63" s="116"/>
      <c r="K63" s="116"/>
      <c r="L63" s="116"/>
      <c r="M63" s="116"/>
      <c r="N63" s="116"/>
      <c r="O63" s="116"/>
      <c r="P63" s="116"/>
      <c r="Q63" s="116"/>
      <c r="R63" s="116"/>
      <c r="S63" s="116"/>
      <c r="T63" s="116"/>
      <c r="U63" s="116"/>
      <c r="V63" s="116"/>
      <c r="W63" s="116"/>
      <c r="X63" s="116"/>
      <c r="Y63" s="116"/>
      <c r="Z63" s="116"/>
      <c r="AA63" s="547"/>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5"/>
      <c r="AX63" s="115"/>
      <c r="AY63" s="115"/>
      <c r="AZ63" s="116"/>
      <c r="BA63" s="116"/>
      <c r="BB63" s="116"/>
      <c r="BC63" s="116"/>
      <c r="BD63" s="116"/>
      <c r="BE63" s="116"/>
      <c r="BF63" s="116"/>
      <c r="BH63" s="296"/>
      <c r="BI63" s="295"/>
    </row>
    <row r="64" spans="1:63" x14ac:dyDescent="0.25">
      <c r="A64" s="119"/>
      <c r="B64" s="120" t="s">
        <v>173</v>
      </c>
      <c r="C64" s="121" t="s">
        <v>127</v>
      </c>
      <c r="D64" s="122"/>
      <c r="E64" s="116"/>
      <c r="F64" s="116"/>
      <c r="G64" s="116"/>
      <c r="H64" s="116"/>
      <c r="I64" s="116"/>
      <c r="J64" s="116"/>
      <c r="K64" s="116"/>
      <c r="L64" s="116"/>
      <c r="M64" s="116"/>
      <c r="N64" s="116"/>
      <c r="O64" s="116"/>
      <c r="P64" s="116"/>
      <c r="Q64" s="116"/>
      <c r="R64" s="116"/>
      <c r="S64" s="116"/>
      <c r="T64" s="116"/>
      <c r="U64" s="116"/>
      <c r="V64" s="116"/>
      <c r="W64" s="116"/>
      <c r="X64" s="116"/>
      <c r="Y64" s="116"/>
      <c r="Z64" s="116"/>
      <c r="AA64" s="547"/>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5"/>
      <c r="AX64" s="115"/>
      <c r="AY64" s="115"/>
      <c r="AZ64" s="116"/>
      <c r="BA64" s="116"/>
      <c r="BB64" s="116"/>
      <c r="BC64" s="116"/>
      <c r="BD64" s="116"/>
      <c r="BE64" s="116"/>
      <c r="BF64" s="116"/>
      <c r="BH64" s="296"/>
      <c r="BI64" s="295"/>
    </row>
    <row r="65" spans="1:61" x14ac:dyDescent="0.25">
      <c r="A65" s="119"/>
      <c r="B65" s="124"/>
      <c r="C65" s="125"/>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547"/>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5"/>
      <c r="AX65" s="115"/>
      <c r="AY65" s="115"/>
      <c r="AZ65" s="116"/>
      <c r="BA65" s="116"/>
      <c r="BB65" s="116"/>
      <c r="BC65" s="116"/>
      <c r="BD65" s="116"/>
      <c r="BE65" s="116"/>
      <c r="BF65" s="116"/>
      <c r="BH65" s="296"/>
      <c r="BI65" s="293"/>
    </row>
    <row r="66" spans="1:61" x14ac:dyDescent="0.25">
      <c r="AW66" s="115"/>
      <c r="AX66" s="115"/>
      <c r="AY66" s="115"/>
      <c r="BH66" s="296"/>
      <c r="BI66" s="293"/>
    </row>
    <row r="67" spans="1:61" x14ac:dyDescent="0.25">
      <c r="BH67" s="296"/>
      <c r="BI67" s="293"/>
    </row>
    <row r="68" spans="1:61" x14ac:dyDescent="0.25">
      <c r="BH68" s="296"/>
      <c r="BI68" s="293"/>
    </row>
    <row r="69" spans="1:61" x14ac:dyDescent="0.25">
      <c r="BH69" s="294"/>
      <c r="BI69" s="293"/>
    </row>
    <row r="70" spans="1:61" x14ac:dyDescent="0.25">
      <c r="BH70" s="294"/>
      <c r="BI70" s="293"/>
    </row>
    <row r="71" spans="1:61" x14ac:dyDescent="0.25">
      <c r="BH71" s="294"/>
      <c r="BI71" s="295"/>
    </row>
    <row r="72" spans="1:61" x14ac:dyDescent="0.25">
      <c r="BH72" s="294"/>
      <c r="BI72" s="295"/>
    </row>
    <row r="73" spans="1:61" x14ac:dyDescent="0.25">
      <c r="BH73" s="294"/>
      <c r="BI73" s="295"/>
    </row>
    <row r="76" spans="1:61" x14ac:dyDescent="0.25">
      <c r="B76" s="143"/>
    </row>
  </sheetData>
  <sheetProtection selectLockedCells="1"/>
  <mergeCells count="11">
    <mergeCell ref="A1:B1"/>
    <mergeCell ref="A2:BE2"/>
    <mergeCell ref="A3:BF3"/>
    <mergeCell ref="BC4:BF4"/>
    <mergeCell ref="A5:A6"/>
    <mergeCell ref="B5:B6"/>
    <mergeCell ref="C5:C6"/>
    <mergeCell ref="D5:D6"/>
    <mergeCell ref="F5:BD5"/>
    <mergeCell ref="BE5:BE6"/>
    <mergeCell ref="BF5:BF6"/>
  </mergeCells>
  <pageMargins left="0.47" right="0.16" top="0.64" bottom="0.2" header="0.56999999999999995" footer="0.16"/>
  <pageSetup paperSize="8"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L76"/>
  <sheetViews>
    <sheetView topLeftCell="A4" zoomScale="85" zoomScaleNormal="85" zoomScaleSheetLayoutView="55" workbookViewId="0">
      <pane xSplit="4" ySplit="3" topLeftCell="O39" activePane="bottomRight" state="frozen"/>
      <selection activeCell="D14" sqref="D14"/>
      <selection pane="topRight" activeCell="D14" sqref="D14"/>
      <selection pane="bottomLeft" activeCell="D14" sqref="D14"/>
      <selection pane="bottomRight" activeCell="D14" sqref="D14"/>
    </sheetView>
  </sheetViews>
  <sheetFormatPr defaultColWidth="7.85546875" defaultRowHeight="15.75" x14ac:dyDescent="0.25"/>
  <cols>
    <col min="1" max="1" width="6.28515625" style="140" bestFit="1" customWidth="1"/>
    <col min="2" max="2" width="53" style="141" bestFit="1" customWidth="1"/>
    <col min="3" max="3" width="7.140625" style="142" bestFit="1" customWidth="1"/>
    <col min="4" max="4" width="14.85546875" style="99" bestFit="1" customWidth="1"/>
    <col min="5" max="5" width="6.7109375" style="99" bestFit="1" customWidth="1"/>
    <col min="6" max="7" width="5.42578125" style="99" bestFit="1" customWidth="1"/>
    <col min="8" max="8" width="5.28515625" style="99" bestFit="1" customWidth="1"/>
    <col min="9" max="9" width="5.85546875" style="99" bestFit="1" customWidth="1"/>
    <col min="10" max="10" width="5.7109375" style="99" bestFit="1" customWidth="1"/>
    <col min="11" max="12" width="6" style="99" bestFit="1" customWidth="1"/>
    <col min="13" max="13" width="5.7109375" style="99" bestFit="1" customWidth="1"/>
    <col min="14" max="14" width="5.85546875" style="99" bestFit="1" customWidth="1"/>
    <col min="15" max="15" width="7.140625" style="99" bestFit="1" customWidth="1"/>
    <col min="16" max="17" width="5.85546875" style="99" bestFit="1" customWidth="1"/>
    <col min="18" max="18" width="8.140625" style="99" customWidth="1"/>
    <col min="19" max="19" width="6.85546875" style="99" customWidth="1"/>
    <col min="20" max="20" width="6" style="99" bestFit="1" customWidth="1"/>
    <col min="21" max="21" width="5.42578125" style="99" bestFit="1" customWidth="1"/>
    <col min="22" max="23" width="7.140625" style="99" bestFit="1" customWidth="1"/>
    <col min="24" max="24" width="5.7109375" style="99" bestFit="1" customWidth="1"/>
    <col min="25" max="26" width="5.42578125" style="99" bestFit="1" customWidth="1"/>
    <col min="27" max="27" width="7.85546875" style="554" customWidth="1"/>
    <col min="28" max="28" width="7.140625" style="99" customWidth="1"/>
    <col min="29" max="29" width="7.140625" style="99" bestFit="1" customWidth="1"/>
    <col min="30" max="30" width="5.85546875" style="99" bestFit="1" customWidth="1"/>
    <col min="31" max="31" width="5.7109375" style="99" bestFit="1" customWidth="1"/>
    <col min="32" max="32" width="6" style="99" bestFit="1" customWidth="1"/>
    <col min="33" max="34" width="5.7109375" style="99" bestFit="1" customWidth="1"/>
    <col min="35" max="37" width="5.85546875" style="99" bestFit="1" customWidth="1"/>
    <col min="38" max="38" width="6" style="99" bestFit="1" customWidth="1"/>
    <col min="39" max="42" width="5.85546875" style="99" bestFit="1" customWidth="1"/>
    <col min="43" max="43" width="6" style="99" bestFit="1" customWidth="1"/>
    <col min="44" max="44" width="5.7109375" style="99" bestFit="1" customWidth="1"/>
    <col min="45" max="45" width="5.85546875" style="99" bestFit="1" customWidth="1"/>
    <col min="46" max="46" width="5.7109375" style="99" bestFit="1" customWidth="1"/>
    <col min="47" max="47" width="8.140625" style="99" bestFit="1" customWidth="1"/>
    <col min="48" max="48" width="5.85546875" style="99" bestFit="1" customWidth="1"/>
    <col min="49" max="50" width="5.7109375" style="99" bestFit="1" customWidth="1"/>
    <col min="51" max="51" width="6" style="99" bestFit="1" customWidth="1"/>
    <col min="52" max="52" width="5.28515625" style="99" bestFit="1" customWidth="1"/>
    <col min="53" max="53" width="5.85546875" style="99" bestFit="1" customWidth="1"/>
    <col min="54" max="54" width="6.42578125" style="99" bestFit="1" customWidth="1"/>
    <col min="55" max="56" width="5.85546875" style="99" bestFit="1" customWidth="1"/>
    <col min="57" max="57" width="10.5703125" style="99" bestFit="1" customWidth="1"/>
    <col min="58" max="58" width="11" style="99" bestFit="1" customWidth="1"/>
    <col min="59" max="59" width="10" style="99" customWidth="1"/>
    <col min="60" max="60" width="47.5703125" style="99" customWidth="1"/>
    <col min="61" max="61" width="20.85546875" style="99" customWidth="1"/>
    <col min="62" max="62" width="20.7109375" style="99" customWidth="1"/>
    <col min="63" max="16384" width="7.85546875" style="99"/>
  </cols>
  <sheetData>
    <row r="1" spans="1:64" x14ac:dyDescent="0.25">
      <c r="A1" s="1249" t="s">
        <v>215</v>
      </c>
      <c r="B1" s="1249"/>
      <c r="C1" s="315"/>
      <c r="D1" s="116"/>
      <c r="E1" s="116"/>
      <c r="F1" s="116"/>
      <c r="G1" s="116"/>
      <c r="H1" s="116"/>
      <c r="I1" s="116"/>
      <c r="J1" s="116"/>
      <c r="K1" s="116"/>
      <c r="L1" s="116"/>
      <c r="M1" s="116"/>
      <c r="N1" s="116"/>
      <c r="O1" s="116"/>
      <c r="P1" s="116"/>
      <c r="Q1" s="116"/>
      <c r="R1" s="116"/>
      <c r="S1" s="116"/>
      <c r="T1" s="116"/>
      <c r="U1" s="116"/>
      <c r="V1" s="116"/>
      <c r="W1" s="116"/>
      <c r="X1" s="116"/>
      <c r="Y1" s="116"/>
      <c r="Z1" s="116"/>
      <c r="AA1" s="547"/>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row>
    <row r="2" spans="1:64" ht="14.25" customHeight="1" x14ac:dyDescent="0.25">
      <c r="A2" s="1250" t="s">
        <v>2</v>
      </c>
      <c r="B2" s="1250"/>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0"/>
      <c r="AT2" s="1250"/>
      <c r="AU2" s="1250"/>
      <c r="AV2" s="1250"/>
      <c r="AW2" s="1250"/>
      <c r="AX2" s="1250"/>
      <c r="AY2" s="1250"/>
      <c r="AZ2" s="1250"/>
      <c r="BA2" s="1250"/>
      <c r="BB2" s="1250"/>
      <c r="BC2" s="1250"/>
      <c r="BD2" s="1250"/>
      <c r="BE2" s="1250"/>
      <c r="BF2" s="116"/>
      <c r="BG2" s="116"/>
    </row>
    <row r="3" spans="1:64" x14ac:dyDescent="0.25">
      <c r="A3" s="1251" t="s">
        <v>216</v>
      </c>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c r="AS3" s="1251"/>
      <c r="AT3" s="1251"/>
      <c r="AU3" s="1251"/>
      <c r="AV3" s="1251"/>
      <c r="AW3" s="1251"/>
      <c r="AX3" s="1251"/>
      <c r="AY3" s="1251"/>
      <c r="AZ3" s="1251"/>
      <c r="BA3" s="1251"/>
      <c r="BB3" s="1251"/>
      <c r="BC3" s="1251"/>
      <c r="BD3" s="1251"/>
      <c r="BE3" s="1251"/>
      <c r="BF3" s="1251"/>
      <c r="BG3" s="116"/>
    </row>
    <row r="4" spans="1:64" x14ac:dyDescent="0.25">
      <c r="A4" s="317"/>
      <c r="B4" s="316"/>
      <c r="C4" s="317"/>
      <c r="D4" s="317"/>
      <c r="E4" s="317"/>
      <c r="F4" s="317"/>
      <c r="G4" s="317"/>
      <c r="H4" s="317"/>
      <c r="I4" s="317"/>
      <c r="J4" s="317"/>
      <c r="K4" s="317"/>
      <c r="L4" s="317"/>
      <c r="M4" s="317"/>
      <c r="N4" s="317"/>
      <c r="O4" s="317"/>
      <c r="P4" s="317"/>
      <c r="Q4" s="317"/>
      <c r="R4" s="317"/>
      <c r="S4" s="317"/>
      <c r="T4" s="317"/>
      <c r="U4" s="317"/>
      <c r="V4" s="317"/>
      <c r="W4" s="317"/>
      <c r="X4" s="317"/>
      <c r="Y4" s="317"/>
      <c r="Z4" s="317"/>
      <c r="AA4" s="548"/>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1252" t="s">
        <v>32</v>
      </c>
      <c r="BD4" s="1252"/>
      <c r="BE4" s="1252"/>
      <c r="BF4" s="1252"/>
      <c r="BG4" s="116"/>
    </row>
    <row r="5" spans="1:64" ht="14.25" customHeight="1" x14ac:dyDescent="0.25">
      <c r="A5" s="1253" t="s">
        <v>20</v>
      </c>
      <c r="B5" s="1254" t="s">
        <v>170</v>
      </c>
      <c r="C5" s="1175" t="s">
        <v>24</v>
      </c>
      <c r="D5" s="1248" t="s">
        <v>427</v>
      </c>
      <c r="E5" s="311"/>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c r="AX5" s="1248"/>
      <c r="AY5" s="1248"/>
      <c r="AZ5" s="1248"/>
      <c r="BA5" s="1248"/>
      <c r="BB5" s="1248"/>
      <c r="BC5" s="1248"/>
      <c r="BD5" s="1248"/>
      <c r="BE5" s="1248" t="s">
        <v>120</v>
      </c>
      <c r="BF5" s="1248" t="s">
        <v>448</v>
      </c>
      <c r="BG5" s="116"/>
    </row>
    <row r="6" spans="1:64" s="138" customFormat="1" ht="36" customHeight="1" x14ac:dyDescent="0.2">
      <c r="A6" s="1253"/>
      <c r="B6" s="1255"/>
      <c r="C6" s="1256"/>
      <c r="D6" s="1248"/>
      <c r="E6" s="312" t="s">
        <v>25</v>
      </c>
      <c r="F6" s="318" t="s">
        <v>86</v>
      </c>
      <c r="G6" s="311" t="s">
        <v>84</v>
      </c>
      <c r="H6" s="311" t="s">
        <v>207</v>
      </c>
      <c r="I6" s="311" t="s">
        <v>56</v>
      </c>
      <c r="J6" s="311" t="s">
        <v>44</v>
      </c>
      <c r="K6" s="311" t="s">
        <v>26</v>
      </c>
      <c r="L6" s="311" t="s">
        <v>27</v>
      </c>
      <c r="M6" s="311" t="s">
        <v>45</v>
      </c>
      <c r="N6" s="311" t="s">
        <v>447</v>
      </c>
      <c r="O6" s="311" t="s">
        <v>78</v>
      </c>
      <c r="P6" s="311" t="s">
        <v>51</v>
      </c>
      <c r="Q6" s="311" t="s">
        <v>58</v>
      </c>
      <c r="R6" s="312" t="s">
        <v>28</v>
      </c>
      <c r="S6" s="311" t="s">
        <v>29</v>
      </c>
      <c r="T6" s="311" t="s">
        <v>30</v>
      </c>
      <c r="U6" s="311" t="s">
        <v>131</v>
      </c>
      <c r="V6" s="311" t="s">
        <v>135</v>
      </c>
      <c r="W6" s="311" t="s">
        <v>133</v>
      </c>
      <c r="X6" s="311" t="s">
        <v>53</v>
      </c>
      <c r="Y6" s="311" t="s">
        <v>46</v>
      </c>
      <c r="Z6" s="311" t="s">
        <v>54</v>
      </c>
      <c r="AA6" s="549" t="s">
        <v>31</v>
      </c>
      <c r="AB6" s="313" t="s">
        <v>249</v>
      </c>
      <c r="AC6" s="313" t="s">
        <v>258</v>
      </c>
      <c r="AD6" s="313" t="s">
        <v>245</v>
      </c>
      <c r="AE6" s="313" t="s">
        <v>436</v>
      </c>
      <c r="AF6" s="313" t="s">
        <v>246</v>
      </c>
      <c r="AG6" s="313" t="s">
        <v>437</v>
      </c>
      <c r="AH6" s="313" t="s">
        <v>438</v>
      </c>
      <c r="AI6" s="313" t="s">
        <v>364</v>
      </c>
      <c r="AJ6" s="313" t="s">
        <v>439</v>
      </c>
      <c r="AK6" s="313" t="s">
        <v>156</v>
      </c>
      <c r="AL6" s="313" t="s">
        <v>77</v>
      </c>
      <c r="AM6" s="313" t="s">
        <v>103</v>
      </c>
      <c r="AN6" s="313" t="s">
        <v>48</v>
      </c>
      <c r="AO6" s="313" t="s">
        <v>440</v>
      </c>
      <c r="AP6" s="313" t="s">
        <v>441</v>
      </c>
      <c r="AQ6" s="313" t="s">
        <v>346</v>
      </c>
      <c r="AR6" s="314" t="s">
        <v>132</v>
      </c>
      <c r="AS6" s="311" t="s">
        <v>159</v>
      </c>
      <c r="AT6" s="311" t="s">
        <v>160</v>
      </c>
      <c r="AU6" s="311" t="s">
        <v>100</v>
      </c>
      <c r="AV6" s="311" t="s">
        <v>101</v>
      </c>
      <c r="AW6" s="311" t="s">
        <v>105</v>
      </c>
      <c r="AX6" s="311" t="s">
        <v>102</v>
      </c>
      <c r="AY6" s="311" t="s">
        <v>126</v>
      </c>
      <c r="AZ6" s="311" t="s">
        <v>111</v>
      </c>
      <c r="BA6" s="311" t="s">
        <v>165</v>
      </c>
      <c r="BB6" s="311" t="s">
        <v>166</v>
      </c>
      <c r="BC6" s="311" t="s">
        <v>82</v>
      </c>
      <c r="BD6" s="311" t="s">
        <v>89</v>
      </c>
      <c r="BE6" s="1248"/>
      <c r="BF6" s="1248"/>
      <c r="BG6" s="117"/>
    </row>
    <row r="7" spans="1:64" s="138" customFormat="1" x14ac:dyDescent="0.25">
      <c r="A7" s="319">
        <v>1</v>
      </c>
      <c r="B7" s="320" t="s">
        <v>35</v>
      </c>
      <c r="C7" s="321" t="s">
        <v>25</v>
      </c>
      <c r="D7" s="332">
        <f>D8+D11+D12+D13+D14+D15+D17+D18+D19</f>
        <v>3192.55</v>
      </c>
      <c r="E7" s="323">
        <f>D7-BE7</f>
        <v>3137.48</v>
      </c>
      <c r="F7" s="324">
        <f>SUM(F11:F19)</f>
        <v>0</v>
      </c>
      <c r="G7" s="324">
        <f>SUM(G10:G19)</f>
        <v>0</v>
      </c>
      <c r="H7" s="324">
        <f>SUM(H9,H11:H19)</f>
        <v>0</v>
      </c>
      <c r="I7" s="324">
        <f>SUM(I9:I10,I12:I19)</f>
        <v>0</v>
      </c>
      <c r="J7" s="324">
        <f>SUM(J9:J11,J13:J19)</f>
        <v>0</v>
      </c>
      <c r="K7" s="324">
        <f>SUM(K9:K12,K14:K19)</f>
        <v>0</v>
      </c>
      <c r="L7" s="324">
        <f>SUM(L9:L13,L15:L19)</f>
        <v>0</v>
      </c>
      <c r="M7" s="324">
        <f>SUM(M9:M14,M16:M19)</f>
        <v>0</v>
      </c>
      <c r="N7" s="324">
        <f>SUM(N9:N15,N17:N19)</f>
        <v>0</v>
      </c>
      <c r="O7" s="324">
        <f>SUM(O9:O16,O18:O19)</f>
        <v>0</v>
      </c>
      <c r="P7" s="324">
        <f>SUM(P9:P17,P19)</f>
        <v>0</v>
      </c>
      <c r="Q7" s="324">
        <f>SUM(Q9:Q18)</f>
        <v>2.84</v>
      </c>
      <c r="R7" s="325">
        <f>SUM(R9:R19)</f>
        <v>52.23</v>
      </c>
      <c r="S7" s="324">
        <f>SUM(S9:S19)</f>
        <v>14.93</v>
      </c>
      <c r="T7" s="324">
        <f t="shared" ref="T7:BD7" si="0">SUM(T9:T19)</f>
        <v>0.14000000000000001</v>
      </c>
      <c r="U7" s="324">
        <f t="shared" si="0"/>
        <v>0</v>
      </c>
      <c r="V7" s="324">
        <f t="shared" si="0"/>
        <v>0</v>
      </c>
      <c r="W7" s="324">
        <f t="shared" si="0"/>
        <v>5.5</v>
      </c>
      <c r="X7" s="324">
        <f t="shared" si="0"/>
        <v>0</v>
      </c>
      <c r="Y7" s="324">
        <f t="shared" si="0"/>
        <v>0</v>
      </c>
      <c r="Z7" s="324">
        <f>SUM(Z9:Z19)</f>
        <v>7.6</v>
      </c>
      <c r="AA7" s="550">
        <f t="shared" si="0"/>
        <v>14.07</v>
      </c>
      <c r="AB7" s="324">
        <f t="shared" si="0"/>
        <v>6.7700000000000005</v>
      </c>
      <c r="AC7" s="324">
        <f t="shared" si="0"/>
        <v>7.1</v>
      </c>
      <c r="AD7" s="324">
        <f t="shared" si="0"/>
        <v>0</v>
      </c>
      <c r="AE7" s="324">
        <f t="shared" si="0"/>
        <v>0</v>
      </c>
      <c r="AF7" s="324">
        <f t="shared" si="0"/>
        <v>0</v>
      </c>
      <c r="AG7" s="324">
        <f t="shared" si="0"/>
        <v>0</v>
      </c>
      <c r="AH7" s="324">
        <f t="shared" si="0"/>
        <v>0</v>
      </c>
      <c r="AI7" s="324">
        <f t="shared" si="0"/>
        <v>0.03</v>
      </c>
      <c r="AJ7" s="324">
        <f t="shared" si="0"/>
        <v>0</v>
      </c>
      <c r="AK7" s="324">
        <f t="shared" si="0"/>
        <v>0</v>
      </c>
      <c r="AL7" s="324">
        <f t="shared" si="0"/>
        <v>0.17</v>
      </c>
      <c r="AM7" s="324">
        <f t="shared" si="0"/>
        <v>0</v>
      </c>
      <c r="AN7" s="324">
        <f t="shared" si="0"/>
        <v>0</v>
      </c>
      <c r="AO7" s="324">
        <f t="shared" si="0"/>
        <v>0</v>
      </c>
      <c r="AP7" s="324">
        <f t="shared" si="0"/>
        <v>0</v>
      </c>
      <c r="AQ7" s="324">
        <f t="shared" si="0"/>
        <v>0</v>
      </c>
      <c r="AR7" s="324">
        <f t="shared" si="0"/>
        <v>0</v>
      </c>
      <c r="AS7" s="324">
        <f t="shared" si="0"/>
        <v>0.09</v>
      </c>
      <c r="AT7" s="324">
        <f t="shared" si="0"/>
        <v>0</v>
      </c>
      <c r="AU7" s="324">
        <f t="shared" si="0"/>
        <v>9.8999999999999986</v>
      </c>
      <c r="AV7" s="324">
        <f t="shared" si="0"/>
        <v>0</v>
      </c>
      <c r="AW7" s="324">
        <f t="shared" si="0"/>
        <v>0</v>
      </c>
      <c r="AX7" s="324">
        <f t="shared" si="0"/>
        <v>0</v>
      </c>
      <c r="AY7" s="324">
        <f t="shared" si="0"/>
        <v>0</v>
      </c>
      <c r="AZ7" s="324">
        <f t="shared" si="0"/>
        <v>0</v>
      </c>
      <c r="BA7" s="324">
        <f t="shared" si="0"/>
        <v>0</v>
      </c>
      <c r="BB7" s="324">
        <f t="shared" si="0"/>
        <v>0</v>
      </c>
      <c r="BC7" s="324">
        <f t="shared" si="0"/>
        <v>0</v>
      </c>
      <c r="BD7" s="324">
        <f t="shared" si="0"/>
        <v>0</v>
      </c>
      <c r="BE7" s="326">
        <f>SUM(BE9:BE19)</f>
        <v>55.07</v>
      </c>
      <c r="BF7" s="327">
        <f>E60</f>
        <v>3140.32</v>
      </c>
      <c r="BG7" s="117">
        <f t="shared" ref="BG7:BG15" si="1">D7-BF7</f>
        <v>52.230000000000018</v>
      </c>
      <c r="BH7" s="139"/>
      <c r="BI7" s="581"/>
      <c r="BJ7" s="575"/>
      <c r="BK7" s="115"/>
      <c r="BL7" s="115"/>
    </row>
    <row r="8" spans="1:64" x14ac:dyDescent="0.25">
      <c r="A8" s="319" t="s">
        <v>5</v>
      </c>
      <c r="B8" s="320" t="s">
        <v>85</v>
      </c>
      <c r="C8" s="314" t="s">
        <v>86</v>
      </c>
      <c r="D8" s="332">
        <f>D9+D10</f>
        <v>310.10999999999996</v>
      </c>
      <c r="E8" s="328">
        <f>SUM(I8:Q8)</f>
        <v>0</v>
      </c>
      <c r="F8" s="329">
        <f>D8-BE8</f>
        <v>303.99999999999994</v>
      </c>
      <c r="G8" s="325">
        <f>SUM(G10)</f>
        <v>0</v>
      </c>
      <c r="H8" s="325">
        <f>SUM(H9)</f>
        <v>0</v>
      </c>
      <c r="I8" s="325">
        <f>SUM(I9:I10)</f>
        <v>0</v>
      </c>
      <c r="J8" s="325">
        <f t="shared" ref="J8:BE8" si="2">SUM(J9:J10)</f>
        <v>0</v>
      </c>
      <c r="K8" s="325">
        <f t="shared" si="2"/>
        <v>0</v>
      </c>
      <c r="L8" s="325">
        <f t="shared" si="2"/>
        <v>0</v>
      </c>
      <c r="M8" s="325">
        <f t="shared" si="2"/>
        <v>0</v>
      </c>
      <c r="N8" s="325">
        <f t="shared" si="2"/>
        <v>0</v>
      </c>
      <c r="O8" s="325">
        <f t="shared" si="2"/>
        <v>0</v>
      </c>
      <c r="P8" s="325">
        <f t="shared" si="2"/>
        <v>0</v>
      </c>
      <c r="Q8" s="325">
        <f t="shared" si="2"/>
        <v>0</v>
      </c>
      <c r="R8" s="325">
        <f>SUM(R9:R10)</f>
        <v>6.1099999999999994</v>
      </c>
      <c r="S8" s="325">
        <f t="shared" si="2"/>
        <v>0.13</v>
      </c>
      <c r="T8" s="325">
        <f t="shared" si="2"/>
        <v>0.14000000000000001</v>
      </c>
      <c r="U8" s="325">
        <f t="shared" si="2"/>
        <v>0</v>
      </c>
      <c r="V8" s="325">
        <f t="shared" si="2"/>
        <v>0</v>
      </c>
      <c r="W8" s="325">
        <f t="shared" si="2"/>
        <v>0</v>
      </c>
      <c r="X8" s="325">
        <f t="shared" si="2"/>
        <v>0</v>
      </c>
      <c r="Y8" s="325">
        <f t="shared" si="2"/>
        <v>0</v>
      </c>
      <c r="Z8" s="325">
        <f>SUM(Z9:Z10)</f>
        <v>0</v>
      </c>
      <c r="AA8" s="551">
        <f t="shared" si="2"/>
        <v>2.77</v>
      </c>
      <c r="AB8" s="325">
        <f t="shared" si="2"/>
        <v>1.37</v>
      </c>
      <c r="AC8" s="325">
        <f t="shared" si="2"/>
        <v>1.4</v>
      </c>
      <c r="AD8" s="325">
        <f t="shared" si="2"/>
        <v>0</v>
      </c>
      <c r="AE8" s="325">
        <f t="shared" si="2"/>
        <v>0</v>
      </c>
      <c r="AF8" s="325">
        <f t="shared" si="2"/>
        <v>0</v>
      </c>
      <c r="AG8" s="325">
        <f t="shared" si="2"/>
        <v>0</v>
      </c>
      <c r="AH8" s="325">
        <f t="shared" si="2"/>
        <v>0</v>
      </c>
      <c r="AI8" s="325">
        <f t="shared" si="2"/>
        <v>0</v>
      </c>
      <c r="AJ8" s="325">
        <f t="shared" si="2"/>
        <v>0</v>
      </c>
      <c r="AK8" s="325">
        <f t="shared" si="2"/>
        <v>0</v>
      </c>
      <c r="AL8" s="325">
        <f t="shared" si="2"/>
        <v>0</v>
      </c>
      <c r="AM8" s="325">
        <f t="shared" si="2"/>
        <v>0</v>
      </c>
      <c r="AN8" s="325">
        <f t="shared" si="2"/>
        <v>0</v>
      </c>
      <c r="AO8" s="325">
        <f t="shared" si="2"/>
        <v>0</v>
      </c>
      <c r="AP8" s="325">
        <f t="shared" si="2"/>
        <v>0</v>
      </c>
      <c r="AQ8" s="325">
        <f t="shared" si="2"/>
        <v>0</v>
      </c>
      <c r="AR8" s="325">
        <f t="shared" si="2"/>
        <v>0</v>
      </c>
      <c r="AS8" s="325">
        <f t="shared" si="2"/>
        <v>0</v>
      </c>
      <c r="AT8" s="325">
        <f t="shared" si="2"/>
        <v>0</v>
      </c>
      <c r="AU8" s="325">
        <f t="shared" si="2"/>
        <v>3.07</v>
      </c>
      <c r="AV8" s="325">
        <f t="shared" si="2"/>
        <v>0</v>
      </c>
      <c r="AW8" s="325">
        <f t="shared" si="2"/>
        <v>0</v>
      </c>
      <c r="AX8" s="325">
        <f t="shared" si="2"/>
        <v>0</v>
      </c>
      <c r="AY8" s="325">
        <f t="shared" si="2"/>
        <v>0</v>
      </c>
      <c r="AZ8" s="325">
        <f t="shared" si="2"/>
        <v>0</v>
      </c>
      <c r="BA8" s="325">
        <f t="shared" si="2"/>
        <v>0</v>
      </c>
      <c r="BB8" s="325">
        <f t="shared" si="2"/>
        <v>0</v>
      </c>
      <c r="BC8" s="325">
        <f t="shared" si="2"/>
        <v>0</v>
      </c>
      <c r="BD8" s="325">
        <f t="shared" si="2"/>
        <v>0</v>
      </c>
      <c r="BE8" s="325">
        <f t="shared" si="2"/>
        <v>6.1099999999999994</v>
      </c>
      <c r="BF8" s="314">
        <f>F60</f>
        <v>303.99999999999994</v>
      </c>
      <c r="BG8" s="117">
        <f t="shared" si="1"/>
        <v>6.1100000000000136</v>
      </c>
      <c r="BH8" s="139"/>
      <c r="BI8" s="582"/>
      <c r="BJ8" s="576"/>
      <c r="BK8" s="115"/>
      <c r="BL8" s="115"/>
    </row>
    <row r="9" spans="1:64" x14ac:dyDescent="0.25">
      <c r="A9" s="319"/>
      <c r="B9" s="320" t="s">
        <v>208</v>
      </c>
      <c r="C9" s="314" t="s">
        <v>84</v>
      </c>
      <c r="D9" s="576">
        <v>309.33</v>
      </c>
      <c r="E9" s="328">
        <f>SUM(H9:Q9)</f>
        <v>0</v>
      </c>
      <c r="F9" s="325">
        <f>SUM(H9)</f>
        <v>0</v>
      </c>
      <c r="G9" s="329">
        <f>D9-BE9</f>
        <v>303.21999999999997</v>
      </c>
      <c r="H9" s="330"/>
      <c r="I9" s="330"/>
      <c r="J9" s="330"/>
      <c r="K9" s="330"/>
      <c r="L9" s="330"/>
      <c r="M9" s="330"/>
      <c r="N9" s="330"/>
      <c r="O9" s="330"/>
      <c r="P9" s="330"/>
      <c r="Q9" s="330"/>
      <c r="R9" s="325">
        <f t="shared" ref="R9:R19" si="3">SUM(S9:Z9,AB9:BC9)</f>
        <v>6.1099999999999994</v>
      </c>
      <c r="S9" s="331">
        <v>0.13</v>
      </c>
      <c r="T9" s="330">
        <v>0.14000000000000001</v>
      </c>
      <c r="U9" s="330"/>
      <c r="V9" s="330"/>
      <c r="W9" s="331"/>
      <c r="X9" s="330"/>
      <c r="Y9" s="330"/>
      <c r="Z9" s="330"/>
      <c r="AA9" s="552">
        <f>SUM(AB9:AQ9)</f>
        <v>2.77</v>
      </c>
      <c r="AB9" s="331">
        <v>1.37</v>
      </c>
      <c r="AC9" s="331">
        <v>1.4</v>
      </c>
      <c r="AD9" s="331"/>
      <c r="AE9" s="331"/>
      <c r="AF9" s="331"/>
      <c r="AG9" s="331"/>
      <c r="AH9" s="331"/>
      <c r="AI9" s="331"/>
      <c r="AJ9" s="331"/>
      <c r="AK9" s="331"/>
      <c r="AL9" s="331"/>
      <c r="AM9" s="331"/>
      <c r="AN9" s="331"/>
      <c r="AO9" s="331"/>
      <c r="AP9" s="331"/>
      <c r="AQ9" s="331"/>
      <c r="AR9" s="330"/>
      <c r="AS9" s="330"/>
      <c r="AT9" s="330"/>
      <c r="AU9" s="330">
        <v>3.07</v>
      </c>
      <c r="AV9" s="331"/>
      <c r="AW9" s="331"/>
      <c r="AX9" s="330"/>
      <c r="AY9" s="330"/>
      <c r="AZ9" s="330"/>
      <c r="BA9" s="330"/>
      <c r="BB9" s="330"/>
      <c r="BC9" s="330"/>
      <c r="BD9" s="330"/>
      <c r="BE9" s="325">
        <f>SUM(H9:Q9,S9:Z9,AB9:BD9)</f>
        <v>6.1099999999999994</v>
      </c>
      <c r="BF9" s="314">
        <f>G60</f>
        <v>303.21999999999997</v>
      </c>
      <c r="BG9" s="117">
        <f t="shared" si="1"/>
        <v>6.1100000000000136</v>
      </c>
      <c r="BH9" s="139"/>
      <c r="BI9" s="586"/>
      <c r="BJ9" s="576"/>
      <c r="BK9" s="115"/>
      <c r="BL9" s="115"/>
    </row>
    <row r="10" spans="1:64" x14ac:dyDescent="0.25">
      <c r="A10" s="319"/>
      <c r="B10" s="320" t="s">
        <v>209</v>
      </c>
      <c r="C10" s="314" t="s">
        <v>207</v>
      </c>
      <c r="D10" s="576">
        <v>0.78</v>
      </c>
      <c r="E10" s="328">
        <f>SUM(G10,I10:Q10)</f>
        <v>0</v>
      </c>
      <c r="F10" s="325">
        <f>SUM(G10)</f>
        <v>0</v>
      </c>
      <c r="G10" s="330"/>
      <c r="H10" s="329">
        <f>D10-BE10</f>
        <v>0.78</v>
      </c>
      <c r="I10" s="330"/>
      <c r="J10" s="330"/>
      <c r="K10" s="330"/>
      <c r="L10" s="330"/>
      <c r="M10" s="330"/>
      <c r="N10" s="330"/>
      <c r="O10" s="330"/>
      <c r="P10" s="330"/>
      <c r="Q10" s="330"/>
      <c r="R10" s="325">
        <f t="shared" si="3"/>
        <v>0</v>
      </c>
      <c r="S10" s="330"/>
      <c r="T10" s="330"/>
      <c r="U10" s="330"/>
      <c r="V10" s="330"/>
      <c r="W10" s="330"/>
      <c r="X10" s="330"/>
      <c r="Y10" s="330"/>
      <c r="Z10" s="330"/>
      <c r="AA10" s="552">
        <f t="shared" ref="AA10:AA19" si="4">SUM(AB10:AQ10)</f>
        <v>0</v>
      </c>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25">
        <f>SUM(AB10:BD10,I10:Q10,G10,S10:Z10)</f>
        <v>0</v>
      </c>
      <c r="BF10" s="314">
        <f>H60</f>
        <v>0.78</v>
      </c>
      <c r="BG10" s="117">
        <f t="shared" si="1"/>
        <v>0</v>
      </c>
      <c r="BH10" s="139"/>
      <c r="BI10" s="587"/>
      <c r="BJ10" s="576"/>
      <c r="BK10" s="115"/>
      <c r="BL10" s="115"/>
    </row>
    <row r="11" spans="1:64" x14ac:dyDescent="0.25">
      <c r="A11" s="319" t="s">
        <v>6</v>
      </c>
      <c r="B11" s="320" t="s">
        <v>113</v>
      </c>
      <c r="C11" s="314" t="s">
        <v>56</v>
      </c>
      <c r="D11" s="576">
        <v>142.4</v>
      </c>
      <c r="E11" s="328">
        <f>SUM(G11:H11,J11:Q11)</f>
        <v>0</v>
      </c>
      <c r="F11" s="325">
        <f>SUM(G11:H11)</f>
        <v>0</v>
      </c>
      <c r="G11" s="330"/>
      <c r="H11" s="330"/>
      <c r="I11" s="329">
        <f>D11-BE11</f>
        <v>133.05000000000001</v>
      </c>
      <c r="J11" s="330"/>
      <c r="K11" s="330"/>
      <c r="L11" s="330"/>
      <c r="M11" s="330"/>
      <c r="N11" s="330"/>
      <c r="O11" s="330"/>
      <c r="P11" s="330"/>
      <c r="Q11" s="330"/>
      <c r="R11" s="325">
        <f t="shared" si="3"/>
        <v>9.3500000000000014</v>
      </c>
      <c r="S11" s="330">
        <v>0.2</v>
      </c>
      <c r="T11" s="330"/>
      <c r="U11" s="330"/>
      <c r="V11" s="330"/>
      <c r="W11" s="330"/>
      <c r="X11" s="330"/>
      <c r="Y11" s="330"/>
      <c r="Z11" s="330"/>
      <c r="AA11" s="552">
        <f t="shared" si="4"/>
        <v>7.2700000000000005</v>
      </c>
      <c r="AB11" s="330">
        <v>3.87</v>
      </c>
      <c r="AC11" s="330">
        <v>3.2</v>
      </c>
      <c r="AD11" s="330"/>
      <c r="AE11" s="330"/>
      <c r="AF11" s="330"/>
      <c r="AG11" s="330"/>
      <c r="AH11" s="330"/>
      <c r="AI11" s="330">
        <v>0.03</v>
      </c>
      <c r="AJ11" s="330"/>
      <c r="AK11" s="330"/>
      <c r="AL11" s="330">
        <v>0.17</v>
      </c>
      <c r="AM11" s="330"/>
      <c r="AN11" s="330"/>
      <c r="AO11" s="330"/>
      <c r="AP11" s="330"/>
      <c r="AQ11" s="330"/>
      <c r="AR11" s="330"/>
      <c r="AS11" s="330">
        <v>0.09</v>
      </c>
      <c r="AT11" s="330"/>
      <c r="AU11" s="330">
        <v>1.79</v>
      </c>
      <c r="AV11" s="330"/>
      <c r="AW11" s="330"/>
      <c r="AX11" s="330"/>
      <c r="AY11" s="330"/>
      <c r="AZ11" s="330"/>
      <c r="BA11" s="330"/>
      <c r="BB11" s="330"/>
      <c r="BC11" s="330"/>
      <c r="BD11" s="330"/>
      <c r="BE11" s="325">
        <f>SUM(AB11:BD11,J11:Q11,G11:H11,S11:Z11)</f>
        <v>9.35</v>
      </c>
      <c r="BF11" s="314">
        <f>I60</f>
        <v>133.05000000000001</v>
      </c>
      <c r="BG11" s="117">
        <f t="shared" si="1"/>
        <v>9.3499999999999943</v>
      </c>
      <c r="BI11" s="587"/>
      <c r="BJ11" s="576"/>
    </row>
    <row r="12" spans="1:64" x14ac:dyDescent="0.25">
      <c r="A12" s="319" t="s">
        <v>7</v>
      </c>
      <c r="B12" s="320" t="s">
        <v>39</v>
      </c>
      <c r="C12" s="314" t="s">
        <v>44</v>
      </c>
      <c r="D12" s="576">
        <v>463.07</v>
      </c>
      <c r="E12" s="328">
        <f>SUM(G12:I12,K12:Q12)</f>
        <v>2.84</v>
      </c>
      <c r="F12" s="325">
        <f t="shared" ref="F12:F18" si="5">SUM(G12:H12)</f>
        <v>0</v>
      </c>
      <c r="G12" s="330"/>
      <c r="H12" s="330"/>
      <c r="I12" s="330"/>
      <c r="J12" s="329">
        <f>D12-BE12</f>
        <v>443.56</v>
      </c>
      <c r="K12" s="330"/>
      <c r="L12" s="330"/>
      <c r="M12" s="330"/>
      <c r="N12" s="330"/>
      <c r="O12" s="330"/>
      <c r="P12" s="330"/>
      <c r="Q12" s="330">
        <v>2.84</v>
      </c>
      <c r="R12" s="325">
        <f t="shared" si="3"/>
        <v>16.669999999999998</v>
      </c>
      <c r="S12" s="330"/>
      <c r="T12" s="330"/>
      <c r="U12" s="330"/>
      <c r="V12" s="330"/>
      <c r="W12" s="330"/>
      <c r="X12" s="330"/>
      <c r="Y12" s="330"/>
      <c r="Z12" s="330">
        <v>7.6</v>
      </c>
      <c r="AA12" s="552">
        <f t="shared" si="4"/>
        <v>4.03</v>
      </c>
      <c r="AB12" s="330">
        <v>1.53</v>
      </c>
      <c r="AC12" s="330">
        <v>2.5</v>
      </c>
      <c r="AD12" s="330"/>
      <c r="AE12" s="330"/>
      <c r="AF12" s="330"/>
      <c r="AG12" s="330"/>
      <c r="AH12" s="330"/>
      <c r="AI12" s="330"/>
      <c r="AJ12" s="330"/>
      <c r="AK12" s="330"/>
      <c r="AL12" s="330"/>
      <c r="AM12" s="330"/>
      <c r="AN12" s="330"/>
      <c r="AO12" s="330"/>
      <c r="AP12" s="330"/>
      <c r="AQ12" s="330"/>
      <c r="AR12" s="330"/>
      <c r="AS12" s="330"/>
      <c r="AT12" s="330"/>
      <c r="AU12" s="330">
        <v>5.04</v>
      </c>
      <c r="AV12" s="330"/>
      <c r="AW12" s="330"/>
      <c r="AX12" s="330"/>
      <c r="AY12" s="330"/>
      <c r="AZ12" s="330"/>
      <c r="BA12" s="330"/>
      <c r="BB12" s="330"/>
      <c r="BC12" s="330"/>
      <c r="BD12" s="330"/>
      <c r="BE12" s="325">
        <f>SUM(AB12:BD12,K12:Q12,G12:I12,S12:Z12)</f>
        <v>19.509999999999998</v>
      </c>
      <c r="BF12" s="314">
        <f>J60</f>
        <v>443.56</v>
      </c>
      <c r="BG12" s="117">
        <f t="shared" si="1"/>
        <v>19.509999999999991</v>
      </c>
      <c r="BI12" s="587"/>
      <c r="BJ12" s="576"/>
    </row>
    <row r="13" spans="1:64" x14ac:dyDescent="0.25">
      <c r="A13" s="319" t="s">
        <v>8</v>
      </c>
      <c r="B13" s="320" t="s">
        <v>15</v>
      </c>
      <c r="C13" s="314" t="s">
        <v>26</v>
      </c>
      <c r="D13" s="577">
        <v>1185.3900000000001</v>
      </c>
      <c r="E13" s="328">
        <f>SUM(G13:J13,L13:Q13)</f>
        <v>0</v>
      </c>
      <c r="F13" s="325">
        <f t="shared" si="5"/>
        <v>0</v>
      </c>
      <c r="G13" s="330"/>
      <c r="H13" s="330"/>
      <c r="I13" s="330"/>
      <c r="J13" s="330"/>
      <c r="K13" s="329">
        <f>D13-BE13</f>
        <v>1170.7900000000002</v>
      </c>
      <c r="L13" s="330"/>
      <c r="M13" s="330"/>
      <c r="N13" s="330"/>
      <c r="O13" s="330"/>
      <c r="P13" s="330"/>
      <c r="Q13" s="330"/>
      <c r="R13" s="325">
        <f t="shared" si="3"/>
        <v>14.6</v>
      </c>
      <c r="S13" s="330">
        <v>14.6</v>
      </c>
      <c r="T13" s="330"/>
      <c r="U13" s="330"/>
      <c r="V13" s="330"/>
      <c r="W13" s="330"/>
      <c r="X13" s="330"/>
      <c r="Y13" s="330"/>
      <c r="Z13" s="330"/>
      <c r="AA13" s="552">
        <f t="shared" si="4"/>
        <v>0</v>
      </c>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25">
        <f>SUM(AB13:BD13,L13:Q13,G13:J13,S13:Z13)</f>
        <v>14.6</v>
      </c>
      <c r="BF13" s="314">
        <f>K60</f>
        <v>1170.7900000000002</v>
      </c>
      <c r="BG13" s="117">
        <f t="shared" si="1"/>
        <v>14.599999999999909</v>
      </c>
      <c r="BI13" s="587"/>
      <c r="BJ13" s="576"/>
    </row>
    <row r="14" spans="1:64" x14ac:dyDescent="0.25">
      <c r="A14" s="319" t="s">
        <v>9</v>
      </c>
      <c r="B14" s="320" t="s">
        <v>16</v>
      </c>
      <c r="C14" s="314" t="s">
        <v>27</v>
      </c>
      <c r="D14" s="332"/>
      <c r="E14" s="328">
        <f>SUM(G14:K14,M14:Q14)</f>
        <v>0</v>
      </c>
      <c r="F14" s="325">
        <f t="shared" si="5"/>
        <v>0</v>
      </c>
      <c r="G14" s="330"/>
      <c r="H14" s="330"/>
      <c r="I14" s="330"/>
      <c r="J14" s="330"/>
      <c r="K14" s="330"/>
      <c r="L14" s="329">
        <f>D14-BE14</f>
        <v>0</v>
      </c>
      <c r="M14" s="330"/>
      <c r="N14" s="330"/>
      <c r="O14" s="330"/>
      <c r="P14" s="330"/>
      <c r="Q14" s="330"/>
      <c r="R14" s="325">
        <f t="shared" si="3"/>
        <v>0</v>
      </c>
      <c r="S14" s="330"/>
      <c r="T14" s="330"/>
      <c r="U14" s="330"/>
      <c r="V14" s="330"/>
      <c r="W14" s="330"/>
      <c r="X14" s="330"/>
      <c r="Y14" s="330"/>
      <c r="Z14" s="330"/>
      <c r="AA14" s="552">
        <f t="shared" si="4"/>
        <v>0</v>
      </c>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25">
        <f>SUM(AB14:BD14,M14:Q14,G14:K14,S14:Z14)</f>
        <v>0</v>
      </c>
      <c r="BF14" s="314">
        <f>L60</f>
        <v>0</v>
      </c>
      <c r="BG14" s="117">
        <f t="shared" si="1"/>
        <v>0</v>
      </c>
      <c r="BI14" s="587"/>
      <c r="BJ14" s="576"/>
    </row>
    <row r="15" spans="1:64" x14ac:dyDescent="0.25">
      <c r="A15" s="319" t="s">
        <v>41</v>
      </c>
      <c r="B15" s="320" t="s">
        <v>40</v>
      </c>
      <c r="C15" s="314" t="s">
        <v>45</v>
      </c>
      <c r="D15" s="577">
        <v>1075.77</v>
      </c>
      <c r="E15" s="328">
        <f>SUM(G15:L15,N15:Q15)</f>
        <v>0</v>
      </c>
      <c r="F15" s="325">
        <f t="shared" si="5"/>
        <v>0</v>
      </c>
      <c r="G15" s="330"/>
      <c r="H15" s="330"/>
      <c r="I15" s="330"/>
      <c r="J15" s="330"/>
      <c r="K15" s="330"/>
      <c r="L15" s="330"/>
      <c r="M15" s="329">
        <f>D15-BE15</f>
        <v>1075.77</v>
      </c>
      <c r="N15" s="330"/>
      <c r="O15" s="330"/>
      <c r="P15" s="330"/>
      <c r="Q15" s="330"/>
      <c r="R15" s="325">
        <f t="shared" si="3"/>
        <v>0</v>
      </c>
      <c r="S15" s="330"/>
      <c r="T15" s="330"/>
      <c r="U15" s="330"/>
      <c r="V15" s="330"/>
      <c r="W15" s="330"/>
      <c r="X15" s="330"/>
      <c r="Y15" s="330"/>
      <c r="Z15" s="330"/>
      <c r="AA15" s="552">
        <f t="shared" si="4"/>
        <v>0</v>
      </c>
      <c r="AB15" s="330"/>
      <c r="AC15" s="330"/>
      <c r="AD15" s="330"/>
      <c r="AE15" s="330"/>
      <c r="AF15" s="330"/>
      <c r="AG15" s="330"/>
      <c r="AH15" s="330"/>
      <c r="AI15" s="330"/>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25">
        <f>SUM(AB15:BD15,N15:Q15,G15:L15,S15:Z15)</f>
        <v>0</v>
      </c>
      <c r="BF15" s="314">
        <f>M60</f>
        <v>1075.77</v>
      </c>
      <c r="BG15" s="117">
        <f t="shared" si="1"/>
        <v>0</v>
      </c>
      <c r="BI15" s="587"/>
      <c r="BJ15" s="576"/>
    </row>
    <row r="16" spans="1:64" x14ac:dyDescent="0.25">
      <c r="A16" s="319"/>
      <c r="B16" s="333" t="s">
        <v>446</v>
      </c>
      <c r="C16" s="314" t="s">
        <v>447</v>
      </c>
      <c r="D16" s="577">
        <v>179.89</v>
      </c>
      <c r="E16" s="328">
        <f>SUM(G16:M16,O16:Q16)</f>
        <v>0</v>
      </c>
      <c r="F16" s="325">
        <f>SUM(G16:H16)</f>
        <v>0</v>
      </c>
      <c r="G16" s="330"/>
      <c r="H16" s="330"/>
      <c r="I16" s="330"/>
      <c r="J16" s="330"/>
      <c r="K16" s="330"/>
      <c r="L16" s="330"/>
      <c r="M16" s="330"/>
      <c r="N16" s="329">
        <f>D16-BE16</f>
        <v>179.89</v>
      </c>
      <c r="O16" s="330"/>
      <c r="P16" s="330"/>
      <c r="Q16" s="330"/>
      <c r="R16" s="325">
        <f t="shared" si="3"/>
        <v>0</v>
      </c>
      <c r="S16" s="330"/>
      <c r="T16" s="330"/>
      <c r="U16" s="330"/>
      <c r="V16" s="330"/>
      <c r="W16" s="330"/>
      <c r="X16" s="330"/>
      <c r="Y16" s="330"/>
      <c r="Z16" s="330"/>
      <c r="AA16" s="552">
        <f t="shared" si="4"/>
        <v>0</v>
      </c>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25">
        <f>SUM(AB16:BD16,O16:Q16,G16:M16,S16:Z16)</f>
        <v>0</v>
      </c>
      <c r="BF16" s="314">
        <f>N60</f>
        <v>179.89</v>
      </c>
      <c r="BG16" s="117"/>
      <c r="BI16" s="587"/>
      <c r="BJ16" s="577">
        <v>179.89</v>
      </c>
    </row>
    <row r="17" spans="1:62" x14ac:dyDescent="0.25">
      <c r="A17" s="319" t="s">
        <v>42</v>
      </c>
      <c r="B17" s="320" t="s">
        <v>90</v>
      </c>
      <c r="C17" s="314" t="s">
        <v>78</v>
      </c>
      <c r="D17" s="577">
        <v>6.79</v>
      </c>
      <c r="E17" s="328">
        <f>SUM(G17:N17,P17:Q17)</f>
        <v>0</v>
      </c>
      <c r="F17" s="325">
        <f t="shared" si="5"/>
        <v>0</v>
      </c>
      <c r="G17" s="330"/>
      <c r="H17" s="330"/>
      <c r="I17" s="330"/>
      <c r="J17" s="330"/>
      <c r="K17" s="330"/>
      <c r="L17" s="330"/>
      <c r="M17" s="330"/>
      <c r="N17" s="330"/>
      <c r="O17" s="329">
        <f>D17-BE17</f>
        <v>6.79</v>
      </c>
      <c r="P17" s="330"/>
      <c r="Q17" s="330"/>
      <c r="R17" s="325">
        <f t="shared" si="3"/>
        <v>0</v>
      </c>
      <c r="S17" s="330"/>
      <c r="T17" s="330"/>
      <c r="U17" s="330"/>
      <c r="V17" s="330"/>
      <c r="W17" s="330"/>
      <c r="X17" s="330"/>
      <c r="Y17" s="330"/>
      <c r="Z17" s="330"/>
      <c r="AA17" s="552">
        <f t="shared" si="4"/>
        <v>0</v>
      </c>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25">
        <f>SUM(AB17:BD17,P17:Q17,G17:N17,S17:Z17)</f>
        <v>0</v>
      </c>
      <c r="BF17" s="314">
        <f>O60</f>
        <v>6.79</v>
      </c>
      <c r="BG17" s="117">
        <f t="shared" ref="BG17:BG27" si="6">D17-BF17</f>
        <v>0</v>
      </c>
      <c r="BI17" s="586"/>
      <c r="BJ17" s="576"/>
    </row>
    <row r="18" spans="1:62" x14ac:dyDescent="0.25">
      <c r="A18" s="319" t="s">
        <v>52</v>
      </c>
      <c r="B18" s="320" t="s">
        <v>50</v>
      </c>
      <c r="C18" s="314" t="s">
        <v>51</v>
      </c>
      <c r="D18" s="332"/>
      <c r="E18" s="328">
        <f>SUM(G18:O18,Q18)</f>
        <v>0</v>
      </c>
      <c r="F18" s="325">
        <f t="shared" si="5"/>
        <v>0</v>
      </c>
      <c r="G18" s="330"/>
      <c r="H18" s="330"/>
      <c r="I18" s="330"/>
      <c r="J18" s="330"/>
      <c r="K18" s="330"/>
      <c r="L18" s="330"/>
      <c r="M18" s="330"/>
      <c r="N18" s="330"/>
      <c r="O18" s="330"/>
      <c r="P18" s="329">
        <f>D18-BE18</f>
        <v>0</v>
      </c>
      <c r="Q18" s="330"/>
      <c r="R18" s="325">
        <f t="shared" si="3"/>
        <v>0</v>
      </c>
      <c r="S18" s="330"/>
      <c r="T18" s="330"/>
      <c r="U18" s="330"/>
      <c r="V18" s="330"/>
      <c r="W18" s="330"/>
      <c r="X18" s="330"/>
      <c r="Y18" s="330"/>
      <c r="Z18" s="330"/>
      <c r="AA18" s="552">
        <f t="shared" si="4"/>
        <v>0</v>
      </c>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25">
        <f>SUM(AB18:BD18,Q18,G18:O18,S18:Z18)</f>
        <v>0</v>
      </c>
      <c r="BF18" s="314">
        <f>P60</f>
        <v>0</v>
      </c>
      <c r="BG18" s="117">
        <f t="shared" si="6"/>
        <v>0</v>
      </c>
      <c r="BI18" s="586"/>
      <c r="BJ18" s="577"/>
    </row>
    <row r="19" spans="1:62" ht="16.5" thickBot="1" x14ac:dyDescent="0.3">
      <c r="A19" s="319" t="s">
        <v>192</v>
      </c>
      <c r="B19" s="320" t="s">
        <v>57</v>
      </c>
      <c r="C19" s="314" t="s">
        <v>58</v>
      </c>
      <c r="D19" s="589">
        <v>9.02</v>
      </c>
      <c r="E19" s="328">
        <f>SUM(G19:P19)</f>
        <v>0</v>
      </c>
      <c r="F19" s="325">
        <f>SUM(G19:H19)</f>
        <v>0</v>
      </c>
      <c r="G19" s="330"/>
      <c r="H19" s="330"/>
      <c r="I19" s="330"/>
      <c r="J19" s="330"/>
      <c r="K19" s="330"/>
      <c r="L19" s="330"/>
      <c r="M19" s="330"/>
      <c r="N19" s="330"/>
      <c r="O19" s="330"/>
      <c r="P19" s="330"/>
      <c r="Q19" s="329">
        <f>D19-BE19</f>
        <v>3.5199999999999996</v>
      </c>
      <c r="R19" s="325">
        <f t="shared" si="3"/>
        <v>5.5</v>
      </c>
      <c r="S19" s="330"/>
      <c r="T19" s="330"/>
      <c r="U19" s="330"/>
      <c r="V19" s="330"/>
      <c r="W19" s="330">
        <v>5.5</v>
      </c>
      <c r="X19" s="330"/>
      <c r="Y19" s="330"/>
      <c r="Z19" s="330"/>
      <c r="AA19" s="552">
        <f t="shared" si="4"/>
        <v>0</v>
      </c>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25">
        <f>SUM(AB19:BD19,G19:P19,S19:Z19)</f>
        <v>5.5</v>
      </c>
      <c r="BF19" s="314">
        <f>Q60</f>
        <v>6.3599999999999994</v>
      </c>
      <c r="BG19" s="117">
        <f t="shared" si="6"/>
        <v>2.66</v>
      </c>
      <c r="BI19" s="586"/>
      <c r="BJ19" s="577"/>
    </row>
    <row r="20" spans="1:62" x14ac:dyDescent="0.25">
      <c r="A20" s="319">
        <v>2</v>
      </c>
      <c r="B20" s="319" t="s">
        <v>36</v>
      </c>
      <c r="C20" s="314" t="s">
        <v>28</v>
      </c>
      <c r="D20" s="332">
        <f>D21+D22+D23+D24+D25+D26+D27+D28+D29+D46+D47+D48+D49+D50+D51+D52+D53+D54+D55+D56+D57</f>
        <v>322.27</v>
      </c>
      <c r="E20" s="328">
        <f>SUM(G20:Q20)</f>
        <v>0</v>
      </c>
      <c r="F20" s="325">
        <f>SUM(G20:H20)</f>
        <v>0</v>
      </c>
      <c r="G20" s="325">
        <f t="shared" ref="G20:Q20" si="7">SUM(G21:G28,G30:G57)</f>
        <v>0</v>
      </c>
      <c r="H20" s="325">
        <f t="shared" si="7"/>
        <v>0</v>
      </c>
      <c r="I20" s="325">
        <f t="shared" si="7"/>
        <v>0</v>
      </c>
      <c r="J20" s="325">
        <f t="shared" si="7"/>
        <v>0</v>
      </c>
      <c r="K20" s="325">
        <f t="shared" si="7"/>
        <v>0</v>
      </c>
      <c r="L20" s="325">
        <f t="shared" si="7"/>
        <v>0</v>
      </c>
      <c r="M20" s="325">
        <f t="shared" si="7"/>
        <v>0</v>
      </c>
      <c r="N20" s="325">
        <f t="shared" si="7"/>
        <v>0</v>
      </c>
      <c r="O20" s="325">
        <f t="shared" si="7"/>
        <v>0</v>
      </c>
      <c r="P20" s="325">
        <f t="shared" si="7"/>
        <v>0</v>
      </c>
      <c r="Q20" s="325">
        <f t="shared" si="7"/>
        <v>0</v>
      </c>
      <c r="R20" s="329">
        <f>D20-BE20</f>
        <v>320.14</v>
      </c>
      <c r="S20" s="325">
        <f>SUM(S30:S57,S22:S28)</f>
        <v>0</v>
      </c>
      <c r="T20" s="325">
        <f>SUM(T30:T57,T21,T23:T28)</f>
        <v>0</v>
      </c>
      <c r="U20" s="325">
        <f>SUM(U21:U22,U30:U57,U24:U28)</f>
        <v>0</v>
      </c>
      <c r="V20" s="325">
        <f>SUM(V21:V23,V30:V57,V25:V28)</f>
        <v>0</v>
      </c>
      <c r="W20" s="325">
        <f>SUM(W21:W24,W30:W57,W26:W28)</f>
        <v>0.43</v>
      </c>
      <c r="X20" s="325">
        <f>SUM(X21:X25,X30:X57,X27:X28)</f>
        <v>0</v>
      </c>
      <c r="Y20" s="325">
        <f>SUM(Y21:Y26,Y30:Y57,Y28)</f>
        <v>0</v>
      </c>
      <c r="Z20" s="325">
        <f>SUM(Z21:Z27,Z30:Z57)</f>
        <v>0</v>
      </c>
      <c r="AA20" s="551">
        <f>SUM(AA21:AA28,AA30:AA57)</f>
        <v>1.1100000000000001</v>
      </c>
      <c r="AB20" s="325">
        <f>SUM(AB21:AB28,AB31:AB57)</f>
        <v>0</v>
      </c>
      <c r="AC20" s="325">
        <f>SUM(AC21:AC28,AC32:AC57,AC30:AC30)</f>
        <v>1</v>
      </c>
      <c r="AD20" s="325">
        <f>SUM(AD21:AD28,AD33:AD57,AD30:AD31)</f>
        <v>0</v>
      </c>
      <c r="AE20" s="325">
        <f>SUM(AE21:AE28,AE34:AE57,AE30:AE32)</f>
        <v>0</v>
      </c>
      <c r="AF20" s="325">
        <f>SUM(AF21:AF28,AF35:AF57,AF30:AF33)</f>
        <v>0</v>
      </c>
      <c r="AG20" s="325">
        <f>SUM(AG21:AG28,AG36:AG57,AG30:AG34)</f>
        <v>0</v>
      </c>
      <c r="AH20" s="325">
        <f>SUM(AH21:AH28,AH37:AH57,AH30:AH35)</f>
        <v>0</v>
      </c>
      <c r="AI20" s="325">
        <f>SUM(AI21:AI28,AI38:AI57,AI30:AI36)</f>
        <v>0.11</v>
      </c>
      <c r="AJ20" s="325">
        <f>SUM(AJ21:AJ28,AJ39:AJ57,AJ30:AJ37)</f>
        <v>0</v>
      </c>
      <c r="AK20" s="325">
        <f>SUM(AK21:AK28,AK40:AK57,AK30:AK38)</f>
        <v>0</v>
      </c>
      <c r="AL20" s="325">
        <f>SUM(AL21:AL28,AL41:AL57,AL30:AL39)</f>
        <v>0</v>
      </c>
      <c r="AM20" s="325">
        <f>SUM(AM21:AM28,AM42:AM57,AM30:AM40)</f>
        <v>0</v>
      </c>
      <c r="AN20" s="325">
        <f>SUM(AN21:AN28,AN43:AN57,AN30:AN41)</f>
        <v>0</v>
      </c>
      <c r="AO20" s="325">
        <f>SUM(AO21:AO28,AO44:AO57,AO30:AO42)</f>
        <v>0</v>
      </c>
      <c r="AP20" s="325">
        <f>SUM(AP21:AP28,AP45:AP57,AP30:AP43)</f>
        <v>0</v>
      </c>
      <c r="AQ20" s="325">
        <f>SUM(AQ21:AQ28,AQ46:AQ57,AQ30:AQ44)</f>
        <v>0</v>
      </c>
      <c r="AR20" s="325">
        <f>SUM(AR21:AR28,AR47:AR57,AR30:AR45)</f>
        <v>0</v>
      </c>
      <c r="AS20" s="325">
        <f>SUM(AS21:AS28,AS48:AS57,AS30:AS46)</f>
        <v>0</v>
      </c>
      <c r="AT20" s="325">
        <f>SUM(AT21:AT28,AT49:AT57,AT30:AT47)</f>
        <v>0.28999999999999998</v>
      </c>
      <c r="AU20" s="325">
        <f>SUM(AU21:AU28,AU50:AU57,AU30:AU48)</f>
        <v>0.3</v>
      </c>
      <c r="AV20" s="325">
        <f>SUM(AV21:AV28,AV51:AV57,AV30:AV49)</f>
        <v>0</v>
      </c>
      <c r="AW20" s="325">
        <f>SUM(AW21:AW28,AW52:AW57,AW30:AW50)</f>
        <v>0</v>
      </c>
      <c r="AX20" s="325">
        <f>SUM(AX21:AX28,AX53:AX57,AX30:AX51)</f>
        <v>0</v>
      </c>
      <c r="AY20" s="325">
        <f>SUM(AY21:AY28,AY54:AY57,AY30:AY52)</f>
        <v>0</v>
      </c>
      <c r="AZ20" s="325">
        <f>SUM(AZ21:AZ28,AZ55:AZ57,AZ30:AZ53)</f>
        <v>0</v>
      </c>
      <c r="BA20" s="325">
        <f>SUM(BA21:BA28,BA56:BA57,BA30:BA54)</f>
        <v>0</v>
      </c>
      <c r="BB20" s="325">
        <f>SUM(BB21:BB28,BB57,BB30:BB55)</f>
        <v>0</v>
      </c>
      <c r="BC20" s="325">
        <f>SUM(BC21:BC28,BC30:BC56)</f>
        <v>0</v>
      </c>
      <c r="BD20" s="325">
        <f>SUM(BD21:BD28,BD30:BD57)</f>
        <v>0</v>
      </c>
      <c r="BE20" s="325">
        <f>SUM(BE21:BE28,BE30:BE57)</f>
        <v>2.13</v>
      </c>
      <c r="BF20" s="314">
        <f>R60</f>
        <v>375.2</v>
      </c>
      <c r="BG20" s="117">
        <f t="shared" si="6"/>
        <v>-52.930000000000007</v>
      </c>
      <c r="BH20" s="292"/>
      <c r="BI20" s="587"/>
      <c r="BJ20" s="577"/>
    </row>
    <row r="21" spans="1:62" x14ac:dyDescent="0.25">
      <c r="A21" s="319" t="s">
        <v>21</v>
      </c>
      <c r="B21" s="320" t="s">
        <v>17</v>
      </c>
      <c r="C21" s="314" t="s">
        <v>29</v>
      </c>
      <c r="D21" s="332"/>
      <c r="E21" s="328">
        <f>SUM(G21:Q21)</f>
        <v>0</v>
      </c>
      <c r="F21" s="325">
        <f t="shared" ref="F21:F56" si="8">SUM(G21:H21)</f>
        <v>0</v>
      </c>
      <c r="G21" s="330"/>
      <c r="H21" s="330"/>
      <c r="I21" s="330"/>
      <c r="J21" s="330"/>
      <c r="K21" s="330"/>
      <c r="L21" s="330"/>
      <c r="M21" s="330"/>
      <c r="N21" s="330"/>
      <c r="O21" s="330"/>
      <c r="P21" s="330"/>
      <c r="Q21" s="330"/>
      <c r="R21" s="325">
        <f>SUM(T21:Z21,AB21:BC21)</f>
        <v>0</v>
      </c>
      <c r="S21" s="329">
        <f>D21-BE21</f>
        <v>0</v>
      </c>
      <c r="T21" s="330"/>
      <c r="U21" s="330"/>
      <c r="V21" s="330"/>
      <c r="W21" s="330"/>
      <c r="X21" s="330"/>
      <c r="Y21" s="330"/>
      <c r="Z21" s="330"/>
      <c r="AA21" s="551">
        <f>SUM(AB21:AQ21)</f>
        <v>0</v>
      </c>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25">
        <f>SUM(AB21:BD21,G21:Q21,T21:Z21)</f>
        <v>0</v>
      </c>
      <c r="BF21" s="314">
        <f>S60</f>
        <v>14.93</v>
      </c>
      <c r="BG21" s="117">
        <f t="shared" si="6"/>
        <v>-14.93</v>
      </c>
      <c r="BH21" s="294"/>
      <c r="BI21" s="587"/>
      <c r="BJ21" s="577"/>
    </row>
    <row r="22" spans="1:62" x14ac:dyDescent="0.25">
      <c r="A22" s="319" t="s">
        <v>10</v>
      </c>
      <c r="B22" s="320" t="s">
        <v>18</v>
      </c>
      <c r="C22" s="314" t="s">
        <v>30</v>
      </c>
      <c r="D22" s="332"/>
      <c r="E22" s="328">
        <f>SUM(G22:Q22)</f>
        <v>0</v>
      </c>
      <c r="F22" s="325">
        <f t="shared" si="8"/>
        <v>0</v>
      </c>
      <c r="G22" s="330"/>
      <c r="H22" s="330"/>
      <c r="I22" s="330"/>
      <c r="J22" s="330"/>
      <c r="K22" s="330"/>
      <c r="L22" s="330"/>
      <c r="M22" s="330"/>
      <c r="N22" s="330"/>
      <c r="O22" s="330"/>
      <c r="P22" s="330"/>
      <c r="Q22" s="330"/>
      <c r="R22" s="325">
        <f>SUM(S22,U22:Z22,AB22:BC22)</f>
        <v>0</v>
      </c>
      <c r="S22" s="330"/>
      <c r="T22" s="329">
        <f>D22-BE22</f>
        <v>0</v>
      </c>
      <c r="U22" s="330"/>
      <c r="V22" s="330"/>
      <c r="W22" s="330"/>
      <c r="X22" s="330"/>
      <c r="Y22" s="330"/>
      <c r="Z22" s="330"/>
      <c r="AA22" s="551">
        <f t="shared" ref="AA22:AA28" si="9">SUM(AB22:AQ22)</f>
        <v>0</v>
      </c>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25">
        <f>SUM(AB22:BD22,G22:Q22,U22:Z22,S22)</f>
        <v>0</v>
      </c>
      <c r="BF22" s="314">
        <f>T60</f>
        <v>0.14000000000000001</v>
      </c>
      <c r="BG22" s="117">
        <f t="shared" si="6"/>
        <v>-0.14000000000000001</v>
      </c>
      <c r="BH22" s="296"/>
      <c r="BI22" s="587"/>
      <c r="BJ22" s="577"/>
    </row>
    <row r="23" spans="1:62" x14ac:dyDescent="0.25">
      <c r="A23" s="319" t="s">
        <v>11</v>
      </c>
      <c r="B23" s="320" t="s">
        <v>19</v>
      </c>
      <c r="C23" s="314" t="s">
        <v>131</v>
      </c>
      <c r="D23" s="332"/>
      <c r="E23" s="328">
        <f t="shared" ref="E23:E58" si="10">SUM(G23:Q23)</f>
        <v>0</v>
      </c>
      <c r="F23" s="325">
        <f t="shared" si="8"/>
        <v>0</v>
      </c>
      <c r="G23" s="330"/>
      <c r="H23" s="330"/>
      <c r="I23" s="330"/>
      <c r="J23" s="330"/>
      <c r="K23" s="330"/>
      <c r="L23" s="330"/>
      <c r="M23" s="330"/>
      <c r="N23" s="330"/>
      <c r="O23" s="330"/>
      <c r="P23" s="330"/>
      <c r="Q23" s="330"/>
      <c r="R23" s="325">
        <f>SUM(S23:T23,V23:Z23,AB23:BC23)</f>
        <v>0</v>
      </c>
      <c r="S23" s="330"/>
      <c r="T23" s="330"/>
      <c r="U23" s="329">
        <f>D23-BE23</f>
        <v>0</v>
      </c>
      <c r="V23" s="330"/>
      <c r="W23" s="330"/>
      <c r="X23" s="330"/>
      <c r="Y23" s="330"/>
      <c r="Z23" s="330"/>
      <c r="AA23" s="551">
        <f t="shared" si="9"/>
        <v>0</v>
      </c>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25">
        <f>SUM(AB23:BD23,G23:Q23,V23:Z23,S23:T23)</f>
        <v>0</v>
      </c>
      <c r="BF23" s="314">
        <f>U60</f>
        <v>0</v>
      </c>
      <c r="BG23" s="117">
        <f t="shared" si="6"/>
        <v>0</v>
      </c>
      <c r="BH23" s="296"/>
      <c r="BI23" s="586"/>
      <c r="BJ23" s="577"/>
    </row>
    <row r="24" spans="1:62" x14ac:dyDescent="0.25">
      <c r="A24" s="319" t="s">
        <v>13</v>
      </c>
      <c r="B24" s="320" t="s">
        <v>91</v>
      </c>
      <c r="C24" s="314" t="s">
        <v>135</v>
      </c>
      <c r="D24" s="332"/>
      <c r="E24" s="328">
        <f t="shared" si="10"/>
        <v>0</v>
      </c>
      <c r="F24" s="325">
        <f t="shared" si="8"/>
        <v>0</v>
      </c>
      <c r="G24" s="330"/>
      <c r="H24" s="330"/>
      <c r="I24" s="330"/>
      <c r="J24" s="330"/>
      <c r="K24" s="330"/>
      <c r="L24" s="330"/>
      <c r="M24" s="330"/>
      <c r="N24" s="330"/>
      <c r="O24" s="330"/>
      <c r="P24" s="330"/>
      <c r="Q24" s="330"/>
      <c r="R24" s="325">
        <f>SUM(S24:U24,AB24:BC24,W24:Z24)</f>
        <v>0</v>
      </c>
      <c r="S24" s="330"/>
      <c r="T24" s="330"/>
      <c r="U24" s="330"/>
      <c r="V24" s="329">
        <f>D24-BE24</f>
        <v>0</v>
      </c>
      <c r="W24" s="330"/>
      <c r="X24" s="330"/>
      <c r="Y24" s="330"/>
      <c r="Z24" s="330"/>
      <c r="AA24" s="551">
        <f t="shared" si="9"/>
        <v>0</v>
      </c>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25">
        <f>SUM(AB24:BD24,G24:Q24,W24:Z24,S24:U24)</f>
        <v>0</v>
      </c>
      <c r="BF24" s="314">
        <f>V60</f>
        <v>0</v>
      </c>
      <c r="BG24" s="117">
        <f t="shared" si="6"/>
        <v>0</v>
      </c>
      <c r="BH24" s="296"/>
      <c r="BI24" s="587"/>
      <c r="BJ24" s="577"/>
    </row>
    <row r="25" spans="1:62" x14ac:dyDescent="0.25">
      <c r="A25" s="319" t="s">
        <v>14</v>
      </c>
      <c r="B25" s="320" t="s">
        <v>92</v>
      </c>
      <c r="C25" s="314" t="s">
        <v>133</v>
      </c>
      <c r="D25" s="332"/>
      <c r="E25" s="328">
        <f t="shared" si="10"/>
        <v>0</v>
      </c>
      <c r="F25" s="325">
        <f t="shared" si="8"/>
        <v>0</v>
      </c>
      <c r="G25" s="330"/>
      <c r="H25" s="330"/>
      <c r="I25" s="330"/>
      <c r="J25" s="330"/>
      <c r="K25" s="330"/>
      <c r="L25" s="330"/>
      <c r="M25" s="330"/>
      <c r="N25" s="330"/>
      <c r="O25" s="330"/>
      <c r="P25" s="330"/>
      <c r="Q25" s="330"/>
      <c r="R25" s="325">
        <f>SUM(S25:V25,AB25:BC25,X25:Z25)</f>
        <v>0</v>
      </c>
      <c r="S25" s="330"/>
      <c r="T25" s="330"/>
      <c r="U25" s="330"/>
      <c r="V25" s="330"/>
      <c r="W25" s="329">
        <f>D25-BE25</f>
        <v>0</v>
      </c>
      <c r="X25" s="330"/>
      <c r="Y25" s="330"/>
      <c r="Z25" s="330"/>
      <c r="AA25" s="551">
        <f t="shared" si="9"/>
        <v>0</v>
      </c>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25">
        <f>SUM(AB25:BD25,G25:Q25,X25:Z25,S25:V25)</f>
        <v>0</v>
      </c>
      <c r="BF25" s="314">
        <f>W60</f>
        <v>5.93</v>
      </c>
      <c r="BG25" s="117">
        <f t="shared" si="6"/>
        <v>-5.93</v>
      </c>
      <c r="BH25" s="296"/>
      <c r="BI25" s="587"/>
      <c r="BJ25" s="577"/>
    </row>
    <row r="26" spans="1:62" x14ac:dyDescent="0.25">
      <c r="A26" s="319" t="s">
        <v>22</v>
      </c>
      <c r="B26" s="320" t="s">
        <v>93</v>
      </c>
      <c r="C26" s="314" t="s">
        <v>53</v>
      </c>
      <c r="D26" s="578">
        <v>7.47</v>
      </c>
      <c r="E26" s="328">
        <f t="shared" si="10"/>
        <v>0</v>
      </c>
      <c r="F26" s="325">
        <f t="shared" si="8"/>
        <v>0</v>
      </c>
      <c r="G26" s="330"/>
      <c r="H26" s="330"/>
      <c r="I26" s="330"/>
      <c r="J26" s="330"/>
      <c r="K26" s="330"/>
      <c r="L26" s="330"/>
      <c r="M26" s="330"/>
      <c r="N26" s="330"/>
      <c r="O26" s="330"/>
      <c r="P26" s="330"/>
      <c r="Q26" s="330"/>
      <c r="R26" s="325">
        <f>SUM(S26:W26,AB26:BC26,Y26:Z26)</f>
        <v>0</v>
      </c>
      <c r="S26" s="330"/>
      <c r="T26" s="330"/>
      <c r="U26" s="330"/>
      <c r="V26" s="330"/>
      <c r="W26" s="330"/>
      <c r="X26" s="329">
        <f>D26-BE26</f>
        <v>7.47</v>
      </c>
      <c r="Y26" s="330"/>
      <c r="Z26" s="330"/>
      <c r="AA26" s="551">
        <f t="shared" si="9"/>
        <v>0</v>
      </c>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25">
        <f>SUM(AB26:BD26,G26:Q26,Y26:Z26,S26:W26)</f>
        <v>0</v>
      </c>
      <c r="BF26" s="314">
        <f>X60</f>
        <v>7.47</v>
      </c>
      <c r="BG26" s="117">
        <f t="shared" si="6"/>
        <v>0</v>
      </c>
      <c r="BH26" s="296"/>
      <c r="BI26" s="588"/>
      <c r="BJ26" s="577"/>
    </row>
    <row r="27" spans="1:62" x14ac:dyDescent="0.25">
      <c r="A27" s="319" t="s">
        <v>23</v>
      </c>
      <c r="B27" s="320" t="s">
        <v>94</v>
      </c>
      <c r="C27" s="314" t="s">
        <v>46</v>
      </c>
      <c r="D27" s="332"/>
      <c r="E27" s="328">
        <f t="shared" si="10"/>
        <v>0</v>
      </c>
      <c r="F27" s="325">
        <f t="shared" si="8"/>
        <v>0</v>
      </c>
      <c r="G27" s="330"/>
      <c r="H27" s="330"/>
      <c r="I27" s="330"/>
      <c r="J27" s="330"/>
      <c r="K27" s="330"/>
      <c r="L27" s="330"/>
      <c r="M27" s="330"/>
      <c r="N27" s="330"/>
      <c r="O27" s="330"/>
      <c r="P27" s="330"/>
      <c r="Q27" s="330"/>
      <c r="R27" s="325">
        <f>SUM(S27:X27,AB27:BC27,Z27)</f>
        <v>0</v>
      </c>
      <c r="S27" s="330"/>
      <c r="T27" s="330"/>
      <c r="U27" s="330"/>
      <c r="V27" s="330"/>
      <c r="W27" s="330"/>
      <c r="X27" s="330"/>
      <c r="Y27" s="329">
        <f>D27-BE27</f>
        <v>0</v>
      </c>
      <c r="Z27" s="330"/>
      <c r="AA27" s="551">
        <f t="shared" si="9"/>
        <v>0</v>
      </c>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25">
        <f>SUM(AB27:BD27,G27:Q27,Z27,S27:X27)</f>
        <v>0</v>
      </c>
      <c r="BF27" s="314">
        <f>Y60</f>
        <v>0</v>
      </c>
      <c r="BG27" s="117">
        <f t="shared" si="6"/>
        <v>0</v>
      </c>
      <c r="BH27" s="296"/>
      <c r="BI27" s="586"/>
      <c r="BJ27" s="577"/>
    </row>
    <row r="28" spans="1:62" x14ac:dyDescent="0.25">
      <c r="A28" s="319"/>
      <c r="B28" s="320" t="s">
        <v>106</v>
      </c>
      <c r="C28" s="314" t="s">
        <v>54</v>
      </c>
      <c r="D28" s="578">
        <v>8.16</v>
      </c>
      <c r="E28" s="328">
        <f t="shared" si="10"/>
        <v>0</v>
      </c>
      <c r="F28" s="325">
        <f t="shared" si="8"/>
        <v>0</v>
      </c>
      <c r="G28" s="330"/>
      <c r="H28" s="330"/>
      <c r="I28" s="330"/>
      <c r="J28" s="330"/>
      <c r="K28" s="330"/>
      <c r="L28" s="330"/>
      <c r="M28" s="330"/>
      <c r="N28" s="330"/>
      <c r="O28" s="330"/>
      <c r="P28" s="330"/>
      <c r="Q28" s="330"/>
      <c r="R28" s="325">
        <f>SUM(S28:Y28,AB28:BC28)</f>
        <v>0</v>
      </c>
      <c r="S28" s="330"/>
      <c r="T28" s="330"/>
      <c r="U28" s="330"/>
      <c r="V28" s="330"/>
      <c r="W28" s="330"/>
      <c r="X28" s="330"/>
      <c r="Y28" s="330"/>
      <c r="Z28" s="329">
        <f>D28-BE28</f>
        <v>8.16</v>
      </c>
      <c r="AA28" s="551">
        <f t="shared" si="9"/>
        <v>0</v>
      </c>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25">
        <f>SUM(AB28:BD28,G28:Q28,S28:Y28)</f>
        <v>0</v>
      </c>
      <c r="BF28" s="314">
        <f>Z60</f>
        <v>15.76</v>
      </c>
      <c r="BG28" s="117"/>
      <c r="BH28" s="296"/>
      <c r="BI28" s="587"/>
      <c r="BJ28" s="577"/>
    </row>
    <row r="29" spans="1:62" s="554" customFormat="1" x14ac:dyDescent="0.25">
      <c r="A29" s="555" t="s">
        <v>47</v>
      </c>
      <c r="B29" s="556" t="s">
        <v>139</v>
      </c>
      <c r="C29" s="557" t="s">
        <v>31</v>
      </c>
      <c r="D29" s="558">
        <f>SUM(D30:D45)</f>
        <v>142.57</v>
      </c>
      <c r="E29" s="559">
        <f t="shared" si="10"/>
        <v>0</v>
      </c>
      <c r="F29" s="551">
        <f t="shared" si="8"/>
        <v>0</v>
      </c>
      <c r="G29" s="551">
        <f>SUM(G30:G45)</f>
        <v>0</v>
      </c>
      <c r="H29" s="551">
        <f t="shared" ref="H29:Q29" si="11">SUM(H30:H45)</f>
        <v>0</v>
      </c>
      <c r="I29" s="551">
        <f t="shared" si="11"/>
        <v>0</v>
      </c>
      <c r="J29" s="551">
        <f t="shared" si="11"/>
        <v>0</v>
      </c>
      <c r="K29" s="551">
        <f t="shared" si="11"/>
        <v>0</v>
      </c>
      <c r="L29" s="551">
        <f t="shared" si="11"/>
        <v>0</v>
      </c>
      <c r="M29" s="551">
        <f t="shared" si="11"/>
        <v>0</v>
      </c>
      <c r="N29" s="551">
        <f t="shared" si="11"/>
        <v>0</v>
      </c>
      <c r="O29" s="551">
        <f t="shared" si="11"/>
        <v>0</v>
      </c>
      <c r="P29" s="551">
        <f t="shared" si="11"/>
        <v>0</v>
      </c>
      <c r="Q29" s="551">
        <f t="shared" si="11"/>
        <v>0</v>
      </c>
      <c r="R29" s="551">
        <f t="shared" ref="R29:Z29" si="12">SUM(R30:R45)</f>
        <v>0.03</v>
      </c>
      <c r="S29" s="551">
        <f t="shared" si="12"/>
        <v>0</v>
      </c>
      <c r="T29" s="551">
        <f t="shared" si="12"/>
        <v>0</v>
      </c>
      <c r="U29" s="551">
        <f t="shared" si="12"/>
        <v>0</v>
      </c>
      <c r="V29" s="551">
        <f t="shared" si="12"/>
        <v>0</v>
      </c>
      <c r="W29" s="551">
        <f t="shared" si="12"/>
        <v>0</v>
      </c>
      <c r="X29" s="551">
        <f t="shared" si="12"/>
        <v>0</v>
      </c>
      <c r="Y29" s="551">
        <f t="shared" si="12"/>
        <v>0</v>
      </c>
      <c r="Z29" s="551">
        <f t="shared" si="12"/>
        <v>0</v>
      </c>
      <c r="AA29" s="551">
        <f>D29-BE29</f>
        <v>142.54</v>
      </c>
      <c r="AB29" s="551">
        <f>SUM(AB31:AB45)</f>
        <v>0</v>
      </c>
      <c r="AC29" s="551">
        <f>SUM(AC30,AC32:AC45)</f>
        <v>0</v>
      </c>
      <c r="AD29" s="551">
        <f>SUM(AD30:AD31,AD33:AD45)</f>
        <v>0</v>
      </c>
      <c r="AE29" s="551">
        <f>SUM(AE30:AE32,AE34:AE45)</f>
        <v>0</v>
      </c>
      <c r="AF29" s="551">
        <f>SUM(AF30:AF33,AF35:AF45)</f>
        <v>0</v>
      </c>
      <c r="AG29" s="551">
        <f>SUM(AG30:AG34,AG36:AG45)</f>
        <v>0</v>
      </c>
      <c r="AH29" s="551">
        <f>SUM(AH30:AH35,AH37:AH45)</f>
        <v>0</v>
      </c>
      <c r="AI29" s="551">
        <f>SUM(AI30:AI36,AI38:AI45)</f>
        <v>0.03</v>
      </c>
      <c r="AJ29" s="551">
        <f>SUM(AJ30:AJ37,AJ39:AJ45)</f>
        <v>0</v>
      </c>
      <c r="AK29" s="551">
        <f>SUM(AK30:AK38,AK40:AK45)</f>
        <v>0</v>
      </c>
      <c r="AL29" s="551">
        <f>SUM(AL30:AL39,AL41:AL45)</f>
        <v>0</v>
      </c>
      <c r="AM29" s="551">
        <f>SUM(AM30:AM40,AM42:AM45)</f>
        <v>0</v>
      </c>
      <c r="AN29" s="551">
        <f>SUM(AN30:AN41,AN43:AN45)</f>
        <v>0</v>
      </c>
      <c r="AO29" s="551">
        <f>SUM(AO30:AO42,AO44:AO45)</f>
        <v>0</v>
      </c>
      <c r="AP29" s="551">
        <f>SUM(AP30:AP43,AP45)</f>
        <v>0</v>
      </c>
      <c r="AQ29" s="551">
        <f>SUM(AQ30:AQ44)</f>
        <v>0</v>
      </c>
      <c r="AR29" s="551">
        <f>SUM(AR30:AR45)</f>
        <v>0</v>
      </c>
      <c r="AS29" s="551">
        <f t="shared" ref="AS29:BD29" si="13">SUM(AS30:AS45)</f>
        <v>0</v>
      </c>
      <c r="AT29" s="551">
        <f t="shared" si="13"/>
        <v>0</v>
      </c>
      <c r="AU29" s="551">
        <f t="shared" si="13"/>
        <v>0</v>
      </c>
      <c r="AV29" s="551">
        <f t="shared" si="13"/>
        <v>0</v>
      </c>
      <c r="AW29" s="551">
        <f t="shared" si="13"/>
        <v>0</v>
      </c>
      <c r="AX29" s="551">
        <f t="shared" si="13"/>
        <v>0</v>
      </c>
      <c r="AY29" s="551">
        <f t="shared" si="13"/>
        <v>0</v>
      </c>
      <c r="AZ29" s="551">
        <f t="shared" si="13"/>
        <v>0</v>
      </c>
      <c r="BA29" s="551">
        <f t="shared" si="13"/>
        <v>0</v>
      </c>
      <c r="BB29" s="551">
        <f t="shared" si="13"/>
        <v>0</v>
      </c>
      <c r="BC29" s="551">
        <f t="shared" si="13"/>
        <v>0</v>
      </c>
      <c r="BD29" s="551">
        <f t="shared" si="13"/>
        <v>0</v>
      </c>
      <c r="BE29" s="551">
        <f>SUM(BE30:BE45)</f>
        <v>0.03</v>
      </c>
      <c r="BF29" s="557">
        <f>AA60</f>
        <v>157.72</v>
      </c>
      <c r="BG29" s="560">
        <f>D29-BF29</f>
        <v>-15.150000000000006</v>
      </c>
      <c r="BH29" s="561"/>
      <c r="BI29" s="587"/>
      <c r="BJ29" s="577"/>
    </row>
    <row r="30" spans="1:62" x14ac:dyDescent="0.25">
      <c r="A30" s="319" t="s">
        <v>442</v>
      </c>
      <c r="B30" s="320" t="s">
        <v>248</v>
      </c>
      <c r="C30" s="314" t="s">
        <v>249</v>
      </c>
      <c r="D30" s="579">
        <v>92.66</v>
      </c>
      <c r="E30" s="328">
        <f t="shared" si="10"/>
        <v>0</v>
      </c>
      <c r="F30" s="325">
        <f t="shared" si="8"/>
        <v>0</v>
      </c>
      <c r="G30" s="330"/>
      <c r="H30" s="330"/>
      <c r="I30" s="330"/>
      <c r="J30" s="330"/>
      <c r="K30" s="330"/>
      <c r="L30" s="330"/>
      <c r="M30" s="330"/>
      <c r="N30" s="330"/>
      <c r="O30" s="330"/>
      <c r="P30" s="330"/>
      <c r="Q30" s="330"/>
      <c r="R30" s="325">
        <f>SUM(S30:Z30,AC30:BC30)</f>
        <v>0</v>
      </c>
      <c r="S30" s="330"/>
      <c r="T30" s="330"/>
      <c r="U30" s="330"/>
      <c r="V30" s="330"/>
      <c r="W30" s="330"/>
      <c r="X30" s="330"/>
      <c r="Y30" s="330"/>
      <c r="Z30" s="330"/>
      <c r="AA30" s="551">
        <f>SUM(AC30:AQ30)</f>
        <v>0</v>
      </c>
      <c r="AB30" s="337">
        <f>D30-BE30</f>
        <v>92.66</v>
      </c>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25">
        <f>SUM(G30:Q30,S30:Z30,AC30:BD30)</f>
        <v>0</v>
      </c>
      <c r="BF30" s="314">
        <f>AB60</f>
        <v>99.429999999999993</v>
      </c>
      <c r="BG30" s="117">
        <f t="shared" ref="BG30:BG58" si="14">D30-BF30</f>
        <v>-6.769999999999996</v>
      </c>
      <c r="BH30" s="296"/>
      <c r="BI30" s="588"/>
      <c r="BJ30" s="577"/>
    </row>
    <row r="31" spans="1:62" x14ac:dyDescent="0.25">
      <c r="A31" s="319" t="s">
        <v>442</v>
      </c>
      <c r="B31" s="320" t="s">
        <v>257</v>
      </c>
      <c r="C31" s="314" t="s">
        <v>258</v>
      </c>
      <c r="D31" s="578">
        <v>16.72</v>
      </c>
      <c r="E31" s="328">
        <f t="shared" si="10"/>
        <v>0</v>
      </c>
      <c r="F31" s="325">
        <f t="shared" si="8"/>
        <v>0</v>
      </c>
      <c r="G31" s="330"/>
      <c r="H31" s="330"/>
      <c r="I31" s="330"/>
      <c r="J31" s="330"/>
      <c r="K31" s="330"/>
      <c r="L31" s="330"/>
      <c r="M31" s="330"/>
      <c r="N31" s="330"/>
      <c r="O31" s="330"/>
      <c r="P31" s="330"/>
      <c r="Q31" s="330"/>
      <c r="R31" s="325">
        <f>SUM(S31:Z31,AD31:BC31,AB31)</f>
        <v>0</v>
      </c>
      <c r="S31" s="330"/>
      <c r="T31" s="330"/>
      <c r="U31" s="330"/>
      <c r="V31" s="330"/>
      <c r="W31" s="330"/>
      <c r="X31" s="330"/>
      <c r="Y31" s="330"/>
      <c r="Z31" s="330"/>
      <c r="AA31" s="551">
        <f>SUM(AB31,AD31:AQ31)</f>
        <v>0</v>
      </c>
      <c r="AB31" s="330"/>
      <c r="AC31" s="337">
        <f>D31-BE31</f>
        <v>16.72</v>
      </c>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25">
        <f>SUM(G31:Q31,S31:Z31,AD31:BD31,AB31)</f>
        <v>0</v>
      </c>
      <c r="BF31" s="314">
        <f>AC60</f>
        <v>24.82</v>
      </c>
      <c r="BG31" s="117">
        <f t="shared" si="14"/>
        <v>-8.1000000000000014</v>
      </c>
      <c r="BH31" s="296"/>
      <c r="BI31" s="582"/>
      <c r="BJ31" s="577"/>
    </row>
    <row r="32" spans="1:62" x14ac:dyDescent="0.25">
      <c r="A32" s="319" t="s">
        <v>442</v>
      </c>
      <c r="B32" s="320" t="s">
        <v>443</v>
      </c>
      <c r="C32" s="314" t="s">
        <v>245</v>
      </c>
      <c r="D32" s="578">
        <v>0.09</v>
      </c>
      <c r="E32" s="328">
        <f t="shared" si="10"/>
        <v>0</v>
      </c>
      <c r="F32" s="325">
        <f t="shared" si="8"/>
        <v>0</v>
      </c>
      <c r="G32" s="330"/>
      <c r="H32" s="330"/>
      <c r="I32" s="330"/>
      <c r="J32" s="330"/>
      <c r="K32" s="330"/>
      <c r="L32" s="330"/>
      <c r="M32" s="330"/>
      <c r="N32" s="330"/>
      <c r="O32" s="330"/>
      <c r="P32" s="330"/>
      <c r="Q32" s="330"/>
      <c r="R32" s="325">
        <f>SUM(S32:Z32,AE32:BC32,AB32:AC32)</f>
        <v>0</v>
      </c>
      <c r="S32" s="330"/>
      <c r="T32" s="330"/>
      <c r="U32" s="330"/>
      <c r="V32" s="330"/>
      <c r="W32" s="330"/>
      <c r="X32" s="330"/>
      <c r="Y32" s="330"/>
      <c r="Z32" s="330"/>
      <c r="AA32" s="551">
        <f>SUM(AB32:AC32,AE32:AQ32)</f>
        <v>0</v>
      </c>
      <c r="AB32" s="330"/>
      <c r="AC32" s="330"/>
      <c r="AD32" s="337">
        <f>D32-BE32</f>
        <v>0.09</v>
      </c>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25">
        <f>SUM(G32:Q32,S32:Z32,AE32:BD32,AB32:AC32)</f>
        <v>0</v>
      </c>
      <c r="BF32" s="314">
        <f>AD60</f>
        <v>0.09</v>
      </c>
      <c r="BG32" s="117">
        <f t="shared" si="14"/>
        <v>0</v>
      </c>
      <c r="BH32" s="296"/>
      <c r="BI32" s="582"/>
      <c r="BJ32" s="577"/>
    </row>
    <row r="33" spans="1:62" ht="16.5" thickBot="1" x14ac:dyDescent="0.3">
      <c r="A33" s="319" t="s">
        <v>442</v>
      </c>
      <c r="B33" s="320" t="s">
        <v>444</v>
      </c>
      <c r="C33" s="314" t="s">
        <v>436</v>
      </c>
      <c r="D33" s="578">
        <v>0.25</v>
      </c>
      <c r="E33" s="328">
        <f t="shared" si="10"/>
        <v>0</v>
      </c>
      <c r="F33" s="325">
        <f t="shared" si="8"/>
        <v>0</v>
      </c>
      <c r="G33" s="330"/>
      <c r="H33" s="330"/>
      <c r="I33" s="330"/>
      <c r="J33" s="330"/>
      <c r="K33" s="330"/>
      <c r="L33" s="330"/>
      <c r="M33" s="330"/>
      <c r="N33" s="330"/>
      <c r="O33" s="330"/>
      <c r="P33" s="330"/>
      <c r="Q33" s="330"/>
      <c r="R33" s="325">
        <f>SUM(S33:Z33,AF33:BC33,AB33:AD33)</f>
        <v>0</v>
      </c>
      <c r="S33" s="330"/>
      <c r="T33" s="330"/>
      <c r="U33" s="330"/>
      <c r="V33" s="330"/>
      <c r="W33" s="330"/>
      <c r="X33" s="330"/>
      <c r="Y33" s="330"/>
      <c r="Z33" s="330"/>
      <c r="AA33" s="551">
        <f>SUM(AB33:AD33,AF33:AQ33)</f>
        <v>0</v>
      </c>
      <c r="AB33" s="330"/>
      <c r="AC33" s="330"/>
      <c r="AD33" s="330"/>
      <c r="AE33" s="337">
        <f>D33-BE33</f>
        <v>0.25</v>
      </c>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25">
        <f>SUM(G33:Q33,S33:Z33,AF33:BD33,AB33:AD33)</f>
        <v>0</v>
      </c>
      <c r="BF33" s="314">
        <f>AE60</f>
        <v>0.25</v>
      </c>
      <c r="BG33" s="117">
        <f t="shared" si="14"/>
        <v>0</v>
      </c>
      <c r="BH33" s="296"/>
      <c r="BI33" s="584"/>
      <c r="BJ33" s="589"/>
    </row>
    <row r="34" spans="1:62" x14ac:dyDescent="0.25">
      <c r="A34" s="319" t="s">
        <v>442</v>
      </c>
      <c r="B34" s="320" t="s">
        <v>277</v>
      </c>
      <c r="C34" s="314" t="s">
        <v>246</v>
      </c>
      <c r="D34" s="578">
        <v>6.11</v>
      </c>
      <c r="E34" s="328">
        <f t="shared" si="10"/>
        <v>0</v>
      </c>
      <c r="F34" s="325">
        <f t="shared" si="8"/>
        <v>0</v>
      </c>
      <c r="G34" s="330"/>
      <c r="H34" s="330"/>
      <c r="I34" s="330"/>
      <c r="J34" s="330"/>
      <c r="K34" s="330"/>
      <c r="L34" s="330"/>
      <c r="M34" s="330"/>
      <c r="N34" s="330"/>
      <c r="O34" s="330"/>
      <c r="P34" s="330"/>
      <c r="Q34" s="330"/>
      <c r="R34" s="325">
        <f>SUM(S34:Z34,AG34:BC34,AB34:AE34)</f>
        <v>0</v>
      </c>
      <c r="S34" s="330"/>
      <c r="T34" s="330"/>
      <c r="U34" s="330"/>
      <c r="V34" s="330"/>
      <c r="W34" s="330"/>
      <c r="X34" s="330"/>
      <c r="Y34" s="330"/>
      <c r="Z34" s="330"/>
      <c r="AA34" s="551">
        <f>SUM(AB34:AE34,AG34:AQ34)</f>
        <v>0</v>
      </c>
      <c r="AB34" s="330"/>
      <c r="AC34" s="330"/>
      <c r="AD34" s="330"/>
      <c r="AE34" s="330"/>
      <c r="AF34" s="337">
        <f>D34-BE34</f>
        <v>6.11</v>
      </c>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25">
        <f>SUM(G34:Q34,S34:Z34,AG34:BD34,AB34:AE34)</f>
        <v>0</v>
      </c>
      <c r="BF34" s="314">
        <f>AF60</f>
        <v>6.11</v>
      </c>
      <c r="BG34" s="117">
        <f t="shared" si="14"/>
        <v>0</v>
      </c>
      <c r="BH34" s="296"/>
      <c r="BI34" s="583"/>
      <c r="BJ34" s="578"/>
    </row>
    <row r="35" spans="1:62" x14ac:dyDescent="0.25">
      <c r="A35" s="319" t="s">
        <v>442</v>
      </c>
      <c r="B35" s="320" t="s">
        <v>445</v>
      </c>
      <c r="C35" s="314" t="s">
        <v>437</v>
      </c>
      <c r="D35" s="578">
        <v>2.66</v>
      </c>
      <c r="E35" s="328">
        <f t="shared" si="10"/>
        <v>0</v>
      </c>
      <c r="F35" s="325">
        <f t="shared" si="8"/>
        <v>0</v>
      </c>
      <c r="G35" s="330"/>
      <c r="H35" s="330"/>
      <c r="I35" s="330"/>
      <c r="J35" s="330"/>
      <c r="K35" s="330"/>
      <c r="L35" s="330"/>
      <c r="M35" s="330"/>
      <c r="N35" s="330"/>
      <c r="O35" s="330"/>
      <c r="P35" s="330"/>
      <c r="Q35" s="330"/>
      <c r="R35" s="325">
        <f>SUM(S35:Z35,AH35:BC35,AB35:AF35)</f>
        <v>0.03</v>
      </c>
      <c r="S35" s="330"/>
      <c r="T35" s="330"/>
      <c r="U35" s="330"/>
      <c r="V35" s="330"/>
      <c r="W35" s="330"/>
      <c r="X35" s="330"/>
      <c r="Y35" s="330"/>
      <c r="Z35" s="330"/>
      <c r="AA35" s="551">
        <f>SUM(AB35:AF35,AH35:AQ35)</f>
        <v>0.03</v>
      </c>
      <c r="AB35" s="330"/>
      <c r="AC35" s="330"/>
      <c r="AD35" s="330"/>
      <c r="AE35" s="330"/>
      <c r="AF35" s="330"/>
      <c r="AG35" s="337">
        <f>D35-BE35</f>
        <v>2.6300000000000003</v>
      </c>
      <c r="AH35" s="330"/>
      <c r="AI35" s="330">
        <v>0.03</v>
      </c>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25">
        <f>SUM(G35:Q35,S35:Z35,AH35:BD35,AB35:AF35)</f>
        <v>0.03</v>
      </c>
      <c r="BF35" s="314">
        <f>AG60</f>
        <v>2.6300000000000003</v>
      </c>
      <c r="BG35" s="117">
        <f t="shared" si="14"/>
        <v>2.9999999999999805E-2</v>
      </c>
      <c r="BH35" s="296"/>
      <c r="BI35" s="583"/>
      <c r="BJ35" s="578"/>
    </row>
    <row r="36" spans="1:62" x14ac:dyDescent="0.25">
      <c r="A36" s="319" t="s">
        <v>442</v>
      </c>
      <c r="B36" s="320" t="s">
        <v>449</v>
      </c>
      <c r="C36" s="314" t="s">
        <v>438</v>
      </c>
      <c r="D36" s="578">
        <v>0.02</v>
      </c>
      <c r="E36" s="328">
        <f t="shared" si="10"/>
        <v>0</v>
      </c>
      <c r="F36" s="325">
        <f t="shared" si="8"/>
        <v>0</v>
      </c>
      <c r="G36" s="330"/>
      <c r="H36" s="330"/>
      <c r="I36" s="330"/>
      <c r="J36" s="330"/>
      <c r="K36" s="330"/>
      <c r="L36" s="330"/>
      <c r="M36" s="330"/>
      <c r="N36" s="330"/>
      <c r="O36" s="330"/>
      <c r="P36" s="330"/>
      <c r="Q36" s="330"/>
      <c r="R36" s="325">
        <f>SUM(S36:Z36,AI36:BC36,AB36:AG36)</f>
        <v>0</v>
      </c>
      <c r="S36" s="330"/>
      <c r="T36" s="330"/>
      <c r="U36" s="330"/>
      <c r="V36" s="330"/>
      <c r="W36" s="330"/>
      <c r="X36" s="330"/>
      <c r="Y36" s="330"/>
      <c r="Z36" s="330"/>
      <c r="AA36" s="551">
        <f>SUM(AB36:AG36,AI36:AQ36)</f>
        <v>0</v>
      </c>
      <c r="AB36" s="330"/>
      <c r="AC36" s="330"/>
      <c r="AD36" s="330"/>
      <c r="AE36" s="330"/>
      <c r="AF36" s="330"/>
      <c r="AG36" s="330"/>
      <c r="AH36" s="337">
        <f>D36-BE36</f>
        <v>0.02</v>
      </c>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25">
        <f>SUM(G36:Q36,S36:Z36,AI36:BD36,AB36:AG36)</f>
        <v>0</v>
      </c>
      <c r="BF36" s="314">
        <f>AH60</f>
        <v>0.02</v>
      </c>
      <c r="BG36" s="117">
        <f t="shared" si="14"/>
        <v>0</v>
      </c>
      <c r="BH36" s="296"/>
      <c r="BI36" s="583"/>
      <c r="BJ36" s="578"/>
    </row>
    <row r="37" spans="1:62" x14ac:dyDescent="0.25">
      <c r="A37" s="319" t="s">
        <v>442</v>
      </c>
      <c r="B37" s="320" t="s">
        <v>363</v>
      </c>
      <c r="C37" s="314" t="s">
        <v>364</v>
      </c>
      <c r="D37" s="580">
        <v>0.02</v>
      </c>
      <c r="E37" s="328">
        <f t="shared" si="10"/>
        <v>0</v>
      </c>
      <c r="F37" s="325">
        <f t="shared" si="8"/>
        <v>0</v>
      </c>
      <c r="G37" s="330"/>
      <c r="H37" s="330"/>
      <c r="I37" s="330"/>
      <c r="J37" s="330"/>
      <c r="K37" s="330"/>
      <c r="L37" s="330"/>
      <c r="M37" s="330"/>
      <c r="N37" s="330"/>
      <c r="O37" s="330"/>
      <c r="P37" s="330"/>
      <c r="Q37" s="330"/>
      <c r="R37" s="325">
        <f>SUM(S37:Z37,AJ37:BC37,AB37:AH37)</f>
        <v>0</v>
      </c>
      <c r="S37" s="330"/>
      <c r="T37" s="330"/>
      <c r="U37" s="330"/>
      <c r="V37" s="330"/>
      <c r="W37" s="330"/>
      <c r="X37" s="330"/>
      <c r="Y37" s="330"/>
      <c r="Z37" s="330"/>
      <c r="AA37" s="551">
        <f>SUM(AB37:AH37,AJ37:AQ37)</f>
        <v>0</v>
      </c>
      <c r="AB37" s="330"/>
      <c r="AC37" s="330"/>
      <c r="AD37" s="330"/>
      <c r="AE37" s="330"/>
      <c r="AF37" s="330"/>
      <c r="AG37" s="330"/>
      <c r="AH37" s="330"/>
      <c r="AI37" s="337">
        <f>D37-BE37</f>
        <v>0.02</v>
      </c>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25">
        <f>SUM(G37:Q37,S37:Z37,AJ37:BD37,AB37:AH37)</f>
        <v>0</v>
      </c>
      <c r="BF37" s="314">
        <f>AI60</f>
        <v>0.16</v>
      </c>
      <c r="BG37" s="117">
        <f t="shared" si="14"/>
        <v>-0.14000000000000001</v>
      </c>
      <c r="BH37" s="296"/>
      <c r="BI37" s="583"/>
      <c r="BJ37" s="578"/>
    </row>
    <row r="38" spans="1:62" x14ac:dyDescent="0.25">
      <c r="A38" s="319" t="s">
        <v>442</v>
      </c>
      <c r="B38" s="320" t="s">
        <v>450</v>
      </c>
      <c r="C38" s="314" t="s">
        <v>439</v>
      </c>
      <c r="D38" s="332"/>
      <c r="E38" s="328">
        <f t="shared" si="10"/>
        <v>0</v>
      </c>
      <c r="F38" s="325">
        <f t="shared" si="8"/>
        <v>0</v>
      </c>
      <c r="G38" s="330"/>
      <c r="H38" s="330"/>
      <c r="I38" s="330"/>
      <c r="J38" s="330"/>
      <c r="K38" s="330"/>
      <c r="L38" s="330"/>
      <c r="M38" s="330"/>
      <c r="N38" s="330"/>
      <c r="O38" s="330"/>
      <c r="P38" s="330"/>
      <c r="Q38" s="330"/>
      <c r="R38" s="325">
        <f>SUM(S38:Z38,AK38:BC38,AB38:AI38)</f>
        <v>0</v>
      </c>
      <c r="S38" s="330"/>
      <c r="T38" s="330"/>
      <c r="U38" s="330"/>
      <c r="V38" s="330"/>
      <c r="W38" s="330"/>
      <c r="X38" s="330"/>
      <c r="Y38" s="330"/>
      <c r="Z38" s="330"/>
      <c r="AA38" s="551">
        <f>SUM(AB38:AI38,AK38:AQ38)</f>
        <v>0</v>
      </c>
      <c r="AB38" s="330"/>
      <c r="AC38" s="330"/>
      <c r="AD38" s="330"/>
      <c r="AE38" s="330"/>
      <c r="AF38" s="330"/>
      <c r="AG38" s="330"/>
      <c r="AH38" s="330"/>
      <c r="AI38" s="330"/>
      <c r="AJ38" s="337">
        <f>D38-BE38</f>
        <v>0</v>
      </c>
      <c r="AK38" s="330"/>
      <c r="AL38" s="330"/>
      <c r="AM38" s="330"/>
      <c r="AN38" s="330"/>
      <c r="AO38" s="330"/>
      <c r="AP38" s="330"/>
      <c r="AQ38" s="330"/>
      <c r="AR38" s="330"/>
      <c r="AS38" s="330"/>
      <c r="AT38" s="330"/>
      <c r="AU38" s="330"/>
      <c r="AV38" s="330"/>
      <c r="AW38" s="330"/>
      <c r="AX38" s="330"/>
      <c r="AY38" s="330"/>
      <c r="AZ38" s="330"/>
      <c r="BA38" s="330"/>
      <c r="BB38" s="330"/>
      <c r="BC38" s="330"/>
      <c r="BD38" s="330"/>
      <c r="BE38" s="325">
        <f>SUM(G38:Q38,S38:Z38,AK38:BD38,AB38:AI38)</f>
        <v>0</v>
      </c>
      <c r="BF38" s="314">
        <f>AJ60</f>
        <v>0</v>
      </c>
      <c r="BG38" s="117">
        <f t="shared" si="14"/>
        <v>0</v>
      </c>
      <c r="BH38" s="296"/>
      <c r="BI38" s="583"/>
      <c r="BJ38" s="578"/>
    </row>
    <row r="39" spans="1:62" x14ac:dyDescent="0.25">
      <c r="A39" s="319" t="s">
        <v>442</v>
      </c>
      <c r="B39" s="320" t="s">
        <v>454</v>
      </c>
      <c r="C39" s="314" t="s">
        <v>156</v>
      </c>
      <c r="D39" s="332"/>
      <c r="E39" s="328">
        <f t="shared" si="10"/>
        <v>0</v>
      </c>
      <c r="F39" s="325">
        <f t="shared" si="8"/>
        <v>0</v>
      </c>
      <c r="G39" s="330"/>
      <c r="H39" s="330"/>
      <c r="I39" s="330"/>
      <c r="J39" s="330"/>
      <c r="K39" s="330"/>
      <c r="L39" s="330"/>
      <c r="M39" s="330"/>
      <c r="N39" s="330"/>
      <c r="O39" s="330"/>
      <c r="P39" s="330"/>
      <c r="Q39" s="330"/>
      <c r="R39" s="325">
        <f>SUM(S39:Z39,AL39:BC39,AB39:AJ39)</f>
        <v>0</v>
      </c>
      <c r="S39" s="330"/>
      <c r="T39" s="330"/>
      <c r="U39" s="330"/>
      <c r="V39" s="330"/>
      <c r="W39" s="330"/>
      <c r="X39" s="330"/>
      <c r="Y39" s="330"/>
      <c r="Z39" s="330"/>
      <c r="AA39" s="551">
        <f>SUM(AB39:AJ39,AL39:AQ39)</f>
        <v>0</v>
      </c>
      <c r="AB39" s="330"/>
      <c r="AC39" s="330"/>
      <c r="AD39" s="330"/>
      <c r="AE39" s="330"/>
      <c r="AF39" s="330"/>
      <c r="AG39" s="330"/>
      <c r="AH39" s="330"/>
      <c r="AI39" s="330"/>
      <c r="AJ39" s="330"/>
      <c r="AK39" s="337">
        <f>D39-BE39</f>
        <v>0</v>
      </c>
      <c r="AL39" s="330"/>
      <c r="AM39" s="330"/>
      <c r="AN39" s="330"/>
      <c r="AO39" s="330"/>
      <c r="AP39" s="330"/>
      <c r="AQ39" s="330"/>
      <c r="AR39" s="330"/>
      <c r="AS39" s="330"/>
      <c r="AT39" s="330"/>
      <c r="AU39" s="330"/>
      <c r="AV39" s="330"/>
      <c r="AW39" s="330"/>
      <c r="AX39" s="330"/>
      <c r="AY39" s="330"/>
      <c r="AZ39" s="330"/>
      <c r="BA39" s="330"/>
      <c r="BB39" s="330"/>
      <c r="BC39" s="330"/>
      <c r="BD39" s="330"/>
      <c r="BE39" s="325">
        <f>SUM(G39:Q39,S39:Z39,AL39:BD39,AB39:AJ39)</f>
        <v>0</v>
      </c>
      <c r="BF39" s="314">
        <f>AK60</f>
        <v>0</v>
      </c>
      <c r="BG39" s="117">
        <f t="shared" si="14"/>
        <v>0</v>
      </c>
      <c r="BH39" s="296"/>
      <c r="BI39" s="583"/>
      <c r="BJ39" s="578"/>
    </row>
    <row r="40" spans="1:62" x14ac:dyDescent="0.25">
      <c r="A40" s="319" t="s">
        <v>442</v>
      </c>
      <c r="B40" s="320" t="s">
        <v>88</v>
      </c>
      <c r="C40" s="314" t="s">
        <v>77</v>
      </c>
      <c r="D40" s="332"/>
      <c r="E40" s="328">
        <f t="shared" si="10"/>
        <v>0</v>
      </c>
      <c r="F40" s="325">
        <f t="shared" si="8"/>
        <v>0</v>
      </c>
      <c r="G40" s="330"/>
      <c r="H40" s="330"/>
      <c r="I40" s="330"/>
      <c r="J40" s="330"/>
      <c r="K40" s="330"/>
      <c r="L40" s="330"/>
      <c r="M40" s="330"/>
      <c r="N40" s="330"/>
      <c r="O40" s="330"/>
      <c r="P40" s="330"/>
      <c r="Q40" s="330"/>
      <c r="R40" s="325">
        <f>SUM(S40:Z40,AM40:BC40,AB40:AK40)</f>
        <v>0</v>
      </c>
      <c r="S40" s="330"/>
      <c r="T40" s="330"/>
      <c r="U40" s="330"/>
      <c r="V40" s="330"/>
      <c r="W40" s="330"/>
      <c r="X40" s="330"/>
      <c r="Y40" s="330"/>
      <c r="Z40" s="330"/>
      <c r="AA40" s="551">
        <f>SUM(AB40:AK40,AM40:AQ40)</f>
        <v>0</v>
      </c>
      <c r="AB40" s="330"/>
      <c r="AC40" s="330"/>
      <c r="AD40" s="330"/>
      <c r="AE40" s="330"/>
      <c r="AF40" s="330"/>
      <c r="AG40" s="330"/>
      <c r="AH40" s="330"/>
      <c r="AI40" s="330"/>
      <c r="AJ40" s="330"/>
      <c r="AK40" s="330"/>
      <c r="AL40" s="337">
        <f>D40-BE40</f>
        <v>0</v>
      </c>
      <c r="AM40" s="330"/>
      <c r="AN40" s="330"/>
      <c r="AO40" s="330"/>
      <c r="AP40" s="330"/>
      <c r="AQ40" s="330"/>
      <c r="AR40" s="330"/>
      <c r="AS40" s="330"/>
      <c r="AT40" s="330"/>
      <c r="AU40" s="330"/>
      <c r="AV40" s="330"/>
      <c r="AW40" s="330"/>
      <c r="AX40" s="330"/>
      <c r="AY40" s="330"/>
      <c r="AZ40" s="330"/>
      <c r="BA40" s="330"/>
      <c r="BB40" s="330"/>
      <c r="BC40" s="330"/>
      <c r="BD40" s="330"/>
      <c r="BE40" s="325">
        <f>SUM(G40:Q40,S40:Z40,AM40:BD40,AB40:AK40)</f>
        <v>0</v>
      </c>
      <c r="BF40" s="314">
        <f>AL60</f>
        <v>0.17</v>
      </c>
      <c r="BG40" s="117">
        <f t="shared" si="14"/>
        <v>-0.17</v>
      </c>
      <c r="BH40" s="296"/>
      <c r="BI40" s="583"/>
      <c r="BJ40" s="578"/>
    </row>
    <row r="41" spans="1:62" x14ac:dyDescent="0.25">
      <c r="A41" s="319" t="s">
        <v>442</v>
      </c>
      <c r="B41" s="320" t="s">
        <v>98</v>
      </c>
      <c r="C41" s="314" t="s">
        <v>103</v>
      </c>
      <c r="D41" s="332"/>
      <c r="E41" s="328">
        <f t="shared" si="10"/>
        <v>0</v>
      </c>
      <c r="F41" s="325">
        <f t="shared" si="8"/>
        <v>0</v>
      </c>
      <c r="G41" s="330"/>
      <c r="H41" s="330"/>
      <c r="I41" s="330"/>
      <c r="J41" s="330"/>
      <c r="K41" s="330"/>
      <c r="L41" s="330"/>
      <c r="M41" s="330"/>
      <c r="N41" s="330"/>
      <c r="O41" s="330"/>
      <c r="P41" s="330"/>
      <c r="Q41" s="330"/>
      <c r="R41" s="325">
        <f>SUM(S41:Z41,AN41:BC41,AB41:AL41)</f>
        <v>0</v>
      </c>
      <c r="S41" s="330"/>
      <c r="T41" s="330"/>
      <c r="U41" s="330"/>
      <c r="V41" s="330"/>
      <c r="W41" s="330"/>
      <c r="X41" s="330"/>
      <c r="Y41" s="330"/>
      <c r="Z41" s="330"/>
      <c r="AA41" s="551">
        <f>SUM(AB41:AL41,AN41:AQ41)</f>
        <v>0</v>
      </c>
      <c r="AB41" s="330"/>
      <c r="AC41" s="330"/>
      <c r="AD41" s="330"/>
      <c r="AE41" s="330"/>
      <c r="AF41" s="330"/>
      <c r="AG41" s="330"/>
      <c r="AH41" s="330"/>
      <c r="AI41" s="330"/>
      <c r="AJ41" s="330"/>
      <c r="AK41" s="330"/>
      <c r="AL41" s="330"/>
      <c r="AM41" s="337">
        <f>D41-BE41</f>
        <v>0</v>
      </c>
      <c r="AN41" s="330"/>
      <c r="AO41" s="330"/>
      <c r="AP41" s="330"/>
      <c r="AQ41" s="330"/>
      <c r="AR41" s="330"/>
      <c r="AS41" s="330"/>
      <c r="AT41" s="330"/>
      <c r="AU41" s="330"/>
      <c r="AV41" s="330"/>
      <c r="AW41" s="330"/>
      <c r="AX41" s="330"/>
      <c r="AY41" s="330"/>
      <c r="AZ41" s="330"/>
      <c r="BA41" s="330"/>
      <c r="BB41" s="330"/>
      <c r="BC41" s="330"/>
      <c r="BD41" s="330"/>
      <c r="BE41" s="325">
        <f>SUM(G41:Q41,S41:Z41,AN41:BD41,AB41:AL41)</f>
        <v>0</v>
      </c>
      <c r="BF41" s="314">
        <f>AM60</f>
        <v>0</v>
      </c>
      <c r="BG41" s="117">
        <f t="shared" si="14"/>
        <v>0</v>
      </c>
      <c r="BH41" s="296"/>
      <c r="BI41" s="583"/>
      <c r="BJ41" s="578"/>
    </row>
    <row r="42" spans="1:62" x14ac:dyDescent="0.25">
      <c r="A42" s="319" t="s">
        <v>442</v>
      </c>
      <c r="B42" s="320" t="s">
        <v>451</v>
      </c>
      <c r="C42" s="314" t="s">
        <v>48</v>
      </c>
      <c r="D42" s="578">
        <v>23.58</v>
      </c>
      <c r="E42" s="328">
        <f t="shared" si="10"/>
        <v>0</v>
      </c>
      <c r="F42" s="325">
        <f t="shared" si="8"/>
        <v>0</v>
      </c>
      <c r="G42" s="330"/>
      <c r="H42" s="330"/>
      <c r="I42" s="330"/>
      <c r="J42" s="330"/>
      <c r="K42" s="330"/>
      <c r="L42" s="330"/>
      <c r="M42" s="330"/>
      <c r="N42" s="330"/>
      <c r="O42" s="330"/>
      <c r="P42" s="330"/>
      <c r="Q42" s="330"/>
      <c r="R42" s="325">
        <f>SUM(S42:Z42,AO42:BC42,AB42:AM42)</f>
        <v>0</v>
      </c>
      <c r="S42" s="330"/>
      <c r="T42" s="330"/>
      <c r="U42" s="330"/>
      <c r="V42" s="330"/>
      <c r="W42" s="330"/>
      <c r="X42" s="330"/>
      <c r="Y42" s="330"/>
      <c r="Z42" s="330"/>
      <c r="AA42" s="551">
        <f>SUM(AB42:AM42,AO42:AQ42)</f>
        <v>0</v>
      </c>
      <c r="AB42" s="330"/>
      <c r="AC42" s="330"/>
      <c r="AD42" s="330"/>
      <c r="AE42" s="330"/>
      <c r="AF42" s="330"/>
      <c r="AG42" s="330"/>
      <c r="AH42" s="330"/>
      <c r="AI42" s="330"/>
      <c r="AJ42" s="330"/>
      <c r="AK42" s="330"/>
      <c r="AL42" s="330"/>
      <c r="AM42" s="330"/>
      <c r="AN42" s="337">
        <f>D42-BE42</f>
        <v>23.58</v>
      </c>
      <c r="AO42" s="330"/>
      <c r="AP42" s="330"/>
      <c r="AQ42" s="330"/>
      <c r="AR42" s="330"/>
      <c r="AS42" s="330"/>
      <c r="AT42" s="330"/>
      <c r="AU42" s="330"/>
      <c r="AV42" s="330"/>
      <c r="AW42" s="330"/>
      <c r="AX42" s="330"/>
      <c r="AY42" s="330"/>
      <c r="AZ42" s="330"/>
      <c r="BA42" s="330"/>
      <c r="BB42" s="330"/>
      <c r="BC42" s="330"/>
      <c r="BD42" s="330"/>
      <c r="BE42" s="325">
        <f>SUM(G42:Q42,S42:Z42,AO42:BD42,AB42:AM42)</f>
        <v>0</v>
      </c>
      <c r="BF42" s="314">
        <f>AN60</f>
        <v>23.58</v>
      </c>
      <c r="BG42" s="117">
        <f t="shared" si="14"/>
        <v>0</v>
      </c>
      <c r="BH42" s="296"/>
      <c r="BI42" s="583"/>
      <c r="BJ42" s="578"/>
    </row>
    <row r="43" spans="1:62" x14ac:dyDescent="0.25">
      <c r="A43" s="319" t="s">
        <v>442</v>
      </c>
      <c r="B43" s="320" t="s">
        <v>452</v>
      </c>
      <c r="C43" s="314" t="s">
        <v>440</v>
      </c>
      <c r="D43" s="332"/>
      <c r="E43" s="328">
        <f t="shared" si="10"/>
        <v>0</v>
      </c>
      <c r="F43" s="325">
        <f t="shared" si="8"/>
        <v>0</v>
      </c>
      <c r="G43" s="330"/>
      <c r="H43" s="330"/>
      <c r="I43" s="330"/>
      <c r="J43" s="330"/>
      <c r="K43" s="330"/>
      <c r="L43" s="330"/>
      <c r="M43" s="330"/>
      <c r="N43" s="330"/>
      <c r="O43" s="330"/>
      <c r="P43" s="330"/>
      <c r="Q43" s="330"/>
      <c r="R43" s="325">
        <f>SUM(S43:Z43,AP43:BC43,AB43:AN43)</f>
        <v>0</v>
      </c>
      <c r="S43" s="330"/>
      <c r="T43" s="330"/>
      <c r="U43" s="330"/>
      <c r="V43" s="330"/>
      <c r="W43" s="330"/>
      <c r="X43" s="330"/>
      <c r="Y43" s="330"/>
      <c r="Z43" s="330"/>
      <c r="AA43" s="551">
        <f>SUM(AB43:AN43,AP43:AQ43)</f>
        <v>0</v>
      </c>
      <c r="AB43" s="330"/>
      <c r="AC43" s="330"/>
      <c r="AD43" s="330"/>
      <c r="AE43" s="330"/>
      <c r="AF43" s="330"/>
      <c r="AG43" s="330"/>
      <c r="AH43" s="330"/>
      <c r="AI43" s="330"/>
      <c r="AJ43" s="330"/>
      <c r="AK43" s="330"/>
      <c r="AL43" s="330"/>
      <c r="AM43" s="330"/>
      <c r="AN43" s="330"/>
      <c r="AO43" s="337">
        <f>D43-BE43</f>
        <v>0</v>
      </c>
      <c r="AP43" s="330"/>
      <c r="AQ43" s="330"/>
      <c r="AR43" s="330"/>
      <c r="AS43" s="330"/>
      <c r="AT43" s="330"/>
      <c r="AU43" s="330"/>
      <c r="AV43" s="330"/>
      <c r="AW43" s="330"/>
      <c r="AX43" s="330"/>
      <c r="AY43" s="330"/>
      <c r="AZ43" s="330"/>
      <c r="BA43" s="330"/>
      <c r="BB43" s="330"/>
      <c r="BC43" s="330"/>
      <c r="BD43" s="330"/>
      <c r="BE43" s="325">
        <f>SUM(G43:Q43,S43:Z43,AP43:BD43,AB43:AN43)</f>
        <v>0</v>
      </c>
      <c r="BF43" s="314">
        <f>AO60</f>
        <v>0</v>
      </c>
      <c r="BG43" s="117">
        <f t="shared" si="14"/>
        <v>0</v>
      </c>
      <c r="BH43" s="296"/>
      <c r="BI43" s="583"/>
      <c r="BJ43" s="578"/>
    </row>
    <row r="44" spans="1:62" x14ac:dyDescent="0.25">
      <c r="A44" s="319" t="s">
        <v>442</v>
      </c>
      <c r="B44" s="320" t="s">
        <v>453</v>
      </c>
      <c r="C44" s="314" t="s">
        <v>441</v>
      </c>
      <c r="D44" s="332"/>
      <c r="E44" s="328">
        <f t="shared" si="10"/>
        <v>0</v>
      </c>
      <c r="F44" s="325">
        <f t="shared" si="8"/>
        <v>0</v>
      </c>
      <c r="G44" s="330"/>
      <c r="H44" s="330"/>
      <c r="I44" s="330"/>
      <c r="J44" s="330"/>
      <c r="K44" s="330"/>
      <c r="L44" s="330"/>
      <c r="M44" s="330"/>
      <c r="N44" s="330"/>
      <c r="O44" s="330"/>
      <c r="P44" s="330"/>
      <c r="Q44" s="330"/>
      <c r="R44" s="325">
        <f>SUM(S44:Z44,AQ44:BC44,AB44:AO44)</f>
        <v>0</v>
      </c>
      <c r="S44" s="330"/>
      <c r="T44" s="330"/>
      <c r="U44" s="330"/>
      <c r="V44" s="330"/>
      <c r="W44" s="330"/>
      <c r="X44" s="330"/>
      <c r="Y44" s="330"/>
      <c r="Z44" s="330"/>
      <c r="AA44" s="551">
        <f>SUM(AB44:AO44,AQ44)</f>
        <v>0</v>
      </c>
      <c r="AB44" s="330"/>
      <c r="AC44" s="330"/>
      <c r="AD44" s="330"/>
      <c r="AE44" s="330"/>
      <c r="AF44" s="330"/>
      <c r="AG44" s="330"/>
      <c r="AH44" s="330"/>
      <c r="AI44" s="330"/>
      <c r="AJ44" s="330"/>
      <c r="AK44" s="330"/>
      <c r="AL44" s="330"/>
      <c r="AM44" s="330"/>
      <c r="AN44" s="330"/>
      <c r="AO44" s="330"/>
      <c r="AP44" s="337">
        <f>D44-BE44</f>
        <v>0</v>
      </c>
      <c r="AQ44" s="330"/>
      <c r="AR44" s="330"/>
      <c r="AS44" s="330"/>
      <c r="AT44" s="330"/>
      <c r="AU44" s="330"/>
      <c r="AV44" s="330"/>
      <c r="AW44" s="330"/>
      <c r="AX44" s="330"/>
      <c r="AY44" s="330"/>
      <c r="AZ44" s="330"/>
      <c r="BA44" s="330"/>
      <c r="BB44" s="330"/>
      <c r="BC44" s="330"/>
      <c r="BD44" s="330"/>
      <c r="BE44" s="325">
        <f>SUM(G44:Q44,S44:Z44,AQ44:BD44,AB44:AO44)</f>
        <v>0</v>
      </c>
      <c r="BF44" s="314">
        <f>AP60</f>
        <v>0</v>
      </c>
      <c r="BG44" s="117">
        <f t="shared" si="14"/>
        <v>0</v>
      </c>
      <c r="BH44" s="296"/>
      <c r="BI44" s="583"/>
      <c r="BJ44" s="578"/>
    </row>
    <row r="45" spans="1:62" x14ac:dyDescent="0.25">
      <c r="A45" s="319" t="s">
        <v>442</v>
      </c>
      <c r="B45" s="320" t="s">
        <v>345</v>
      </c>
      <c r="C45" s="314" t="s">
        <v>346</v>
      </c>
      <c r="D45" s="580">
        <v>0.46</v>
      </c>
      <c r="E45" s="328">
        <f t="shared" si="10"/>
        <v>0</v>
      </c>
      <c r="F45" s="325">
        <f t="shared" si="8"/>
        <v>0</v>
      </c>
      <c r="G45" s="330"/>
      <c r="H45" s="330"/>
      <c r="I45" s="330"/>
      <c r="J45" s="330"/>
      <c r="K45" s="330"/>
      <c r="L45" s="330"/>
      <c r="M45" s="330"/>
      <c r="N45" s="330"/>
      <c r="O45" s="330"/>
      <c r="P45" s="330"/>
      <c r="Q45" s="330"/>
      <c r="R45" s="325">
        <f>SUM(S45:Z45,AR45:BC45,AB45:AP45)</f>
        <v>0</v>
      </c>
      <c r="S45" s="330"/>
      <c r="T45" s="330"/>
      <c r="U45" s="330"/>
      <c r="V45" s="330"/>
      <c r="W45" s="330"/>
      <c r="X45" s="330"/>
      <c r="Y45" s="330"/>
      <c r="Z45" s="330"/>
      <c r="AA45" s="551">
        <f>SUM(AB45:AP45)</f>
        <v>0</v>
      </c>
      <c r="AB45" s="330"/>
      <c r="AC45" s="330"/>
      <c r="AD45" s="330"/>
      <c r="AE45" s="330"/>
      <c r="AF45" s="330"/>
      <c r="AG45" s="330"/>
      <c r="AH45" s="330"/>
      <c r="AI45" s="330"/>
      <c r="AJ45" s="330"/>
      <c r="AK45" s="330"/>
      <c r="AL45" s="330"/>
      <c r="AM45" s="330"/>
      <c r="AN45" s="330"/>
      <c r="AO45" s="330"/>
      <c r="AP45" s="330"/>
      <c r="AQ45" s="337">
        <f>D45-BE45</f>
        <v>0.46</v>
      </c>
      <c r="AR45" s="330"/>
      <c r="AS45" s="330"/>
      <c r="AT45" s="330"/>
      <c r="AU45" s="330"/>
      <c r="AV45" s="330"/>
      <c r="AW45" s="330"/>
      <c r="AX45" s="330"/>
      <c r="AY45" s="330"/>
      <c r="AZ45" s="330"/>
      <c r="BA45" s="330"/>
      <c r="BB45" s="330"/>
      <c r="BC45" s="330"/>
      <c r="BD45" s="330"/>
      <c r="BE45" s="325">
        <f>SUM(G45:Q45,S45:Z45,AR45:BD45,AB45:AP45)</f>
        <v>0</v>
      </c>
      <c r="BF45" s="314">
        <f>AQ60</f>
        <v>0.46</v>
      </c>
      <c r="BG45" s="117">
        <f t="shared" si="14"/>
        <v>0</v>
      </c>
      <c r="BH45" s="296"/>
      <c r="BI45" s="583"/>
      <c r="BJ45" s="578"/>
    </row>
    <row r="46" spans="1:62" x14ac:dyDescent="0.25">
      <c r="A46" s="319" t="s">
        <v>138</v>
      </c>
      <c r="B46" s="320" t="s">
        <v>128</v>
      </c>
      <c r="C46" s="314" t="s">
        <v>132</v>
      </c>
      <c r="D46" s="332"/>
      <c r="E46" s="328">
        <f t="shared" si="10"/>
        <v>0</v>
      </c>
      <c r="F46" s="325">
        <f t="shared" si="8"/>
        <v>0</v>
      </c>
      <c r="G46" s="330"/>
      <c r="H46" s="330"/>
      <c r="I46" s="330"/>
      <c r="J46" s="330"/>
      <c r="K46" s="330"/>
      <c r="L46" s="330"/>
      <c r="M46" s="330"/>
      <c r="N46" s="330"/>
      <c r="O46" s="330"/>
      <c r="P46" s="330"/>
      <c r="Q46" s="330"/>
      <c r="R46" s="325">
        <f>SUM(S46:Z46,AS46:BC46,AB46:AQ46)</f>
        <v>0</v>
      </c>
      <c r="S46" s="330"/>
      <c r="T46" s="330"/>
      <c r="U46" s="330"/>
      <c r="V46" s="330"/>
      <c r="W46" s="330"/>
      <c r="X46" s="330"/>
      <c r="Y46" s="330"/>
      <c r="Z46" s="330"/>
      <c r="AA46" s="551">
        <f>SUM(AB46:AQ46)</f>
        <v>0</v>
      </c>
      <c r="AB46" s="330"/>
      <c r="AC46" s="330"/>
      <c r="AD46" s="330"/>
      <c r="AE46" s="330"/>
      <c r="AF46" s="330"/>
      <c r="AG46" s="330"/>
      <c r="AH46" s="330"/>
      <c r="AI46" s="330"/>
      <c r="AJ46" s="330"/>
      <c r="AK46" s="330"/>
      <c r="AL46" s="330"/>
      <c r="AM46" s="330"/>
      <c r="AN46" s="330"/>
      <c r="AO46" s="330"/>
      <c r="AP46" s="330"/>
      <c r="AQ46" s="330"/>
      <c r="AR46" s="329">
        <f>D46-BE46</f>
        <v>0</v>
      </c>
      <c r="AS46" s="330"/>
      <c r="AT46" s="330"/>
      <c r="AU46" s="330"/>
      <c r="AV46" s="330"/>
      <c r="AW46" s="330"/>
      <c r="AX46" s="330"/>
      <c r="AY46" s="330"/>
      <c r="AZ46" s="330"/>
      <c r="BA46" s="330"/>
      <c r="BB46" s="330"/>
      <c r="BC46" s="330"/>
      <c r="BD46" s="330"/>
      <c r="BE46" s="325">
        <f>SUM(AS46:BD46,S46:Z46,G46:Q46,AB46:AQ46)</f>
        <v>0</v>
      </c>
      <c r="BF46" s="314">
        <f>AR60</f>
        <v>0</v>
      </c>
      <c r="BG46" s="117">
        <f t="shared" si="14"/>
        <v>0</v>
      </c>
      <c r="BH46" s="296"/>
      <c r="BI46" s="583"/>
      <c r="BJ46" s="578"/>
    </row>
    <row r="47" spans="1:62" x14ac:dyDescent="0.25">
      <c r="A47" s="319" t="s">
        <v>183</v>
      </c>
      <c r="B47" s="320" t="s">
        <v>161</v>
      </c>
      <c r="C47" s="314" t="s">
        <v>159</v>
      </c>
      <c r="D47" s="578">
        <v>0.72</v>
      </c>
      <c r="E47" s="328">
        <f t="shared" si="10"/>
        <v>0</v>
      </c>
      <c r="F47" s="325">
        <f t="shared" si="8"/>
        <v>0</v>
      </c>
      <c r="G47" s="330"/>
      <c r="H47" s="330"/>
      <c r="I47" s="330"/>
      <c r="J47" s="330"/>
      <c r="K47" s="330"/>
      <c r="L47" s="330"/>
      <c r="M47" s="330"/>
      <c r="N47" s="330"/>
      <c r="O47" s="330"/>
      <c r="P47" s="330"/>
      <c r="Q47" s="330"/>
      <c r="R47" s="325">
        <f>SUM(S47:Z47,AT47:BC47,AB47:AR47)</f>
        <v>0.66999999999999993</v>
      </c>
      <c r="S47" s="330"/>
      <c r="T47" s="330"/>
      <c r="U47" s="330"/>
      <c r="V47" s="330"/>
      <c r="W47" s="330"/>
      <c r="X47" s="330"/>
      <c r="Y47" s="330"/>
      <c r="Z47" s="330"/>
      <c r="AA47" s="551">
        <f t="shared" ref="AA47:AA58" si="15">SUM(AB47:AQ47)</f>
        <v>0.08</v>
      </c>
      <c r="AB47" s="330"/>
      <c r="AC47" s="330"/>
      <c r="AD47" s="330"/>
      <c r="AE47" s="330"/>
      <c r="AF47" s="330"/>
      <c r="AG47" s="330"/>
      <c r="AH47" s="330"/>
      <c r="AI47" s="330">
        <v>0.08</v>
      </c>
      <c r="AJ47" s="330"/>
      <c r="AK47" s="330"/>
      <c r="AL47" s="330"/>
      <c r="AM47" s="330"/>
      <c r="AN47" s="330"/>
      <c r="AO47" s="330"/>
      <c r="AP47" s="330"/>
      <c r="AQ47" s="330"/>
      <c r="AR47" s="330"/>
      <c r="AS47" s="329">
        <f>D47-BE47</f>
        <v>5.0000000000000044E-2</v>
      </c>
      <c r="AT47" s="330">
        <v>0.28999999999999998</v>
      </c>
      <c r="AU47" s="330">
        <v>0.3</v>
      </c>
      <c r="AV47" s="330"/>
      <c r="AW47" s="330"/>
      <c r="AX47" s="330"/>
      <c r="AY47" s="330"/>
      <c r="AZ47" s="330"/>
      <c r="BA47" s="330"/>
      <c r="BB47" s="330"/>
      <c r="BC47" s="330"/>
      <c r="BD47" s="330"/>
      <c r="BE47" s="325">
        <f>SUM(AT47:BD47,S47:Z47,G47:Q47,AB47:AR47)</f>
        <v>0.66999999999999993</v>
      </c>
      <c r="BF47" s="314">
        <f>AS60</f>
        <v>0.14000000000000004</v>
      </c>
      <c r="BG47" s="117">
        <f t="shared" si="14"/>
        <v>0.57999999999999996</v>
      </c>
      <c r="BH47" s="296"/>
      <c r="BI47" s="583"/>
      <c r="BJ47" s="579"/>
    </row>
    <row r="48" spans="1:62" x14ac:dyDescent="0.25">
      <c r="A48" s="319" t="s">
        <v>184</v>
      </c>
      <c r="B48" s="320" t="s">
        <v>162</v>
      </c>
      <c r="C48" s="314" t="s">
        <v>160</v>
      </c>
      <c r="D48" s="578">
        <v>0.2</v>
      </c>
      <c r="E48" s="328">
        <f t="shared" si="10"/>
        <v>0</v>
      </c>
      <c r="F48" s="325">
        <f t="shared" si="8"/>
        <v>0</v>
      </c>
      <c r="G48" s="330"/>
      <c r="H48" s="330"/>
      <c r="I48" s="330"/>
      <c r="J48" s="330"/>
      <c r="K48" s="330"/>
      <c r="L48" s="330"/>
      <c r="M48" s="330"/>
      <c r="N48" s="330"/>
      <c r="O48" s="330"/>
      <c r="P48" s="330"/>
      <c r="Q48" s="330"/>
      <c r="R48" s="325">
        <f>SUM(S48:Z48,AU48:BC48,AB48:AS48)</f>
        <v>0</v>
      </c>
      <c r="S48" s="330"/>
      <c r="T48" s="330"/>
      <c r="U48" s="330"/>
      <c r="V48" s="330"/>
      <c r="W48" s="330"/>
      <c r="X48" s="330"/>
      <c r="Y48" s="330"/>
      <c r="Z48" s="330"/>
      <c r="AA48" s="551">
        <f t="shared" si="15"/>
        <v>0</v>
      </c>
      <c r="AB48" s="330"/>
      <c r="AC48" s="330"/>
      <c r="AD48" s="330"/>
      <c r="AE48" s="330"/>
      <c r="AF48" s="330"/>
      <c r="AG48" s="330"/>
      <c r="AH48" s="330"/>
      <c r="AI48" s="330"/>
      <c r="AJ48" s="330"/>
      <c r="AK48" s="330"/>
      <c r="AL48" s="330"/>
      <c r="AM48" s="330"/>
      <c r="AN48" s="330"/>
      <c r="AO48" s="330"/>
      <c r="AP48" s="330"/>
      <c r="AQ48" s="330"/>
      <c r="AR48" s="330"/>
      <c r="AS48" s="330"/>
      <c r="AT48" s="329">
        <f>D48-BE48</f>
        <v>0.2</v>
      </c>
      <c r="AU48" s="330"/>
      <c r="AV48" s="330"/>
      <c r="AW48" s="330"/>
      <c r="AX48" s="330"/>
      <c r="AY48" s="330"/>
      <c r="AZ48" s="330"/>
      <c r="BA48" s="330"/>
      <c r="BB48" s="330"/>
      <c r="BC48" s="330"/>
      <c r="BD48" s="330"/>
      <c r="BE48" s="325">
        <f>SUM(AU48:BD48,AB48:AS48,G48:Q48,S48:Z48)</f>
        <v>0</v>
      </c>
      <c r="BF48" s="314">
        <f>AT60</f>
        <v>0.49</v>
      </c>
      <c r="BG48" s="117">
        <f t="shared" si="14"/>
        <v>-0.28999999999999998</v>
      </c>
      <c r="BH48" s="296"/>
      <c r="BI48" s="583"/>
      <c r="BJ48" s="578"/>
    </row>
    <row r="49" spans="1:62" x14ac:dyDescent="0.25">
      <c r="A49" s="319" t="s">
        <v>185</v>
      </c>
      <c r="B49" s="320" t="s">
        <v>95</v>
      </c>
      <c r="C49" s="314" t="s">
        <v>100</v>
      </c>
      <c r="D49" s="578">
        <v>49.5</v>
      </c>
      <c r="E49" s="328">
        <f t="shared" si="10"/>
        <v>0</v>
      </c>
      <c r="F49" s="325">
        <f t="shared" si="8"/>
        <v>0</v>
      </c>
      <c r="G49" s="330"/>
      <c r="H49" s="330"/>
      <c r="I49" s="330"/>
      <c r="J49" s="330"/>
      <c r="K49" s="330"/>
      <c r="L49" s="330"/>
      <c r="M49" s="330"/>
      <c r="N49" s="330"/>
      <c r="O49" s="330"/>
      <c r="P49" s="330"/>
      <c r="Q49" s="330"/>
      <c r="R49" s="325">
        <f>SUM(S49:Z49,AV49:BC49,AB49:AT49)</f>
        <v>0.43</v>
      </c>
      <c r="S49" s="330"/>
      <c r="T49" s="330"/>
      <c r="U49" s="330"/>
      <c r="V49" s="330"/>
      <c r="W49" s="330">
        <v>0.43</v>
      </c>
      <c r="X49" s="330"/>
      <c r="Y49" s="330"/>
      <c r="Z49" s="330"/>
      <c r="AA49" s="551">
        <f t="shared" si="15"/>
        <v>0</v>
      </c>
      <c r="AB49" s="330"/>
      <c r="AC49" s="330"/>
      <c r="AD49" s="330"/>
      <c r="AE49" s="330"/>
      <c r="AF49" s="330"/>
      <c r="AG49" s="330"/>
      <c r="AH49" s="330"/>
      <c r="AI49" s="330"/>
      <c r="AJ49" s="330"/>
      <c r="AK49" s="330"/>
      <c r="AL49" s="330"/>
      <c r="AM49" s="330"/>
      <c r="AN49" s="330"/>
      <c r="AO49" s="330"/>
      <c r="AP49" s="330"/>
      <c r="AQ49" s="330"/>
      <c r="AR49" s="330"/>
      <c r="AS49" s="330"/>
      <c r="AT49" s="330"/>
      <c r="AU49" s="329">
        <f>D49-BE49</f>
        <v>49.07</v>
      </c>
      <c r="AV49" s="330"/>
      <c r="AW49" s="330"/>
      <c r="AX49" s="330"/>
      <c r="AY49" s="330"/>
      <c r="AZ49" s="330"/>
      <c r="BA49" s="330"/>
      <c r="BB49" s="330"/>
      <c r="BC49" s="330"/>
      <c r="BD49" s="330"/>
      <c r="BE49" s="325">
        <f>SUM(AV49:BD49,AB49:AT49,G49:Q49,S49:Z49)</f>
        <v>0.43</v>
      </c>
      <c r="BF49" s="314">
        <f>AU60</f>
        <v>59.97</v>
      </c>
      <c r="BG49" s="117">
        <f t="shared" si="14"/>
        <v>-10.469999999999999</v>
      </c>
      <c r="BH49" s="296"/>
      <c r="BI49" s="583"/>
      <c r="BJ49" s="578"/>
    </row>
    <row r="50" spans="1:62" x14ac:dyDescent="0.25">
      <c r="A50" s="319" t="s">
        <v>186</v>
      </c>
      <c r="B50" s="320" t="s">
        <v>96</v>
      </c>
      <c r="C50" s="314" t="s">
        <v>101</v>
      </c>
      <c r="D50" s="332"/>
      <c r="E50" s="328">
        <f t="shared" si="10"/>
        <v>0</v>
      </c>
      <c r="F50" s="325">
        <f t="shared" si="8"/>
        <v>0</v>
      </c>
      <c r="G50" s="330"/>
      <c r="H50" s="330"/>
      <c r="I50" s="330"/>
      <c r="J50" s="330"/>
      <c r="K50" s="330"/>
      <c r="L50" s="330"/>
      <c r="M50" s="330"/>
      <c r="N50" s="330"/>
      <c r="O50" s="330"/>
      <c r="P50" s="330"/>
      <c r="Q50" s="330"/>
      <c r="R50" s="325">
        <f>SUM(S50:Z50,AW50:BC50,AB50:AU50)</f>
        <v>0</v>
      </c>
      <c r="S50" s="330"/>
      <c r="T50" s="330"/>
      <c r="U50" s="330"/>
      <c r="V50" s="330"/>
      <c r="W50" s="330"/>
      <c r="X50" s="330"/>
      <c r="Y50" s="330"/>
      <c r="Z50" s="330"/>
      <c r="AA50" s="551">
        <f t="shared" si="15"/>
        <v>0</v>
      </c>
      <c r="AB50" s="331"/>
      <c r="AC50" s="331"/>
      <c r="AD50" s="331"/>
      <c r="AE50" s="331"/>
      <c r="AF50" s="331"/>
      <c r="AG50" s="331"/>
      <c r="AH50" s="331"/>
      <c r="AI50" s="331"/>
      <c r="AJ50" s="331"/>
      <c r="AK50" s="331"/>
      <c r="AL50" s="331"/>
      <c r="AM50" s="331"/>
      <c r="AN50" s="331"/>
      <c r="AO50" s="331"/>
      <c r="AP50" s="331"/>
      <c r="AQ50" s="331"/>
      <c r="AR50" s="330"/>
      <c r="AS50" s="330"/>
      <c r="AT50" s="330"/>
      <c r="AU50" s="330"/>
      <c r="AV50" s="329">
        <f>D50-BE50</f>
        <v>0</v>
      </c>
      <c r="AW50" s="330"/>
      <c r="AX50" s="330"/>
      <c r="AY50" s="330"/>
      <c r="AZ50" s="330"/>
      <c r="BA50" s="330"/>
      <c r="BB50" s="330"/>
      <c r="BC50" s="330"/>
      <c r="BD50" s="330"/>
      <c r="BE50" s="325">
        <f>SUM(AW50:BD50,AB50:AU50,G50:Q50,S50:Z50)</f>
        <v>0</v>
      </c>
      <c r="BF50" s="314">
        <f>AV60</f>
        <v>0</v>
      </c>
      <c r="BG50" s="117">
        <f t="shared" si="14"/>
        <v>0</v>
      </c>
      <c r="BH50" s="296"/>
      <c r="BI50" s="583"/>
      <c r="BJ50" s="578"/>
    </row>
    <row r="51" spans="1:62" x14ac:dyDescent="0.25">
      <c r="A51" s="319" t="s">
        <v>187</v>
      </c>
      <c r="B51" s="320" t="s">
        <v>97</v>
      </c>
      <c r="C51" s="314" t="s">
        <v>105</v>
      </c>
      <c r="D51" s="578">
        <v>0.54</v>
      </c>
      <c r="E51" s="328">
        <f t="shared" si="10"/>
        <v>0</v>
      </c>
      <c r="F51" s="325">
        <f t="shared" si="8"/>
        <v>0</v>
      </c>
      <c r="G51" s="330"/>
      <c r="H51" s="330"/>
      <c r="I51" s="330"/>
      <c r="J51" s="330"/>
      <c r="K51" s="330"/>
      <c r="L51" s="330"/>
      <c r="M51" s="330"/>
      <c r="N51" s="330"/>
      <c r="O51" s="330"/>
      <c r="P51" s="330"/>
      <c r="Q51" s="330"/>
      <c r="R51" s="325">
        <f>SUM(S51:Z51,AX51:BC51,AB51:AV51)</f>
        <v>0</v>
      </c>
      <c r="S51" s="330"/>
      <c r="T51" s="330"/>
      <c r="U51" s="330"/>
      <c r="V51" s="330"/>
      <c r="W51" s="330"/>
      <c r="X51" s="330"/>
      <c r="Y51" s="330"/>
      <c r="Z51" s="330"/>
      <c r="AA51" s="551">
        <f t="shared" si="15"/>
        <v>0</v>
      </c>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29">
        <f>D51-BE51</f>
        <v>0.54</v>
      </c>
      <c r="AX51" s="330"/>
      <c r="AY51" s="330"/>
      <c r="AZ51" s="330"/>
      <c r="BA51" s="330"/>
      <c r="BB51" s="330"/>
      <c r="BC51" s="330"/>
      <c r="BD51" s="330"/>
      <c r="BE51" s="325">
        <f>SUM(AX51:BD51,AB51:AV51,G51:Q51,S51:Z51)</f>
        <v>0</v>
      </c>
      <c r="BF51" s="314">
        <f>AW60</f>
        <v>0.54</v>
      </c>
      <c r="BG51" s="117">
        <f t="shared" si="14"/>
        <v>0</v>
      </c>
      <c r="BH51" s="296"/>
      <c r="BI51" s="583"/>
      <c r="BJ51" s="578"/>
    </row>
    <row r="52" spans="1:62" x14ac:dyDescent="0.25">
      <c r="A52" s="319" t="s">
        <v>188</v>
      </c>
      <c r="B52" s="320" t="s">
        <v>125</v>
      </c>
      <c r="C52" s="314" t="s">
        <v>102</v>
      </c>
      <c r="D52" s="332"/>
      <c r="E52" s="328">
        <f t="shared" si="10"/>
        <v>0</v>
      </c>
      <c r="F52" s="325">
        <f t="shared" si="8"/>
        <v>0</v>
      </c>
      <c r="G52" s="330"/>
      <c r="H52" s="330"/>
      <c r="I52" s="330"/>
      <c r="J52" s="330"/>
      <c r="K52" s="330"/>
      <c r="L52" s="330"/>
      <c r="M52" s="330"/>
      <c r="N52" s="330"/>
      <c r="O52" s="330"/>
      <c r="P52" s="330"/>
      <c r="Q52" s="330"/>
      <c r="R52" s="325">
        <f>SUM(S52:Z52,AY52:BC52,AB52:AW52)</f>
        <v>0</v>
      </c>
      <c r="S52" s="330"/>
      <c r="T52" s="330"/>
      <c r="U52" s="330"/>
      <c r="V52" s="330"/>
      <c r="W52" s="330"/>
      <c r="X52" s="330"/>
      <c r="Y52" s="330"/>
      <c r="Z52" s="330"/>
      <c r="AA52" s="551">
        <f t="shared" si="15"/>
        <v>0</v>
      </c>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29">
        <f>D52-BE52</f>
        <v>0</v>
      </c>
      <c r="AY52" s="330"/>
      <c r="AZ52" s="330"/>
      <c r="BA52" s="330"/>
      <c r="BB52" s="330"/>
      <c r="BC52" s="330"/>
      <c r="BD52" s="330"/>
      <c r="BE52" s="325">
        <f>SUM(AY52:BD52,S52:AW52,G52:Q52)</f>
        <v>0</v>
      </c>
      <c r="BF52" s="314">
        <f>AX60</f>
        <v>0</v>
      </c>
      <c r="BG52" s="117">
        <f t="shared" si="14"/>
        <v>0</v>
      </c>
      <c r="BH52" s="296"/>
      <c r="BI52" s="583"/>
      <c r="BJ52" s="578"/>
    </row>
    <row r="53" spans="1:62" x14ac:dyDescent="0.25">
      <c r="A53" s="319" t="s">
        <v>189</v>
      </c>
      <c r="B53" s="320" t="s">
        <v>129</v>
      </c>
      <c r="C53" s="314" t="s">
        <v>126</v>
      </c>
      <c r="D53" s="332"/>
      <c r="E53" s="328">
        <f t="shared" si="10"/>
        <v>0</v>
      </c>
      <c r="F53" s="325">
        <f t="shared" si="8"/>
        <v>0</v>
      </c>
      <c r="G53" s="330"/>
      <c r="H53" s="330"/>
      <c r="I53" s="330"/>
      <c r="J53" s="330"/>
      <c r="K53" s="330"/>
      <c r="L53" s="330"/>
      <c r="M53" s="330"/>
      <c r="N53" s="330"/>
      <c r="O53" s="330"/>
      <c r="P53" s="330"/>
      <c r="Q53" s="330"/>
      <c r="R53" s="325">
        <f>SUM(S53:Z53,AZ53:BC53,AB53:AX53)</f>
        <v>0</v>
      </c>
      <c r="S53" s="330"/>
      <c r="T53" s="330"/>
      <c r="U53" s="330"/>
      <c r="V53" s="330"/>
      <c r="W53" s="330"/>
      <c r="X53" s="330"/>
      <c r="Y53" s="330"/>
      <c r="Z53" s="330"/>
      <c r="AA53" s="551">
        <f t="shared" si="15"/>
        <v>0</v>
      </c>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29">
        <f>D53-BE53</f>
        <v>0</v>
      </c>
      <c r="AZ53" s="330"/>
      <c r="BA53" s="330"/>
      <c r="BB53" s="330"/>
      <c r="BC53" s="330"/>
      <c r="BD53" s="330"/>
      <c r="BE53" s="325">
        <f>SUM(AZ53:BD53,AB53:AX53,G53:Q53,S53:Z53)</f>
        <v>0</v>
      </c>
      <c r="BF53" s="314">
        <f>AY60</f>
        <v>0</v>
      </c>
      <c r="BG53" s="117">
        <f t="shared" si="14"/>
        <v>0</v>
      </c>
      <c r="BH53" s="296"/>
      <c r="BI53" s="583"/>
      <c r="BJ53" s="578"/>
    </row>
    <row r="54" spans="1:62" x14ac:dyDescent="0.25">
      <c r="A54" s="319" t="s">
        <v>196</v>
      </c>
      <c r="B54" s="320" t="s">
        <v>157</v>
      </c>
      <c r="C54" s="314" t="s">
        <v>111</v>
      </c>
      <c r="D54" s="580">
        <v>1.37</v>
      </c>
      <c r="E54" s="328">
        <f t="shared" si="10"/>
        <v>0</v>
      </c>
      <c r="F54" s="325">
        <f t="shared" si="8"/>
        <v>0</v>
      </c>
      <c r="G54" s="330"/>
      <c r="H54" s="330"/>
      <c r="I54" s="330"/>
      <c r="J54" s="330"/>
      <c r="K54" s="330"/>
      <c r="L54" s="330"/>
      <c r="M54" s="330"/>
      <c r="N54" s="330"/>
      <c r="O54" s="330"/>
      <c r="P54" s="330"/>
      <c r="Q54" s="330"/>
      <c r="R54" s="325">
        <f>SUM(S54:Z54,BA54:BC54,AB54:AY54)</f>
        <v>0</v>
      </c>
      <c r="S54" s="330"/>
      <c r="T54" s="330"/>
      <c r="U54" s="330"/>
      <c r="V54" s="330"/>
      <c r="W54" s="330"/>
      <c r="X54" s="330"/>
      <c r="Y54" s="330"/>
      <c r="Z54" s="330"/>
      <c r="AA54" s="551">
        <f t="shared" si="15"/>
        <v>0</v>
      </c>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29">
        <f>D54-BE54</f>
        <v>1.37</v>
      </c>
      <c r="BA54" s="330"/>
      <c r="BB54" s="330"/>
      <c r="BC54" s="330"/>
      <c r="BD54" s="330"/>
      <c r="BE54" s="325">
        <f>SUM(BA54:BD54,AB54:AY54,G54:Q54,S54:Z54)</f>
        <v>0</v>
      </c>
      <c r="BF54" s="314">
        <f>AZ60</f>
        <v>1.37</v>
      </c>
      <c r="BG54" s="117">
        <f t="shared" si="14"/>
        <v>0</v>
      </c>
      <c r="BH54" s="296"/>
      <c r="BI54" s="583"/>
      <c r="BJ54" s="580"/>
    </row>
    <row r="55" spans="1:62" x14ac:dyDescent="0.25">
      <c r="A55" s="319" t="s">
        <v>197</v>
      </c>
      <c r="B55" s="320" t="s">
        <v>164</v>
      </c>
      <c r="C55" s="314" t="s">
        <v>165</v>
      </c>
      <c r="D55" s="578">
        <v>40.909999999999997</v>
      </c>
      <c r="E55" s="328">
        <f t="shared" si="10"/>
        <v>0</v>
      </c>
      <c r="F55" s="325">
        <f t="shared" si="8"/>
        <v>0</v>
      </c>
      <c r="G55" s="330"/>
      <c r="H55" s="330"/>
      <c r="I55" s="330"/>
      <c r="J55" s="330"/>
      <c r="K55" s="330"/>
      <c r="L55" s="330"/>
      <c r="M55" s="330"/>
      <c r="N55" s="330"/>
      <c r="O55" s="330"/>
      <c r="P55" s="330"/>
      <c r="Q55" s="330"/>
      <c r="R55" s="325">
        <f>SUM(S55:Z55,BB55:BC55,AB55:AZ55)</f>
        <v>0</v>
      </c>
      <c r="S55" s="330"/>
      <c r="T55" s="330"/>
      <c r="U55" s="330"/>
      <c r="V55" s="330"/>
      <c r="W55" s="330"/>
      <c r="X55" s="330"/>
      <c r="Y55" s="330"/>
      <c r="Z55" s="330"/>
      <c r="AA55" s="551">
        <f t="shared" si="15"/>
        <v>0</v>
      </c>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29">
        <f>D55-BE55</f>
        <v>40.909999999999997</v>
      </c>
      <c r="BB55" s="330"/>
      <c r="BC55" s="330"/>
      <c r="BD55" s="330"/>
      <c r="BE55" s="325">
        <f>SUM(BB55:BD55,AB55:AZ55,G55:Q55,S55:Z55)</f>
        <v>0</v>
      </c>
      <c r="BF55" s="314">
        <f>BA60</f>
        <v>40.909999999999997</v>
      </c>
      <c r="BG55" s="117">
        <f t="shared" si="14"/>
        <v>0</v>
      </c>
      <c r="BH55" s="296"/>
      <c r="BI55" s="583"/>
      <c r="BJ55" s="580"/>
    </row>
    <row r="56" spans="1:62" x14ac:dyDescent="0.25">
      <c r="A56" s="319" t="s">
        <v>198</v>
      </c>
      <c r="B56" s="320" t="s">
        <v>163</v>
      </c>
      <c r="C56" s="314" t="s">
        <v>166</v>
      </c>
      <c r="D56" s="578">
        <v>70.7</v>
      </c>
      <c r="E56" s="328">
        <f t="shared" si="10"/>
        <v>0</v>
      </c>
      <c r="F56" s="325">
        <f t="shared" si="8"/>
        <v>0</v>
      </c>
      <c r="G56" s="330"/>
      <c r="H56" s="330"/>
      <c r="I56" s="330"/>
      <c r="J56" s="330"/>
      <c r="K56" s="330"/>
      <c r="L56" s="330"/>
      <c r="M56" s="330"/>
      <c r="N56" s="330"/>
      <c r="O56" s="330"/>
      <c r="P56" s="330"/>
      <c r="Q56" s="330"/>
      <c r="R56" s="325">
        <f>SUM(S56:Z56,BC56,AB56:BA56)</f>
        <v>1</v>
      </c>
      <c r="S56" s="330"/>
      <c r="T56" s="330"/>
      <c r="U56" s="330"/>
      <c r="V56" s="330"/>
      <c r="W56" s="330"/>
      <c r="X56" s="330"/>
      <c r="Y56" s="330"/>
      <c r="Z56" s="330"/>
      <c r="AA56" s="551">
        <f t="shared" si="15"/>
        <v>1</v>
      </c>
      <c r="AB56" s="330"/>
      <c r="AC56" s="330">
        <v>1</v>
      </c>
      <c r="AD56" s="330"/>
      <c r="AE56" s="330"/>
      <c r="AF56" s="330"/>
      <c r="AG56" s="330"/>
      <c r="AH56" s="330"/>
      <c r="AI56" s="330"/>
      <c r="AJ56" s="330"/>
      <c r="AK56" s="330"/>
      <c r="AL56" s="330"/>
      <c r="AM56" s="330"/>
      <c r="AN56" s="330"/>
      <c r="AO56" s="330"/>
      <c r="AP56" s="330"/>
      <c r="AQ56" s="330"/>
      <c r="AR56" s="330"/>
      <c r="AS56" s="330"/>
      <c r="AT56" s="330"/>
      <c r="AU56" s="330"/>
      <c r="AV56" s="331"/>
      <c r="AW56" s="330"/>
      <c r="AX56" s="330"/>
      <c r="AY56" s="330"/>
      <c r="AZ56" s="330"/>
      <c r="BA56" s="330"/>
      <c r="BB56" s="329">
        <f>D56-BE56</f>
        <v>69.7</v>
      </c>
      <c r="BC56" s="330"/>
      <c r="BD56" s="330"/>
      <c r="BE56" s="325">
        <f>SUM(BC56:BD56,AB56:BA56,G56:Q56,S56:Z56)</f>
        <v>1</v>
      </c>
      <c r="BF56" s="314">
        <f>BB60</f>
        <v>69.7</v>
      </c>
      <c r="BG56" s="117">
        <f t="shared" si="14"/>
        <v>1</v>
      </c>
      <c r="BH56" s="296"/>
      <c r="BI56" s="583"/>
      <c r="BJ56" s="580"/>
    </row>
    <row r="57" spans="1:62" ht="16.5" thickBot="1" x14ac:dyDescent="0.3">
      <c r="A57" s="319" t="s">
        <v>199</v>
      </c>
      <c r="B57" s="320" t="s">
        <v>81</v>
      </c>
      <c r="C57" s="314" t="s">
        <v>82</v>
      </c>
      <c r="D57" s="585">
        <v>0.13</v>
      </c>
      <c r="E57" s="328">
        <f t="shared" si="10"/>
        <v>0</v>
      </c>
      <c r="F57" s="325">
        <f>SUM(G57:H57)</f>
        <v>0</v>
      </c>
      <c r="G57" s="330"/>
      <c r="H57" s="330"/>
      <c r="I57" s="330"/>
      <c r="J57" s="330"/>
      <c r="K57" s="330"/>
      <c r="L57" s="330"/>
      <c r="M57" s="330"/>
      <c r="N57" s="330"/>
      <c r="O57" s="330"/>
      <c r="P57" s="330"/>
      <c r="Q57" s="330"/>
      <c r="R57" s="325">
        <f>SUM(S57:Z57,AB57:BB57)</f>
        <v>0</v>
      </c>
      <c r="S57" s="330"/>
      <c r="T57" s="330"/>
      <c r="U57" s="330"/>
      <c r="V57" s="330"/>
      <c r="W57" s="330"/>
      <c r="X57" s="330"/>
      <c r="Y57" s="330"/>
      <c r="Z57" s="330"/>
      <c r="AA57" s="551">
        <f t="shared" si="15"/>
        <v>0</v>
      </c>
      <c r="AB57" s="330"/>
      <c r="AC57" s="330"/>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29">
        <f>D57-BE57</f>
        <v>0.13</v>
      </c>
      <c r="BD57" s="330"/>
      <c r="BE57" s="325">
        <f>SUM(BD57,AB57:BB57,G57:Q57,S57:Z57)</f>
        <v>0</v>
      </c>
      <c r="BF57" s="314">
        <f>BC60</f>
        <v>0.13</v>
      </c>
      <c r="BG57" s="117">
        <f t="shared" si="14"/>
        <v>0</v>
      </c>
      <c r="BH57" s="296"/>
      <c r="BI57" s="583"/>
      <c r="BJ57" s="580"/>
    </row>
    <row r="58" spans="1:62" x14ac:dyDescent="0.25">
      <c r="A58" s="338">
        <v>3</v>
      </c>
      <c r="B58" s="339" t="s">
        <v>76</v>
      </c>
      <c r="C58" s="340" t="s">
        <v>89</v>
      </c>
      <c r="D58" s="332">
        <v>38.36</v>
      </c>
      <c r="E58" s="328">
        <f t="shared" si="10"/>
        <v>0</v>
      </c>
      <c r="F58" s="325">
        <f>SUM(G58:H58)</f>
        <v>0</v>
      </c>
      <c r="G58" s="330"/>
      <c r="H58" s="330"/>
      <c r="I58" s="330"/>
      <c r="J58" s="330"/>
      <c r="K58" s="330"/>
      <c r="L58" s="330"/>
      <c r="M58" s="330"/>
      <c r="N58" s="330"/>
      <c r="O58" s="330"/>
      <c r="P58" s="330"/>
      <c r="Q58" s="330"/>
      <c r="R58" s="325">
        <f>SUM(S58:Z58,AB58:BC58)</f>
        <v>0.7</v>
      </c>
      <c r="S58" s="330"/>
      <c r="T58" s="330"/>
      <c r="U58" s="330"/>
      <c r="V58" s="330"/>
      <c r="W58" s="330"/>
      <c r="X58" s="330"/>
      <c r="Y58" s="330"/>
      <c r="Z58" s="330"/>
      <c r="AA58" s="551">
        <f t="shared" si="15"/>
        <v>0</v>
      </c>
      <c r="AB58" s="330"/>
      <c r="AC58" s="330"/>
      <c r="AD58" s="330"/>
      <c r="AE58" s="330"/>
      <c r="AF58" s="330"/>
      <c r="AG58" s="330"/>
      <c r="AH58" s="330"/>
      <c r="AI58" s="330"/>
      <c r="AJ58" s="330"/>
      <c r="AK58" s="330"/>
      <c r="AL58" s="330"/>
      <c r="AM58" s="330"/>
      <c r="AN58" s="330"/>
      <c r="AO58" s="330"/>
      <c r="AP58" s="330"/>
      <c r="AQ58" s="330"/>
      <c r="AR58" s="330"/>
      <c r="AS58" s="330"/>
      <c r="AT58" s="330"/>
      <c r="AU58" s="330">
        <v>0.7</v>
      </c>
      <c r="AV58" s="330"/>
      <c r="AW58" s="330"/>
      <c r="AX58" s="330"/>
      <c r="AY58" s="330"/>
      <c r="AZ58" s="330"/>
      <c r="BA58" s="330"/>
      <c r="BB58" s="330"/>
      <c r="BC58" s="330"/>
      <c r="BD58" s="329">
        <f>D58-BE58</f>
        <v>37.659999999999997</v>
      </c>
      <c r="BE58" s="325">
        <f>SUM(AB58:BC58,G58:Q58,S58:Z58)</f>
        <v>0.7</v>
      </c>
      <c r="BF58" s="314">
        <f>BD60</f>
        <v>37.659999999999997</v>
      </c>
      <c r="BG58" s="117">
        <f t="shared" si="14"/>
        <v>0.70000000000000284</v>
      </c>
      <c r="BH58" s="296"/>
      <c r="BI58" s="582"/>
      <c r="BJ58" s="580"/>
    </row>
    <row r="59" spans="1:62" ht="16.5" customHeight="1" x14ac:dyDescent="0.25">
      <c r="A59" s="341"/>
      <c r="B59" s="342" t="s">
        <v>121</v>
      </c>
      <c r="C59" s="343"/>
      <c r="D59" s="330"/>
      <c r="E59" s="325">
        <f>SUM(G59:Q59)</f>
        <v>2.84</v>
      </c>
      <c r="F59" s="325">
        <f>SUM(G59:H59)</f>
        <v>0</v>
      </c>
      <c r="G59" s="325">
        <f>SUM(G30:G58,G10:G19,G21:G28)</f>
        <v>0</v>
      </c>
      <c r="H59" s="325">
        <f>SUM(H30:H58,H11:H19,H9,H21:H28)</f>
        <v>0</v>
      </c>
      <c r="I59" s="325">
        <f>SUM(I30:I58,I12:I19,I9:I10,I21:I28)</f>
        <v>0</v>
      </c>
      <c r="J59" s="325">
        <f>SUM(J30:J58,J13:J19,J9:J11,J21:J28)</f>
        <v>0</v>
      </c>
      <c r="K59" s="325">
        <f>SUM(K30:K58,K14:K19,K9:K12,K21:K28)</f>
        <v>0</v>
      </c>
      <c r="L59" s="325">
        <f>SUM(L30:L58,L15:L19,L9:L13,L21:L28)</f>
        <v>0</v>
      </c>
      <c r="M59" s="325">
        <f>SUM(M30:M58,M16:M19,M9:M14,M21:M28)</f>
        <v>0</v>
      </c>
      <c r="N59" s="325">
        <f>SUM(N30:N58,N17:N19,N9:N15,N21:N28)</f>
        <v>0</v>
      </c>
      <c r="O59" s="325">
        <f>SUM(O30:O58,O18:O19,O9:O16,O21:O28)</f>
        <v>0</v>
      </c>
      <c r="P59" s="325">
        <f>SUM(P30:P58,P19,P9:P17,P21:P28)</f>
        <v>0</v>
      </c>
      <c r="Q59" s="325">
        <f>SUM(Q30:Q58,Q9:Q18,Q21:Q28)</f>
        <v>2.84</v>
      </c>
      <c r="R59" s="325">
        <f>SUM(S59:Z59,AB59:BC59)</f>
        <v>55.060000000000009</v>
      </c>
      <c r="S59" s="325">
        <f>SUM(S30:S58,S9:S19,S22:S28)</f>
        <v>14.93</v>
      </c>
      <c r="T59" s="325">
        <f>SUM(T30:T58,T21,T9:T19,T23:T28)</f>
        <v>0.14000000000000001</v>
      </c>
      <c r="U59" s="325">
        <f>SUM(U30:U58,U21:U22,U9:U19,U24:U28)</f>
        <v>0</v>
      </c>
      <c r="V59" s="325">
        <f>SUM(V30:V58,V21:V23,V9:V19,V25:V28)</f>
        <v>0</v>
      </c>
      <c r="W59" s="325">
        <f>SUM(W30:W58,W21:W24,W9:W19,W26:W28)</f>
        <v>5.93</v>
      </c>
      <c r="X59" s="325">
        <f>SUM(X30:X58,X21:X25,X9:X19,X27:X28)</f>
        <v>0</v>
      </c>
      <c r="Y59" s="325">
        <f>SUM(Y30:Y58,Y21:Y26,Y9:Y19,Y28)</f>
        <v>0</v>
      </c>
      <c r="Z59" s="325">
        <f>SUM(Z30:Z58,Z21:Z27,Z9:Z19)</f>
        <v>7.6</v>
      </c>
      <c r="AA59" s="551">
        <f>SUM(AA30:AA58,AA21:AA28,AA9:AA19)</f>
        <v>15.18</v>
      </c>
      <c r="AB59" s="325">
        <f>SUM(AB31:AB58,AB21:AB28,AB9:AB19)</f>
        <v>6.7700000000000005</v>
      </c>
      <c r="AC59" s="325">
        <f>SUM(AC32:AC58,AC21:AC28,AC9:AC19,AC30)</f>
        <v>8.1</v>
      </c>
      <c r="AD59" s="325">
        <f>SUM(AD33:AD58,AD21:AD28,AD9:AD19,AD30:AD31)</f>
        <v>0</v>
      </c>
      <c r="AE59" s="325">
        <f>SUM(AE34:AE58,AE21:AE28,AE9:AE19,AE30:AE32)</f>
        <v>0</v>
      </c>
      <c r="AF59" s="325">
        <f>SUM(AF35:AF58,AF21:AF28,AF9:AF19,AF30:AF33)</f>
        <v>0</v>
      </c>
      <c r="AG59" s="325">
        <f>SUM(AG36:AG58,AG21:AG28,AG9:AG19,AG30:AG34)</f>
        <v>0</v>
      </c>
      <c r="AH59" s="325">
        <f>SUM(AH37:AH58,AH21:AH28,AH9:AH19,AH30:AH35)</f>
        <v>0</v>
      </c>
      <c r="AI59" s="325">
        <f>SUM(AI38:AI58,AI21:AI28,AI9:AI19,AI30:AI36)</f>
        <v>0.14000000000000001</v>
      </c>
      <c r="AJ59" s="325">
        <f>SUM(AJ39:AJ58,AJ21:AJ28,AJ9:AJ19,AJ30:AJ37)</f>
        <v>0</v>
      </c>
      <c r="AK59" s="325">
        <f>SUM(AK40:AK58,AK21:AK28,AK9:AK19,AK30:AK38)</f>
        <v>0</v>
      </c>
      <c r="AL59" s="325">
        <f>SUM(AL41:AL58,AL21:AL28,AL9:AL19,AL30:AL39)</f>
        <v>0.17</v>
      </c>
      <c r="AM59" s="325">
        <f>SUM(AM42:AM58,AM21:AM28,AM9:AM19,AM30:AM40)</f>
        <v>0</v>
      </c>
      <c r="AN59" s="325">
        <f>SUM(AN43:AN58,AN21:AN28,AN9:AN19,AN30:AN41)</f>
        <v>0</v>
      </c>
      <c r="AO59" s="325">
        <f>SUM(AO44:AO58,AO21:AO28,AO9:AO19,AO30:AO42)</f>
        <v>0</v>
      </c>
      <c r="AP59" s="325">
        <f>SUM(AP45:AP58,AP21:AP28,AP9:AP19,AP30:AP43)</f>
        <v>0</v>
      </c>
      <c r="AQ59" s="325">
        <f>SUM(AQ46:AQ58,AQ21:AQ28,AQ9:AQ19,AQ30:AQ44)</f>
        <v>0</v>
      </c>
      <c r="AR59" s="325">
        <f>SUM(AR47:AR58,AR21:AR28,AR9:AR19,AR30:AR45)</f>
        <v>0</v>
      </c>
      <c r="AS59" s="325">
        <f>SUM(AS48:AS58,AS21:AS28,AS9:AS19,AS30:AS46)</f>
        <v>0.09</v>
      </c>
      <c r="AT59" s="325">
        <f>SUM(AT49:AT58,AT21:AT28,AT9:AT19,AT30:AT47)</f>
        <v>0.28999999999999998</v>
      </c>
      <c r="AU59" s="325">
        <f>SUM(AU50:AU58,AU21:AU28,AU9:AU19,AU30:AU48)</f>
        <v>10.9</v>
      </c>
      <c r="AV59" s="325">
        <f>SUM(AV51:AV58,AV21:AV28,AV9:AV19,AV30:AV49)</f>
        <v>0</v>
      </c>
      <c r="AW59" s="325">
        <f>SUM(AW52:AW58,AW21:AW28,AW9:AW19,AW30:AW50)</f>
        <v>0</v>
      </c>
      <c r="AX59" s="325">
        <f>SUM(AX53:AX58,AX30:AX51,AX9:AX19,AX21:AX28)</f>
        <v>0</v>
      </c>
      <c r="AY59" s="325">
        <f>SUM(AY54:AY58,AY30:AY52,AY9:AY19,AY21:AY28)</f>
        <v>0</v>
      </c>
      <c r="AZ59" s="325">
        <f>SUM(AZ55:AZ58,AZ30:AZ53,AZ9:AZ19,AZ21:AZ28)</f>
        <v>0</v>
      </c>
      <c r="BA59" s="325">
        <f>SUM(BA56:BA58,BA30:BA54,BA9:BA19,BA21:BA28)</f>
        <v>0</v>
      </c>
      <c r="BB59" s="325">
        <f>SUM(BB57:BB58,BB30:BB55,BB9:BB19,BB21:BB28)</f>
        <v>0</v>
      </c>
      <c r="BC59" s="325">
        <f>SUM(BC58,BC30:BC56,BC9:BC19,BC21:BC28)</f>
        <v>0</v>
      </c>
      <c r="BD59" s="325">
        <f>SUM(BD30:BD57,BD9:BD19,BD21:BD28)</f>
        <v>0</v>
      </c>
      <c r="BE59" s="330"/>
      <c r="BF59" s="330"/>
      <c r="BG59" s="116"/>
      <c r="BH59" s="296"/>
      <c r="BI59" s="582"/>
      <c r="BJ59" s="580"/>
    </row>
    <row r="60" spans="1:62" ht="36.75" customHeight="1" x14ac:dyDescent="0.25">
      <c r="A60" s="344"/>
      <c r="B60" s="345" t="s">
        <v>122</v>
      </c>
      <c r="C60" s="346"/>
      <c r="D60" s="347"/>
      <c r="E60" s="347">
        <f>E59+E7</f>
        <v>3140.32</v>
      </c>
      <c r="F60" s="347">
        <f>F8+F59</f>
        <v>303.99999999999994</v>
      </c>
      <c r="G60" s="347">
        <f>G59+G9</f>
        <v>303.21999999999997</v>
      </c>
      <c r="H60" s="347">
        <f>H10+H59</f>
        <v>0.78</v>
      </c>
      <c r="I60" s="347">
        <f>I11+I59</f>
        <v>133.05000000000001</v>
      </c>
      <c r="J60" s="347">
        <f>J12+J59</f>
        <v>443.56</v>
      </c>
      <c r="K60" s="347">
        <f>K13+K59</f>
        <v>1170.7900000000002</v>
      </c>
      <c r="L60" s="347">
        <f>L14+L59</f>
        <v>0</v>
      </c>
      <c r="M60" s="347">
        <f>M15+M59</f>
        <v>1075.77</v>
      </c>
      <c r="N60" s="347">
        <f>N16+N59</f>
        <v>179.89</v>
      </c>
      <c r="O60" s="347">
        <f>O59+O17</f>
        <v>6.79</v>
      </c>
      <c r="P60" s="347">
        <f>P59+P18</f>
        <v>0</v>
      </c>
      <c r="Q60" s="347">
        <f>Q59+Q19</f>
        <v>6.3599999999999994</v>
      </c>
      <c r="R60" s="347">
        <f>SUM(R59,R20)</f>
        <v>375.2</v>
      </c>
      <c r="S60" s="347">
        <f>S59+S21</f>
        <v>14.93</v>
      </c>
      <c r="T60" s="347">
        <f>T59+T22</f>
        <v>0.14000000000000001</v>
      </c>
      <c r="U60" s="347">
        <f>U59+U23</f>
        <v>0</v>
      </c>
      <c r="V60" s="347">
        <f>+V59+V24</f>
        <v>0</v>
      </c>
      <c r="W60" s="347">
        <f>+W59+W25</f>
        <v>5.93</v>
      </c>
      <c r="X60" s="347">
        <f>X59+X26</f>
        <v>7.47</v>
      </c>
      <c r="Y60" s="347">
        <f>+Y59+Y27</f>
        <v>0</v>
      </c>
      <c r="Z60" s="347">
        <f>+Z59+Z28</f>
        <v>15.76</v>
      </c>
      <c r="AA60" s="553">
        <f>+AA59+AA29</f>
        <v>157.72</v>
      </c>
      <c r="AB60" s="347">
        <f>+AB59+AB30</f>
        <v>99.429999999999993</v>
      </c>
      <c r="AC60" s="347">
        <f>+AC59+AC31</f>
        <v>24.82</v>
      </c>
      <c r="AD60" s="347">
        <f>+AD59+AD32</f>
        <v>0.09</v>
      </c>
      <c r="AE60" s="347">
        <f>+AE59+AE33</f>
        <v>0.25</v>
      </c>
      <c r="AF60" s="347">
        <f>+AF59+AF34</f>
        <v>6.11</v>
      </c>
      <c r="AG60" s="347">
        <f>+AG59+AG35</f>
        <v>2.6300000000000003</v>
      </c>
      <c r="AH60" s="347">
        <f>+AH59+AH36</f>
        <v>0.02</v>
      </c>
      <c r="AI60" s="347">
        <f>+AI59+AI37</f>
        <v>0.16</v>
      </c>
      <c r="AJ60" s="347">
        <f>+AJ59+AJ38</f>
        <v>0</v>
      </c>
      <c r="AK60" s="347">
        <f>+AK59+AK39</f>
        <v>0</v>
      </c>
      <c r="AL60" s="347">
        <f>+AL59+AL40</f>
        <v>0.17</v>
      </c>
      <c r="AM60" s="347">
        <f>+AM59+AM41</f>
        <v>0</v>
      </c>
      <c r="AN60" s="347">
        <f>+AN59+AN42</f>
        <v>23.58</v>
      </c>
      <c r="AO60" s="347">
        <f>+AO59+AO43</f>
        <v>0</v>
      </c>
      <c r="AP60" s="347">
        <f>+AP59+AP44</f>
        <v>0</v>
      </c>
      <c r="AQ60" s="347">
        <f>+AQ59+AQ45</f>
        <v>0.46</v>
      </c>
      <c r="AR60" s="347">
        <f>AR59+AR46</f>
        <v>0</v>
      </c>
      <c r="AS60" s="347">
        <f>AS59+AS47</f>
        <v>0.14000000000000004</v>
      </c>
      <c r="AT60" s="347">
        <f>AT59+AT48</f>
        <v>0.49</v>
      </c>
      <c r="AU60" s="347">
        <f>AU59+AU49</f>
        <v>59.97</v>
      </c>
      <c r="AV60" s="347">
        <f>AV59+AV50</f>
        <v>0</v>
      </c>
      <c r="AW60" s="347">
        <f>AW59+AW51</f>
        <v>0.54</v>
      </c>
      <c r="AX60" s="347">
        <f>AX59+AX52</f>
        <v>0</v>
      </c>
      <c r="AY60" s="347">
        <f>AY59+AY53</f>
        <v>0</v>
      </c>
      <c r="AZ60" s="347">
        <f>AZ59+AZ54</f>
        <v>1.37</v>
      </c>
      <c r="BA60" s="347">
        <f>BA59+BA55</f>
        <v>40.909999999999997</v>
      </c>
      <c r="BB60" s="347">
        <f>BB59+BB56</f>
        <v>69.7</v>
      </c>
      <c r="BC60" s="347">
        <f>BC59+BC57</f>
        <v>0.13</v>
      </c>
      <c r="BD60" s="347">
        <f>BD59+BD58</f>
        <v>37.659999999999997</v>
      </c>
      <c r="BE60" s="347"/>
      <c r="BF60" s="347"/>
      <c r="BG60" s="116"/>
      <c r="BH60" s="296"/>
      <c r="BI60" s="582"/>
      <c r="BJ60" s="578"/>
    </row>
    <row r="61" spans="1:62" ht="36.75" customHeight="1" x14ac:dyDescent="0.25">
      <c r="A61" s="119"/>
      <c r="B61" s="124"/>
      <c r="C61" s="125"/>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547"/>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H61" s="296"/>
      <c r="BI61" s="582"/>
      <c r="BJ61" s="578"/>
    </row>
    <row r="62" spans="1:62" ht="31.5" customHeight="1" x14ac:dyDescent="0.25">
      <c r="A62" s="119"/>
      <c r="B62" s="120" t="s">
        <v>171</v>
      </c>
      <c r="C62" s="121" t="s">
        <v>167</v>
      </c>
      <c r="D62" s="122"/>
      <c r="E62" s="116"/>
      <c r="F62" s="116"/>
      <c r="G62" s="116"/>
      <c r="H62" s="116"/>
      <c r="I62" s="116"/>
      <c r="J62" s="116"/>
      <c r="K62" s="116"/>
      <c r="L62" s="116"/>
      <c r="M62" s="116"/>
      <c r="N62" s="116"/>
      <c r="O62" s="116"/>
      <c r="P62" s="116"/>
      <c r="Q62" s="116"/>
      <c r="R62" s="116"/>
      <c r="S62" s="116"/>
      <c r="T62" s="116"/>
      <c r="U62" s="116"/>
      <c r="V62" s="116"/>
      <c r="W62" s="116"/>
      <c r="X62" s="116"/>
      <c r="Y62" s="116"/>
      <c r="Z62" s="116"/>
      <c r="AA62" s="547"/>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H62" s="296"/>
      <c r="BI62" s="582"/>
      <c r="BJ62" s="578"/>
    </row>
    <row r="63" spans="1:62" ht="16.5" thickBot="1" x14ac:dyDescent="0.3">
      <c r="A63" s="119"/>
      <c r="B63" s="120" t="s">
        <v>172</v>
      </c>
      <c r="C63" s="121" t="s">
        <v>168</v>
      </c>
      <c r="D63" s="122"/>
      <c r="E63" s="116"/>
      <c r="F63" s="116"/>
      <c r="G63" s="116"/>
      <c r="H63" s="116"/>
      <c r="I63" s="116"/>
      <c r="J63" s="116"/>
      <c r="K63" s="116"/>
      <c r="L63" s="116"/>
      <c r="M63" s="116"/>
      <c r="N63" s="116"/>
      <c r="O63" s="116"/>
      <c r="P63" s="116"/>
      <c r="Q63" s="116"/>
      <c r="R63" s="116"/>
      <c r="S63" s="116"/>
      <c r="T63" s="116"/>
      <c r="U63" s="116"/>
      <c r="V63" s="116"/>
      <c r="W63" s="116"/>
      <c r="X63" s="116"/>
      <c r="Y63" s="116"/>
      <c r="Z63" s="116"/>
      <c r="AA63" s="547"/>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5"/>
      <c r="AX63" s="115"/>
      <c r="AY63" s="115"/>
      <c r="AZ63" s="116"/>
      <c r="BA63" s="116"/>
      <c r="BB63" s="116"/>
      <c r="BC63" s="116"/>
      <c r="BD63" s="116"/>
      <c r="BE63" s="116"/>
      <c r="BF63" s="116"/>
      <c r="BH63" s="296"/>
      <c r="BI63" s="584"/>
      <c r="BJ63" s="585"/>
    </row>
    <row r="64" spans="1:62" x14ac:dyDescent="0.25">
      <c r="A64" s="119"/>
      <c r="B64" s="120" t="s">
        <v>173</v>
      </c>
      <c r="C64" s="121" t="s">
        <v>127</v>
      </c>
      <c r="D64" s="122"/>
      <c r="E64" s="116"/>
      <c r="F64" s="116"/>
      <c r="G64" s="116"/>
      <c r="H64" s="116"/>
      <c r="I64" s="116"/>
      <c r="J64" s="116"/>
      <c r="K64" s="116"/>
      <c r="L64" s="116"/>
      <c r="M64" s="116"/>
      <c r="N64" s="116"/>
      <c r="O64" s="116"/>
      <c r="P64" s="116"/>
      <c r="Q64" s="116"/>
      <c r="R64" s="116"/>
      <c r="S64" s="116"/>
      <c r="T64" s="116"/>
      <c r="U64" s="116"/>
      <c r="V64" s="116"/>
      <c r="W64" s="116"/>
      <c r="X64" s="116"/>
      <c r="Y64" s="116"/>
      <c r="Z64" s="116"/>
      <c r="AA64" s="547"/>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5"/>
      <c r="AX64" s="115"/>
      <c r="AY64" s="115"/>
      <c r="AZ64" s="116"/>
      <c r="BA64" s="116"/>
      <c r="BB64" s="116"/>
      <c r="BC64" s="116"/>
      <c r="BD64" s="116"/>
      <c r="BE64" s="116"/>
      <c r="BF64" s="116"/>
      <c r="BH64" s="296"/>
      <c r="BI64" s="295"/>
    </row>
    <row r="65" spans="1:61" x14ac:dyDescent="0.25">
      <c r="A65" s="119"/>
      <c r="B65" s="124"/>
      <c r="C65" s="125"/>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547"/>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5"/>
      <c r="AX65" s="115"/>
      <c r="AY65" s="115"/>
      <c r="AZ65" s="116"/>
      <c r="BA65" s="116"/>
      <c r="BB65" s="116"/>
      <c r="BC65" s="116"/>
      <c r="BD65" s="116"/>
      <c r="BE65" s="116"/>
      <c r="BF65" s="116"/>
      <c r="BH65" s="296"/>
      <c r="BI65" s="293"/>
    </row>
    <row r="66" spans="1:61" x14ac:dyDescent="0.25">
      <c r="AW66" s="115"/>
      <c r="AX66" s="115"/>
      <c r="AY66" s="115"/>
      <c r="BH66" s="296"/>
      <c r="BI66" s="293"/>
    </row>
    <row r="67" spans="1:61" x14ac:dyDescent="0.25">
      <c r="BH67" s="296"/>
      <c r="BI67" s="293"/>
    </row>
    <row r="68" spans="1:61" x14ac:dyDescent="0.25">
      <c r="BH68" s="296"/>
      <c r="BI68" s="293"/>
    </row>
    <row r="69" spans="1:61" x14ac:dyDescent="0.25">
      <c r="BH69" s="294"/>
      <c r="BI69" s="293"/>
    </row>
    <row r="70" spans="1:61" x14ac:dyDescent="0.25">
      <c r="BH70" s="294"/>
      <c r="BI70" s="293"/>
    </row>
    <row r="71" spans="1:61" x14ac:dyDescent="0.25">
      <c r="BH71" s="294"/>
      <c r="BI71" s="295"/>
    </row>
    <row r="72" spans="1:61" x14ac:dyDescent="0.25">
      <c r="BH72" s="294"/>
      <c r="BI72" s="295"/>
    </row>
    <row r="73" spans="1:61" x14ac:dyDescent="0.25">
      <c r="BH73" s="294"/>
      <c r="BI73" s="295"/>
    </row>
    <row r="76" spans="1:61" x14ac:dyDescent="0.25">
      <c r="B76" s="143"/>
    </row>
  </sheetData>
  <sheetProtection selectLockedCells="1"/>
  <mergeCells count="11">
    <mergeCell ref="A1:B1"/>
    <mergeCell ref="A2:BE2"/>
    <mergeCell ref="A3:BF3"/>
    <mergeCell ref="BC4:BF4"/>
    <mergeCell ref="A5:A6"/>
    <mergeCell ref="B5:B6"/>
    <mergeCell ref="C5:C6"/>
    <mergeCell ref="D5:D6"/>
    <mergeCell ref="F5:BD5"/>
    <mergeCell ref="BE5:BE6"/>
    <mergeCell ref="BF5:BF6"/>
  </mergeCells>
  <pageMargins left="0.47" right="0.16" top="0.64" bottom="0.2" header="0.56999999999999995" footer="0.16"/>
  <pageSetup paperSize="8"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L76"/>
  <sheetViews>
    <sheetView topLeftCell="A4" zoomScale="70" zoomScaleNormal="70" zoomScaleSheetLayoutView="55" workbookViewId="0">
      <pane xSplit="4" ySplit="3" topLeftCell="AC7" activePane="bottomRight" state="frozen"/>
      <selection activeCell="D14" sqref="D14"/>
      <selection pane="topRight" activeCell="D14" sqref="D14"/>
      <selection pane="bottomLeft" activeCell="D14" sqref="D14"/>
      <selection pane="bottomRight" activeCell="D14" sqref="D14"/>
    </sheetView>
  </sheetViews>
  <sheetFormatPr defaultColWidth="7.85546875" defaultRowHeight="15.75" x14ac:dyDescent="0.25"/>
  <cols>
    <col min="1" max="1" width="7.5703125" style="140" customWidth="1"/>
    <col min="2" max="2" width="53" style="141" bestFit="1" customWidth="1"/>
    <col min="3" max="3" width="8.85546875" style="142" customWidth="1"/>
    <col min="4" max="4" width="14.85546875" style="99" bestFit="1" customWidth="1"/>
    <col min="5" max="7" width="9.7109375" style="99" bestFit="1" customWidth="1"/>
    <col min="8" max="8" width="8.42578125" style="99" bestFit="1" customWidth="1"/>
    <col min="9" max="9" width="9" style="99" bestFit="1" customWidth="1"/>
    <col min="10" max="10" width="8.42578125" style="99" bestFit="1" customWidth="1"/>
    <col min="11" max="12" width="7.140625" style="99" bestFit="1" customWidth="1"/>
    <col min="13" max="13" width="6.5703125" style="99" bestFit="1" customWidth="1"/>
    <col min="14" max="14" width="6.85546875" style="99" bestFit="1" customWidth="1"/>
    <col min="15" max="15" width="8.42578125" style="99" bestFit="1" customWidth="1"/>
    <col min="16" max="16" width="6.85546875" style="99" bestFit="1" customWidth="1"/>
    <col min="17" max="17" width="7.7109375" style="99" bestFit="1" customWidth="1"/>
    <col min="18" max="18" width="10.28515625" style="99" bestFit="1" customWidth="1"/>
    <col min="19" max="19" width="7.7109375" style="99" bestFit="1" customWidth="1"/>
    <col min="20" max="20" width="7.140625" style="99" bestFit="1" customWidth="1"/>
    <col min="21" max="22" width="6.5703125" style="99" bestFit="1" customWidth="1"/>
    <col min="23" max="23" width="7.7109375" style="99" bestFit="1" customWidth="1"/>
    <col min="24" max="24" width="7.140625" style="99" bestFit="1" customWidth="1"/>
    <col min="25" max="25" width="6.5703125" style="99" bestFit="1" customWidth="1"/>
    <col min="26" max="26" width="7.140625" style="99" bestFit="1" customWidth="1"/>
    <col min="27" max="27" width="9.28515625" style="554" bestFit="1" customWidth="1"/>
    <col min="28" max="28" width="7.140625" style="99" bestFit="1" customWidth="1"/>
    <col min="29" max="36" width="7.7109375" style="99" bestFit="1" customWidth="1"/>
    <col min="37" max="37" width="8.42578125" style="99" bestFit="1" customWidth="1"/>
    <col min="38" max="38" width="8" style="99" bestFit="1" customWidth="1"/>
    <col min="39" max="44" width="8.42578125" style="99" bestFit="1" customWidth="1"/>
    <col min="45" max="45" width="6.85546875" style="99" bestFit="1" customWidth="1"/>
    <col min="46" max="46" width="6.5703125" style="99" bestFit="1" customWidth="1"/>
    <col min="47" max="47" width="6.85546875" style="99" bestFit="1" customWidth="1"/>
    <col min="48" max="48" width="9" style="99" bestFit="1" customWidth="1"/>
    <col min="49" max="49" width="7.7109375" style="99" bestFit="1" customWidth="1"/>
    <col min="50" max="50" width="7.140625" style="99" bestFit="1" customWidth="1"/>
    <col min="51" max="52" width="7.7109375" style="99" bestFit="1" customWidth="1"/>
    <col min="53" max="53" width="9" style="99" bestFit="1" customWidth="1"/>
    <col min="54" max="54" width="8.140625" style="99" bestFit="1" customWidth="1"/>
    <col min="55" max="55" width="7.42578125" style="99" bestFit="1" customWidth="1"/>
    <col min="56" max="56" width="8.42578125" style="99" bestFit="1" customWidth="1"/>
    <col min="57" max="57" width="8.7109375" style="99" customWidth="1"/>
    <col min="58" max="58" width="13.85546875" style="99" bestFit="1" customWidth="1"/>
    <col min="59" max="59" width="16.5703125" style="99" customWidth="1"/>
    <col min="60" max="60" width="47.5703125" style="99" customWidth="1"/>
    <col min="61" max="62" width="15.42578125" style="99" customWidth="1"/>
    <col min="63" max="16384" width="7.85546875" style="99"/>
  </cols>
  <sheetData>
    <row r="1" spans="1:64" x14ac:dyDescent="0.25">
      <c r="A1" s="1249" t="s">
        <v>215</v>
      </c>
      <c r="B1" s="1249"/>
      <c r="C1" s="315"/>
      <c r="D1" s="116"/>
      <c r="E1" s="116"/>
      <c r="F1" s="116"/>
      <c r="G1" s="116"/>
      <c r="H1" s="116"/>
      <c r="I1" s="116"/>
      <c r="J1" s="116"/>
      <c r="K1" s="116"/>
      <c r="L1" s="116"/>
      <c r="M1" s="116"/>
      <c r="N1" s="116"/>
      <c r="O1" s="116"/>
      <c r="P1" s="116"/>
      <c r="Q1" s="116"/>
      <c r="R1" s="116"/>
      <c r="S1" s="116"/>
      <c r="T1" s="116"/>
      <c r="U1" s="116"/>
      <c r="V1" s="116"/>
      <c r="W1" s="116"/>
      <c r="X1" s="116"/>
      <c r="Y1" s="116"/>
      <c r="Z1" s="116"/>
      <c r="AA1" s="547"/>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row>
    <row r="2" spans="1:64" ht="14.25" customHeight="1" x14ac:dyDescent="0.25">
      <c r="A2" s="1250" t="s">
        <v>2</v>
      </c>
      <c r="B2" s="1250"/>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0"/>
      <c r="AT2" s="1250"/>
      <c r="AU2" s="1250"/>
      <c r="AV2" s="1250"/>
      <c r="AW2" s="1250"/>
      <c r="AX2" s="1250"/>
      <c r="AY2" s="1250"/>
      <c r="AZ2" s="1250"/>
      <c r="BA2" s="1250"/>
      <c r="BB2" s="1250"/>
      <c r="BC2" s="1250"/>
      <c r="BD2" s="1250"/>
      <c r="BE2" s="1250"/>
      <c r="BF2" s="116"/>
      <c r="BG2" s="116"/>
    </row>
    <row r="3" spans="1:64" x14ac:dyDescent="0.25">
      <c r="A3" s="1251" t="s">
        <v>216</v>
      </c>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c r="AS3" s="1251"/>
      <c r="AT3" s="1251"/>
      <c r="AU3" s="1251"/>
      <c r="AV3" s="1251"/>
      <c r="AW3" s="1251"/>
      <c r="AX3" s="1251"/>
      <c r="AY3" s="1251"/>
      <c r="AZ3" s="1251"/>
      <c r="BA3" s="1251"/>
      <c r="BB3" s="1251"/>
      <c r="BC3" s="1251"/>
      <c r="BD3" s="1251"/>
      <c r="BE3" s="1251"/>
      <c r="BF3" s="1251"/>
      <c r="BG3" s="116"/>
    </row>
    <row r="4" spans="1:64" x14ac:dyDescent="0.25">
      <c r="A4" s="317"/>
      <c r="B4" s="316"/>
      <c r="C4" s="317"/>
      <c r="D4" s="317"/>
      <c r="E4" s="317"/>
      <c r="F4" s="317"/>
      <c r="G4" s="317"/>
      <c r="H4" s="317"/>
      <c r="I4" s="317"/>
      <c r="J4" s="317"/>
      <c r="K4" s="317"/>
      <c r="L4" s="317"/>
      <c r="M4" s="317"/>
      <c r="N4" s="317"/>
      <c r="O4" s="317"/>
      <c r="P4" s="317"/>
      <c r="Q4" s="317"/>
      <c r="R4" s="317"/>
      <c r="S4" s="317"/>
      <c r="T4" s="317"/>
      <c r="U4" s="317"/>
      <c r="V4" s="317"/>
      <c r="W4" s="317"/>
      <c r="X4" s="317"/>
      <c r="Y4" s="317"/>
      <c r="Z4" s="317"/>
      <c r="AA4" s="548"/>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1252" t="s">
        <v>32</v>
      </c>
      <c r="BD4" s="1252"/>
      <c r="BE4" s="1252"/>
      <c r="BF4" s="1252"/>
      <c r="BG4" s="116"/>
    </row>
    <row r="5" spans="1:64" ht="14.25" customHeight="1" x14ac:dyDescent="0.25">
      <c r="A5" s="1253" t="s">
        <v>20</v>
      </c>
      <c r="B5" s="1254" t="s">
        <v>170</v>
      </c>
      <c r="C5" s="1175" t="s">
        <v>24</v>
      </c>
      <c r="D5" s="1248" t="s">
        <v>427</v>
      </c>
      <c r="E5" s="311"/>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c r="AX5" s="1248"/>
      <c r="AY5" s="1248"/>
      <c r="AZ5" s="1248"/>
      <c r="BA5" s="1248"/>
      <c r="BB5" s="1248"/>
      <c r="BC5" s="1248"/>
      <c r="BD5" s="1248"/>
      <c r="BE5" s="1248" t="s">
        <v>120</v>
      </c>
      <c r="BF5" s="1248" t="s">
        <v>448</v>
      </c>
      <c r="BG5" s="116"/>
    </row>
    <row r="6" spans="1:64" s="138" customFormat="1" ht="36" customHeight="1" x14ac:dyDescent="0.2">
      <c r="A6" s="1253"/>
      <c r="B6" s="1255"/>
      <c r="C6" s="1256"/>
      <c r="D6" s="1248"/>
      <c r="E6" s="312" t="s">
        <v>25</v>
      </c>
      <c r="F6" s="318" t="s">
        <v>86</v>
      </c>
      <c r="G6" s="311" t="s">
        <v>84</v>
      </c>
      <c r="H6" s="311" t="s">
        <v>207</v>
      </c>
      <c r="I6" s="311" t="s">
        <v>56</v>
      </c>
      <c r="J6" s="311" t="s">
        <v>44</v>
      </c>
      <c r="K6" s="311" t="s">
        <v>26</v>
      </c>
      <c r="L6" s="311" t="s">
        <v>27</v>
      </c>
      <c r="M6" s="311" t="s">
        <v>45</v>
      </c>
      <c r="N6" s="311" t="s">
        <v>447</v>
      </c>
      <c r="O6" s="311" t="s">
        <v>78</v>
      </c>
      <c r="P6" s="311" t="s">
        <v>51</v>
      </c>
      <c r="Q6" s="311" t="s">
        <v>58</v>
      </c>
      <c r="R6" s="312" t="s">
        <v>28</v>
      </c>
      <c r="S6" s="311" t="s">
        <v>29</v>
      </c>
      <c r="T6" s="311" t="s">
        <v>30</v>
      </c>
      <c r="U6" s="311" t="s">
        <v>131</v>
      </c>
      <c r="V6" s="311" t="s">
        <v>135</v>
      </c>
      <c r="W6" s="311" t="s">
        <v>133</v>
      </c>
      <c r="X6" s="311" t="s">
        <v>53</v>
      </c>
      <c r="Y6" s="311" t="s">
        <v>46</v>
      </c>
      <c r="Z6" s="311" t="s">
        <v>54</v>
      </c>
      <c r="AA6" s="549" t="s">
        <v>31</v>
      </c>
      <c r="AB6" s="313" t="s">
        <v>249</v>
      </c>
      <c r="AC6" s="313" t="s">
        <v>258</v>
      </c>
      <c r="AD6" s="313" t="s">
        <v>245</v>
      </c>
      <c r="AE6" s="313" t="s">
        <v>436</v>
      </c>
      <c r="AF6" s="313" t="s">
        <v>246</v>
      </c>
      <c r="AG6" s="313" t="s">
        <v>437</v>
      </c>
      <c r="AH6" s="313" t="s">
        <v>438</v>
      </c>
      <c r="AI6" s="313" t="s">
        <v>364</v>
      </c>
      <c r="AJ6" s="313" t="s">
        <v>439</v>
      </c>
      <c r="AK6" s="313" t="s">
        <v>156</v>
      </c>
      <c r="AL6" s="313" t="s">
        <v>77</v>
      </c>
      <c r="AM6" s="313" t="s">
        <v>103</v>
      </c>
      <c r="AN6" s="313" t="s">
        <v>48</v>
      </c>
      <c r="AO6" s="313" t="s">
        <v>440</v>
      </c>
      <c r="AP6" s="313" t="s">
        <v>441</v>
      </c>
      <c r="AQ6" s="313" t="s">
        <v>346</v>
      </c>
      <c r="AR6" s="314" t="s">
        <v>132</v>
      </c>
      <c r="AS6" s="311" t="s">
        <v>159</v>
      </c>
      <c r="AT6" s="311" t="s">
        <v>160</v>
      </c>
      <c r="AU6" s="311" t="s">
        <v>100</v>
      </c>
      <c r="AV6" s="311" t="s">
        <v>101</v>
      </c>
      <c r="AW6" s="311" t="s">
        <v>105</v>
      </c>
      <c r="AX6" s="311" t="s">
        <v>102</v>
      </c>
      <c r="AY6" s="311" t="s">
        <v>126</v>
      </c>
      <c r="AZ6" s="311" t="s">
        <v>111</v>
      </c>
      <c r="BA6" s="311" t="s">
        <v>165</v>
      </c>
      <c r="BB6" s="311" t="s">
        <v>166</v>
      </c>
      <c r="BC6" s="311" t="s">
        <v>82</v>
      </c>
      <c r="BD6" s="311" t="s">
        <v>89</v>
      </c>
      <c r="BE6" s="1248"/>
      <c r="BF6" s="1248"/>
      <c r="BG6" s="117"/>
    </row>
    <row r="7" spans="1:64" s="138" customFormat="1" x14ac:dyDescent="0.25">
      <c r="A7" s="319">
        <v>1</v>
      </c>
      <c r="B7" s="320" t="s">
        <v>35</v>
      </c>
      <c r="C7" s="321" t="s">
        <v>25</v>
      </c>
      <c r="D7" s="590">
        <f>D8+D11+D12+D13+D14+D15+D17+D18+D19</f>
        <v>1774.7400000000002</v>
      </c>
      <c r="E7" s="323">
        <f>D7-BE7</f>
        <v>1157.6000000000004</v>
      </c>
      <c r="F7" s="324">
        <f>SUM(F11:F19)</f>
        <v>0</v>
      </c>
      <c r="G7" s="324">
        <f>SUM(G10:G19)</f>
        <v>0</v>
      </c>
      <c r="H7" s="324">
        <f>SUM(H9,H11:H19)</f>
        <v>0</v>
      </c>
      <c r="I7" s="324">
        <f>SUM(I9:I10,I12:I19)</f>
        <v>0</v>
      </c>
      <c r="J7" s="324">
        <f>SUM(J9:J11,J13:J19)</f>
        <v>553.40000000000009</v>
      </c>
      <c r="K7" s="324">
        <f>SUM(K9:K12,K14:K19)</f>
        <v>0</v>
      </c>
      <c r="L7" s="324">
        <f>SUM(L9:L13,L15:L19)</f>
        <v>0</v>
      </c>
      <c r="M7" s="324">
        <f>SUM(M9:M14,M16:M19)</f>
        <v>0</v>
      </c>
      <c r="N7" s="324">
        <f>SUM(N9:N15,N17:N19)</f>
        <v>0</v>
      </c>
      <c r="O7" s="324">
        <f>SUM(O9:O16,O18:O19)</f>
        <v>0</v>
      </c>
      <c r="P7" s="324">
        <f>SUM(P9:P17,P19)</f>
        <v>0</v>
      </c>
      <c r="Q7" s="324">
        <f>SUM(Q9:Q18)</f>
        <v>0</v>
      </c>
      <c r="R7" s="325">
        <f>SUM(R9:R19)</f>
        <v>63.739999999999995</v>
      </c>
      <c r="S7" s="324">
        <f>SUM(S9:S19)</f>
        <v>0</v>
      </c>
      <c r="T7" s="324">
        <f t="shared" ref="T7:BD7" si="0">SUM(T9:T19)</f>
        <v>0</v>
      </c>
      <c r="U7" s="324">
        <f t="shared" si="0"/>
        <v>0</v>
      </c>
      <c r="V7" s="324">
        <f t="shared" si="0"/>
        <v>0</v>
      </c>
      <c r="W7" s="324">
        <f t="shared" si="0"/>
        <v>0</v>
      </c>
      <c r="X7" s="324">
        <f t="shared" si="0"/>
        <v>0</v>
      </c>
      <c r="Y7" s="324">
        <f t="shared" si="0"/>
        <v>0</v>
      </c>
      <c r="Z7" s="324">
        <f>SUM(Z9:Z19)</f>
        <v>0</v>
      </c>
      <c r="AA7" s="550">
        <f t="shared" si="0"/>
        <v>20.72</v>
      </c>
      <c r="AB7" s="324">
        <f t="shared" si="0"/>
        <v>9.11</v>
      </c>
      <c r="AC7" s="324">
        <f t="shared" si="0"/>
        <v>11.5</v>
      </c>
      <c r="AD7" s="324">
        <f t="shared" si="0"/>
        <v>0</v>
      </c>
      <c r="AE7" s="324">
        <f t="shared" si="0"/>
        <v>0</v>
      </c>
      <c r="AF7" s="324">
        <f t="shared" si="0"/>
        <v>0</v>
      </c>
      <c r="AG7" s="324">
        <f t="shared" si="0"/>
        <v>0</v>
      </c>
      <c r="AH7" s="324">
        <f t="shared" si="0"/>
        <v>0</v>
      </c>
      <c r="AI7" s="324">
        <f t="shared" si="0"/>
        <v>0.11</v>
      </c>
      <c r="AJ7" s="324">
        <f t="shared" si="0"/>
        <v>0</v>
      </c>
      <c r="AK7" s="324">
        <f t="shared" si="0"/>
        <v>0</v>
      </c>
      <c r="AL7" s="324">
        <f t="shared" si="0"/>
        <v>0</v>
      </c>
      <c r="AM7" s="324">
        <f t="shared" si="0"/>
        <v>0</v>
      </c>
      <c r="AN7" s="324">
        <f t="shared" si="0"/>
        <v>0</v>
      </c>
      <c r="AO7" s="324">
        <f t="shared" si="0"/>
        <v>0</v>
      </c>
      <c r="AP7" s="324">
        <f t="shared" si="0"/>
        <v>0</v>
      </c>
      <c r="AQ7" s="324">
        <f t="shared" si="0"/>
        <v>0</v>
      </c>
      <c r="AR7" s="324">
        <f t="shared" si="0"/>
        <v>0</v>
      </c>
      <c r="AS7" s="324">
        <f t="shared" si="0"/>
        <v>0</v>
      </c>
      <c r="AT7" s="324">
        <f t="shared" si="0"/>
        <v>0</v>
      </c>
      <c r="AU7" s="324">
        <f t="shared" si="0"/>
        <v>43.02</v>
      </c>
      <c r="AV7" s="324">
        <f t="shared" si="0"/>
        <v>0</v>
      </c>
      <c r="AW7" s="324">
        <f t="shared" si="0"/>
        <v>0</v>
      </c>
      <c r="AX7" s="324">
        <f t="shared" si="0"/>
        <v>0</v>
      </c>
      <c r="AY7" s="324">
        <f t="shared" si="0"/>
        <v>0</v>
      </c>
      <c r="AZ7" s="324">
        <f t="shared" si="0"/>
        <v>0</v>
      </c>
      <c r="BA7" s="324">
        <f t="shared" si="0"/>
        <v>0</v>
      </c>
      <c r="BB7" s="324">
        <f t="shared" si="0"/>
        <v>0</v>
      </c>
      <c r="BC7" s="324">
        <f t="shared" si="0"/>
        <v>0</v>
      </c>
      <c r="BD7" s="324">
        <f t="shared" si="0"/>
        <v>0</v>
      </c>
      <c r="BE7" s="326">
        <f>SUM(BE9:BE19)</f>
        <v>617.14</v>
      </c>
      <c r="BF7" s="327">
        <f>E60</f>
        <v>1723.1200000000003</v>
      </c>
      <c r="BG7" s="117">
        <f t="shared" ref="BG7:BG15" si="1">D7-BF7</f>
        <v>51.619999999999891</v>
      </c>
      <c r="BH7" s="139"/>
      <c r="BI7" s="581"/>
      <c r="BJ7" s="575"/>
      <c r="BK7" s="115"/>
      <c r="BL7" s="115"/>
    </row>
    <row r="8" spans="1:64" x14ac:dyDescent="0.25">
      <c r="A8" s="319" t="s">
        <v>5</v>
      </c>
      <c r="B8" s="320" t="s">
        <v>85</v>
      </c>
      <c r="C8" s="314" t="s">
        <v>86</v>
      </c>
      <c r="D8" s="590">
        <f>D9+D10</f>
        <v>98.53</v>
      </c>
      <c r="E8" s="328">
        <f>SUM(I8:Q8)</f>
        <v>0</v>
      </c>
      <c r="F8" s="329">
        <f>D8-BE8</f>
        <v>98.53</v>
      </c>
      <c r="G8" s="325">
        <f>SUM(G10)</f>
        <v>0</v>
      </c>
      <c r="H8" s="325">
        <f>SUM(H9)</f>
        <v>0</v>
      </c>
      <c r="I8" s="325">
        <f>SUM(I9:I10)</f>
        <v>0</v>
      </c>
      <c r="J8" s="325">
        <f t="shared" ref="J8:BE8" si="2">SUM(J9:J10)</f>
        <v>0</v>
      </c>
      <c r="K8" s="325">
        <f t="shared" si="2"/>
        <v>0</v>
      </c>
      <c r="L8" s="325">
        <f t="shared" si="2"/>
        <v>0</v>
      </c>
      <c r="M8" s="325">
        <f t="shared" si="2"/>
        <v>0</v>
      </c>
      <c r="N8" s="325">
        <f t="shared" si="2"/>
        <v>0</v>
      </c>
      <c r="O8" s="325">
        <f t="shared" si="2"/>
        <v>0</v>
      </c>
      <c r="P8" s="325">
        <f t="shared" si="2"/>
        <v>0</v>
      </c>
      <c r="Q8" s="325">
        <f t="shared" si="2"/>
        <v>0</v>
      </c>
      <c r="R8" s="325">
        <f>SUM(R9:R10)</f>
        <v>0</v>
      </c>
      <c r="S8" s="325">
        <f t="shared" si="2"/>
        <v>0</v>
      </c>
      <c r="T8" s="325">
        <f t="shared" si="2"/>
        <v>0</v>
      </c>
      <c r="U8" s="325">
        <f t="shared" si="2"/>
        <v>0</v>
      </c>
      <c r="V8" s="325">
        <f t="shared" si="2"/>
        <v>0</v>
      </c>
      <c r="W8" s="325">
        <f t="shared" si="2"/>
        <v>0</v>
      </c>
      <c r="X8" s="325">
        <f t="shared" si="2"/>
        <v>0</v>
      </c>
      <c r="Y8" s="325">
        <f t="shared" si="2"/>
        <v>0</v>
      </c>
      <c r="Z8" s="325">
        <f>SUM(Z9:Z10)</f>
        <v>0</v>
      </c>
      <c r="AA8" s="551">
        <f t="shared" si="2"/>
        <v>0</v>
      </c>
      <c r="AB8" s="325">
        <f t="shared" si="2"/>
        <v>0</v>
      </c>
      <c r="AC8" s="325">
        <f t="shared" si="2"/>
        <v>0</v>
      </c>
      <c r="AD8" s="325">
        <f t="shared" si="2"/>
        <v>0</v>
      </c>
      <c r="AE8" s="325">
        <f t="shared" si="2"/>
        <v>0</v>
      </c>
      <c r="AF8" s="325">
        <f t="shared" si="2"/>
        <v>0</v>
      </c>
      <c r="AG8" s="325">
        <f t="shared" si="2"/>
        <v>0</v>
      </c>
      <c r="AH8" s="325">
        <f t="shared" si="2"/>
        <v>0</v>
      </c>
      <c r="AI8" s="325">
        <f t="shared" si="2"/>
        <v>0</v>
      </c>
      <c r="AJ8" s="325">
        <f t="shared" si="2"/>
        <v>0</v>
      </c>
      <c r="AK8" s="325">
        <f t="shared" si="2"/>
        <v>0</v>
      </c>
      <c r="AL8" s="325">
        <f t="shared" si="2"/>
        <v>0</v>
      </c>
      <c r="AM8" s="325">
        <f t="shared" si="2"/>
        <v>0</v>
      </c>
      <c r="AN8" s="325">
        <f t="shared" si="2"/>
        <v>0</v>
      </c>
      <c r="AO8" s="325">
        <f t="shared" si="2"/>
        <v>0</v>
      </c>
      <c r="AP8" s="325">
        <f t="shared" si="2"/>
        <v>0</v>
      </c>
      <c r="AQ8" s="325">
        <f t="shared" si="2"/>
        <v>0</v>
      </c>
      <c r="AR8" s="325">
        <f t="shared" si="2"/>
        <v>0</v>
      </c>
      <c r="AS8" s="325">
        <f t="shared" si="2"/>
        <v>0</v>
      </c>
      <c r="AT8" s="325">
        <f t="shared" si="2"/>
        <v>0</v>
      </c>
      <c r="AU8" s="325">
        <f t="shared" si="2"/>
        <v>0</v>
      </c>
      <c r="AV8" s="325">
        <f t="shared" si="2"/>
        <v>0</v>
      </c>
      <c r="AW8" s="325">
        <f t="shared" si="2"/>
        <v>0</v>
      </c>
      <c r="AX8" s="325">
        <f t="shared" si="2"/>
        <v>0</v>
      </c>
      <c r="AY8" s="325">
        <f t="shared" si="2"/>
        <v>0</v>
      </c>
      <c r="AZ8" s="325">
        <f t="shared" si="2"/>
        <v>0</v>
      </c>
      <c r="BA8" s="325">
        <f t="shared" si="2"/>
        <v>0</v>
      </c>
      <c r="BB8" s="325">
        <f t="shared" si="2"/>
        <v>0</v>
      </c>
      <c r="BC8" s="325">
        <f t="shared" si="2"/>
        <v>0</v>
      </c>
      <c r="BD8" s="325">
        <f t="shared" si="2"/>
        <v>0</v>
      </c>
      <c r="BE8" s="325">
        <f t="shared" si="2"/>
        <v>0</v>
      </c>
      <c r="BF8" s="314">
        <f>F60</f>
        <v>98.53</v>
      </c>
      <c r="BG8" s="117">
        <f t="shared" si="1"/>
        <v>0</v>
      </c>
      <c r="BH8" s="139"/>
      <c r="BI8" s="582"/>
      <c r="BJ8" s="576"/>
      <c r="BK8" s="115"/>
      <c r="BL8" s="115"/>
    </row>
    <row r="9" spans="1:64" x14ac:dyDescent="0.25">
      <c r="A9" s="319"/>
      <c r="B9" s="320" t="s">
        <v>208</v>
      </c>
      <c r="C9" s="314" t="s">
        <v>84</v>
      </c>
      <c r="D9" s="591">
        <v>98.53</v>
      </c>
      <c r="E9" s="328">
        <f>SUM(H9:Q9)</f>
        <v>0</v>
      </c>
      <c r="F9" s="325">
        <f>SUM(H9)</f>
        <v>0</v>
      </c>
      <c r="G9" s="329">
        <f>D9-BE9</f>
        <v>98.53</v>
      </c>
      <c r="H9" s="330"/>
      <c r="I9" s="330"/>
      <c r="J9" s="330"/>
      <c r="K9" s="330"/>
      <c r="L9" s="330"/>
      <c r="M9" s="330"/>
      <c r="N9" s="330"/>
      <c r="O9" s="330"/>
      <c r="P9" s="330"/>
      <c r="Q9" s="330"/>
      <c r="R9" s="325">
        <f t="shared" ref="R9:R19" si="3">SUM(S9:Z9,AB9:BC9)</f>
        <v>0</v>
      </c>
      <c r="S9" s="331"/>
      <c r="T9" s="330"/>
      <c r="U9" s="330"/>
      <c r="V9" s="330"/>
      <c r="W9" s="331"/>
      <c r="X9" s="330"/>
      <c r="Y9" s="330"/>
      <c r="Z9" s="330"/>
      <c r="AA9" s="552">
        <f>SUM(AB9:AQ9)</f>
        <v>0</v>
      </c>
      <c r="AB9" s="331"/>
      <c r="AC9" s="331"/>
      <c r="AD9" s="331"/>
      <c r="AE9" s="331"/>
      <c r="AF9" s="331"/>
      <c r="AG9" s="331"/>
      <c r="AH9" s="331"/>
      <c r="AI9" s="331"/>
      <c r="AJ9" s="331"/>
      <c r="AK9" s="331"/>
      <c r="AL9" s="331"/>
      <c r="AM9" s="331"/>
      <c r="AN9" s="331"/>
      <c r="AO9" s="331"/>
      <c r="AP9" s="331"/>
      <c r="AQ9" s="331"/>
      <c r="AR9" s="330"/>
      <c r="AS9" s="330"/>
      <c r="AT9" s="330"/>
      <c r="AU9" s="330"/>
      <c r="AV9" s="331"/>
      <c r="AW9" s="331"/>
      <c r="AX9" s="330"/>
      <c r="AY9" s="330"/>
      <c r="AZ9" s="330"/>
      <c r="BA9" s="330"/>
      <c r="BB9" s="330"/>
      <c r="BC9" s="330"/>
      <c r="BD9" s="330"/>
      <c r="BE9" s="325">
        <f>SUM(H9:Q9,S9:Z9,AB9:BD9)</f>
        <v>0</v>
      </c>
      <c r="BF9" s="314">
        <f>G60</f>
        <v>98.53</v>
      </c>
      <c r="BG9" s="117">
        <f t="shared" si="1"/>
        <v>0</v>
      </c>
      <c r="BH9" s="139"/>
      <c r="BI9" s="586"/>
      <c r="BJ9" s="576"/>
      <c r="BK9" s="115"/>
      <c r="BL9" s="115"/>
    </row>
    <row r="10" spans="1:64" x14ac:dyDescent="0.25">
      <c r="A10" s="319"/>
      <c r="B10" s="320" t="s">
        <v>209</v>
      </c>
      <c r="C10" s="314" t="s">
        <v>207</v>
      </c>
      <c r="D10" s="591"/>
      <c r="E10" s="328">
        <f>SUM(G10,I10:Q10)</f>
        <v>0</v>
      </c>
      <c r="F10" s="325">
        <f>SUM(G10)</f>
        <v>0</v>
      </c>
      <c r="G10" s="330"/>
      <c r="H10" s="329">
        <f>D10-BE10</f>
        <v>0</v>
      </c>
      <c r="I10" s="330"/>
      <c r="J10" s="330"/>
      <c r="K10" s="330"/>
      <c r="L10" s="330"/>
      <c r="M10" s="330"/>
      <c r="N10" s="330"/>
      <c r="O10" s="330"/>
      <c r="P10" s="330"/>
      <c r="Q10" s="330"/>
      <c r="R10" s="325">
        <f t="shared" si="3"/>
        <v>0</v>
      </c>
      <c r="S10" s="330"/>
      <c r="T10" s="330"/>
      <c r="U10" s="330"/>
      <c r="V10" s="330"/>
      <c r="W10" s="330"/>
      <c r="X10" s="330"/>
      <c r="Y10" s="330"/>
      <c r="Z10" s="330"/>
      <c r="AA10" s="552">
        <f t="shared" ref="AA10:AA19" si="4">SUM(AB10:AQ10)</f>
        <v>0</v>
      </c>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25">
        <f>SUM(AB10:BD10,I10:Q10,G10,S10:Z10)</f>
        <v>0</v>
      </c>
      <c r="BF10" s="314">
        <f>H60</f>
        <v>0</v>
      </c>
      <c r="BG10" s="117">
        <f t="shared" si="1"/>
        <v>0</v>
      </c>
      <c r="BH10" s="139"/>
      <c r="BI10" s="587"/>
      <c r="BJ10" s="576"/>
      <c r="BK10" s="115"/>
      <c r="BL10" s="115"/>
    </row>
    <row r="11" spans="1:64" x14ac:dyDescent="0.25">
      <c r="A11" s="319" t="s">
        <v>6</v>
      </c>
      <c r="B11" s="320" t="s">
        <v>113</v>
      </c>
      <c r="C11" s="314" t="s">
        <v>56</v>
      </c>
      <c r="D11" s="591">
        <v>311.42</v>
      </c>
      <c r="E11" s="328">
        <f>SUM(G11:H11,J11:Q11)</f>
        <v>17.100000000000001</v>
      </c>
      <c r="F11" s="325">
        <f>SUM(G11:H11)</f>
        <v>0</v>
      </c>
      <c r="G11" s="330"/>
      <c r="H11" s="330"/>
      <c r="I11" s="329">
        <f>D11-BE11</f>
        <v>268.99</v>
      </c>
      <c r="J11" s="330">
        <v>17.100000000000001</v>
      </c>
      <c r="K11" s="330"/>
      <c r="L11" s="330"/>
      <c r="M11" s="330"/>
      <c r="N11" s="330"/>
      <c r="O11" s="330"/>
      <c r="P11" s="330"/>
      <c r="Q11" s="330"/>
      <c r="R11" s="325">
        <f t="shared" si="3"/>
        <v>25.33</v>
      </c>
      <c r="S11" s="330"/>
      <c r="T11" s="330"/>
      <c r="U11" s="330"/>
      <c r="V11" s="330"/>
      <c r="W11" s="330"/>
      <c r="X11" s="330"/>
      <c r="Y11" s="330"/>
      <c r="Z11" s="330"/>
      <c r="AA11" s="552">
        <f t="shared" si="4"/>
        <v>9.7099999999999991</v>
      </c>
      <c r="AB11" s="330">
        <v>1.4</v>
      </c>
      <c r="AC11" s="330">
        <v>8.1999999999999993</v>
      </c>
      <c r="AD11" s="330"/>
      <c r="AE11" s="330"/>
      <c r="AF11" s="330"/>
      <c r="AG11" s="330"/>
      <c r="AH11" s="330"/>
      <c r="AI11" s="330">
        <v>0.11</v>
      </c>
      <c r="AJ11" s="330"/>
      <c r="AK11" s="330"/>
      <c r="AL11" s="330"/>
      <c r="AM11" s="330"/>
      <c r="AN11" s="330"/>
      <c r="AO11" s="330"/>
      <c r="AP11" s="330"/>
      <c r="AQ11" s="330"/>
      <c r="AR11" s="330"/>
      <c r="AS11" s="330"/>
      <c r="AT11" s="330"/>
      <c r="AU11" s="330">
        <v>15.62</v>
      </c>
      <c r="AV11" s="330"/>
      <c r="AW11" s="330"/>
      <c r="AX11" s="330"/>
      <c r="AY11" s="330"/>
      <c r="AZ11" s="330"/>
      <c r="BA11" s="330"/>
      <c r="BB11" s="330"/>
      <c r="BC11" s="330"/>
      <c r="BD11" s="330"/>
      <c r="BE11" s="325">
        <f>SUM(AB11:BD11,J11:Q11,G11:H11,S11:Z11)</f>
        <v>42.43</v>
      </c>
      <c r="BF11" s="314">
        <f>I60</f>
        <v>268.99</v>
      </c>
      <c r="BG11" s="117">
        <f t="shared" si="1"/>
        <v>42.430000000000007</v>
      </c>
      <c r="BI11" s="587"/>
      <c r="BJ11" s="576"/>
    </row>
    <row r="12" spans="1:64" x14ac:dyDescent="0.25">
      <c r="A12" s="319" t="s">
        <v>7</v>
      </c>
      <c r="B12" s="320" t="s">
        <v>39</v>
      </c>
      <c r="C12" s="314" t="s">
        <v>44</v>
      </c>
      <c r="D12" s="628">
        <v>388</v>
      </c>
      <c r="E12" s="328">
        <f>SUM(G12:I12,K12:Q12)</f>
        <v>0</v>
      </c>
      <c r="F12" s="325">
        <f t="shared" ref="F12:F18" si="5">SUM(G12:H12)</f>
        <v>0</v>
      </c>
      <c r="G12" s="330"/>
      <c r="H12" s="330"/>
      <c r="I12" s="330"/>
      <c r="J12" s="329">
        <f>D12-BE12</f>
        <v>366.7</v>
      </c>
      <c r="K12" s="330"/>
      <c r="L12" s="330"/>
      <c r="M12" s="330"/>
      <c r="N12" s="330"/>
      <c r="O12" s="330"/>
      <c r="P12" s="330"/>
      <c r="Q12" s="330"/>
      <c r="R12" s="325">
        <f t="shared" si="3"/>
        <v>21.3</v>
      </c>
      <c r="S12" s="330"/>
      <c r="T12" s="330"/>
      <c r="U12" s="330"/>
      <c r="V12" s="330"/>
      <c r="W12" s="330"/>
      <c r="X12" s="330"/>
      <c r="Y12" s="330"/>
      <c r="Z12" s="330"/>
      <c r="AA12" s="552">
        <f t="shared" si="4"/>
        <v>5.5</v>
      </c>
      <c r="AB12" s="330">
        <v>2.2000000000000002</v>
      </c>
      <c r="AC12" s="330">
        <v>3.3</v>
      </c>
      <c r="AD12" s="330"/>
      <c r="AE12" s="330"/>
      <c r="AF12" s="330"/>
      <c r="AG12" s="330"/>
      <c r="AH12" s="330"/>
      <c r="AI12" s="330"/>
      <c r="AJ12" s="330"/>
      <c r="AK12" s="330"/>
      <c r="AL12" s="330"/>
      <c r="AM12" s="330"/>
      <c r="AN12" s="330"/>
      <c r="AO12" s="330"/>
      <c r="AP12" s="330"/>
      <c r="AQ12" s="330"/>
      <c r="AR12" s="330"/>
      <c r="AS12" s="330"/>
      <c r="AT12" s="330"/>
      <c r="AU12" s="330">
        <v>15.8</v>
      </c>
      <c r="AV12" s="330"/>
      <c r="AW12" s="330"/>
      <c r="AX12" s="330"/>
      <c r="AY12" s="330"/>
      <c r="AZ12" s="330"/>
      <c r="BA12" s="330"/>
      <c r="BB12" s="330"/>
      <c r="BC12" s="330"/>
      <c r="BD12" s="330"/>
      <c r="BE12" s="325">
        <f>SUM(AB12:BD12,K12:Q12,G12:I12,S12:Z12)</f>
        <v>21.3</v>
      </c>
      <c r="BF12" s="314">
        <f>J60</f>
        <v>920.09999999999991</v>
      </c>
      <c r="BG12" s="117">
        <f t="shared" si="1"/>
        <v>-532.09999999999991</v>
      </c>
      <c r="BI12" s="587"/>
      <c r="BJ12" s="576"/>
    </row>
    <row r="13" spans="1:64" x14ac:dyDescent="0.25">
      <c r="A13" s="319" t="s">
        <v>8</v>
      </c>
      <c r="B13" s="320" t="s">
        <v>15</v>
      </c>
      <c r="C13" s="314" t="s">
        <v>26</v>
      </c>
      <c r="D13" s="592"/>
      <c r="E13" s="328">
        <f>SUM(G13:J13,L13:Q13)</f>
        <v>0</v>
      </c>
      <c r="F13" s="325">
        <f t="shared" si="5"/>
        <v>0</v>
      </c>
      <c r="G13" s="330"/>
      <c r="H13" s="330"/>
      <c r="I13" s="330"/>
      <c r="J13" s="330"/>
      <c r="K13" s="329">
        <f>D13-BE13</f>
        <v>0</v>
      </c>
      <c r="L13" s="330"/>
      <c r="M13" s="330"/>
      <c r="N13" s="330"/>
      <c r="O13" s="330"/>
      <c r="P13" s="330"/>
      <c r="Q13" s="330"/>
      <c r="R13" s="325">
        <f t="shared" si="3"/>
        <v>0</v>
      </c>
      <c r="S13" s="330"/>
      <c r="T13" s="330"/>
      <c r="U13" s="330"/>
      <c r="V13" s="330"/>
      <c r="W13" s="330"/>
      <c r="X13" s="330"/>
      <c r="Y13" s="330"/>
      <c r="Z13" s="330"/>
      <c r="AA13" s="552">
        <f t="shared" si="4"/>
        <v>0</v>
      </c>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25">
        <f>SUM(AB13:BD13,L13:Q13,G13:J13,S13:Z13)</f>
        <v>0</v>
      </c>
      <c r="BF13" s="314">
        <f>K60</f>
        <v>0</v>
      </c>
      <c r="BG13" s="117">
        <f t="shared" si="1"/>
        <v>0</v>
      </c>
      <c r="BI13" s="587"/>
      <c r="BJ13" s="576"/>
    </row>
    <row r="14" spans="1:64" x14ac:dyDescent="0.25">
      <c r="A14" s="319" t="s">
        <v>9</v>
      </c>
      <c r="B14" s="320" t="s">
        <v>16</v>
      </c>
      <c r="C14" s="314" t="s">
        <v>27</v>
      </c>
      <c r="D14" s="590"/>
      <c r="E14" s="328">
        <f>SUM(G14:K14,M14:Q14)</f>
        <v>0</v>
      </c>
      <c r="F14" s="325">
        <f t="shared" si="5"/>
        <v>0</v>
      </c>
      <c r="G14" s="330"/>
      <c r="H14" s="330"/>
      <c r="I14" s="330"/>
      <c r="J14" s="330"/>
      <c r="K14" s="330"/>
      <c r="L14" s="329">
        <f>D14-BE14</f>
        <v>0</v>
      </c>
      <c r="M14" s="330"/>
      <c r="N14" s="330"/>
      <c r="O14" s="330"/>
      <c r="P14" s="330"/>
      <c r="Q14" s="330"/>
      <c r="R14" s="325">
        <f t="shared" si="3"/>
        <v>0</v>
      </c>
      <c r="S14" s="330"/>
      <c r="T14" s="330"/>
      <c r="U14" s="330"/>
      <c r="V14" s="330"/>
      <c r="W14" s="330"/>
      <c r="X14" s="330"/>
      <c r="Y14" s="330"/>
      <c r="Z14" s="330"/>
      <c r="AA14" s="552">
        <f t="shared" si="4"/>
        <v>0</v>
      </c>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25">
        <f>SUM(AB14:BD14,M14:Q14,G14:K14,S14:Z14)</f>
        <v>0</v>
      </c>
      <c r="BF14" s="314">
        <f>L60</f>
        <v>0</v>
      </c>
      <c r="BG14" s="117">
        <f t="shared" si="1"/>
        <v>0</v>
      </c>
      <c r="BI14" s="587"/>
      <c r="BJ14" s="576"/>
    </row>
    <row r="15" spans="1:64" x14ac:dyDescent="0.25">
      <c r="A15" s="319" t="s">
        <v>41</v>
      </c>
      <c r="B15" s="320" t="s">
        <v>40</v>
      </c>
      <c r="C15" s="314" t="s">
        <v>45</v>
      </c>
      <c r="D15" s="592">
        <v>814.35</v>
      </c>
      <c r="E15" s="328">
        <f>SUM(G15:L15,N15:Q15)</f>
        <v>456.3</v>
      </c>
      <c r="F15" s="325">
        <f t="shared" si="5"/>
        <v>0</v>
      </c>
      <c r="G15" s="330"/>
      <c r="H15" s="330"/>
      <c r="I15" s="330"/>
      <c r="J15" s="330">
        <v>456.3</v>
      </c>
      <c r="K15" s="330"/>
      <c r="L15" s="330"/>
      <c r="M15" s="329">
        <f>D15-BE15</f>
        <v>340.94</v>
      </c>
      <c r="N15" s="330"/>
      <c r="O15" s="330"/>
      <c r="P15" s="330"/>
      <c r="Q15" s="330"/>
      <c r="R15" s="325">
        <f t="shared" si="3"/>
        <v>17.11</v>
      </c>
      <c r="S15" s="330"/>
      <c r="T15" s="330"/>
      <c r="U15" s="330"/>
      <c r="V15" s="330"/>
      <c r="W15" s="330"/>
      <c r="X15" s="330"/>
      <c r="Y15" s="330"/>
      <c r="Z15" s="330"/>
      <c r="AA15" s="552">
        <f t="shared" si="4"/>
        <v>5.51</v>
      </c>
      <c r="AB15" s="330">
        <v>5.51</v>
      </c>
      <c r="AC15" s="330"/>
      <c r="AD15" s="330"/>
      <c r="AE15" s="330"/>
      <c r="AF15" s="330"/>
      <c r="AG15" s="330"/>
      <c r="AH15" s="330"/>
      <c r="AI15" s="330"/>
      <c r="AJ15" s="330"/>
      <c r="AK15" s="330"/>
      <c r="AL15" s="330"/>
      <c r="AM15" s="330"/>
      <c r="AN15" s="330"/>
      <c r="AO15" s="330"/>
      <c r="AP15" s="330"/>
      <c r="AQ15" s="330"/>
      <c r="AR15" s="330"/>
      <c r="AS15" s="330"/>
      <c r="AT15" s="330"/>
      <c r="AU15" s="330">
        <f>28.6-17</f>
        <v>11.600000000000001</v>
      </c>
      <c r="AV15" s="330"/>
      <c r="AW15" s="330"/>
      <c r="AX15" s="330"/>
      <c r="AY15" s="330"/>
      <c r="AZ15" s="330"/>
      <c r="BA15" s="330"/>
      <c r="BB15" s="330"/>
      <c r="BC15" s="330"/>
      <c r="BD15" s="330"/>
      <c r="BE15" s="325">
        <f>SUM(AB15:BD15,N15:Q15,G15:L15,S15:Z15)</f>
        <v>473.41</v>
      </c>
      <c r="BF15" s="314">
        <f>M60</f>
        <v>340.94</v>
      </c>
      <c r="BG15" s="117">
        <f t="shared" si="1"/>
        <v>473.41</v>
      </c>
      <c r="BI15" s="587"/>
      <c r="BJ15" s="576"/>
    </row>
    <row r="16" spans="1:64" x14ac:dyDescent="0.25">
      <c r="A16" s="319"/>
      <c r="B16" s="333" t="s">
        <v>446</v>
      </c>
      <c r="C16" s="314" t="s">
        <v>447</v>
      </c>
      <c r="D16" s="592">
        <v>65.34</v>
      </c>
      <c r="E16" s="328">
        <f>SUM(G16:M16,O16:Q16)</f>
        <v>0</v>
      </c>
      <c r="F16" s="325">
        <f>SUM(G16:H16)</f>
        <v>0</v>
      </c>
      <c r="G16" s="330"/>
      <c r="H16" s="330"/>
      <c r="I16" s="330"/>
      <c r="J16" s="330"/>
      <c r="K16" s="330"/>
      <c r="L16" s="330"/>
      <c r="M16" s="330"/>
      <c r="N16" s="329">
        <f>D16-BE16</f>
        <v>65.34</v>
      </c>
      <c r="O16" s="330"/>
      <c r="P16" s="330"/>
      <c r="Q16" s="330"/>
      <c r="R16" s="325">
        <f t="shared" si="3"/>
        <v>0</v>
      </c>
      <c r="S16" s="330"/>
      <c r="T16" s="330"/>
      <c r="U16" s="330"/>
      <c r="V16" s="330"/>
      <c r="W16" s="330"/>
      <c r="X16" s="330"/>
      <c r="Y16" s="330"/>
      <c r="Z16" s="330"/>
      <c r="AA16" s="552">
        <f t="shared" si="4"/>
        <v>0</v>
      </c>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25">
        <f>SUM(AB16:BD16,O16:Q16,G16:M16,S16:Z16)</f>
        <v>0</v>
      </c>
      <c r="BF16" s="314">
        <f>N60</f>
        <v>65.34</v>
      </c>
      <c r="BG16" s="117"/>
      <c r="BI16" s="587"/>
      <c r="BJ16" s="576"/>
    </row>
    <row r="17" spans="1:62" x14ac:dyDescent="0.25">
      <c r="A17" s="319" t="s">
        <v>42</v>
      </c>
      <c r="B17" s="320" t="s">
        <v>90</v>
      </c>
      <c r="C17" s="314" t="s">
        <v>78</v>
      </c>
      <c r="D17" s="592">
        <v>0.13</v>
      </c>
      <c r="E17" s="328">
        <f>SUM(G17:N17,P17:Q17)</f>
        <v>0</v>
      </c>
      <c r="F17" s="325">
        <f t="shared" si="5"/>
        <v>0</v>
      </c>
      <c r="G17" s="330"/>
      <c r="H17" s="330"/>
      <c r="I17" s="330"/>
      <c r="J17" s="330"/>
      <c r="K17" s="330"/>
      <c r="L17" s="330"/>
      <c r="M17" s="330"/>
      <c r="N17" s="330"/>
      <c r="O17" s="329">
        <f>D17-BE17</f>
        <v>0.13</v>
      </c>
      <c r="P17" s="330"/>
      <c r="Q17" s="330"/>
      <c r="R17" s="325">
        <f t="shared" si="3"/>
        <v>0</v>
      </c>
      <c r="S17" s="330"/>
      <c r="T17" s="330"/>
      <c r="U17" s="330"/>
      <c r="V17" s="330"/>
      <c r="W17" s="330"/>
      <c r="X17" s="330"/>
      <c r="Y17" s="330"/>
      <c r="Z17" s="330"/>
      <c r="AA17" s="552">
        <f t="shared" si="4"/>
        <v>0</v>
      </c>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25">
        <f>SUM(AB17:BD17,P17:Q17,G17:N17,S17:Z17)</f>
        <v>0</v>
      </c>
      <c r="BF17" s="314">
        <f>O60</f>
        <v>12.25</v>
      </c>
      <c r="BG17" s="117">
        <f t="shared" ref="BG17:BG27" si="6">D17-BF17</f>
        <v>-12.12</v>
      </c>
      <c r="BI17" s="586"/>
      <c r="BJ17" s="576"/>
    </row>
    <row r="18" spans="1:62" x14ac:dyDescent="0.25">
      <c r="A18" s="319" t="s">
        <v>52</v>
      </c>
      <c r="B18" s="320" t="s">
        <v>50</v>
      </c>
      <c r="C18" s="314" t="s">
        <v>51</v>
      </c>
      <c r="D18" s="590"/>
      <c r="E18" s="328">
        <f>SUM(G18:O18,Q18)</f>
        <v>0</v>
      </c>
      <c r="F18" s="325">
        <f t="shared" si="5"/>
        <v>0</v>
      </c>
      <c r="G18" s="330"/>
      <c r="H18" s="330"/>
      <c r="I18" s="330"/>
      <c r="J18" s="330"/>
      <c r="K18" s="330"/>
      <c r="L18" s="330"/>
      <c r="M18" s="330"/>
      <c r="N18" s="330"/>
      <c r="O18" s="330"/>
      <c r="P18" s="329">
        <f>D18-BE18</f>
        <v>0</v>
      </c>
      <c r="Q18" s="330"/>
      <c r="R18" s="325">
        <f t="shared" si="3"/>
        <v>0</v>
      </c>
      <c r="S18" s="330"/>
      <c r="T18" s="330"/>
      <c r="U18" s="330"/>
      <c r="V18" s="330"/>
      <c r="W18" s="330"/>
      <c r="X18" s="330"/>
      <c r="Y18" s="330"/>
      <c r="Z18" s="330"/>
      <c r="AA18" s="552">
        <f t="shared" si="4"/>
        <v>0</v>
      </c>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25">
        <f>SUM(AB18:BD18,Q18,G18:O18,S18:Z18)</f>
        <v>0</v>
      </c>
      <c r="BF18" s="314">
        <f>P60</f>
        <v>0</v>
      </c>
      <c r="BG18" s="117">
        <f t="shared" si="6"/>
        <v>0</v>
      </c>
      <c r="BI18" s="586"/>
      <c r="BJ18" s="577"/>
    </row>
    <row r="19" spans="1:62" ht="16.5" thickBot="1" x14ac:dyDescent="0.3">
      <c r="A19" s="319" t="s">
        <v>192</v>
      </c>
      <c r="B19" s="320" t="s">
        <v>57</v>
      </c>
      <c r="C19" s="314" t="s">
        <v>58</v>
      </c>
      <c r="D19" s="593">
        <v>162.31</v>
      </c>
      <c r="E19" s="328">
        <f>SUM(G19:P19)</f>
        <v>80</v>
      </c>
      <c r="F19" s="325">
        <f>SUM(G19:H19)</f>
        <v>0</v>
      </c>
      <c r="G19" s="330"/>
      <c r="H19" s="330"/>
      <c r="I19" s="330"/>
      <c r="J19" s="330">
        <v>80</v>
      </c>
      <c r="K19" s="330"/>
      <c r="L19" s="330"/>
      <c r="M19" s="330"/>
      <c r="N19" s="330"/>
      <c r="O19" s="330"/>
      <c r="P19" s="330"/>
      <c r="Q19" s="329">
        <f>D19-BE19</f>
        <v>82.31</v>
      </c>
      <c r="R19" s="325">
        <f t="shared" si="3"/>
        <v>0</v>
      </c>
      <c r="S19" s="330"/>
      <c r="T19" s="330"/>
      <c r="U19" s="330"/>
      <c r="V19" s="330"/>
      <c r="W19" s="330"/>
      <c r="X19" s="330"/>
      <c r="Y19" s="330"/>
      <c r="Z19" s="330"/>
      <c r="AA19" s="552">
        <f t="shared" si="4"/>
        <v>0</v>
      </c>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25">
        <f>SUM(AB19:BD19,G19:P19,S19:Z19)</f>
        <v>80</v>
      </c>
      <c r="BF19" s="314">
        <f>Q60</f>
        <v>82.31</v>
      </c>
      <c r="BG19" s="117">
        <f t="shared" si="6"/>
        <v>80</v>
      </c>
      <c r="BI19" s="586"/>
      <c r="BJ19" s="577"/>
    </row>
    <row r="20" spans="1:62" x14ac:dyDescent="0.25">
      <c r="A20" s="319">
        <v>2</v>
      </c>
      <c r="B20" s="319" t="s">
        <v>36</v>
      </c>
      <c r="C20" s="314" t="s">
        <v>28</v>
      </c>
      <c r="D20" s="590">
        <f>D21+D22+D23+D24+D25+D26+D27+D28+D29+D46+D47+D48+D49+D50+D51+D52+D53+D54+D55+D56+D57</f>
        <v>260.59000000000003</v>
      </c>
      <c r="E20" s="328">
        <f>SUM(G20:Q20)</f>
        <v>12.12</v>
      </c>
      <c r="F20" s="325">
        <f>SUM(G20:H20)</f>
        <v>0</v>
      </c>
      <c r="G20" s="325">
        <f t="shared" ref="G20:Q20" si="7">SUM(G21:G28,G30:G57)</f>
        <v>0</v>
      </c>
      <c r="H20" s="325">
        <f t="shared" si="7"/>
        <v>0</v>
      </c>
      <c r="I20" s="325">
        <f t="shared" si="7"/>
        <v>0</v>
      </c>
      <c r="J20" s="325">
        <f t="shared" si="7"/>
        <v>0</v>
      </c>
      <c r="K20" s="325">
        <f t="shared" si="7"/>
        <v>0</v>
      </c>
      <c r="L20" s="325">
        <f t="shared" si="7"/>
        <v>0</v>
      </c>
      <c r="M20" s="325">
        <f t="shared" si="7"/>
        <v>0</v>
      </c>
      <c r="N20" s="325">
        <f t="shared" si="7"/>
        <v>0</v>
      </c>
      <c r="O20" s="325">
        <f t="shared" si="7"/>
        <v>12.12</v>
      </c>
      <c r="P20" s="325">
        <f t="shared" si="7"/>
        <v>0</v>
      </c>
      <c r="Q20" s="325">
        <f t="shared" si="7"/>
        <v>0</v>
      </c>
      <c r="R20" s="329">
        <f>D20-BE20</f>
        <v>247.17000000000004</v>
      </c>
      <c r="S20" s="325">
        <f>SUM(S30:S57,S22:S28)</f>
        <v>0.2</v>
      </c>
      <c r="T20" s="325">
        <f>SUM(T30:T57,T21,T23:T28)</f>
        <v>0.2</v>
      </c>
      <c r="U20" s="325">
        <f>SUM(U21:U22,U30:U57,U24:U28)</f>
        <v>0</v>
      </c>
      <c r="V20" s="325">
        <f>SUM(V21:V23,V30:V57,V25:V28)</f>
        <v>0</v>
      </c>
      <c r="W20" s="325">
        <f>SUM(W21:W24,W30:W57,W26:W28)</f>
        <v>0</v>
      </c>
      <c r="X20" s="325">
        <f>SUM(X21:X25,X30:X57,X27:X28)</f>
        <v>0</v>
      </c>
      <c r="Y20" s="325">
        <f>SUM(Y21:Y26,Y30:Y57,Y28)</f>
        <v>0</v>
      </c>
      <c r="Z20" s="325">
        <f>SUM(Z21:Z27,Z30:Z57)</f>
        <v>0</v>
      </c>
      <c r="AA20" s="551">
        <f>SUM(AA21:AA28,AA30:AA57)</f>
        <v>0.04</v>
      </c>
      <c r="AB20" s="325">
        <f>SUM(AB21:AB28,AB31:AB57)</f>
        <v>0</v>
      </c>
      <c r="AC20" s="325">
        <f>SUM(AC21:AC28,AC32:AC57,AC30:AC30)</f>
        <v>0</v>
      </c>
      <c r="AD20" s="325">
        <f>SUM(AD21:AD28,AD33:AD57,AD30:AD31)</f>
        <v>0</v>
      </c>
      <c r="AE20" s="325">
        <f>SUM(AE21:AE28,AE34:AE57,AE30:AE32)</f>
        <v>0</v>
      </c>
      <c r="AF20" s="325">
        <f>SUM(AF21:AF28,AF35:AF57,AF30:AF33)</f>
        <v>0</v>
      </c>
      <c r="AG20" s="325">
        <f>SUM(AG21:AG28,AG36:AG57,AG30:AG34)</f>
        <v>0</v>
      </c>
      <c r="AH20" s="325">
        <f>SUM(AH21:AH28,AH37:AH57,AH30:AH35)</f>
        <v>0</v>
      </c>
      <c r="AI20" s="325">
        <f>SUM(AI21:AI28,AI38:AI57,AI30:AI36)</f>
        <v>0.04</v>
      </c>
      <c r="AJ20" s="325">
        <f>SUM(AJ21:AJ28,AJ39:AJ57,AJ30:AJ37)</f>
        <v>0</v>
      </c>
      <c r="AK20" s="325">
        <f>SUM(AK21:AK28,AK40:AK57,AK30:AK38)</f>
        <v>0</v>
      </c>
      <c r="AL20" s="325">
        <f>SUM(AL21:AL28,AL41:AL57,AL30:AL39)</f>
        <v>0</v>
      </c>
      <c r="AM20" s="325">
        <f>SUM(AM21:AM28,AM42:AM57,AM30:AM40)</f>
        <v>0</v>
      </c>
      <c r="AN20" s="325">
        <f>SUM(AN21:AN28,AN43:AN57,AN30:AN41)</f>
        <v>0</v>
      </c>
      <c r="AO20" s="325">
        <f>SUM(AO21:AO28,AO44:AO57,AO30:AO42)</f>
        <v>0</v>
      </c>
      <c r="AP20" s="325">
        <f>SUM(AP21:AP28,AP45:AP57,AP30:AP43)</f>
        <v>0</v>
      </c>
      <c r="AQ20" s="325">
        <f>SUM(AQ21:AQ28,AQ46:AQ57,AQ30:AQ44)</f>
        <v>0</v>
      </c>
      <c r="AR20" s="325">
        <f>SUM(AR21:AR28,AR47:AR57,AR30:AR45)</f>
        <v>0</v>
      </c>
      <c r="AS20" s="325">
        <f>SUM(AS21:AS28,AS48:AS57,AS30:AS46)</f>
        <v>0</v>
      </c>
      <c r="AT20" s="325">
        <f>SUM(AT21:AT28,AT49:AT57,AT30:AT47)</f>
        <v>0</v>
      </c>
      <c r="AU20" s="325">
        <f>SUM(AU21:AU28,AU50:AU57,AU30:AU48)</f>
        <v>0.8600000000000001</v>
      </c>
      <c r="AV20" s="325">
        <f>SUM(AV21:AV28,AV51:AV57,AV30:AV49)</f>
        <v>0</v>
      </c>
      <c r="AW20" s="325">
        <f>SUM(AW21:AW28,AW52:AW57,AW30:AW50)</f>
        <v>0</v>
      </c>
      <c r="AX20" s="325">
        <f>SUM(AX21:AX28,AX53:AX57,AX30:AX51)</f>
        <v>0</v>
      </c>
      <c r="AY20" s="325">
        <f>SUM(AY21:AY28,AY54:AY57,AY30:AY52)</f>
        <v>0</v>
      </c>
      <c r="AZ20" s="325">
        <f>SUM(AZ21:AZ28,AZ55:AZ57,AZ30:AZ53)</f>
        <v>0</v>
      </c>
      <c r="BA20" s="325">
        <f>SUM(BA21:BA28,BA56:BA57,BA30:BA54)</f>
        <v>0</v>
      </c>
      <c r="BB20" s="325">
        <f>SUM(BB21:BB28,BB57,BB30:BB55)</f>
        <v>0</v>
      </c>
      <c r="BC20" s="325">
        <f>SUM(BC21:BC28,BC30:BC56)</f>
        <v>0</v>
      </c>
      <c r="BD20" s="325">
        <f>SUM(BD21:BD28,BD30:BD57)</f>
        <v>0</v>
      </c>
      <c r="BE20" s="325">
        <f>SUM(BE21:BE28,BE30:BE57)</f>
        <v>13.419999999999998</v>
      </c>
      <c r="BF20" s="314">
        <f>R60</f>
        <v>313.25000000000006</v>
      </c>
      <c r="BG20" s="117">
        <f t="shared" si="6"/>
        <v>-52.660000000000025</v>
      </c>
      <c r="BH20" s="292"/>
      <c r="BI20" s="581"/>
      <c r="BJ20" s="580"/>
    </row>
    <row r="21" spans="1:62" x14ac:dyDescent="0.25">
      <c r="A21" s="319" t="s">
        <v>21</v>
      </c>
      <c r="B21" s="320" t="s">
        <v>17</v>
      </c>
      <c r="C21" s="314" t="s">
        <v>29</v>
      </c>
      <c r="D21" s="590"/>
      <c r="E21" s="328">
        <f>SUM(G21:Q21)</f>
        <v>0</v>
      </c>
      <c r="F21" s="325">
        <f t="shared" ref="F21:F56" si="8">SUM(G21:H21)</f>
        <v>0</v>
      </c>
      <c r="G21" s="330"/>
      <c r="H21" s="330"/>
      <c r="I21" s="330"/>
      <c r="J21" s="330"/>
      <c r="K21" s="330"/>
      <c r="L21" s="330"/>
      <c r="M21" s="330"/>
      <c r="N21" s="330"/>
      <c r="O21" s="330"/>
      <c r="P21" s="330"/>
      <c r="Q21" s="330"/>
      <c r="R21" s="325">
        <f>SUM(T21:Z21,AB21:BC21)</f>
        <v>0</v>
      </c>
      <c r="S21" s="329">
        <f>D21-BE21</f>
        <v>0</v>
      </c>
      <c r="T21" s="330"/>
      <c r="U21" s="330"/>
      <c r="V21" s="330"/>
      <c r="W21" s="330"/>
      <c r="X21" s="330"/>
      <c r="Y21" s="330"/>
      <c r="Z21" s="330"/>
      <c r="AA21" s="551">
        <f>SUM(AB21:AQ21)</f>
        <v>0</v>
      </c>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25">
        <f>SUM(AB21:BD21,G21:Q21,T21:Z21)</f>
        <v>0</v>
      </c>
      <c r="BF21" s="314">
        <f>S60</f>
        <v>0.2</v>
      </c>
      <c r="BG21" s="117">
        <f t="shared" si="6"/>
        <v>-0.2</v>
      </c>
      <c r="BH21" s="294"/>
      <c r="BI21" s="582"/>
      <c r="BJ21" s="578"/>
    </row>
    <row r="22" spans="1:62" x14ac:dyDescent="0.25">
      <c r="A22" s="319" t="s">
        <v>10</v>
      </c>
      <c r="B22" s="320" t="s">
        <v>18</v>
      </c>
      <c r="C22" s="314" t="s">
        <v>30</v>
      </c>
      <c r="D22" s="590"/>
      <c r="E22" s="328">
        <f>SUM(G22:Q22)</f>
        <v>0</v>
      </c>
      <c r="F22" s="325">
        <f t="shared" si="8"/>
        <v>0</v>
      </c>
      <c r="G22" s="330"/>
      <c r="H22" s="330"/>
      <c r="I22" s="330"/>
      <c r="J22" s="330"/>
      <c r="K22" s="330"/>
      <c r="L22" s="330"/>
      <c r="M22" s="330"/>
      <c r="N22" s="330"/>
      <c r="O22" s="330"/>
      <c r="P22" s="330"/>
      <c r="Q22" s="330"/>
      <c r="R22" s="325">
        <f>SUM(S22,U22:Z22,AB22:BC22)</f>
        <v>0</v>
      </c>
      <c r="S22" s="330"/>
      <c r="T22" s="329">
        <f>D22-BE22</f>
        <v>0</v>
      </c>
      <c r="U22" s="330"/>
      <c r="V22" s="330"/>
      <c r="W22" s="330"/>
      <c r="X22" s="330"/>
      <c r="Y22" s="330"/>
      <c r="Z22" s="330"/>
      <c r="AA22" s="551">
        <f t="shared" ref="AA22:AA28" si="9">SUM(AB22:AQ22)</f>
        <v>0</v>
      </c>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25">
        <f>SUM(AB22:BD22,G22:Q22,U22:Z22,S22)</f>
        <v>0</v>
      </c>
      <c r="BF22" s="314">
        <f>T60</f>
        <v>0.2</v>
      </c>
      <c r="BG22" s="117">
        <f t="shared" si="6"/>
        <v>-0.2</v>
      </c>
      <c r="BH22" s="296"/>
      <c r="BI22" s="583"/>
      <c r="BJ22" s="578"/>
    </row>
    <row r="23" spans="1:62" x14ac:dyDescent="0.25">
      <c r="A23" s="319" t="s">
        <v>11</v>
      </c>
      <c r="B23" s="320" t="s">
        <v>19</v>
      </c>
      <c r="C23" s="314" t="s">
        <v>131</v>
      </c>
      <c r="D23" s="590"/>
      <c r="E23" s="328">
        <f t="shared" ref="E23:E58" si="10">SUM(G23:Q23)</f>
        <v>0</v>
      </c>
      <c r="F23" s="325">
        <f t="shared" si="8"/>
        <v>0</v>
      </c>
      <c r="G23" s="330"/>
      <c r="H23" s="330"/>
      <c r="I23" s="330"/>
      <c r="J23" s="330"/>
      <c r="K23" s="330"/>
      <c r="L23" s="330"/>
      <c r="M23" s="330"/>
      <c r="N23" s="330"/>
      <c r="O23" s="330"/>
      <c r="P23" s="330"/>
      <c r="Q23" s="330"/>
      <c r="R23" s="325">
        <f>SUM(S23:T23,V23:Z23,AB23:BC23)</f>
        <v>0</v>
      </c>
      <c r="S23" s="330"/>
      <c r="T23" s="330"/>
      <c r="U23" s="329">
        <f>D23-BE23</f>
        <v>0</v>
      </c>
      <c r="V23" s="330"/>
      <c r="W23" s="330"/>
      <c r="X23" s="330"/>
      <c r="Y23" s="330"/>
      <c r="Z23" s="330"/>
      <c r="AA23" s="551">
        <f t="shared" si="9"/>
        <v>0</v>
      </c>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25">
        <f>SUM(AB23:BD23,G23:Q23,V23:Z23,S23:T23)</f>
        <v>0</v>
      </c>
      <c r="BF23" s="314">
        <f>U60</f>
        <v>0</v>
      </c>
      <c r="BG23" s="117">
        <f t="shared" si="6"/>
        <v>0</v>
      </c>
      <c r="BH23" s="296"/>
      <c r="BI23" s="583"/>
      <c r="BJ23" s="578"/>
    </row>
    <row r="24" spans="1:62" x14ac:dyDescent="0.25">
      <c r="A24" s="319" t="s">
        <v>13</v>
      </c>
      <c r="B24" s="320" t="s">
        <v>91</v>
      </c>
      <c r="C24" s="314" t="s">
        <v>135</v>
      </c>
      <c r="D24" s="590"/>
      <c r="E24" s="328">
        <f t="shared" si="10"/>
        <v>0</v>
      </c>
      <c r="F24" s="325">
        <f t="shared" si="8"/>
        <v>0</v>
      </c>
      <c r="G24" s="330"/>
      <c r="H24" s="330"/>
      <c r="I24" s="330"/>
      <c r="J24" s="330"/>
      <c r="K24" s="330"/>
      <c r="L24" s="330"/>
      <c r="M24" s="330"/>
      <c r="N24" s="330"/>
      <c r="O24" s="330"/>
      <c r="P24" s="330"/>
      <c r="Q24" s="330"/>
      <c r="R24" s="325">
        <f>SUM(S24:U24,AB24:BC24,W24:Z24)</f>
        <v>0</v>
      </c>
      <c r="S24" s="330"/>
      <c r="T24" s="330"/>
      <c r="U24" s="330"/>
      <c r="V24" s="329">
        <f>D24-BE24</f>
        <v>0</v>
      </c>
      <c r="W24" s="330"/>
      <c r="X24" s="330"/>
      <c r="Y24" s="330"/>
      <c r="Z24" s="330"/>
      <c r="AA24" s="551">
        <f t="shared" si="9"/>
        <v>0</v>
      </c>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25">
        <f>SUM(AB24:BD24,G24:Q24,W24:Z24,S24:U24)</f>
        <v>0</v>
      </c>
      <c r="BF24" s="314">
        <f>V60</f>
        <v>0</v>
      </c>
      <c r="BG24" s="117">
        <f t="shared" si="6"/>
        <v>0</v>
      </c>
      <c r="BH24" s="296"/>
      <c r="BI24" s="582"/>
      <c r="BJ24" s="578"/>
    </row>
    <row r="25" spans="1:62" x14ac:dyDescent="0.25">
      <c r="A25" s="319" t="s">
        <v>14</v>
      </c>
      <c r="B25" s="320" t="s">
        <v>92</v>
      </c>
      <c r="C25" s="314" t="s">
        <v>133</v>
      </c>
      <c r="D25" s="578">
        <v>0.03</v>
      </c>
      <c r="E25" s="328">
        <f t="shared" si="10"/>
        <v>0</v>
      </c>
      <c r="F25" s="325">
        <f t="shared" si="8"/>
        <v>0</v>
      </c>
      <c r="G25" s="330"/>
      <c r="H25" s="330"/>
      <c r="I25" s="330"/>
      <c r="J25" s="330"/>
      <c r="K25" s="330"/>
      <c r="L25" s="330"/>
      <c r="M25" s="330"/>
      <c r="N25" s="330"/>
      <c r="O25" s="330"/>
      <c r="P25" s="330"/>
      <c r="Q25" s="330"/>
      <c r="R25" s="325">
        <f>SUM(S25:V25,AB25:BC25,X25:Z25)</f>
        <v>0</v>
      </c>
      <c r="S25" s="330"/>
      <c r="T25" s="330"/>
      <c r="U25" s="330"/>
      <c r="V25" s="330"/>
      <c r="W25" s="329">
        <f>D25-BE25</f>
        <v>0.03</v>
      </c>
      <c r="X25" s="330"/>
      <c r="Y25" s="330"/>
      <c r="Z25" s="330"/>
      <c r="AA25" s="551">
        <f t="shared" si="9"/>
        <v>0</v>
      </c>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25">
        <f>SUM(AB25:BD25,G25:Q25,X25:Z25,S25:V25)</f>
        <v>0</v>
      </c>
      <c r="BF25" s="314">
        <f>W60</f>
        <v>0.03</v>
      </c>
      <c r="BG25" s="117">
        <f t="shared" si="6"/>
        <v>0</v>
      </c>
      <c r="BH25" s="296"/>
      <c r="BI25" s="583"/>
      <c r="BJ25" s="578"/>
    </row>
    <row r="26" spans="1:62" x14ac:dyDescent="0.25">
      <c r="A26" s="319" t="s">
        <v>22</v>
      </c>
      <c r="B26" s="320" t="s">
        <v>93</v>
      </c>
      <c r="C26" s="314" t="s">
        <v>53</v>
      </c>
      <c r="D26" s="594"/>
      <c r="E26" s="328">
        <f t="shared" si="10"/>
        <v>0</v>
      </c>
      <c r="F26" s="325">
        <f t="shared" si="8"/>
        <v>0</v>
      </c>
      <c r="G26" s="330"/>
      <c r="H26" s="330"/>
      <c r="I26" s="330"/>
      <c r="J26" s="330"/>
      <c r="K26" s="330"/>
      <c r="L26" s="330"/>
      <c r="M26" s="330"/>
      <c r="N26" s="330"/>
      <c r="O26" s="330"/>
      <c r="P26" s="330"/>
      <c r="Q26" s="330"/>
      <c r="R26" s="325">
        <f>SUM(S26:W26,AB26:BC26,Y26:Z26)</f>
        <v>0</v>
      </c>
      <c r="S26" s="330"/>
      <c r="T26" s="330"/>
      <c r="U26" s="330"/>
      <c r="V26" s="330"/>
      <c r="W26" s="330"/>
      <c r="X26" s="329">
        <f>D26-BE26</f>
        <v>0</v>
      </c>
      <c r="Y26" s="330"/>
      <c r="Z26" s="330"/>
      <c r="AA26" s="551">
        <f t="shared" si="9"/>
        <v>0</v>
      </c>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25">
        <f>SUM(AB26:BD26,G26:Q26,Y26:Z26,S26:W26)</f>
        <v>0</v>
      </c>
      <c r="BF26" s="314">
        <f>X60</f>
        <v>0</v>
      </c>
      <c r="BG26" s="117">
        <f t="shared" si="6"/>
        <v>0</v>
      </c>
      <c r="BH26" s="296"/>
      <c r="BI26" s="583"/>
      <c r="BJ26" s="578"/>
    </row>
    <row r="27" spans="1:62" x14ac:dyDescent="0.25">
      <c r="A27" s="319" t="s">
        <v>23</v>
      </c>
      <c r="B27" s="320" t="s">
        <v>94</v>
      </c>
      <c r="C27" s="314" t="s">
        <v>46</v>
      </c>
      <c r="D27" s="590"/>
      <c r="E27" s="328">
        <f t="shared" si="10"/>
        <v>0</v>
      </c>
      <c r="F27" s="325">
        <f t="shared" si="8"/>
        <v>0</v>
      </c>
      <c r="G27" s="330"/>
      <c r="H27" s="330"/>
      <c r="I27" s="330"/>
      <c r="J27" s="330"/>
      <c r="K27" s="330"/>
      <c r="L27" s="330"/>
      <c r="M27" s="330"/>
      <c r="N27" s="330"/>
      <c r="O27" s="330"/>
      <c r="P27" s="330"/>
      <c r="Q27" s="330"/>
      <c r="R27" s="325">
        <f>SUM(S27:X27,AB27:BC27,Z27)</f>
        <v>0</v>
      </c>
      <c r="S27" s="330"/>
      <c r="T27" s="330"/>
      <c r="U27" s="330"/>
      <c r="V27" s="330"/>
      <c r="W27" s="330"/>
      <c r="X27" s="330"/>
      <c r="Y27" s="329">
        <f>D27-BE27</f>
        <v>0</v>
      </c>
      <c r="Z27" s="330"/>
      <c r="AA27" s="551">
        <f t="shared" si="9"/>
        <v>0</v>
      </c>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25">
        <f>SUM(AB27:BD27,G27:Q27,Z27,S27:X27)</f>
        <v>0</v>
      </c>
      <c r="BF27" s="314">
        <f>Y60</f>
        <v>0</v>
      </c>
      <c r="BG27" s="117">
        <f t="shared" si="6"/>
        <v>0</v>
      </c>
      <c r="BH27" s="296"/>
      <c r="BI27" s="583"/>
      <c r="BJ27" s="578"/>
    </row>
    <row r="28" spans="1:62" x14ac:dyDescent="0.25">
      <c r="A28" s="319"/>
      <c r="B28" s="320" t="s">
        <v>106</v>
      </c>
      <c r="C28" s="314" t="s">
        <v>54</v>
      </c>
      <c r="D28" s="594"/>
      <c r="E28" s="328">
        <f t="shared" si="10"/>
        <v>0</v>
      </c>
      <c r="F28" s="325">
        <f t="shared" si="8"/>
        <v>0</v>
      </c>
      <c r="G28" s="330"/>
      <c r="H28" s="330"/>
      <c r="I28" s="330"/>
      <c r="J28" s="330"/>
      <c r="K28" s="330"/>
      <c r="L28" s="330"/>
      <c r="M28" s="330"/>
      <c r="N28" s="330"/>
      <c r="O28" s="330"/>
      <c r="P28" s="330"/>
      <c r="Q28" s="330"/>
      <c r="R28" s="325">
        <f>SUM(S28:Y28,AB28:BC28)</f>
        <v>0</v>
      </c>
      <c r="S28" s="330"/>
      <c r="T28" s="330"/>
      <c r="U28" s="330"/>
      <c r="V28" s="330"/>
      <c r="W28" s="330"/>
      <c r="X28" s="330"/>
      <c r="Y28" s="330"/>
      <c r="Z28" s="329">
        <f>D28-BE28</f>
        <v>0</v>
      </c>
      <c r="AA28" s="551">
        <f t="shared" si="9"/>
        <v>0</v>
      </c>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25">
        <f>SUM(AB28:BD28,G28:Q28,S28:Y28)</f>
        <v>0</v>
      </c>
      <c r="BF28" s="314">
        <f>Z60</f>
        <v>0</v>
      </c>
      <c r="BG28" s="117"/>
      <c r="BH28" s="296"/>
      <c r="BI28" s="583"/>
      <c r="BJ28" s="578"/>
    </row>
    <row r="29" spans="1:62" s="554" customFormat="1" x14ac:dyDescent="0.25">
      <c r="A29" s="555" t="s">
        <v>47</v>
      </c>
      <c r="B29" s="556" t="s">
        <v>139</v>
      </c>
      <c r="C29" s="557" t="s">
        <v>31</v>
      </c>
      <c r="D29" s="595">
        <f>SUM(D30:D45)</f>
        <v>112.88000000000002</v>
      </c>
      <c r="E29" s="559">
        <f t="shared" si="10"/>
        <v>0</v>
      </c>
      <c r="F29" s="551">
        <f t="shared" si="8"/>
        <v>0</v>
      </c>
      <c r="G29" s="551">
        <f>SUM(G30:G45)</f>
        <v>0</v>
      </c>
      <c r="H29" s="551">
        <f t="shared" ref="H29:Z29" si="11">SUM(H30:H45)</f>
        <v>0</v>
      </c>
      <c r="I29" s="551">
        <f t="shared" si="11"/>
        <v>0</v>
      </c>
      <c r="J29" s="551">
        <f t="shared" si="11"/>
        <v>0</v>
      </c>
      <c r="K29" s="551">
        <f t="shared" si="11"/>
        <v>0</v>
      </c>
      <c r="L29" s="551">
        <f t="shared" si="11"/>
        <v>0</v>
      </c>
      <c r="M29" s="551">
        <f t="shared" si="11"/>
        <v>0</v>
      </c>
      <c r="N29" s="551">
        <f t="shared" si="11"/>
        <v>0</v>
      </c>
      <c r="O29" s="551">
        <f t="shared" si="11"/>
        <v>0</v>
      </c>
      <c r="P29" s="551">
        <f t="shared" si="11"/>
        <v>0</v>
      </c>
      <c r="Q29" s="551">
        <f t="shared" si="11"/>
        <v>0</v>
      </c>
      <c r="R29" s="551">
        <f t="shared" si="11"/>
        <v>0.58000000000000007</v>
      </c>
      <c r="S29" s="551">
        <f t="shared" si="11"/>
        <v>0.2</v>
      </c>
      <c r="T29" s="551">
        <f t="shared" si="11"/>
        <v>0.2</v>
      </c>
      <c r="U29" s="551">
        <f t="shared" si="11"/>
        <v>0</v>
      </c>
      <c r="V29" s="551">
        <f t="shared" si="11"/>
        <v>0</v>
      </c>
      <c r="W29" s="551">
        <f t="shared" si="11"/>
        <v>0</v>
      </c>
      <c r="X29" s="551">
        <f t="shared" si="11"/>
        <v>0</v>
      </c>
      <c r="Y29" s="551">
        <f t="shared" si="11"/>
        <v>0</v>
      </c>
      <c r="Z29" s="551">
        <f t="shared" si="11"/>
        <v>0</v>
      </c>
      <c r="AA29" s="551">
        <f>D29-BE29</f>
        <v>112.30000000000003</v>
      </c>
      <c r="AB29" s="551">
        <f>SUM(AB31:AB45)</f>
        <v>0</v>
      </c>
      <c r="AC29" s="551">
        <f>SUM(AC30,AC32:AC45)</f>
        <v>0</v>
      </c>
      <c r="AD29" s="551">
        <f>SUM(AD30:AD31,AD33:AD45)</f>
        <v>0</v>
      </c>
      <c r="AE29" s="551">
        <f>SUM(AE30:AE32,AE34:AE45)</f>
        <v>0</v>
      </c>
      <c r="AF29" s="551">
        <f>SUM(AF30:AF33,AF35:AF45)</f>
        <v>0</v>
      </c>
      <c r="AG29" s="551">
        <f>SUM(AG30:AG34,AG36:AG45)</f>
        <v>0</v>
      </c>
      <c r="AH29" s="551">
        <f>SUM(AH30:AH35,AH37:AH45)</f>
        <v>0</v>
      </c>
      <c r="AI29" s="551">
        <f>SUM(AI30:AI36,AI38:AI45)</f>
        <v>0</v>
      </c>
      <c r="AJ29" s="551">
        <f>SUM(AJ30:AJ37,AJ39:AJ45)</f>
        <v>0</v>
      </c>
      <c r="AK29" s="551">
        <f>SUM(AK30:AK38,AK40:AK45)</f>
        <v>0</v>
      </c>
      <c r="AL29" s="551">
        <f>SUM(AL30:AL39,AL41:AL45)</f>
        <v>0</v>
      </c>
      <c r="AM29" s="551">
        <f>SUM(AM30:AM40,AM42:AM45)</f>
        <v>0</v>
      </c>
      <c r="AN29" s="551">
        <f>SUM(AN30:AN41,AN43:AN45)</f>
        <v>0</v>
      </c>
      <c r="AO29" s="551">
        <f>SUM(AO30:AO42,AO44:AO45)</f>
        <v>0</v>
      </c>
      <c r="AP29" s="551">
        <f>SUM(AP30:AP43,AP45)</f>
        <v>0</v>
      </c>
      <c r="AQ29" s="551">
        <f>SUM(AQ30:AQ44)</f>
        <v>0</v>
      </c>
      <c r="AR29" s="551">
        <f>SUM(AR30:AR45)</f>
        <v>0</v>
      </c>
      <c r="AS29" s="551">
        <f t="shared" ref="AS29:BD29" si="12">SUM(AS30:AS45)</f>
        <v>0</v>
      </c>
      <c r="AT29" s="551">
        <f t="shared" si="12"/>
        <v>0</v>
      </c>
      <c r="AU29" s="551">
        <f t="shared" si="12"/>
        <v>0.18</v>
      </c>
      <c r="AV29" s="551">
        <f t="shared" si="12"/>
        <v>0</v>
      </c>
      <c r="AW29" s="551">
        <f t="shared" si="12"/>
        <v>0</v>
      </c>
      <c r="AX29" s="551">
        <f t="shared" si="12"/>
        <v>0</v>
      </c>
      <c r="AY29" s="551">
        <f t="shared" si="12"/>
        <v>0</v>
      </c>
      <c r="AZ29" s="551">
        <f t="shared" si="12"/>
        <v>0</v>
      </c>
      <c r="BA29" s="551">
        <f t="shared" si="12"/>
        <v>0</v>
      </c>
      <c r="BB29" s="551">
        <f t="shared" si="12"/>
        <v>0</v>
      </c>
      <c r="BC29" s="551">
        <f t="shared" si="12"/>
        <v>0</v>
      </c>
      <c r="BD29" s="551">
        <f t="shared" si="12"/>
        <v>0</v>
      </c>
      <c r="BE29" s="551">
        <f>SUM(BE30:BE45)</f>
        <v>0.58000000000000007</v>
      </c>
      <c r="BF29" s="557">
        <f>AA60</f>
        <v>134.10000000000002</v>
      </c>
      <c r="BG29" s="560">
        <f>D29-BF29</f>
        <v>-21.22</v>
      </c>
      <c r="BH29" s="561"/>
      <c r="BI29" s="583"/>
      <c r="BJ29" s="578"/>
    </row>
    <row r="30" spans="1:62" x14ac:dyDescent="0.25">
      <c r="A30" s="319" t="s">
        <v>442</v>
      </c>
      <c r="B30" s="320" t="s">
        <v>248</v>
      </c>
      <c r="C30" s="314" t="s">
        <v>249</v>
      </c>
      <c r="D30" s="579">
        <v>65.23</v>
      </c>
      <c r="E30" s="328">
        <f t="shared" si="10"/>
        <v>0</v>
      </c>
      <c r="F30" s="325">
        <f t="shared" si="8"/>
        <v>0</v>
      </c>
      <c r="G30" s="330"/>
      <c r="H30" s="330"/>
      <c r="I30" s="330"/>
      <c r="J30" s="330"/>
      <c r="K30" s="330"/>
      <c r="L30" s="330"/>
      <c r="M30" s="330"/>
      <c r="N30" s="330"/>
      <c r="O30" s="330"/>
      <c r="P30" s="330"/>
      <c r="Q30" s="330"/>
      <c r="R30" s="325">
        <f>SUM(S30:Z30,AC30:BC30)</f>
        <v>0</v>
      </c>
      <c r="S30" s="330"/>
      <c r="T30" s="330"/>
      <c r="U30" s="330"/>
      <c r="V30" s="330"/>
      <c r="W30" s="330"/>
      <c r="X30" s="330"/>
      <c r="Y30" s="330"/>
      <c r="Z30" s="330"/>
      <c r="AA30" s="551">
        <f>SUM(AC30:AQ30)</f>
        <v>0</v>
      </c>
      <c r="AB30" s="337">
        <f>D30-BE30</f>
        <v>65.23</v>
      </c>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25">
        <f>SUM(G30:Q30,S30:Z30,AC30:BD30)</f>
        <v>0</v>
      </c>
      <c r="BF30" s="314">
        <f>AB60</f>
        <v>74.34</v>
      </c>
      <c r="BG30" s="117">
        <f t="shared" ref="BG30:BG58" si="13">D30-BF30</f>
        <v>-9.11</v>
      </c>
      <c r="BH30" s="296"/>
      <c r="BI30" s="583"/>
      <c r="BJ30" s="578"/>
    </row>
    <row r="31" spans="1:62" x14ac:dyDescent="0.25">
      <c r="A31" s="319" t="s">
        <v>442</v>
      </c>
      <c r="B31" s="320" t="s">
        <v>257</v>
      </c>
      <c r="C31" s="314" t="s">
        <v>258</v>
      </c>
      <c r="D31" s="578">
        <v>13.44</v>
      </c>
      <c r="E31" s="328">
        <f t="shared" si="10"/>
        <v>0</v>
      </c>
      <c r="F31" s="325">
        <f t="shared" si="8"/>
        <v>0</v>
      </c>
      <c r="G31" s="330"/>
      <c r="H31" s="330"/>
      <c r="I31" s="330"/>
      <c r="J31" s="330"/>
      <c r="K31" s="330"/>
      <c r="L31" s="330"/>
      <c r="M31" s="330"/>
      <c r="N31" s="330"/>
      <c r="O31" s="330"/>
      <c r="P31" s="330"/>
      <c r="Q31" s="330"/>
      <c r="R31" s="325">
        <f>SUM(S31:Z31,AD31:BC31,AB31)</f>
        <v>0</v>
      </c>
      <c r="S31" s="330"/>
      <c r="T31" s="330"/>
      <c r="U31" s="330"/>
      <c r="V31" s="330"/>
      <c r="W31" s="330"/>
      <c r="X31" s="330"/>
      <c r="Y31" s="330"/>
      <c r="Z31" s="330"/>
      <c r="AA31" s="551">
        <f>SUM(AB31,AD31:AQ31)</f>
        <v>0</v>
      </c>
      <c r="AB31" s="330"/>
      <c r="AC31" s="337">
        <f>D31-BE31</f>
        <v>13.44</v>
      </c>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25">
        <f>SUM(G31:Q31,S31:Z31,AD31:BD31,AB31)</f>
        <v>0</v>
      </c>
      <c r="BF31" s="314">
        <f>AC60</f>
        <v>25.939999999999998</v>
      </c>
      <c r="BG31" s="117">
        <f t="shared" si="13"/>
        <v>-12.499999999999998</v>
      </c>
      <c r="BH31" s="296"/>
      <c r="BI31" s="583"/>
      <c r="BJ31" s="578"/>
    </row>
    <row r="32" spans="1:62" x14ac:dyDescent="0.25">
      <c r="A32" s="319" t="s">
        <v>442</v>
      </c>
      <c r="B32" s="320" t="s">
        <v>443</v>
      </c>
      <c r="C32" s="314" t="s">
        <v>245</v>
      </c>
      <c r="D32" s="578">
        <v>0.06</v>
      </c>
      <c r="E32" s="328">
        <f t="shared" si="10"/>
        <v>0</v>
      </c>
      <c r="F32" s="325">
        <f t="shared" si="8"/>
        <v>0</v>
      </c>
      <c r="G32" s="330"/>
      <c r="H32" s="330"/>
      <c r="I32" s="330"/>
      <c r="J32" s="330"/>
      <c r="K32" s="330"/>
      <c r="L32" s="330"/>
      <c r="M32" s="330"/>
      <c r="N32" s="330"/>
      <c r="O32" s="330"/>
      <c r="P32" s="330"/>
      <c r="Q32" s="330"/>
      <c r="R32" s="325">
        <f>SUM(S32:Z32,AE32:BC32,AB32:AC32)</f>
        <v>0</v>
      </c>
      <c r="S32" s="330"/>
      <c r="T32" s="330"/>
      <c r="U32" s="330"/>
      <c r="V32" s="330"/>
      <c r="W32" s="330"/>
      <c r="X32" s="330"/>
      <c r="Y32" s="330"/>
      <c r="Z32" s="330"/>
      <c r="AA32" s="551">
        <f>SUM(AB32:AC32,AE32:AQ32)</f>
        <v>0</v>
      </c>
      <c r="AB32" s="330"/>
      <c r="AC32" s="330"/>
      <c r="AD32" s="337">
        <f>D32-BE32</f>
        <v>0.06</v>
      </c>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25">
        <f>SUM(G32:Q32,S32:Z32,AE32:BD32,AB32:AC32)</f>
        <v>0</v>
      </c>
      <c r="BF32" s="314">
        <f>AD60</f>
        <v>0.06</v>
      </c>
      <c r="BG32" s="117">
        <f t="shared" si="13"/>
        <v>0</v>
      </c>
      <c r="BH32" s="296"/>
      <c r="BI32" s="583"/>
      <c r="BJ32" s="578"/>
    </row>
    <row r="33" spans="1:62" x14ac:dyDescent="0.25">
      <c r="A33" s="319" t="s">
        <v>442</v>
      </c>
      <c r="B33" s="320" t="s">
        <v>444</v>
      </c>
      <c r="C33" s="314" t="s">
        <v>436</v>
      </c>
      <c r="D33" s="578">
        <v>0.27</v>
      </c>
      <c r="E33" s="328">
        <f t="shared" si="10"/>
        <v>0</v>
      </c>
      <c r="F33" s="325">
        <f t="shared" si="8"/>
        <v>0</v>
      </c>
      <c r="G33" s="330"/>
      <c r="H33" s="330"/>
      <c r="I33" s="330"/>
      <c r="J33" s="330"/>
      <c r="K33" s="330"/>
      <c r="L33" s="330"/>
      <c r="M33" s="330"/>
      <c r="N33" s="330"/>
      <c r="O33" s="330"/>
      <c r="P33" s="330"/>
      <c r="Q33" s="330"/>
      <c r="R33" s="325">
        <f>SUM(S33:Z33,AF33:BC33,AB33:AD33)</f>
        <v>0</v>
      </c>
      <c r="S33" s="330"/>
      <c r="T33" s="330"/>
      <c r="U33" s="330"/>
      <c r="V33" s="330"/>
      <c r="W33" s="330"/>
      <c r="X33" s="330"/>
      <c r="Y33" s="330"/>
      <c r="Z33" s="330"/>
      <c r="AA33" s="551">
        <f>SUM(AB33:AD33,AF33:AQ33)</f>
        <v>0</v>
      </c>
      <c r="AB33" s="330"/>
      <c r="AC33" s="330"/>
      <c r="AD33" s="330"/>
      <c r="AE33" s="337">
        <f>D33-BE33</f>
        <v>0.27</v>
      </c>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25">
        <f>SUM(G33:Q33,S33:Z33,AF33:BD33,AB33:AD33)</f>
        <v>0</v>
      </c>
      <c r="BF33" s="314">
        <f>AE60</f>
        <v>0.27</v>
      </c>
      <c r="BG33" s="117">
        <f t="shared" si="13"/>
        <v>0</v>
      </c>
      <c r="BH33" s="296"/>
      <c r="BI33" s="583"/>
      <c r="BJ33" s="578"/>
    </row>
    <row r="34" spans="1:62" x14ac:dyDescent="0.25">
      <c r="A34" s="319" t="s">
        <v>442</v>
      </c>
      <c r="B34" s="320" t="s">
        <v>277</v>
      </c>
      <c r="C34" s="314" t="s">
        <v>246</v>
      </c>
      <c r="D34" s="578">
        <v>1.56</v>
      </c>
      <c r="E34" s="328">
        <f t="shared" si="10"/>
        <v>0</v>
      </c>
      <c r="F34" s="325">
        <f t="shared" si="8"/>
        <v>0</v>
      </c>
      <c r="G34" s="330"/>
      <c r="H34" s="330"/>
      <c r="I34" s="330"/>
      <c r="J34" s="330"/>
      <c r="K34" s="330"/>
      <c r="L34" s="330"/>
      <c r="M34" s="330"/>
      <c r="N34" s="330"/>
      <c r="O34" s="330"/>
      <c r="P34" s="330"/>
      <c r="Q34" s="330"/>
      <c r="R34" s="325">
        <f>SUM(S34:Z34,AG34:BC34,AB34:AE34)</f>
        <v>0.58000000000000007</v>
      </c>
      <c r="S34" s="330">
        <v>0.2</v>
      </c>
      <c r="T34" s="330">
        <v>0.2</v>
      </c>
      <c r="U34" s="330"/>
      <c r="V34" s="330"/>
      <c r="W34" s="330"/>
      <c r="X34" s="330"/>
      <c r="Y34" s="330"/>
      <c r="Z34" s="330"/>
      <c r="AA34" s="551">
        <f>SUM(AB34:AE34,AG34:AQ34)</f>
        <v>0</v>
      </c>
      <c r="AB34" s="330"/>
      <c r="AC34" s="330"/>
      <c r="AD34" s="330"/>
      <c r="AE34" s="330"/>
      <c r="AF34" s="337">
        <f>D34-BE34</f>
        <v>0.98</v>
      </c>
      <c r="AG34" s="330"/>
      <c r="AH34" s="330"/>
      <c r="AI34" s="330"/>
      <c r="AJ34" s="330"/>
      <c r="AK34" s="330"/>
      <c r="AL34" s="330"/>
      <c r="AM34" s="330"/>
      <c r="AN34" s="330"/>
      <c r="AO34" s="330"/>
      <c r="AP34" s="330"/>
      <c r="AQ34" s="330"/>
      <c r="AR34" s="330"/>
      <c r="AS34" s="330"/>
      <c r="AT34" s="330"/>
      <c r="AU34" s="330">
        <v>0.18</v>
      </c>
      <c r="AV34" s="330"/>
      <c r="AW34" s="330"/>
      <c r="AX34" s="330"/>
      <c r="AY34" s="330"/>
      <c r="AZ34" s="330"/>
      <c r="BA34" s="330"/>
      <c r="BB34" s="330"/>
      <c r="BC34" s="330"/>
      <c r="BD34" s="330"/>
      <c r="BE34" s="325">
        <f>SUM(G34:Q34,S34:Z34,AG34:BD34,AB34:AE34)</f>
        <v>0.58000000000000007</v>
      </c>
      <c r="BF34" s="314">
        <f>AF60</f>
        <v>0.98</v>
      </c>
      <c r="BG34" s="117">
        <f t="shared" si="13"/>
        <v>0.58000000000000007</v>
      </c>
      <c r="BH34" s="296"/>
      <c r="BI34" s="583"/>
      <c r="BJ34" s="578"/>
    </row>
    <row r="35" spans="1:62" x14ac:dyDescent="0.25">
      <c r="A35" s="319" t="s">
        <v>442</v>
      </c>
      <c r="B35" s="320" t="s">
        <v>445</v>
      </c>
      <c r="C35" s="314" t="s">
        <v>437</v>
      </c>
      <c r="D35" s="578">
        <v>1.93</v>
      </c>
      <c r="E35" s="328">
        <f t="shared" si="10"/>
        <v>0</v>
      </c>
      <c r="F35" s="325">
        <f t="shared" si="8"/>
        <v>0</v>
      </c>
      <c r="G35" s="330"/>
      <c r="H35" s="330"/>
      <c r="I35" s="330"/>
      <c r="J35" s="330"/>
      <c r="K35" s="330"/>
      <c r="L35" s="330"/>
      <c r="M35" s="330"/>
      <c r="N35" s="330"/>
      <c r="O35" s="330"/>
      <c r="P35" s="330"/>
      <c r="Q35" s="330"/>
      <c r="R35" s="325">
        <f>SUM(S35:Z35,AH35:BC35,AB35:AF35)</f>
        <v>0</v>
      </c>
      <c r="S35" s="330"/>
      <c r="T35" s="330"/>
      <c r="U35" s="330"/>
      <c r="V35" s="330"/>
      <c r="W35" s="330"/>
      <c r="X35" s="330"/>
      <c r="Y35" s="330"/>
      <c r="Z35" s="330"/>
      <c r="AA35" s="551">
        <f>SUM(AB35:AF35,AH35:AQ35)</f>
        <v>0</v>
      </c>
      <c r="AB35" s="330"/>
      <c r="AC35" s="330"/>
      <c r="AD35" s="330"/>
      <c r="AE35" s="330"/>
      <c r="AF35" s="330"/>
      <c r="AG35" s="337">
        <f>D35-BE35</f>
        <v>1.93</v>
      </c>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25">
        <f>SUM(G35:Q35,S35:Z35,AH35:BD35,AB35:AF35)</f>
        <v>0</v>
      </c>
      <c r="BF35" s="314">
        <f>AG60</f>
        <v>1.93</v>
      </c>
      <c r="BG35" s="117">
        <f t="shared" si="13"/>
        <v>0</v>
      </c>
      <c r="BH35" s="296"/>
      <c r="BI35" s="583"/>
      <c r="BJ35" s="578"/>
    </row>
    <row r="36" spans="1:62" x14ac:dyDescent="0.25">
      <c r="A36" s="319" t="s">
        <v>442</v>
      </c>
      <c r="B36" s="320" t="s">
        <v>449</v>
      </c>
      <c r="C36" s="314" t="s">
        <v>438</v>
      </c>
      <c r="D36" s="594"/>
      <c r="E36" s="328">
        <f t="shared" si="10"/>
        <v>0</v>
      </c>
      <c r="F36" s="325">
        <f t="shared" si="8"/>
        <v>0</v>
      </c>
      <c r="G36" s="330"/>
      <c r="H36" s="330"/>
      <c r="I36" s="330"/>
      <c r="J36" s="330"/>
      <c r="K36" s="330"/>
      <c r="L36" s="330"/>
      <c r="M36" s="330"/>
      <c r="N36" s="330"/>
      <c r="O36" s="330"/>
      <c r="P36" s="330"/>
      <c r="Q36" s="330"/>
      <c r="R36" s="325">
        <f>SUM(S36:Z36,AI36:BC36,AB36:AG36)</f>
        <v>0</v>
      </c>
      <c r="S36" s="330"/>
      <c r="T36" s="330"/>
      <c r="U36" s="330"/>
      <c r="V36" s="330"/>
      <c r="W36" s="330"/>
      <c r="X36" s="330"/>
      <c r="Y36" s="330"/>
      <c r="Z36" s="330"/>
      <c r="AA36" s="551">
        <f>SUM(AB36:AG36,AI36:AQ36)</f>
        <v>0</v>
      </c>
      <c r="AB36" s="330"/>
      <c r="AC36" s="330"/>
      <c r="AD36" s="330"/>
      <c r="AE36" s="330"/>
      <c r="AF36" s="330"/>
      <c r="AG36" s="330"/>
      <c r="AH36" s="337">
        <f>D36-BE36</f>
        <v>0</v>
      </c>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25">
        <f>SUM(G36:Q36,S36:Z36,AI36:BD36,AB36:AG36)</f>
        <v>0</v>
      </c>
      <c r="BF36" s="314">
        <f>AH60</f>
        <v>0</v>
      </c>
      <c r="BG36" s="117">
        <f t="shared" si="13"/>
        <v>0</v>
      </c>
      <c r="BH36" s="296"/>
      <c r="BI36" s="583"/>
      <c r="BJ36" s="578"/>
    </row>
    <row r="37" spans="1:62" x14ac:dyDescent="0.25">
      <c r="A37" s="319" t="s">
        <v>442</v>
      </c>
      <c r="B37" s="320" t="s">
        <v>363</v>
      </c>
      <c r="C37" s="314" t="s">
        <v>364</v>
      </c>
      <c r="D37" s="580">
        <v>0.04</v>
      </c>
      <c r="E37" s="328">
        <f t="shared" si="10"/>
        <v>0</v>
      </c>
      <c r="F37" s="325">
        <f t="shared" si="8"/>
        <v>0</v>
      </c>
      <c r="G37" s="330"/>
      <c r="H37" s="330"/>
      <c r="I37" s="330"/>
      <c r="J37" s="330"/>
      <c r="K37" s="330"/>
      <c r="L37" s="330"/>
      <c r="M37" s="330"/>
      <c r="N37" s="330"/>
      <c r="O37" s="330"/>
      <c r="P37" s="330"/>
      <c r="Q37" s="330"/>
      <c r="R37" s="325">
        <f>SUM(S37:Z37,AJ37:BC37,AB37:AH37)</f>
        <v>0</v>
      </c>
      <c r="S37" s="330"/>
      <c r="T37" s="330"/>
      <c r="U37" s="330"/>
      <c r="V37" s="330"/>
      <c r="W37" s="330"/>
      <c r="X37" s="330"/>
      <c r="Y37" s="330"/>
      <c r="Z37" s="330"/>
      <c r="AA37" s="551">
        <f>SUM(AB37:AH37,AJ37:AQ37)</f>
        <v>0</v>
      </c>
      <c r="AB37" s="330"/>
      <c r="AC37" s="330"/>
      <c r="AD37" s="330"/>
      <c r="AE37" s="330"/>
      <c r="AF37" s="330"/>
      <c r="AG37" s="330"/>
      <c r="AH37" s="330"/>
      <c r="AI37" s="337">
        <f>D37-BE37</f>
        <v>0.04</v>
      </c>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25">
        <f>SUM(G37:Q37,S37:Z37,AJ37:BD37,AB37:AH37)</f>
        <v>0</v>
      </c>
      <c r="BF37" s="314">
        <f>AI60</f>
        <v>0.23</v>
      </c>
      <c r="BG37" s="117">
        <f t="shared" si="13"/>
        <v>-0.19</v>
      </c>
      <c r="BH37" s="296"/>
      <c r="BI37" s="583"/>
      <c r="BJ37" s="578"/>
    </row>
    <row r="38" spans="1:62" x14ac:dyDescent="0.25">
      <c r="A38" s="319" t="s">
        <v>442</v>
      </c>
      <c r="B38" s="320" t="s">
        <v>450</v>
      </c>
      <c r="C38" s="314" t="s">
        <v>439</v>
      </c>
      <c r="D38" s="590"/>
      <c r="E38" s="328">
        <f t="shared" si="10"/>
        <v>0</v>
      </c>
      <c r="F38" s="325">
        <f t="shared" si="8"/>
        <v>0</v>
      </c>
      <c r="G38" s="330"/>
      <c r="H38" s="330"/>
      <c r="I38" s="330"/>
      <c r="J38" s="330"/>
      <c r="K38" s="330"/>
      <c r="L38" s="330"/>
      <c r="M38" s="330"/>
      <c r="N38" s="330"/>
      <c r="O38" s="330"/>
      <c r="P38" s="330"/>
      <c r="Q38" s="330"/>
      <c r="R38" s="325">
        <f>SUM(S38:Z38,AK38:BC38,AB38:AI38)</f>
        <v>0</v>
      </c>
      <c r="S38" s="330"/>
      <c r="T38" s="330"/>
      <c r="U38" s="330"/>
      <c r="V38" s="330"/>
      <c r="W38" s="330"/>
      <c r="X38" s="330"/>
      <c r="Y38" s="330"/>
      <c r="Z38" s="330"/>
      <c r="AA38" s="551">
        <f>SUM(AB38:AI38,AK38:AQ38)</f>
        <v>0</v>
      </c>
      <c r="AB38" s="330"/>
      <c r="AC38" s="330"/>
      <c r="AD38" s="330"/>
      <c r="AE38" s="330"/>
      <c r="AF38" s="330"/>
      <c r="AG38" s="330"/>
      <c r="AH38" s="330"/>
      <c r="AI38" s="330"/>
      <c r="AJ38" s="337">
        <f>D38-BE38</f>
        <v>0</v>
      </c>
      <c r="AK38" s="330"/>
      <c r="AL38" s="330"/>
      <c r="AM38" s="330"/>
      <c r="AN38" s="330"/>
      <c r="AO38" s="330"/>
      <c r="AP38" s="330"/>
      <c r="AQ38" s="330"/>
      <c r="AR38" s="330"/>
      <c r="AS38" s="330"/>
      <c r="AT38" s="330"/>
      <c r="AU38" s="330"/>
      <c r="AV38" s="330"/>
      <c r="AW38" s="330"/>
      <c r="AX38" s="330"/>
      <c r="AY38" s="330"/>
      <c r="AZ38" s="330"/>
      <c r="BA38" s="330"/>
      <c r="BB38" s="330"/>
      <c r="BC38" s="330"/>
      <c r="BD38" s="330"/>
      <c r="BE38" s="325">
        <f>SUM(G38:Q38,S38:Z38,AK38:BD38,AB38:AI38)</f>
        <v>0</v>
      </c>
      <c r="BF38" s="314">
        <f>AJ60</f>
        <v>0</v>
      </c>
      <c r="BG38" s="117">
        <f t="shared" si="13"/>
        <v>0</v>
      </c>
      <c r="BH38" s="296"/>
      <c r="BI38" s="583"/>
      <c r="BJ38" s="578"/>
    </row>
    <row r="39" spans="1:62" x14ac:dyDescent="0.25">
      <c r="A39" s="319" t="s">
        <v>442</v>
      </c>
      <c r="B39" s="320" t="s">
        <v>454</v>
      </c>
      <c r="C39" s="314" t="s">
        <v>156</v>
      </c>
      <c r="D39" s="578">
        <v>0.18</v>
      </c>
      <c r="E39" s="328">
        <f t="shared" si="10"/>
        <v>0</v>
      </c>
      <c r="F39" s="325">
        <f t="shared" si="8"/>
        <v>0</v>
      </c>
      <c r="G39" s="330"/>
      <c r="H39" s="330"/>
      <c r="I39" s="330"/>
      <c r="J39" s="330"/>
      <c r="K39" s="330"/>
      <c r="L39" s="330"/>
      <c r="M39" s="330"/>
      <c r="N39" s="330"/>
      <c r="O39" s="330"/>
      <c r="P39" s="330"/>
      <c r="Q39" s="330"/>
      <c r="R39" s="325">
        <f>SUM(S39:Z39,AL39:BC39,AB39:AJ39)</f>
        <v>0</v>
      </c>
      <c r="S39" s="330"/>
      <c r="T39" s="330"/>
      <c r="U39" s="330"/>
      <c r="V39" s="330"/>
      <c r="W39" s="330"/>
      <c r="X39" s="330"/>
      <c r="Y39" s="330"/>
      <c r="Z39" s="330"/>
      <c r="AA39" s="551">
        <f>SUM(AB39:AJ39,AL39:AQ39)</f>
        <v>0</v>
      </c>
      <c r="AB39" s="330"/>
      <c r="AC39" s="330"/>
      <c r="AD39" s="330"/>
      <c r="AE39" s="330"/>
      <c r="AF39" s="330"/>
      <c r="AG39" s="330"/>
      <c r="AH39" s="330"/>
      <c r="AI39" s="330"/>
      <c r="AJ39" s="330"/>
      <c r="AK39" s="337">
        <f>D39-BE39</f>
        <v>0.18</v>
      </c>
      <c r="AL39" s="330"/>
      <c r="AM39" s="330"/>
      <c r="AN39" s="330"/>
      <c r="AO39" s="330"/>
      <c r="AP39" s="330"/>
      <c r="AQ39" s="330"/>
      <c r="AR39" s="330"/>
      <c r="AS39" s="330"/>
      <c r="AT39" s="330"/>
      <c r="AU39" s="330"/>
      <c r="AV39" s="330"/>
      <c r="AW39" s="330"/>
      <c r="AX39" s="330"/>
      <c r="AY39" s="330"/>
      <c r="AZ39" s="330"/>
      <c r="BA39" s="330"/>
      <c r="BB39" s="330"/>
      <c r="BC39" s="330"/>
      <c r="BD39" s="330"/>
      <c r="BE39" s="325">
        <f>SUM(G39:Q39,S39:Z39,AL39:BD39,AB39:AJ39)</f>
        <v>0</v>
      </c>
      <c r="BF39" s="314">
        <f>AK60</f>
        <v>0.18</v>
      </c>
      <c r="BG39" s="117">
        <f t="shared" si="13"/>
        <v>0</v>
      </c>
      <c r="BH39" s="296"/>
      <c r="BI39" s="583"/>
      <c r="BJ39" s="578"/>
    </row>
    <row r="40" spans="1:62" x14ac:dyDescent="0.25">
      <c r="A40" s="319" t="s">
        <v>442</v>
      </c>
      <c r="B40" s="320" t="s">
        <v>88</v>
      </c>
      <c r="C40" s="314" t="s">
        <v>77</v>
      </c>
      <c r="D40" s="590"/>
      <c r="E40" s="328">
        <f t="shared" si="10"/>
        <v>0</v>
      </c>
      <c r="F40" s="325">
        <f t="shared" si="8"/>
        <v>0</v>
      </c>
      <c r="G40" s="330"/>
      <c r="H40" s="330"/>
      <c r="I40" s="330"/>
      <c r="J40" s="330"/>
      <c r="K40" s="330"/>
      <c r="L40" s="330"/>
      <c r="M40" s="330"/>
      <c r="N40" s="330"/>
      <c r="O40" s="330"/>
      <c r="P40" s="330"/>
      <c r="Q40" s="330"/>
      <c r="R40" s="325">
        <f>SUM(S40:Z40,AM40:BC40,AB40:AK40)</f>
        <v>0</v>
      </c>
      <c r="S40" s="330"/>
      <c r="T40" s="330"/>
      <c r="U40" s="330"/>
      <c r="V40" s="330"/>
      <c r="W40" s="330"/>
      <c r="X40" s="330"/>
      <c r="Y40" s="330"/>
      <c r="Z40" s="330"/>
      <c r="AA40" s="551">
        <f>SUM(AB40:AK40,AM40:AQ40)</f>
        <v>0</v>
      </c>
      <c r="AB40" s="330"/>
      <c r="AC40" s="330"/>
      <c r="AD40" s="330"/>
      <c r="AE40" s="330"/>
      <c r="AF40" s="330"/>
      <c r="AG40" s="330"/>
      <c r="AH40" s="330"/>
      <c r="AI40" s="330"/>
      <c r="AJ40" s="330"/>
      <c r="AK40" s="330"/>
      <c r="AL40" s="337">
        <f>D40-BE40</f>
        <v>0</v>
      </c>
      <c r="AM40" s="330"/>
      <c r="AN40" s="330"/>
      <c r="AO40" s="330"/>
      <c r="AP40" s="330"/>
      <c r="AQ40" s="330"/>
      <c r="AR40" s="330"/>
      <c r="AS40" s="330"/>
      <c r="AT40" s="330"/>
      <c r="AU40" s="330"/>
      <c r="AV40" s="330"/>
      <c r="AW40" s="330"/>
      <c r="AX40" s="330"/>
      <c r="AY40" s="330"/>
      <c r="AZ40" s="330"/>
      <c r="BA40" s="330"/>
      <c r="BB40" s="330"/>
      <c r="BC40" s="330"/>
      <c r="BD40" s="330"/>
      <c r="BE40" s="325">
        <f>SUM(G40:Q40,S40:Z40,AM40:BD40,AB40:AK40)</f>
        <v>0</v>
      </c>
      <c r="BF40" s="314">
        <f>AL60</f>
        <v>0</v>
      </c>
      <c r="BG40" s="117">
        <f t="shared" si="13"/>
        <v>0</v>
      </c>
      <c r="BH40" s="296"/>
      <c r="BI40" s="583"/>
      <c r="BJ40" s="578"/>
    </row>
    <row r="41" spans="1:62" x14ac:dyDescent="0.25">
      <c r="A41" s="319" t="s">
        <v>442</v>
      </c>
      <c r="B41" s="320" t="s">
        <v>98</v>
      </c>
      <c r="C41" s="314" t="s">
        <v>103</v>
      </c>
      <c r="D41" s="580">
        <v>0.68</v>
      </c>
      <c r="E41" s="328">
        <f t="shared" si="10"/>
        <v>0</v>
      </c>
      <c r="F41" s="325">
        <f t="shared" si="8"/>
        <v>0</v>
      </c>
      <c r="G41" s="330"/>
      <c r="H41" s="330"/>
      <c r="I41" s="330"/>
      <c r="J41" s="330"/>
      <c r="K41" s="330"/>
      <c r="L41" s="330"/>
      <c r="M41" s="330"/>
      <c r="N41" s="330"/>
      <c r="O41" s="330"/>
      <c r="P41" s="330"/>
      <c r="Q41" s="330"/>
      <c r="R41" s="325">
        <f>SUM(S41:Z41,AN41:BC41,AB41:AL41)</f>
        <v>0</v>
      </c>
      <c r="S41" s="330"/>
      <c r="T41" s="330"/>
      <c r="U41" s="330"/>
      <c r="V41" s="330"/>
      <c r="W41" s="330"/>
      <c r="X41" s="330"/>
      <c r="Y41" s="330"/>
      <c r="Z41" s="330"/>
      <c r="AA41" s="551">
        <f>SUM(AB41:AL41,AN41:AQ41)</f>
        <v>0</v>
      </c>
      <c r="AB41" s="330"/>
      <c r="AC41" s="330"/>
      <c r="AD41" s="330"/>
      <c r="AE41" s="330"/>
      <c r="AF41" s="330"/>
      <c r="AG41" s="330"/>
      <c r="AH41" s="330"/>
      <c r="AI41" s="330"/>
      <c r="AJ41" s="330"/>
      <c r="AK41" s="330"/>
      <c r="AL41" s="330"/>
      <c r="AM41" s="337">
        <f>D41-BE41</f>
        <v>0.68</v>
      </c>
      <c r="AN41" s="330"/>
      <c r="AO41" s="330"/>
      <c r="AP41" s="330"/>
      <c r="AQ41" s="330"/>
      <c r="AR41" s="330"/>
      <c r="AS41" s="330"/>
      <c r="AT41" s="330"/>
      <c r="AU41" s="330"/>
      <c r="AV41" s="330"/>
      <c r="AW41" s="330"/>
      <c r="AX41" s="330"/>
      <c r="AY41" s="330"/>
      <c r="AZ41" s="330"/>
      <c r="BA41" s="330"/>
      <c r="BB41" s="330"/>
      <c r="BC41" s="330"/>
      <c r="BD41" s="330"/>
      <c r="BE41" s="325">
        <f>SUM(G41:Q41,S41:Z41,AN41:BD41,AB41:AL41)</f>
        <v>0</v>
      </c>
      <c r="BF41" s="314">
        <f>AM60</f>
        <v>0.68</v>
      </c>
      <c r="BG41" s="117">
        <f t="shared" si="13"/>
        <v>0</v>
      </c>
      <c r="BH41" s="296"/>
      <c r="BI41" s="583"/>
      <c r="BJ41" s="578"/>
    </row>
    <row r="42" spans="1:62" x14ac:dyDescent="0.25">
      <c r="A42" s="319" t="s">
        <v>442</v>
      </c>
      <c r="B42" s="320" t="s">
        <v>451</v>
      </c>
      <c r="C42" s="314" t="s">
        <v>48</v>
      </c>
      <c r="D42" s="578">
        <v>29.49</v>
      </c>
      <c r="E42" s="328">
        <f t="shared" si="10"/>
        <v>0</v>
      </c>
      <c r="F42" s="325">
        <f t="shared" si="8"/>
        <v>0</v>
      </c>
      <c r="G42" s="330"/>
      <c r="H42" s="330"/>
      <c r="I42" s="330"/>
      <c r="J42" s="330"/>
      <c r="K42" s="330"/>
      <c r="L42" s="330"/>
      <c r="M42" s="330"/>
      <c r="N42" s="330"/>
      <c r="O42" s="330"/>
      <c r="P42" s="330"/>
      <c r="Q42" s="330"/>
      <c r="R42" s="325">
        <f>SUM(S42:Z42,AO42:BC42,AB42:AM42)</f>
        <v>0</v>
      </c>
      <c r="S42" s="330"/>
      <c r="T42" s="330"/>
      <c r="U42" s="330"/>
      <c r="V42" s="330"/>
      <c r="W42" s="330"/>
      <c r="X42" s="330"/>
      <c r="Y42" s="330"/>
      <c r="Z42" s="330"/>
      <c r="AA42" s="551">
        <f>SUM(AB42:AM42,AO42:AQ42)</f>
        <v>0</v>
      </c>
      <c r="AB42" s="330"/>
      <c r="AC42" s="330"/>
      <c r="AD42" s="330"/>
      <c r="AE42" s="330"/>
      <c r="AF42" s="330"/>
      <c r="AG42" s="330"/>
      <c r="AH42" s="330"/>
      <c r="AI42" s="330"/>
      <c r="AJ42" s="330"/>
      <c r="AK42" s="330"/>
      <c r="AL42" s="330"/>
      <c r="AM42" s="330"/>
      <c r="AN42" s="337">
        <f>D42-BE42</f>
        <v>29.49</v>
      </c>
      <c r="AO42" s="330"/>
      <c r="AP42" s="330"/>
      <c r="AQ42" s="330"/>
      <c r="AR42" s="330"/>
      <c r="AS42" s="330"/>
      <c r="AT42" s="330"/>
      <c r="AU42" s="330"/>
      <c r="AV42" s="330"/>
      <c r="AW42" s="330"/>
      <c r="AX42" s="330"/>
      <c r="AY42" s="330"/>
      <c r="AZ42" s="330"/>
      <c r="BA42" s="330"/>
      <c r="BB42" s="330"/>
      <c r="BC42" s="330"/>
      <c r="BD42" s="330"/>
      <c r="BE42" s="325">
        <f>SUM(G42:Q42,S42:Z42,AO42:BD42,AB42:AM42)</f>
        <v>0</v>
      </c>
      <c r="BF42" s="314">
        <f>AN60</f>
        <v>29.49</v>
      </c>
      <c r="BG42" s="117">
        <f t="shared" si="13"/>
        <v>0</v>
      </c>
      <c r="BH42" s="296"/>
      <c r="BI42" s="583"/>
      <c r="BJ42" s="578"/>
    </row>
    <row r="43" spans="1:62" x14ac:dyDescent="0.25">
      <c r="A43" s="319" t="s">
        <v>442</v>
      </c>
      <c r="B43" s="320" t="s">
        <v>452</v>
      </c>
      <c r="C43" s="314" t="s">
        <v>440</v>
      </c>
      <c r="D43" s="590"/>
      <c r="E43" s="328">
        <f t="shared" si="10"/>
        <v>0</v>
      </c>
      <c r="F43" s="325">
        <f t="shared" si="8"/>
        <v>0</v>
      </c>
      <c r="G43" s="330"/>
      <c r="H43" s="330"/>
      <c r="I43" s="330"/>
      <c r="J43" s="330"/>
      <c r="K43" s="330"/>
      <c r="L43" s="330"/>
      <c r="M43" s="330"/>
      <c r="N43" s="330"/>
      <c r="O43" s="330"/>
      <c r="P43" s="330"/>
      <c r="Q43" s="330"/>
      <c r="R43" s="325">
        <f>SUM(S43:Z43,AP43:BC43,AB43:AN43)</f>
        <v>0</v>
      </c>
      <c r="S43" s="330"/>
      <c r="T43" s="330"/>
      <c r="U43" s="330"/>
      <c r="V43" s="330"/>
      <c r="W43" s="330"/>
      <c r="X43" s="330"/>
      <c r="Y43" s="330"/>
      <c r="Z43" s="330"/>
      <c r="AA43" s="551">
        <f>SUM(AB43:AN43,AP43:AQ43)</f>
        <v>0</v>
      </c>
      <c r="AB43" s="330"/>
      <c r="AC43" s="330"/>
      <c r="AD43" s="330"/>
      <c r="AE43" s="330"/>
      <c r="AF43" s="330"/>
      <c r="AG43" s="330"/>
      <c r="AH43" s="330"/>
      <c r="AI43" s="330"/>
      <c r="AJ43" s="330"/>
      <c r="AK43" s="330"/>
      <c r="AL43" s="330"/>
      <c r="AM43" s="330"/>
      <c r="AN43" s="330"/>
      <c r="AO43" s="337">
        <f>D43-BE43</f>
        <v>0</v>
      </c>
      <c r="AP43" s="330"/>
      <c r="AQ43" s="330"/>
      <c r="AR43" s="330"/>
      <c r="AS43" s="330"/>
      <c r="AT43" s="330"/>
      <c r="AU43" s="330"/>
      <c r="AV43" s="330"/>
      <c r="AW43" s="330"/>
      <c r="AX43" s="330"/>
      <c r="AY43" s="330"/>
      <c r="AZ43" s="330"/>
      <c r="BA43" s="330"/>
      <c r="BB43" s="330"/>
      <c r="BC43" s="330"/>
      <c r="BD43" s="330"/>
      <c r="BE43" s="325">
        <f>SUM(G43:Q43,S43:Z43,AP43:BD43,AB43:AN43)</f>
        <v>0</v>
      </c>
      <c r="BF43" s="314">
        <f>AO60</f>
        <v>0</v>
      </c>
      <c r="BG43" s="117">
        <f t="shared" si="13"/>
        <v>0</v>
      </c>
      <c r="BH43" s="296"/>
      <c r="BI43" s="583"/>
      <c r="BJ43" s="578"/>
    </row>
    <row r="44" spans="1:62" x14ac:dyDescent="0.25">
      <c r="A44" s="319" t="s">
        <v>442</v>
      </c>
      <c r="B44" s="320" t="s">
        <v>453</v>
      </c>
      <c r="C44" s="314" t="s">
        <v>441</v>
      </c>
      <c r="D44" s="590"/>
      <c r="E44" s="328">
        <f t="shared" si="10"/>
        <v>0</v>
      </c>
      <c r="F44" s="325">
        <f t="shared" si="8"/>
        <v>0</v>
      </c>
      <c r="G44" s="330"/>
      <c r="H44" s="330"/>
      <c r="I44" s="330"/>
      <c r="J44" s="330"/>
      <c r="K44" s="330"/>
      <c r="L44" s="330"/>
      <c r="M44" s="330"/>
      <c r="N44" s="330"/>
      <c r="O44" s="330"/>
      <c r="P44" s="330"/>
      <c r="Q44" s="330"/>
      <c r="R44" s="325">
        <f>SUM(S44:Z44,AQ44:BC44,AB44:AO44)</f>
        <v>0</v>
      </c>
      <c r="S44" s="330"/>
      <c r="T44" s="330"/>
      <c r="U44" s="330"/>
      <c r="V44" s="330"/>
      <c r="W44" s="330"/>
      <c r="X44" s="330"/>
      <c r="Y44" s="330"/>
      <c r="Z44" s="330"/>
      <c r="AA44" s="551">
        <f>SUM(AB44:AO44,AQ44)</f>
        <v>0</v>
      </c>
      <c r="AB44" s="330"/>
      <c r="AC44" s="330"/>
      <c r="AD44" s="330"/>
      <c r="AE44" s="330"/>
      <c r="AF44" s="330"/>
      <c r="AG44" s="330"/>
      <c r="AH44" s="330"/>
      <c r="AI44" s="330"/>
      <c r="AJ44" s="330"/>
      <c r="AK44" s="330"/>
      <c r="AL44" s="330"/>
      <c r="AM44" s="330"/>
      <c r="AN44" s="330"/>
      <c r="AO44" s="330"/>
      <c r="AP44" s="337">
        <f>D44-BE44</f>
        <v>0</v>
      </c>
      <c r="AQ44" s="330"/>
      <c r="AR44" s="330"/>
      <c r="AS44" s="330"/>
      <c r="AT44" s="330"/>
      <c r="AU44" s="330"/>
      <c r="AV44" s="330"/>
      <c r="AW44" s="330"/>
      <c r="AX44" s="330"/>
      <c r="AY44" s="330"/>
      <c r="AZ44" s="330"/>
      <c r="BA44" s="330"/>
      <c r="BB44" s="330"/>
      <c r="BC44" s="330"/>
      <c r="BD44" s="330"/>
      <c r="BE44" s="325">
        <f>SUM(G44:Q44,S44:Z44,AQ44:BD44,AB44:AO44)</f>
        <v>0</v>
      </c>
      <c r="BF44" s="314">
        <f>AP60</f>
        <v>0</v>
      </c>
      <c r="BG44" s="117">
        <f t="shared" si="13"/>
        <v>0</v>
      </c>
      <c r="BH44" s="296"/>
      <c r="BI44" s="583"/>
      <c r="BJ44" s="578"/>
    </row>
    <row r="45" spans="1:62" x14ac:dyDescent="0.25">
      <c r="A45" s="319" t="s">
        <v>442</v>
      </c>
      <c r="B45" s="320" t="s">
        <v>345</v>
      </c>
      <c r="C45" s="314" t="s">
        <v>346</v>
      </c>
      <c r="D45" s="596"/>
      <c r="E45" s="328">
        <f t="shared" si="10"/>
        <v>0</v>
      </c>
      <c r="F45" s="325">
        <f t="shared" si="8"/>
        <v>0</v>
      </c>
      <c r="G45" s="330"/>
      <c r="H45" s="330"/>
      <c r="I45" s="330"/>
      <c r="J45" s="330"/>
      <c r="K45" s="330"/>
      <c r="L45" s="330"/>
      <c r="M45" s="330"/>
      <c r="N45" s="330"/>
      <c r="O45" s="330"/>
      <c r="P45" s="330"/>
      <c r="Q45" s="330"/>
      <c r="R45" s="325">
        <f>SUM(S45:Z45,AR45:BC45,AB45:AP45)</f>
        <v>0</v>
      </c>
      <c r="S45" s="330"/>
      <c r="T45" s="330"/>
      <c r="U45" s="330"/>
      <c r="V45" s="330"/>
      <c r="W45" s="330"/>
      <c r="X45" s="330"/>
      <c r="Y45" s="330"/>
      <c r="Z45" s="330"/>
      <c r="AA45" s="551">
        <f>SUM(AB45:AP45)</f>
        <v>0</v>
      </c>
      <c r="AB45" s="330"/>
      <c r="AC45" s="330"/>
      <c r="AD45" s="330"/>
      <c r="AE45" s="330"/>
      <c r="AF45" s="330"/>
      <c r="AG45" s="330"/>
      <c r="AH45" s="330"/>
      <c r="AI45" s="330"/>
      <c r="AJ45" s="330"/>
      <c r="AK45" s="330"/>
      <c r="AL45" s="330"/>
      <c r="AM45" s="330"/>
      <c r="AN45" s="330"/>
      <c r="AO45" s="330"/>
      <c r="AP45" s="330"/>
      <c r="AQ45" s="337">
        <f>D45-BE45</f>
        <v>0</v>
      </c>
      <c r="AR45" s="330"/>
      <c r="AS45" s="330"/>
      <c r="AT45" s="330"/>
      <c r="AU45" s="330"/>
      <c r="AV45" s="330"/>
      <c r="AW45" s="330"/>
      <c r="AX45" s="330"/>
      <c r="AY45" s="330"/>
      <c r="AZ45" s="330"/>
      <c r="BA45" s="330"/>
      <c r="BB45" s="330"/>
      <c r="BC45" s="330"/>
      <c r="BD45" s="330"/>
      <c r="BE45" s="325">
        <f>SUM(G45:Q45,S45:Z45,AR45:BD45,AB45:AP45)</f>
        <v>0</v>
      </c>
      <c r="BF45" s="314">
        <f>AQ60</f>
        <v>0</v>
      </c>
      <c r="BG45" s="117">
        <f t="shared" si="13"/>
        <v>0</v>
      </c>
      <c r="BH45" s="296"/>
      <c r="BI45" s="583"/>
      <c r="BJ45" s="578"/>
    </row>
    <row r="46" spans="1:62" x14ac:dyDescent="0.25">
      <c r="A46" s="319" t="s">
        <v>138</v>
      </c>
      <c r="B46" s="320" t="s">
        <v>128</v>
      </c>
      <c r="C46" s="314" t="s">
        <v>132</v>
      </c>
      <c r="D46" s="590"/>
      <c r="E46" s="328">
        <f t="shared" si="10"/>
        <v>0</v>
      </c>
      <c r="F46" s="325">
        <f t="shared" si="8"/>
        <v>0</v>
      </c>
      <c r="G46" s="330"/>
      <c r="H46" s="330"/>
      <c r="I46" s="330"/>
      <c r="J46" s="330"/>
      <c r="K46" s="330"/>
      <c r="L46" s="330"/>
      <c r="M46" s="330"/>
      <c r="N46" s="330"/>
      <c r="O46" s="330"/>
      <c r="P46" s="330"/>
      <c r="Q46" s="330"/>
      <c r="R46" s="325">
        <f>SUM(S46:Z46,AS46:BC46,AB46:AQ46)</f>
        <v>0</v>
      </c>
      <c r="S46" s="330"/>
      <c r="T46" s="330"/>
      <c r="U46" s="330"/>
      <c r="V46" s="330"/>
      <c r="W46" s="330"/>
      <c r="X46" s="330"/>
      <c r="Y46" s="330"/>
      <c r="Z46" s="330"/>
      <c r="AA46" s="551">
        <f>SUM(AB46:AQ46)</f>
        <v>0</v>
      </c>
      <c r="AB46" s="330"/>
      <c r="AC46" s="330"/>
      <c r="AD46" s="330"/>
      <c r="AE46" s="330"/>
      <c r="AF46" s="330"/>
      <c r="AG46" s="330"/>
      <c r="AH46" s="330"/>
      <c r="AI46" s="330"/>
      <c r="AJ46" s="330"/>
      <c r="AK46" s="330"/>
      <c r="AL46" s="330"/>
      <c r="AM46" s="330"/>
      <c r="AN46" s="330"/>
      <c r="AO46" s="330"/>
      <c r="AP46" s="330"/>
      <c r="AQ46" s="330"/>
      <c r="AR46" s="329">
        <f>D46-BE46</f>
        <v>0</v>
      </c>
      <c r="AS46" s="330"/>
      <c r="AT46" s="330"/>
      <c r="AU46" s="330"/>
      <c r="AV46" s="330"/>
      <c r="AW46" s="330"/>
      <c r="AX46" s="330"/>
      <c r="AY46" s="330"/>
      <c r="AZ46" s="330"/>
      <c r="BA46" s="330"/>
      <c r="BB46" s="330"/>
      <c r="BC46" s="330"/>
      <c r="BD46" s="330"/>
      <c r="BE46" s="325">
        <f>SUM(AS46:BD46,S46:Z46,G46:Q46,AB46:AQ46)</f>
        <v>0</v>
      </c>
      <c r="BF46" s="314">
        <f>AR60</f>
        <v>0</v>
      </c>
      <c r="BG46" s="117">
        <f t="shared" si="13"/>
        <v>0</v>
      </c>
      <c r="BH46" s="296"/>
      <c r="BI46" s="583"/>
      <c r="BJ46" s="578"/>
    </row>
    <row r="47" spans="1:62" x14ac:dyDescent="0.25">
      <c r="A47" s="319" t="s">
        <v>183</v>
      </c>
      <c r="B47" s="320" t="s">
        <v>161</v>
      </c>
      <c r="C47" s="314" t="s">
        <v>159</v>
      </c>
      <c r="D47" s="578">
        <v>1.49</v>
      </c>
      <c r="E47" s="328">
        <f t="shared" si="10"/>
        <v>0</v>
      </c>
      <c r="F47" s="325">
        <f t="shared" si="8"/>
        <v>0</v>
      </c>
      <c r="G47" s="330"/>
      <c r="H47" s="330"/>
      <c r="I47" s="330"/>
      <c r="J47" s="330"/>
      <c r="K47" s="330"/>
      <c r="L47" s="330"/>
      <c r="M47" s="330"/>
      <c r="N47" s="330"/>
      <c r="O47" s="330"/>
      <c r="P47" s="330"/>
      <c r="Q47" s="330"/>
      <c r="R47" s="325">
        <f>SUM(S47:Z47,AT47:BC47,AB47:AR47)</f>
        <v>0.68</v>
      </c>
      <c r="S47" s="330"/>
      <c r="T47" s="330"/>
      <c r="U47" s="330"/>
      <c r="V47" s="330"/>
      <c r="W47" s="330"/>
      <c r="X47" s="330"/>
      <c r="Y47" s="330"/>
      <c r="Z47" s="330"/>
      <c r="AA47" s="551">
        <f t="shared" ref="AA47:AA58" si="14">SUM(AB47:AQ47)</f>
        <v>0</v>
      </c>
      <c r="AB47" s="330"/>
      <c r="AC47" s="330"/>
      <c r="AD47" s="330"/>
      <c r="AE47" s="330"/>
      <c r="AF47" s="330"/>
      <c r="AG47" s="330"/>
      <c r="AH47" s="330"/>
      <c r="AI47" s="330"/>
      <c r="AJ47" s="330"/>
      <c r="AK47" s="330"/>
      <c r="AL47" s="330"/>
      <c r="AM47" s="330"/>
      <c r="AN47" s="330"/>
      <c r="AO47" s="330"/>
      <c r="AP47" s="330"/>
      <c r="AQ47" s="330"/>
      <c r="AR47" s="330"/>
      <c r="AS47" s="329">
        <f>D47-BE47</f>
        <v>0.80999999999999994</v>
      </c>
      <c r="AT47" s="330"/>
      <c r="AU47" s="330">
        <v>0.68</v>
      </c>
      <c r="AV47" s="330"/>
      <c r="AW47" s="330"/>
      <c r="AX47" s="330"/>
      <c r="AY47" s="330"/>
      <c r="AZ47" s="330"/>
      <c r="BA47" s="330"/>
      <c r="BB47" s="330"/>
      <c r="BC47" s="330"/>
      <c r="BD47" s="330"/>
      <c r="BE47" s="325">
        <f>SUM(AT47:BD47,S47:Z47,G47:Q47,AB47:AR47)</f>
        <v>0.68</v>
      </c>
      <c r="BF47" s="314">
        <f>AS60</f>
        <v>0.80999999999999994</v>
      </c>
      <c r="BG47" s="117">
        <f t="shared" si="13"/>
        <v>0.68</v>
      </c>
      <c r="BH47" s="296"/>
      <c r="BI47" s="583"/>
      <c r="BJ47" s="579"/>
    </row>
    <row r="48" spans="1:62" x14ac:dyDescent="0.25">
      <c r="A48" s="319" t="s">
        <v>184</v>
      </c>
      <c r="B48" s="320" t="s">
        <v>162</v>
      </c>
      <c r="C48" s="314" t="s">
        <v>160</v>
      </c>
      <c r="D48" s="594"/>
      <c r="E48" s="328">
        <f t="shared" si="10"/>
        <v>0</v>
      </c>
      <c r="F48" s="325">
        <f t="shared" si="8"/>
        <v>0</v>
      </c>
      <c r="G48" s="330"/>
      <c r="H48" s="330"/>
      <c r="I48" s="330"/>
      <c r="J48" s="330"/>
      <c r="K48" s="330"/>
      <c r="L48" s="330"/>
      <c r="M48" s="330"/>
      <c r="N48" s="330"/>
      <c r="O48" s="330"/>
      <c r="P48" s="330"/>
      <c r="Q48" s="330"/>
      <c r="R48" s="325">
        <f>SUM(S48:Z48,AU48:BC48,AB48:AS48)</f>
        <v>0</v>
      </c>
      <c r="S48" s="330"/>
      <c r="T48" s="330"/>
      <c r="U48" s="330"/>
      <c r="V48" s="330"/>
      <c r="W48" s="330"/>
      <c r="X48" s="330"/>
      <c r="Y48" s="330"/>
      <c r="Z48" s="330"/>
      <c r="AA48" s="551">
        <f t="shared" si="14"/>
        <v>0</v>
      </c>
      <c r="AB48" s="330"/>
      <c r="AC48" s="330"/>
      <c r="AD48" s="330"/>
      <c r="AE48" s="330"/>
      <c r="AF48" s="330"/>
      <c r="AG48" s="330"/>
      <c r="AH48" s="330"/>
      <c r="AI48" s="330"/>
      <c r="AJ48" s="330"/>
      <c r="AK48" s="330"/>
      <c r="AL48" s="330"/>
      <c r="AM48" s="330"/>
      <c r="AN48" s="330"/>
      <c r="AO48" s="330"/>
      <c r="AP48" s="330"/>
      <c r="AQ48" s="330"/>
      <c r="AR48" s="330"/>
      <c r="AS48" s="330"/>
      <c r="AT48" s="329">
        <f>D48-BE48</f>
        <v>0</v>
      </c>
      <c r="AU48" s="330"/>
      <c r="AV48" s="330"/>
      <c r="AW48" s="330"/>
      <c r="AX48" s="330"/>
      <c r="AY48" s="330"/>
      <c r="AZ48" s="330"/>
      <c r="BA48" s="330"/>
      <c r="BB48" s="330"/>
      <c r="BC48" s="330"/>
      <c r="BD48" s="330"/>
      <c r="BE48" s="325">
        <f>SUM(AU48:BD48,AB48:AS48,G48:Q48,S48:Z48)</f>
        <v>0</v>
      </c>
      <c r="BF48" s="314">
        <f>AT60</f>
        <v>0</v>
      </c>
      <c r="BG48" s="117">
        <f t="shared" si="13"/>
        <v>0</v>
      </c>
      <c r="BH48" s="296"/>
      <c r="BI48" s="583"/>
      <c r="BJ48" s="578"/>
    </row>
    <row r="49" spans="1:62" x14ac:dyDescent="0.25">
      <c r="A49" s="319" t="s">
        <v>185</v>
      </c>
      <c r="B49" s="320" t="s">
        <v>95</v>
      </c>
      <c r="C49" s="314" t="s">
        <v>100</v>
      </c>
      <c r="D49" s="578">
        <v>44.16</v>
      </c>
      <c r="E49" s="328">
        <f t="shared" si="10"/>
        <v>0</v>
      </c>
      <c r="F49" s="325">
        <f t="shared" si="8"/>
        <v>0</v>
      </c>
      <c r="G49" s="330"/>
      <c r="H49" s="330"/>
      <c r="I49" s="330"/>
      <c r="J49" s="330"/>
      <c r="K49" s="330"/>
      <c r="L49" s="330"/>
      <c r="M49" s="330"/>
      <c r="N49" s="330"/>
      <c r="O49" s="330"/>
      <c r="P49" s="330"/>
      <c r="Q49" s="330"/>
      <c r="R49" s="325">
        <f>SUM(S49:Z49,AV49:BC49,AB49:AT49)</f>
        <v>0</v>
      </c>
      <c r="S49" s="330"/>
      <c r="T49" s="330"/>
      <c r="U49" s="330"/>
      <c r="V49" s="330"/>
      <c r="W49" s="330"/>
      <c r="X49" s="330"/>
      <c r="Y49" s="330"/>
      <c r="Z49" s="330"/>
      <c r="AA49" s="551">
        <f t="shared" si="14"/>
        <v>0</v>
      </c>
      <c r="AB49" s="330"/>
      <c r="AC49" s="330"/>
      <c r="AD49" s="330"/>
      <c r="AE49" s="330"/>
      <c r="AF49" s="330"/>
      <c r="AG49" s="330"/>
      <c r="AH49" s="330"/>
      <c r="AI49" s="330"/>
      <c r="AJ49" s="330"/>
      <c r="AK49" s="330"/>
      <c r="AL49" s="330"/>
      <c r="AM49" s="330"/>
      <c r="AN49" s="330"/>
      <c r="AO49" s="330"/>
      <c r="AP49" s="330"/>
      <c r="AQ49" s="330"/>
      <c r="AR49" s="330"/>
      <c r="AS49" s="330"/>
      <c r="AT49" s="330"/>
      <c r="AU49" s="329">
        <f>D49-BE49</f>
        <v>44.16</v>
      </c>
      <c r="AV49" s="330"/>
      <c r="AW49" s="330"/>
      <c r="AX49" s="330"/>
      <c r="AY49" s="330"/>
      <c r="AZ49" s="330"/>
      <c r="BA49" s="330"/>
      <c r="BB49" s="330"/>
      <c r="BC49" s="330"/>
      <c r="BD49" s="330"/>
      <c r="BE49" s="325">
        <f>SUM(AV49:BD49,AB49:AT49,G49:Q49,S49:Z49)</f>
        <v>0</v>
      </c>
      <c r="BF49" s="314">
        <f>AU60</f>
        <v>88.039999999999992</v>
      </c>
      <c r="BG49" s="117">
        <f t="shared" si="13"/>
        <v>-43.879999999999995</v>
      </c>
      <c r="BH49" s="296"/>
      <c r="BI49" s="583"/>
      <c r="BJ49" s="578"/>
    </row>
    <row r="50" spans="1:62" x14ac:dyDescent="0.25">
      <c r="A50" s="319" t="s">
        <v>186</v>
      </c>
      <c r="B50" s="320" t="s">
        <v>96</v>
      </c>
      <c r="C50" s="314" t="s">
        <v>101</v>
      </c>
      <c r="D50" s="590"/>
      <c r="E50" s="328">
        <f t="shared" si="10"/>
        <v>0</v>
      </c>
      <c r="F50" s="325">
        <f t="shared" si="8"/>
        <v>0</v>
      </c>
      <c r="G50" s="330"/>
      <c r="H50" s="330"/>
      <c r="I50" s="330"/>
      <c r="J50" s="330"/>
      <c r="K50" s="330"/>
      <c r="L50" s="330"/>
      <c r="M50" s="330"/>
      <c r="N50" s="330"/>
      <c r="O50" s="330"/>
      <c r="P50" s="330"/>
      <c r="Q50" s="330"/>
      <c r="R50" s="325">
        <f>SUM(S50:Z50,AW50:BC50,AB50:AU50)</f>
        <v>0</v>
      </c>
      <c r="S50" s="330"/>
      <c r="T50" s="330"/>
      <c r="U50" s="330"/>
      <c r="V50" s="330"/>
      <c r="W50" s="330"/>
      <c r="X50" s="330"/>
      <c r="Y50" s="330"/>
      <c r="Z50" s="330"/>
      <c r="AA50" s="551">
        <f t="shared" si="14"/>
        <v>0</v>
      </c>
      <c r="AB50" s="331"/>
      <c r="AC50" s="331"/>
      <c r="AD50" s="331"/>
      <c r="AE50" s="331"/>
      <c r="AF50" s="331"/>
      <c r="AG50" s="331"/>
      <c r="AH50" s="331"/>
      <c r="AI50" s="331"/>
      <c r="AJ50" s="331"/>
      <c r="AK50" s="331"/>
      <c r="AL50" s="331"/>
      <c r="AM50" s="331"/>
      <c r="AN50" s="331"/>
      <c r="AO50" s="331"/>
      <c r="AP50" s="331"/>
      <c r="AQ50" s="331"/>
      <c r="AR50" s="330"/>
      <c r="AS50" s="330"/>
      <c r="AT50" s="330"/>
      <c r="AU50" s="330"/>
      <c r="AV50" s="329">
        <f>D50-BE50</f>
        <v>0</v>
      </c>
      <c r="AW50" s="330"/>
      <c r="AX50" s="330"/>
      <c r="AY50" s="330"/>
      <c r="AZ50" s="330"/>
      <c r="BA50" s="330"/>
      <c r="BB50" s="330"/>
      <c r="BC50" s="330"/>
      <c r="BD50" s="330"/>
      <c r="BE50" s="325">
        <f>SUM(AW50:BD50,AB50:AU50,G50:Q50,S50:Z50)</f>
        <v>0</v>
      </c>
      <c r="BF50" s="314">
        <f>AV60</f>
        <v>0</v>
      </c>
      <c r="BG50" s="117">
        <f t="shared" si="13"/>
        <v>0</v>
      </c>
      <c r="BH50" s="296"/>
      <c r="BI50" s="583"/>
      <c r="BJ50" s="578"/>
    </row>
    <row r="51" spans="1:62" x14ac:dyDescent="0.25">
      <c r="A51" s="319" t="s">
        <v>187</v>
      </c>
      <c r="B51" s="320" t="s">
        <v>97</v>
      </c>
      <c r="C51" s="314" t="s">
        <v>105</v>
      </c>
      <c r="D51" s="578">
        <v>2.0699999999999998</v>
      </c>
      <c r="E51" s="328">
        <f t="shared" si="10"/>
        <v>0</v>
      </c>
      <c r="F51" s="325">
        <f t="shared" si="8"/>
        <v>0</v>
      </c>
      <c r="G51" s="330"/>
      <c r="H51" s="330"/>
      <c r="I51" s="330"/>
      <c r="J51" s="330"/>
      <c r="K51" s="330"/>
      <c r="L51" s="330"/>
      <c r="M51" s="330"/>
      <c r="N51" s="330"/>
      <c r="O51" s="330"/>
      <c r="P51" s="330"/>
      <c r="Q51" s="330"/>
      <c r="R51" s="325">
        <f>SUM(S51:Z51,AX51:BC51,AB51:AV51)</f>
        <v>0</v>
      </c>
      <c r="S51" s="330"/>
      <c r="T51" s="330"/>
      <c r="U51" s="330"/>
      <c r="V51" s="330"/>
      <c r="W51" s="330"/>
      <c r="X51" s="330"/>
      <c r="Y51" s="330"/>
      <c r="Z51" s="330"/>
      <c r="AA51" s="551">
        <f t="shared" si="14"/>
        <v>0</v>
      </c>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29">
        <f>D51-BE51</f>
        <v>2.0699999999999998</v>
      </c>
      <c r="AX51" s="330"/>
      <c r="AY51" s="330"/>
      <c r="AZ51" s="330"/>
      <c r="BA51" s="330"/>
      <c r="BB51" s="330"/>
      <c r="BC51" s="330"/>
      <c r="BD51" s="330"/>
      <c r="BE51" s="325">
        <f>SUM(AX51:BD51,AB51:AV51,G51:Q51,S51:Z51)</f>
        <v>0</v>
      </c>
      <c r="BF51" s="314">
        <f>AW60</f>
        <v>2.0699999999999998</v>
      </c>
      <c r="BG51" s="117">
        <f t="shared" si="13"/>
        <v>0</v>
      </c>
      <c r="BH51" s="296"/>
      <c r="BI51" s="583"/>
      <c r="BJ51" s="578"/>
    </row>
    <row r="52" spans="1:62" x14ac:dyDescent="0.25">
      <c r="A52" s="319" t="s">
        <v>188</v>
      </c>
      <c r="B52" s="320" t="s">
        <v>125</v>
      </c>
      <c r="C52" s="314" t="s">
        <v>102</v>
      </c>
      <c r="D52" s="590"/>
      <c r="E52" s="328">
        <f t="shared" si="10"/>
        <v>0</v>
      </c>
      <c r="F52" s="325">
        <f t="shared" si="8"/>
        <v>0</v>
      </c>
      <c r="G52" s="330"/>
      <c r="H52" s="330"/>
      <c r="I52" s="330"/>
      <c r="J52" s="330"/>
      <c r="K52" s="330"/>
      <c r="L52" s="330"/>
      <c r="M52" s="330"/>
      <c r="N52" s="330"/>
      <c r="O52" s="330"/>
      <c r="P52" s="330"/>
      <c r="Q52" s="330"/>
      <c r="R52" s="325">
        <f>SUM(S52:Z52,AY52:BC52,AB52:AW52)</f>
        <v>0</v>
      </c>
      <c r="S52" s="330"/>
      <c r="T52" s="330"/>
      <c r="U52" s="330"/>
      <c r="V52" s="330"/>
      <c r="W52" s="330"/>
      <c r="X52" s="330"/>
      <c r="Y52" s="330"/>
      <c r="Z52" s="330"/>
      <c r="AA52" s="551">
        <f t="shared" si="14"/>
        <v>0</v>
      </c>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29">
        <f>D52-BE52</f>
        <v>0</v>
      </c>
      <c r="AY52" s="330"/>
      <c r="AZ52" s="330"/>
      <c r="BA52" s="330"/>
      <c r="BB52" s="330"/>
      <c r="BC52" s="330"/>
      <c r="BD52" s="330"/>
      <c r="BE52" s="325">
        <f>SUM(AY52:BD52,S52:AW52,G52:Q52)</f>
        <v>0</v>
      </c>
      <c r="BF52" s="314">
        <f>AX60</f>
        <v>0</v>
      </c>
      <c r="BG52" s="117">
        <f t="shared" si="13"/>
        <v>0</v>
      </c>
      <c r="BH52" s="296"/>
      <c r="BI52" s="583"/>
      <c r="BJ52" s="578"/>
    </row>
    <row r="53" spans="1:62" x14ac:dyDescent="0.25">
      <c r="A53" s="319" t="s">
        <v>189</v>
      </c>
      <c r="B53" s="320" t="s">
        <v>129</v>
      </c>
      <c r="C53" s="314" t="s">
        <v>126</v>
      </c>
      <c r="D53" s="590"/>
      <c r="E53" s="328">
        <f t="shared" si="10"/>
        <v>0</v>
      </c>
      <c r="F53" s="325">
        <f t="shared" si="8"/>
        <v>0</v>
      </c>
      <c r="G53" s="330"/>
      <c r="H53" s="330"/>
      <c r="I53" s="330"/>
      <c r="J53" s="330"/>
      <c r="K53" s="330"/>
      <c r="L53" s="330"/>
      <c r="M53" s="330"/>
      <c r="N53" s="330"/>
      <c r="O53" s="330"/>
      <c r="P53" s="330"/>
      <c r="Q53" s="330"/>
      <c r="R53" s="325">
        <f>SUM(S53:Z53,AZ53:BC53,AB53:AX53)</f>
        <v>0</v>
      </c>
      <c r="S53" s="330"/>
      <c r="T53" s="330"/>
      <c r="U53" s="330"/>
      <c r="V53" s="330"/>
      <c r="W53" s="330"/>
      <c r="X53" s="330"/>
      <c r="Y53" s="330"/>
      <c r="Z53" s="330"/>
      <c r="AA53" s="551">
        <f t="shared" si="14"/>
        <v>0</v>
      </c>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29">
        <f>D53-BE53</f>
        <v>0</v>
      </c>
      <c r="AZ53" s="330"/>
      <c r="BA53" s="330"/>
      <c r="BB53" s="330"/>
      <c r="BC53" s="330"/>
      <c r="BD53" s="330"/>
      <c r="BE53" s="325">
        <f>SUM(AZ53:BD53,AB53:AX53,G53:Q53,S53:Z53)</f>
        <v>0</v>
      </c>
      <c r="BF53" s="314">
        <f>AY60</f>
        <v>0</v>
      </c>
      <c r="BG53" s="117">
        <f t="shared" si="13"/>
        <v>0</v>
      </c>
      <c r="BH53" s="296"/>
      <c r="BI53" s="583"/>
      <c r="BJ53" s="578"/>
    </row>
    <row r="54" spans="1:62" x14ac:dyDescent="0.25">
      <c r="A54" s="319" t="s">
        <v>196</v>
      </c>
      <c r="B54" s="320" t="s">
        <v>157</v>
      </c>
      <c r="C54" s="314" t="s">
        <v>111</v>
      </c>
      <c r="D54" s="580">
        <v>0.05</v>
      </c>
      <c r="E54" s="328">
        <f t="shared" si="10"/>
        <v>0</v>
      </c>
      <c r="F54" s="325">
        <f t="shared" si="8"/>
        <v>0</v>
      </c>
      <c r="G54" s="330"/>
      <c r="H54" s="330"/>
      <c r="I54" s="330"/>
      <c r="J54" s="330"/>
      <c r="K54" s="330"/>
      <c r="L54" s="330"/>
      <c r="M54" s="330"/>
      <c r="N54" s="330"/>
      <c r="O54" s="330"/>
      <c r="P54" s="330"/>
      <c r="Q54" s="330"/>
      <c r="R54" s="325">
        <f>SUM(S54:Z54,BA54:BC54,AB54:AY54)</f>
        <v>0</v>
      </c>
      <c r="S54" s="330"/>
      <c r="T54" s="330"/>
      <c r="U54" s="330"/>
      <c r="V54" s="330"/>
      <c r="W54" s="330"/>
      <c r="X54" s="330"/>
      <c r="Y54" s="330"/>
      <c r="Z54" s="330"/>
      <c r="AA54" s="551">
        <f t="shared" si="14"/>
        <v>0</v>
      </c>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29">
        <f>D54-BE54</f>
        <v>0.05</v>
      </c>
      <c r="BA54" s="330"/>
      <c r="BB54" s="330"/>
      <c r="BC54" s="330"/>
      <c r="BD54" s="330"/>
      <c r="BE54" s="325">
        <f>SUM(BA54:BD54,AB54:AY54,G54:Q54,S54:Z54)</f>
        <v>0</v>
      </c>
      <c r="BF54" s="314">
        <f>AZ60</f>
        <v>0.05</v>
      </c>
      <c r="BG54" s="117">
        <f t="shared" si="13"/>
        <v>0</v>
      </c>
      <c r="BH54" s="296"/>
      <c r="BI54" s="583"/>
      <c r="BJ54" s="580"/>
    </row>
    <row r="55" spans="1:62" x14ac:dyDescent="0.25">
      <c r="A55" s="319" t="s">
        <v>197</v>
      </c>
      <c r="B55" s="320" t="s">
        <v>164</v>
      </c>
      <c r="C55" s="314" t="s">
        <v>165</v>
      </c>
      <c r="D55" s="578">
        <v>75.61</v>
      </c>
      <c r="E55" s="328">
        <f t="shared" si="10"/>
        <v>0.6</v>
      </c>
      <c r="F55" s="325">
        <f t="shared" si="8"/>
        <v>0</v>
      </c>
      <c r="G55" s="330"/>
      <c r="H55" s="330"/>
      <c r="I55" s="330"/>
      <c r="J55" s="330"/>
      <c r="K55" s="330"/>
      <c r="L55" s="330"/>
      <c r="M55" s="330"/>
      <c r="N55" s="330"/>
      <c r="O55" s="330">
        <v>0.6</v>
      </c>
      <c r="P55" s="330"/>
      <c r="Q55" s="330"/>
      <c r="R55" s="325">
        <f>SUM(S55:Z55,BB55:BC55,AB55:AZ55)</f>
        <v>0</v>
      </c>
      <c r="S55" s="330"/>
      <c r="T55" s="330"/>
      <c r="U55" s="330"/>
      <c r="V55" s="330"/>
      <c r="W55" s="330"/>
      <c r="X55" s="330"/>
      <c r="Y55" s="330"/>
      <c r="Z55" s="330"/>
      <c r="AA55" s="551">
        <f t="shared" si="14"/>
        <v>0</v>
      </c>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29">
        <f>D55-BE55</f>
        <v>75.010000000000005</v>
      </c>
      <c r="BB55" s="330"/>
      <c r="BC55" s="330"/>
      <c r="BD55" s="330"/>
      <c r="BE55" s="325">
        <f>SUM(BB55:BD55,AB55:AZ55,G55:Q55,S55:Z55)</f>
        <v>0.6</v>
      </c>
      <c r="BF55" s="314">
        <f>BA60</f>
        <v>75.010000000000005</v>
      </c>
      <c r="BG55" s="117">
        <f t="shared" si="13"/>
        <v>0.59999999999999432</v>
      </c>
      <c r="BH55" s="296"/>
      <c r="BI55" s="583"/>
      <c r="BJ55" s="580"/>
    </row>
    <row r="56" spans="1:62" x14ac:dyDescent="0.25">
      <c r="A56" s="319" t="s">
        <v>198</v>
      </c>
      <c r="B56" s="320" t="s">
        <v>163</v>
      </c>
      <c r="C56" s="314" t="s">
        <v>166</v>
      </c>
      <c r="D56" s="578">
        <v>24.3</v>
      </c>
      <c r="E56" s="328">
        <f t="shared" si="10"/>
        <v>11.52</v>
      </c>
      <c r="F56" s="325">
        <f t="shared" si="8"/>
        <v>0</v>
      </c>
      <c r="G56" s="330"/>
      <c r="H56" s="330"/>
      <c r="I56" s="330"/>
      <c r="J56" s="330"/>
      <c r="K56" s="330"/>
      <c r="L56" s="330"/>
      <c r="M56" s="330"/>
      <c r="N56" s="330"/>
      <c r="O56" s="330">
        <v>11.52</v>
      </c>
      <c r="P56" s="330"/>
      <c r="Q56" s="330"/>
      <c r="R56" s="325">
        <f>SUM(S56:Z56,BC56,AB56:BA56)</f>
        <v>0.04</v>
      </c>
      <c r="S56" s="330"/>
      <c r="T56" s="330"/>
      <c r="U56" s="330"/>
      <c r="V56" s="330"/>
      <c r="W56" s="330"/>
      <c r="X56" s="330"/>
      <c r="Y56" s="330"/>
      <c r="Z56" s="330"/>
      <c r="AA56" s="551">
        <f t="shared" si="14"/>
        <v>0.04</v>
      </c>
      <c r="AB56" s="330"/>
      <c r="AC56" s="330"/>
      <c r="AD56" s="330"/>
      <c r="AE56" s="330"/>
      <c r="AF56" s="330"/>
      <c r="AG56" s="330"/>
      <c r="AH56" s="330"/>
      <c r="AI56" s="330">
        <v>0.04</v>
      </c>
      <c r="AJ56" s="330"/>
      <c r="AK56" s="330"/>
      <c r="AL56" s="330"/>
      <c r="AM56" s="330"/>
      <c r="AN56" s="330"/>
      <c r="AO56" s="330"/>
      <c r="AP56" s="330"/>
      <c r="AQ56" s="330"/>
      <c r="AR56" s="330"/>
      <c r="AS56" s="330"/>
      <c r="AT56" s="330"/>
      <c r="AU56" s="330"/>
      <c r="AV56" s="331"/>
      <c r="AW56" s="330"/>
      <c r="AX56" s="330"/>
      <c r="AY56" s="330"/>
      <c r="AZ56" s="330"/>
      <c r="BA56" s="330"/>
      <c r="BB56" s="329">
        <f>D56-BE56</f>
        <v>12.740000000000002</v>
      </c>
      <c r="BC56" s="330"/>
      <c r="BD56" s="330"/>
      <c r="BE56" s="325">
        <f>SUM(BC56:BD56,AB56:BA56,G56:Q56,S56:Z56)</f>
        <v>11.559999999999999</v>
      </c>
      <c r="BF56" s="314">
        <f>BB60</f>
        <v>12.740000000000002</v>
      </c>
      <c r="BG56" s="117">
        <f t="shared" si="13"/>
        <v>11.559999999999999</v>
      </c>
      <c r="BH56" s="296"/>
      <c r="BI56" s="583"/>
      <c r="BJ56" s="580"/>
    </row>
    <row r="57" spans="1:62" ht="16.5" thickBot="1" x14ac:dyDescent="0.3">
      <c r="A57" s="319" t="s">
        <v>199</v>
      </c>
      <c r="B57" s="320" t="s">
        <v>81</v>
      </c>
      <c r="C57" s="314" t="s">
        <v>82</v>
      </c>
      <c r="D57" s="597"/>
      <c r="E57" s="328">
        <f t="shared" si="10"/>
        <v>0</v>
      </c>
      <c r="F57" s="325">
        <f>SUM(G57:H57)</f>
        <v>0</v>
      </c>
      <c r="G57" s="330"/>
      <c r="H57" s="330"/>
      <c r="I57" s="330"/>
      <c r="J57" s="330"/>
      <c r="K57" s="330"/>
      <c r="L57" s="330"/>
      <c r="M57" s="330"/>
      <c r="N57" s="330"/>
      <c r="O57" s="330"/>
      <c r="P57" s="330"/>
      <c r="Q57" s="330"/>
      <c r="R57" s="325">
        <f>SUM(S57:Z57,AB57:BB57)</f>
        <v>0</v>
      </c>
      <c r="S57" s="330"/>
      <c r="T57" s="330"/>
      <c r="U57" s="330"/>
      <c r="V57" s="330"/>
      <c r="W57" s="330"/>
      <c r="X57" s="330"/>
      <c r="Y57" s="330"/>
      <c r="Z57" s="330"/>
      <c r="AA57" s="551">
        <f t="shared" si="14"/>
        <v>0</v>
      </c>
      <c r="AB57" s="330"/>
      <c r="AC57" s="330"/>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29">
        <f>D57-BE57</f>
        <v>0</v>
      </c>
      <c r="BD57" s="330"/>
      <c r="BE57" s="325">
        <f>SUM(BD57,AB57:BB57,G57:Q57,S57:Z57)</f>
        <v>0</v>
      </c>
      <c r="BF57" s="314">
        <f>BC60</f>
        <v>0</v>
      </c>
      <c r="BG57" s="117">
        <f t="shared" si="13"/>
        <v>0</v>
      </c>
      <c r="BH57" s="296"/>
      <c r="BI57" s="583"/>
      <c r="BJ57" s="580"/>
    </row>
    <row r="58" spans="1:62" x14ac:dyDescent="0.25">
      <c r="A58" s="338">
        <v>3</v>
      </c>
      <c r="B58" s="339" t="s">
        <v>76</v>
      </c>
      <c r="C58" s="340" t="s">
        <v>89</v>
      </c>
      <c r="D58" s="590">
        <v>74.91</v>
      </c>
      <c r="E58" s="328">
        <f t="shared" si="10"/>
        <v>0</v>
      </c>
      <c r="F58" s="325">
        <f>SUM(G58:H58)</f>
        <v>0</v>
      </c>
      <c r="G58" s="330"/>
      <c r="H58" s="330"/>
      <c r="I58" s="330"/>
      <c r="J58" s="330"/>
      <c r="K58" s="330"/>
      <c r="L58" s="330"/>
      <c r="M58" s="330"/>
      <c r="N58" s="330"/>
      <c r="O58" s="330"/>
      <c r="P58" s="330"/>
      <c r="Q58" s="330"/>
      <c r="R58" s="325">
        <f>SUM(S58:Z58,AB58:BC58)</f>
        <v>1.04</v>
      </c>
      <c r="S58" s="330"/>
      <c r="T58" s="330"/>
      <c r="U58" s="330"/>
      <c r="V58" s="330"/>
      <c r="W58" s="330"/>
      <c r="X58" s="330"/>
      <c r="Y58" s="330"/>
      <c r="Z58" s="330"/>
      <c r="AA58" s="551">
        <f t="shared" si="14"/>
        <v>1.04</v>
      </c>
      <c r="AB58" s="330"/>
      <c r="AC58" s="330">
        <v>1</v>
      </c>
      <c r="AD58" s="330"/>
      <c r="AE58" s="330"/>
      <c r="AF58" s="330"/>
      <c r="AG58" s="330"/>
      <c r="AH58" s="330"/>
      <c r="AI58" s="330">
        <v>0.04</v>
      </c>
      <c r="AJ58" s="330"/>
      <c r="AK58" s="330"/>
      <c r="AL58" s="330"/>
      <c r="AM58" s="330"/>
      <c r="AN58" s="330"/>
      <c r="AO58" s="330"/>
      <c r="AP58" s="330"/>
      <c r="AQ58" s="330"/>
      <c r="AR58" s="330"/>
      <c r="AS58" s="330"/>
      <c r="AT58" s="330"/>
      <c r="AU58" s="330"/>
      <c r="AV58" s="330"/>
      <c r="AW58" s="330"/>
      <c r="AX58" s="330"/>
      <c r="AY58" s="330"/>
      <c r="AZ58" s="330"/>
      <c r="BA58" s="330"/>
      <c r="BB58" s="330"/>
      <c r="BC58" s="330"/>
      <c r="BD58" s="329">
        <f>D58-BE58</f>
        <v>73.86999999999999</v>
      </c>
      <c r="BE58" s="325">
        <f>SUM(AB58:BC58,G58:Q58,S58:Z58)</f>
        <v>1.04</v>
      </c>
      <c r="BF58" s="314">
        <f>BD60</f>
        <v>73.86999999999999</v>
      </c>
      <c r="BG58" s="117">
        <f t="shared" si="13"/>
        <v>1.0400000000000063</v>
      </c>
      <c r="BH58" s="296"/>
      <c r="BI58" s="582"/>
      <c r="BJ58" s="580"/>
    </row>
    <row r="59" spans="1:62" ht="16.5" customHeight="1" x14ac:dyDescent="0.25">
      <c r="A59" s="341"/>
      <c r="B59" s="342" t="s">
        <v>121</v>
      </c>
      <c r="C59" s="343"/>
      <c r="D59" s="330"/>
      <c r="E59" s="325">
        <f>SUM(G59:Q59)</f>
        <v>565.52</v>
      </c>
      <c r="F59" s="325">
        <f>SUM(G59:H59)</f>
        <v>0</v>
      </c>
      <c r="G59" s="325">
        <f>SUM(G30:G58,G10:G19,G21:G28)</f>
        <v>0</v>
      </c>
      <c r="H59" s="325">
        <f>SUM(H30:H58,H11:H19,H9,H21:H28)</f>
        <v>0</v>
      </c>
      <c r="I59" s="325">
        <f>SUM(I30:I58,I12:I19,I9:I10,I21:I28)</f>
        <v>0</v>
      </c>
      <c r="J59" s="325">
        <f>SUM(J30:J58,J13:J19,J9:J11,J21:J28)</f>
        <v>553.4</v>
      </c>
      <c r="K59" s="325">
        <f>SUM(K30:K58,K14:K19,K9:K12,K21:K28)</f>
        <v>0</v>
      </c>
      <c r="L59" s="325">
        <f>SUM(L30:L58,L15:L19,L9:L13,L21:L28)</f>
        <v>0</v>
      </c>
      <c r="M59" s="325">
        <f>SUM(M30:M58,M16:M19,M9:M14,M21:M28)</f>
        <v>0</v>
      </c>
      <c r="N59" s="325">
        <f>SUM(N30:N58,N17:N19,N9:N15,N21:N28)</f>
        <v>0</v>
      </c>
      <c r="O59" s="325">
        <f>SUM(O30:O58,O18:O19,O9:O16,O21:O28)</f>
        <v>12.12</v>
      </c>
      <c r="P59" s="325">
        <f>SUM(P30:P58,P19,P9:P17,P21:P28)</f>
        <v>0</v>
      </c>
      <c r="Q59" s="325">
        <f>SUM(Q30:Q58,Q9:Q18,Q21:Q28)</f>
        <v>0</v>
      </c>
      <c r="R59" s="325">
        <f>SUM(S59:Z59,AB59:BC59)</f>
        <v>66.08</v>
      </c>
      <c r="S59" s="325">
        <f>SUM(S30:S58,S9:S19,S22:S28)</f>
        <v>0.2</v>
      </c>
      <c r="T59" s="325">
        <f>SUM(T30:T58,T21,T9:T19,T23:T28)</f>
        <v>0.2</v>
      </c>
      <c r="U59" s="325">
        <f>SUM(U30:U58,U21:U22,U9:U19,U24:U28)</f>
        <v>0</v>
      </c>
      <c r="V59" s="325">
        <f>SUM(V30:V58,V21:V23,V9:V19,V25:V28)</f>
        <v>0</v>
      </c>
      <c r="W59" s="325">
        <f>SUM(W30:W58,W21:W24,W9:W19,W26:W28)</f>
        <v>0</v>
      </c>
      <c r="X59" s="325">
        <f>SUM(X30:X58,X21:X25,X9:X19,X27:X28)</f>
        <v>0</v>
      </c>
      <c r="Y59" s="325">
        <f>SUM(Y30:Y58,Y21:Y26,Y9:Y19,Y28)</f>
        <v>0</v>
      </c>
      <c r="Z59" s="325">
        <f>SUM(Z30:Z58,Z21:Z27,Z9:Z19)</f>
        <v>0</v>
      </c>
      <c r="AA59" s="551">
        <f>SUM(AA30:AA58,AA21:AA28,AA9:AA19)</f>
        <v>21.799999999999997</v>
      </c>
      <c r="AB59" s="325">
        <f>SUM(AB31:AB58,AB21:AB28,AB9:AB19)</f>
        <v>9.11</v>
      </c>
      <c r="AC59" s="325">
        <f>SUM(AC32:AC58,AC21:AC28,AC9:AC19,AC30)</f>
        <v>12.5</v>
      </c>
      <c r="AD59" s="325">
        <f>SUM(AD33:AD58,AD21:AD28,AD9:AD19,AD30:AD31)</f>
        <v>0</v>
      </c>
      <c r="AE59" s="325">
        <f>SUM(AE34:AE58,AE21:AE28,AE9:AE19,AE30:AE32)</f>
        <v>0</v>
      </c>
      <c r="AF59" s="325">
        <f>SUM(AF35:AF58,AF21:AF28,AF9:AF19,AF30:AF33)</f>
        <v>0</v>
      </c>
      <c r="AG59" s="325">
        <f>SUM(AG36:AG58,AG21:AG28,AG9:AG19,AG30:AG34)</f>
        <v>0</v>
      </c>
      <c r="AH59" s="325">
        <f>SUM(AH37:AH58,AH21:AH28,AH9:AH19,AH30:AH35)</f>
        <v>0</v>
      </c>
      <c r="AI59" s="325">
        <f>SUM(AI38:AI58,AI21:AI28,AI9:AI19,AI30:AI36)</f>
        <v>0.19</v>
      </c>
      <c r="AJ59" s="325">
        <f>SUM(AJ39:AJ58,AJ21:AJ28,AJ9:AJ19,AJ30:AJ37)</f>
        <v>0</v>
      </c>
      <c r="AK59" s="325">
        <f>SUM(AK40:AK58,AK21:AK28,AK9:AK19,AK30:AK38)</f>
        <v>0</v>
      </c>
      <c r="AL59" s="325">
        <f>SUM(AL41:AL58,AL21:AL28,AL9:AL19,AL30:AL39)</f>
        <v>0</v>
      </c>
      <c r="AM59" s="325">
        <f>SUM(AM42:AM58,AM21:AM28,AM9:AM19,AM30:AM40)</f>
        <v>0</v>
      </c>
      <c r="AN59" s="325">
        <f>SUM(AN43:AN58,AN21:AN28,AN9:AN19,AN30:AN41)</f>
        <v>0</v>
      </c>
      <c r="AO59" s="325">
        <f>SUM(AO44:AO58,AO21:AO28,AO9:AO19,AO30:AO42)</f>
        <v>0</v>
      </c>
      <c r="AP59" s="325">
        <f>SUM(AP45:AP58,AP21:AP28,AP9:AP19,AP30:AP43)</f>
        <v>0</v>
      </c>
      <c r="AQ59" s="325">
        <f>SUM(AQ46:AQ58,AQ21:AQ28,AQ9:AQ19,AQ30:AQ44)</f>
        <v>0</v>
      </c>
      <c r="AR59" s="325">
        <f>SUM(AR47:AR58,AR21:AR28,AR9:AR19,AR30:AR45)</f>
        <v>0</v>
      </c>
      <c r="AS59" s="325">
        <f>SUM(AS48:AS58,AS21:AS28,AS9:AS19,AS30:AS46)</f>
        <v>0</v>
      </c>
      <c r="AT59" s="325">
        <f>SUM(AT49:AT58,AT21:AT28,AT9:AT19,AT30:AT47)</f>
        <v>0</v>
      </c>
      <c r="AU59" s="325">
        <f>SUM(AU50:AU58,AU21:AU28,AU9:AU19,AU30:AU48)</f>
        <v>43.88</v>
      </c>
      <c r="AV59" s="325">
        <f>SUM(AV51:AV58,AV21:AV28,AV9:AV19,AV30:AV49)</f>
        <v>0</v>
      </c>
      <c r="AW59" s="325">
        <f>SUM(AW52:AW58,AW21:AW28,AW9:AW19,AW30:AW50)</f>
        <v>0</v>
      </c>
      <c r="AX59" s="325">
        <f>SUM(AX53:AX58,AX30:AX51,AX9:AX19,AX21:AX28)</f>
        <v>0</v>
      </c>
      <c r="AY59" s="325">
        <f>SUM(AY54:AY58,AY30:AY52,AY9:AY19,AY21:AY28)</f>
        <v>0</v>
      </c>
      <c r="AZ59" s="325">
        <f>SUM(AZ55:AZ58,AZ30:AZ53,AZ9:AZ19,AZ21:AZ28)</f>
        <v>0</v>
      </c>
      <c r="BA59" s="325">
        <f>SUM(BA56:BA58,BA30:BA54,BA9:BA19,BA21:BA28)</f>
        <v>0</v>
      </c>
      <c r="BB59" s="325">
        <f>SUM(BB57:BB58,BB30:BB55,BB9:BB19,BB21:BB28)</f>
        <v>0</v>
      </c>
      <c r="BC59" s="325">
        <f>SUM(BC58,BC30:BC56,BC9:BC19,BC21:BC28)</f>
        <v>0</v>
      </c>
      <c r="BD59" s="325">
        <f>SUM(BD30:BD57,BD9:BD19,BD21:BD28)</f>
        <v>0</v>
      </c>
      <c r="BE59" s="330"/>
      <c r="BF59" s="330"/>
      <c r="BG59" s="116"/>
      <c r="BH59" s="296"/>
      <c r="BI59" s="582"/>
      <c r="BJ59" s="580"/>
    </row>
    <row r="60" spans="1:62" ht="36.75" customHeight="1" x14ac:dyDescent="0.25">
      <c r="A60" s="344"/>
      <c r="B60" s="345" t="s">
        <v>122</v>
      </c>
      <c r="C60" s="346"/>
      <c r="D60" s="347"/>
      <c r="E60" s="347">
        <f>E59+E7</f>
        <v>1723.1200000000003</v>
      </c>
      <c r="F60" s="347">
        <f>F8+F59</f>
        <v>98.53</v>
      </c>
      <c r="G60" s="347">
        <f>G59+G9</f>
        <v>98.53</v>
      </c>
      <c r="H60" s="347">
        <f>H10+H59</f>
        <v>0</v>
      </c>
      <c r="I60" s="347">
        <f>I11+I59</f>
        <v>268.99</v>
      </c>
      <c r="J60" s="347">
        <f>J12+J59</f>
        <v>920.09999999999991</v>
      </c>
      <c r="K60" s="347">
        <f>K13+K59</f>
        <v>0</v>
      </c>
      <c r="L60" s="347">
        <f>L14+L59</f>
        <v>0</v>
      </c>
      <c r="M60" s="347">
        <f>M15+M59</f>
        <v>340.94</v>
      </c>
      <c r="N60" s="347">
        <f>N16+N59</f>
        <v>65.34</v>
      </c>
      <c r="O60" s="347">
        <f>O59+O17</f>
        <v>12.25</v>
      </c>
      <c r="P60" s="347">
        <f>P59+P18</f>
        <v>0</v>
      </c>
      <c r="Q60" s="347">
        <f>Q59+Q19</f>
        <v>82.31</v>
      </c>
      <c r="R60" s="347">
        <f>SUM(R59,R20)</f>
        <v>313.25000000000006</v>
      </c>
      <c r="S60" s="347">
        <f>S59+S21</f>
        <v>0.2</v>
      </c>
      <c r="T60" s="347">
        <f>T59+T22</f>
        <v>0.2</v>
      </c>
      <c r="U60" s="347">
        <f>U59+U23</f>
        <v>0</v>
      </c>
      <c r="V60" s="347">
        <f>+V59+V24</f>
        <v>0</v>
      </c>
      <c r="W60" s="347">
        <f>+W59+W25</f>
        <v>0.03</v>
      </c>
      <c r="X60" s="347">
        <f>X59+X26</f>
        <v>0</v>
      </c>
      <c r="Y60" s="347">
        <f>+Y59+Y27</f>
        <v>0</v>
      </c>
      <c r="Z60" s="347">
        <f>+Z59+Z28</f>
        <v>0</v>
      </c>
      <c r="AA60" s="553">
        <f>+AA59+AA29</f>
        <v>134.10000000000002</v>
      </c>
      <c r="AB60" s="347">
        <f>+AB59+AB30</f>
        <v>74.34</v>
      </c>
      <c r="AC60" s="347">
        <f>+AC59+AC31</f>
        <v>25.939999999999998</v>
      </c>
      <c r="AD60" s="347">
        <f>+AD59+AD32</f>
        <v>0.06</v>
      </c>
      <c r="AE60" s="347">
        <f>+AE59+AE33</f>
        <v>0.27</v>
      </c>
      <c r="AF60" s="347">
        <f>+AF59+AF34</f>
        <v>0.98</v>
      </c>
      <c r="AG60" s="347">
        <f>+AG59+AG35</f>
        <v>1.93</v>
      </c>
      <c r="AH60" s="347">
        <f>+AH59+AH36</f>
        <v>0</v>
      </c>
      <c r="AI60" s="347">
        <f>+AI59+AI37</f>
        <v>0.23</v>
      </c>
      <c r="AJ60" s="347">
        <f>+AJ59+AJ38</f>
        <v>0</v>
      </c>
      <c r="AK60" s="347">
        <f>+AK59+AK39</f>
        <v>0.18</v>
      </c>
      <c r="AL60" s="347">
        <f>+AL59+AL40</f>
        <v>0</v>
      </c>
      <c r="AM60" s="347">
        <f>+AM59+AM41</f>
        <v>0.68</v>
      </c>
      <c r="AN60" s="347">
        <f>+AN59+AN42</f>
        <v>29.49</v>
      </c>
      <c r="AO60" s="347">
        <f>+AO59+AO43</f>
        <v>0</v>
      </c>
      <c r="AP60" s="347">
        <f>+AP59+AP44</f>
        <v>0</v>
      </c>
      <c r="AQ60" s="347">
        <f>+AQ59+AQ45</f>
        <v>0</v>
      </c>
      <c r="AR60" s="347">
        <f>AR59+AR46</f>
        <v>0</v>
      </c>
      <c r="AS60" s="347">
        <f>AS59+AS47</f>
        <v>0.80999999999999994</v>
      </c>
      <c r="AT60" s="347">
        <f>AT59+AT48</f>
        <v>0</v>
      </c>
      <c r="AU60" s="347">
        <f>AU59+AU49</f>
        <v>88.039999999999992</v>
      </c>
      <c r="AV60" s="347">
        <f>AV59+AV50</f>
        <v>0</v>
      </c>
      <c r="AW60" s="347">
        <f>AW59+AW51</f>
        <v>2.0699999999999998</v>
      </c>
      <c r="AX60" s="347">
        <f>AX59+AX52</f>
        <v>0</v>
      </c>
      <c r="AY60" s="347">
        <f>AY59+AY53</f>
        <v>0</v>
      </c>
      <c r="AZ60" s="347">
        <f>AZ59+AZ54</f>
        <v>0.05</v>
      </c>
      <c r="BA60" s="347">
        <f>BA59+BA55</f>
        <v>75.010000000000005</v>
      </c>
      <c r="BB60" s="347">
        <f>BB59+BB56</f>
        <v>12.740000000000002</v>
      </c>
      <c r="BC60" s="347">
        <f>BC59+BC57</f>
        <v>0</v>
      </c>
      <c r="BD60" s="347">
        <f>BD59+BD58</f>
        <v>73.86999999999999</v>
      </c>
      <c r="BE60" s="347"/>
      <c r="BF60" s="347"/>
      <c r="BG60" s="116"/>
      <c r="BH60" s="296"/>
      <c r="BI60" s="582"/>
      <c r="BJ60" s="578"/>
    </row>
    <row r="61" spans="1:62" ht="36.75" customHeight="1" x14ac:dyDescent="0.25">
      <c r="A61" s="119"/>
      <c r="B61" s="124"/>
      <c r="C61" s="125"/>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547"/>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H61" s="296"/>
      <c r="BI61" s="582"/>
      <c r="BJ61" s="578"/>
    </row>
    <row r="62" spans="1:62" ht="31.5" customHeight="1" x14ac:dyDescent="0.25">
      <c r="A62" s="119"/>
      <c r="B62" s="120" t="s">
        <v>171</v>
      </c>
      <c r="C62" s="121" t="s">
        <v>167</v>
      </c>
      <c r="D62" s="122"/>
      <c r="E62" s="116"/>
      <c r="F62" s="116"/>
      <c r="G62" s="116"/>
      <c r="H62" s="116"/>
      <c r="I62" s="116"/>
      <c r="J62" s="116"/>
      <c r="K62" s="116"/>
      <c r="L62" s="116"/>
      <c r="M62" s="116"/>
      <c r="N62" s="116"/>
      <c r="O62" s="116"/>
      <c r="P62" s="116"/>
      <c r="Q62" s="116"/>
      <c r="R62" s="116"/>
      <c r="S62" s="116"/>
      <c r="T62" s="116"/>
      <c r="U62" s="116"/>
      <c r="V62" s="116"/>
      <c r="W62" s="116"/>
      <c r="X62" s="116"/>
      <c r="Y62" s="116"/>
      <c r="Z62" s="116"/>
      <c r="AA62" s="547"/>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H62" s="296"/>
      <c r="BI62" s="582"/>
      <c r="BJ62" s="578"/>
    </row>
    <row r="63" spans="1:62" ht="16.5" thickBot="1" x14ac:dyDescent="0.3">
      <c r="A63" s="119"/>
      <c r="B63" s="120" t="s">
        <v>172</v>
      </c>
      <c r="C63" s="121" t="s">
        <v>168</v>
      </c>
      <c r="D63" s="122"/>
      <c r="E63" s="116"/>
      <c r="F63" s="116"/>
      <c r="G63" s="116"/>
      <c r="H63" s="116"/>
      <c r="I63" s="116"/>
      <c r="J63" s="116"/>
      <c r="K63" s="116"/>
      <c r="L63" s="116"/>
      <c r="M63" s="116"/>
      <c r="N63" s="116"/>
      <c r="O63" s="116"/>
      <c r="P63" s="116"/>
      <c r="Q63" s="116"/>
      <c r="R63" s="116"/>
      <c r="S63" s="116"/>
      <c r="T63" s="116"/>
      <c r="U63" s="116"/>
      <c r="V63" s="116"/>
      <c r="W63" s="116"/>
      <c r="X63" s="116"/>
      <c r="Y63" s="116"/>
      <c r="Z63" s="116"/>
      <c r="AA63" s="547"/>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5"/>
      <c r="AX63" s="115"/>
      <c r="AY63" s="115"/>
      <c r="AZ63" s="116"/>
      <c r="BA63" s="116"/>
      <c r="BB63" s="116"/>
      <c r="BC63" s="116"/>
      <c r="BD63" s="116"/>
      <c r="BE63" s="116"/>
      <c r="BF63" s="116"/>
      <c r="BH63" s="296"/>
      <c r="BI63" s="584"/>
      <c r="BJ63" s="585"/>
    </row>
    <row r="64" spans="1:62" x14ac:dyDescent="0.25">
      <c r="A64" s="119"/>
      <c r="B64" s="120" t="s">
        <v>173</v>
      </c>
      <c r="C64" s="121" t="s">
        <v>127</v>
      </c>
      <c r="D64" s="122"/>
      <c r="E64" s="116"/>
      <c r="F64" s="116"/>
      <c r="G64" s="116"/>
      <c r="H64" s="116"/>
      <c r="I64" s="116"/>
      <c r="J64" s="116"/>
      <c r="K64" s="116"/>
      <c r="L64" s="116"/>
      <c r="M64" s="116"/>
      <c r="N64" s="116"/>
      <c r="O64" s="116"/>
      <c r="P64" s="116"/>
      <c r="Q64" s="116"/>
      <c r="R64" s="116"/>
      <c r="S64" s="116"/>
      <c r="T64" s="116"/>
      <c r="U64" s="116"/>
      <c r="V64" s="116"/>
      <c r="W64" s="116"/>
      <c r="X64" s="116"/>
      <c r="Y64" s="116"/>
      <c r="Z64" s="116"/>
      <c r="AA64" s="547"/>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5"/>
      <c r="AX64" s="115"/>
      <c r="AY64" s="115"/>
      <c r="AZ64" s="116"/>
      <c r="BA64" s="116"/>
      <c r="BB64" s="116"/>
      <c r="BC64" s="116"/>
      <c r="BD64" s="116"/>
      <c r="BE64" s="116"/>
      <c r="BF64" s="116"/>
      <c r="BH64" s="296"/>
      <c r="BI64" s="295"/>
    </row>
    <row r="65" spans="1:61" x14ac:dyDescent="0.25">
      <c r="A65" s="119"/>
      <c r="B65" s="124"/>
      <c r="C65" s="125"/>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547"/>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5"/>
      <c r="AX65" s="115"/>
      <c r="AY65" s="115"/>
      <c r="AZ65" s="116"/>
      <c r="BA65" s="116"/>
      <c r="BB65" s="116"/>
      <c r="BC65" s="116"/>
      <c r="BD65" s="116"/>
      <c r="BE65" s="116"/>
      <c r="BF65" s="116"/>
      <c r="BH65" s="296"/>
      <c r="BI65" s="293"/>
    </row>
    <row r="66" spans="1:61" x14ac:dyDescent="0.25">
      <c r="AW66" s="115"/>
      <c r="AX66" s="115"/>
      <c r="AY66" s="115"/>
      <c r="BH66" s="296"/>
      <c r="BI66" s="293"/>
    </row>
    <row r="67" spans="1:61" x14ac:dyDescent="0.25">
      <c r="BH67" s="296"/>
      <c r="BI67" s="293"/>
    </row>
    <row r="68" spans="1:61" x14ac:dyDescent="0.25">
      <c r="BH68" s="296"/>
      <c r="BI68" s="293"/>
    </row>
    <row r="69" spans="1:61" x14ac:dyDescent="0.25">
      <c r="BH69" s="294"/>
      <c r="BI69" s="293"/>
    </row>
    <row r="70" spans="1:61" x14ac:dyDescent="0.25">
      <c r="BH70" s="294"/>
      <c r="BI70" s="293"/>
    </row>
    <row r="71" spans="1:61" x14ac:dyDescent="0.25">
      <c r="BH71" s="294"/>
      <c r="BI71" s="295"/>
    </row>
    <row r="72" spans="1:61" x14ac:dyDescent="0.25">
      <c r="BH72" s="294"/>
      <c r="BI72" s="295"/>
    </row>
    <row r="73" spans="1:61" x14ac:dyDescent="0.25">
      <c r="BH73" s="294"/>
      <c r="BI73" s="295"/>
    </row>
    <row r="76" spans="1:61" x14ac:dyDescent="0.25">
      <c r="B76" s="143"/>
    </row>
  </sheetData>
  <sheetProtection selectLockedCells="1"/>
  <mergeCells count="11">
    <mergeCell ref="D5:D6"/>
    <mergeCell ref="F5:BD5"/>
    <mergeCell ref="BE5:BE6"/>
    <mergeCell ref="BF5:BF6"/>
    <mergeCell ref="A1:B1"/>
    <mergeCell ref="A2:BE2"/>
    <mergeCell ref="A3:BF3"/>
    <mergeCell ref="BC4:BF4"/>
    <mergeCell ref="A5:A6"/>
    <mergeCell ref="B5:B6"/>
    <mergeCell ref="C5:C6"/>
  </mergeCells>
  <pageMargins left="0.47" right="0.16" top="0.64" bottom="0.2" header="0.56999999999999995" footer="0.16"/>
  <pageSetup paperSize="8"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L76"/>
  <sheetViews>
    <sheetView topLeftCell="A4" zoomScale="70" zoomScaleNormal="70" zoomScaleSheetLayoutView="55" workbookViewId="0">
      <pane xSplit="4" ySplit="3" topLeftCell="AK49" activePane="bottomRight" state="frozen"/>
      <selection activeCell="D14" sqref="D14"/>
      <selection pane="topRight" activeCell="D14" sqref="D14"/>
      <selection pane="bottomLeft" activeCell="D14" sqref="D14"/>
      <selection pane="bottomRight" activeCell="D14" sqref="D14"/>
    </sheetView>
  </sheetViews>
  <sheetFormatPr defaultColWidth="7.85546875" defaultRowHeight="15.75" x14ac:dyDescent="0.25"/>
  <cols>
    <col min="1" max="1" width="7.5703125" style="140" customWidth="1"/>
    <col min="2" max="2" width="53" style="141" bestFit="1" customWidth="1"/>
    <col min="3" max="3" width="8.85546875" style="142" customWidth="1"/>
    <col min="4" max="4" width="14.85546875" style="99" bestFit="1" customWidth="1"/>
    <col min="5" max="7" width="9.7109375" style="99" bestFit="1" customWidth="1"/>
    <col min="8" max="8" width="8.42578125" style="99" bestFit="1" customWidth="1"/>
    <col min="9" max="9" width="9" style="99" bestFit="1" customWidth="1"/>
    <col min="10" max="10" width="8.42578125" style="99" bestFit="1" customWidth="1"/>
    <col min="11" max="12" width="7.140625" style="99" bestFit="1" customWidth="1"/>
    <col min="13" max="13" width="6.5703125" style="99" bestFit="1" customWidth="1"/>
    <col min="14" max="14" width="6.85546875" style="99" bestFit="1" customWidth="1"/>
    <col min="15" max="15" width="8.42578125" style="99" bestFit="1" customWidth="1"/>
    <col min="16" max="16" width="6.85546875" style="99" bestFit="1" customWidth="1"/>
    <col min="17" max="17" width="7.7109375" style="99" bestFit="1" customWidth="1"/>
    <col min="18" max="18" width="10.28515625" style="99" bestFit="1" customWidth="1"/>
    <col min="19" max="19" width="7.7109375" style="99" bestFit="1" customWidth="1"/>
    <col min="20" max="20" width="7.140625" style="99" bestFit="1" customWidth="1"/>
    <col min="21" max="22" width="6.5703125" style="99" bestFit="1" customWidth="1"/>
    <col min="23" max="23" width="7.7109375" style="99" bestFit="1" customWidth="1"/>
    <col min="24" max="24" width="7.140625" style="99" bestFit="1" customWidth="1"/>
    <col min="25" max="25" width="6.5703125" style="99" bestFit="1" customWidth="1"/>
    <col min="26" max="26" width="7" style="99" bestFit="1" customWidth="1"/>
    <col min="27" max="27" width="9.28515625" style="554" bestFit="1" customWidth="1"/>
    <col min="28" max="28" width="7.140625" style="99" bestFit="1" customWidth="1"/>
    <col min="29" max="36" width="7.7109375" style="99" bestFit="1" customWidth="1"/>
    <col min="37" max="37" width="8.42578125" style="99" bestFit="1" customWidth="1"/>
    <col min="38" max="38" width="8" style="99" bestFit="1" customWidth="1"/>
    <col min="39" max="44" width="8.42578125" style="99" bestFit="1" customWidth="1"/>
    <col min="45" max="45" width="6.85546875" style="99" bestFit="1" customWidth="1"/>
    <col min="46" max="46" width="6.5703125" style="99" bestFit="1" customWidth="1"/>
    <col min="47" max="47" width="6.85546875" style="99" bestFit="1" customWidth="1"/>
    <col min="48" max="48" width="9" style="99" bestFit="1" customWidth="1"/>
    <col min="49" max="49" width="7.7109375" style="99" bestFit="1" customWidth="1"/>
    <col min="50" max="50" width="7.140625" style="99" bestFit="1" customWidth="1"/>
    <col min="51" max="52" width="7.7109375" style="99" bestFit="1" customWidth="1"/>
    <col min="53" max="53" width="9" style="99" bestFit="1" customWidth="1"/>
    <col min="54" max="54" width="8.140625" style="99" bestFit="1" customWidth="1"/>
    <col min="55" max="55" width="7.42578125" style="99" bestFit="1" customWidth="1"/>
    <col min="56" max="56" width="8.42578125" style="99" bestFit="1" customWidth="1"/>
    <col min="57" max="57" width="8.7109375" style="99" customWidth="1"/>
    <col min="58" max="58" width="13.85546875" style="99" bestFit="1" customWidth="1"/>
    <col min="59" max="59" width="16.5703125" style="99" customWidth="1"/>
    <col min="60" max="60" width="47.5703125" style="99" customWidth="1"/>
    <col min="61" max="61" width="7.85546875" style="99"/>
    <col min="62" max="62" width="17" style="99" customWidth="1"/>
    <col min="63" max="63" width="17" style="598" customWidth="1"/>
    <col min="64" max="16384" width="7.85546875" style="99"/>
  </cols>
  <sheetData>
    <row r="1" spans="1:64" x14ac:dyDescent="0.25">
      <c r="A1" s="1249" t="s">
        <v>215</v>
      </c>
      <c r="B1" s="1249"/>
      <c r="C1" s="315"/>
      <c r="D1" s="116"/>
      <c r="E1" s="116"/>
      <c r="F1" s="116"/>
      <c r="G1" s="116"/>
      <c r="H1" s="116"/>
      <c r="I1" s="116"/>
      <c r="J1" s="116"/>
      <c r="K1" s="116"/>
      <c r="L1" s="116"/>
      <c r="M1" s="116"/>
      <c r="N1" s="116"/>
      <c r="O1" s="116"/>
      <c r="P1" s="116"/>
      <c r="Q1" s="116"/>
      <c r="R1" s="116"/>
      <c r="S1" s="116"/>
      <c r="T1" s="116"/>
      <c r="U1" s="116"/>
      <c r="V1" s="116"/>
      <c r="W1" s="116"/>
      <c r="X1" s="116"/>
      <c r="Y1" s="116"/>
      <c r="Z1" s="116"/>
      <c r="AA1" s="547"/>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row>
    <row r="2" spans="1:64" ht="14.25" customHeight="1" x14ac:dyDescent="0.25">
      <c r="A2" s="1250" t="s">
        <v>2</v>
      </c>
      <c r="B2" s="1250"/>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0"/>
      <c r="AT2" s="1250"/>
      <c r="AU2" s="1250"/>
      <c r="AV2" s="1250"/>
      <c r="AW2" s="1250"/>
      <c r="AX2" s="1250"/>
      <c r="AY2" s="1250"/>
      <c r="AZ2" s="1250"/>
      <c r="BA2" s="1250"/>
      <c r="BB2" s="1250"/>
      <c r="BC2" s="1250"/>
      <c r="BD2" s="1250"/>
      <c r="BE2" s="1250"/>
      <c r="BF2" s="116"/>
      <c r="BG2" s="116"/>
    </row>
    <row r="3" spans="1:64" x14ac:dyDescent="0.25">
      <c r="A3" s="1251" t="s">
        <v>611</v>
      </c>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c r="AS3" s="1251"/>
      <c r="AT3" s="1251"/>
      <c r="AU3" s="1251"/>
      <c r="AV3" s="1251"/>
      <c r="AW3" s="1251"/>
      <c r="AX3" s="1251"/>
      <c r="AY3" s="1251"/>
      <c r="AZ3" s="1251"/>
      <c r="BA3" s="1251"/>
      <c r="BB3" s="1251"/>
      <c r="BC3" s="1251"/>
      <c r="BD3" s="1251"/>
      <c r="BE3" s="1251"/>
      <c r="BF3" s="1251"/>
      <c r="BG3" s="116"/>
    </row>
    <row r="4" spans="1:64" x14ac:dyDescent="0.25">
      <c r="A4" s="317"/>
      <c r="B4" s="316"/>
      <c r="C4" s="317"/>
      <c r="D4" s="317"/>
      <c r="E4" s="317"/>
      <c r="F4" s="317"/>
      <c r="G4" s="317"/>
      <c r="H4" s="317"/>
      <c r="I4" s="317"/>
      <c r="J4" s="317"/>
      <c r="K4" s="317"/>
      <c r="L4" s="317"/>
      <c r="M4" s="317"/>
      <c r="N4" s="317"/>
      <c r="O4" s="317"/>
      <c r="P4" s="317"/>
      <c r="Q4" s="317"/>
      <c r="R4" s="317"/>
      <c r="S4" s="317"/>
      <c r="T4" s="317"/>
      <c r="U4" s="317"/>
      <c r="V4" s="317"/>
      <c r="W4" s="317"/>
      <c r="X4" s="317"/>
      <c r="Y4" s="317"/>
      <c r="Z4" s="317"/>
      <c r="AA4" s="548"/>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1252" t="s">
        <v>32</v>
      </c>
      <c r="BD4" s="1252"/>
      <c r="BE4" s="1252"/>
      <c r="BF4" s="1252"/>
      <c r="BG4" s="116"/>
    </row>
    <row r="5" spans="1:64" ht="14.25" customHeight="1" x14ac:dyDescent="0.25">
      <c r="A5" s="1253" t="s">
        <v>20</v>
      </c>
      <c r="B5" s="1254" t="s">
        <v>170</v>
      </c>
      <c r="C5" s="1175" t="s">
        <v>24</v>
      </c>
      <c r="D5" s="1248" t="s">
        <v>427</v>
      </c>
      <c r="E5" s="311"/>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c r="AX5" s="1248"/>
      <c r="AY5" s="1248"/>
      <c r="AZ5" s="1248"/>
      <c r="BA5" s="1248"/>
      <c r="BB5" s="1248"/>
      <c r="BC5" s="1248"/>
      <c r="BD5" s="1248"/>
      <c r="BE5" s="1248" t="s">
        <v>120</v>
      </c>
      <c r="BF5" s="1248" t="s">
        <v>448</v>
      </c>
      <c r="BG5" s="116"/>
    </row>
    <row r="6" spans="1:64" s="138" customFormat="1" ht="36" customHeight="1" x14ac:dyDescent="0.2">
      <c r="A6" s="1253"/>
      <c r="B6" s="1255"/>
      <c r="C6" s="1256"/>
      <c r="D6" s="1248"/>
      <c r="E6" s="312" t="s">
        <v>25</v>
      </c>
      <c r="F6" s="318" t="s">
        <v>86</v>
      </c>
      <c r="G6" s="311" t="s">
        <v>84</v>
      </c>
      <c r="H6" s="311" t="s">
        <v>207</v>
      </c>
      <c r="I6" s="311" t="s">
        <v>56</v>
      </c>
      <c r="J6" s="311" t="s">
        <v>44</v>
      </c>
      <c r="K6" s="311" t="s">
        <v>26</v>
      </c>
      <c r="L6" s="311" t="s">
        <v>27</v>
      </c>
      <c r="M6" s="311" t="s">
        <v>45</v>
      </c>
      <c r="N6" s="311" t="s">
        <v>447</v>
      </c>
      <c r="O6" s="311" t="s">
        <v>78</v>
      </c>
      <c r="P6" s="311" t="s">
        <v>51</v>
      </c>
      <c r="Q6" s="311" t="s">
        <v>58</v>
      </c>
      <c r="R6" s="312" t="s">
        <v>28</v>
      </c>
      <c r="S6" s="311" t="s">
        <v>29</v>
      </c>
      <c r="T6" s="311" t="s">
        <v>30</v>
      </c>
      <c r="U6" s="311" t="s">
        <v>131</v>
      </c>
      <c r="V6" s="311" t="s">
        <v>135</v>
      </c>
      <c r="W6" s="311" t="s">
        <v>133</v>
      </c>
      <c r="X6" s="311" t="s">
        <v>53</v>
      </c>
      <c r="Y6" s="311" t="s">
        <v>46</v>
      </c>
      <c r="Z6" s="311" t="s">
        <v>54</v>
      </c>
      <c r="AA6" s="549" t="s">
        <v>31</v>
      </c>
      <c r="AB6" s="313" t="s">
        <v>249</v>
      </c>
      <c r="AC6" s="313" t="s">
        <v>258</v>
      </c>
      <c r="AD6" s="313" t="s">
        <v>245</v>
      </c>
      <c r="AE6" s="313" t="s">
        <v>436</v>
      </c>
      <c r="AF6" s="313" t="s">
        <v>246</v>
      </c>
      <c r="AG6" s="313" t="s">
        <v>437</v>
      </c>
      <c r="AH6" s="313" t="s">
        <v>438</v>
      </c>
      <c r="AI6" s="313" t="s">
        <v>364</v>
      </c>
      <c r="AJ6" s="313" t="s">
        <v>439</v>
      </c>
      <c r="AK6" s="313" t="s">
        <v>156</v>
      </c>
      <c r="AL6" s="313" t="s">
        <v>77</v>
      </c>
      <c r="AM6" s="313" t="s">
        <v>103</v>
      </c>
      <c r="AN6" s="313" t="s">
        <v>48</v>
      </c>
      <c r="AO6" s="313" t="s">
        <v>440</v>
      </c>
      <c r="AP6" s="313" t="s">
        <v>441</v>
      </c>
      <c r="AQ6" s="313" t="s">
        <v>346</v>
      </c>
      <c r="AR6" s="314" t="s">
        <v>132</v>
      </c>
      <c r="AS6" s="311" t="s">
        <v>159</v>
      </c>
      <c r="AT6" s="311" t="s">
        <v>160</v>
      </c>
      <c r="AU6" s="311" t="s">
        <v>100</v>
      </c>
      <c r="AV6" s="311" t="s">
        <v>101</v>
      </c>
      <c r="AW6" s="311" t="s">
        <v>105</v>
      </c>
      <c r="AX6" s="311" t="s">
        <v>102</v>
      </c>
      <c r="AY6" s="311" t="s">
        <v>126</v>
      </c>
      <c r="AZ6" s="311" t="s">
        <v>111</v>
      </c>
      <c r="BA6" s="311" t="s">
        <v>165</v>
      </c>
      <c r="BB6" s="311" t="s">
        <v>166</v>
      </c>
      <c r="BC6" s="311" t="s">
        <v>82</v>
      </c>
      <c r="BD6" s="311" t="s">
        <v>89</v>
      </c>
      <c r="BE6" s="1248"/>
      <c r="BF6" s="1248"/>
      <c r="BG6" s="117"/>
      <c r="BK6" s="599"/>
    </row>
    <row r="7" spans="1:64" s="138" customFormat="1" x14ac:dyDescent="0.25">
      <c r="A7" s="319">
        <v>1</v>
      </c>
      <c r="B7" s="320" t="s">
        <v>35</v>
      </c>
      <c r="C7" s="321" t="s">
        <v>25</v>
      </c>
      <c r="D7" s="590">
        <f>D8+D11+D12+D13+D14+D15+D17+D18+D19</f>
        <v>6459.75</v>
      </c>
      <c r="E7" s="323">
        <f>D7-BE7</f>
        <v>6331.2</v>
      </c>
      <c r="F7" s="324">
        <f>SUM(F11:F19)</f>
        <v>0</v>
      </c>
      <c r="G7" s="324">
        <f>SUM(G10:G19)</f>
        <v>0</v>
      </c>
      <c r="H7" s="324">
        <f>SUM(H9,H11:H19)</f>
        <v>0</v>
      </c>
      <c r="I7" s="324">
        <f>SUM(I9:I10,I12:I19)</f>
        <v>0</v>
      </c>
      <c r="J7" s="324">
        <f>SUM(J9:J11,J13:J19)</f>
        <v>0</v>
      </c>
      <c r="K7" s="324">
        <f>SUM(K9:K12,K14:K19)</f>
        <v>0</v>
      </c>
      <c r="L7" s="324">
        <f>SUM(L9:L13,L15:L19)</f>
        <v>0</v>
      </c>
      <c r="M7" s="324">
        <f>SUM(M9:M14,M16:M19)</f>
        <v>0</v>
      </c>
      <c r="N7" s="324">
        <f>SUM(N9:N15,N17:N19)</f>
        <v>0</v>
      </c>
      <c r="O7" s="324">
        <f>SUM(O9:O16,O18:O19)</f>
        <v>0</v>
      </c>
      <c r="P7" s="324">
        <f>SUM(P9:P17,P19)</f>
        <v>0</v>
      </c>
      <c r="Q7" s="324">
        <f>SUM(Q9:Q18)</f>
        <v>97.1</v>
      </c>
      <c r="R7" s="325">
        <f>SUM(R9:R19)</f>
        <v>31.45</v>
      </c>
      <c r="S7" s="324">
        <f>SUM(S9:S19)</f>
        <v>9.5</v>
      </c>
      <c r="T7" s="324">
        <f t="shared" ref="T7:BD7" si="0">SUM(T9:T19)</f>
        <v>0.17</v>
      </c>
      <c r="U7" s="324">
        <f t="shared" si="0"/>
        <v>0</v>
      </c>
      <c r="V7" s="324">
        <f t="shared" si="0"/>
        <v>0</v>
      </c>
      <c r="W7" s="324">
        <f t="shared" si="0"/>
        <v>0.49</v>
      </c>
      <c r="X7" s="324">
        <f t="shared" si="0"/>
        <v>0</v>
      </c>
      <c r="Y7" s="324">
        <f t="shared" si="0"/>
        <v>0</v>
      </c>
      <c r="Z7" s="324">
        <f>SUM(Z9:Z19)</f>
        <v>0</v>
      </c>
      <c r="AA7" s="550">
        <f t="shared" si="0"/>
        <v>7.1</v>
      </c>
      <c r="AB7" s="324">
        <f t="shared" si="0"/>
        <v>5.26</v>
      </c>
      <c r="AC7" s="324">
        <f t="shared" si="0"/>
        <v>0</v>
      </c>
      <c r="AD7" s="324">
        <f t="shared" si="0"/>
        <v>0</v>
      </c>
      <c r="AE7" s="324">
        <f t="shared" si="0"/>
        <v>0</v>
      </c>
      <c r="AF7" s="324">
        <f t="shared" si="0"/>
        <v>0.71</v>
      </c>
      <c r="AG7" s="324">
        <f t="shared" si="0"/>
        <v>0.56000000000000005</v>
      </c>
      <c r="AH7" s="324">
        <f t="shared" si="0"/>
        <v>0</v>
      </c>
      <c r="AI7" s="324">
        <f t="shared" si="0"/>
        <v>0.26999999999999996</v>
      </c>
      <c r="AJ7" s="324">
        <f t="shared" si="0"/>
        <v>0</v>
      </c>
      <c r="AK7" s="324">
        <f t="shared" si="0"/>
        <v>0.3</v>
      </c>
      <c r="AL7" s="324">
        <f t="shared" si="0"/>
        <v>0</v>
      </c>
      <c r="AM7" s="324">
        <f t="shared" si="0"/>
        <v>0</v>
      </c>
      <c r="AN7" s="324">
        <f t="shared" si="0"/>
        <v>0</v>
      </c>
      <c r="AO7" s="324">
        <f t="shared" si="0"/>
        <v>0</v>
      </c>
      <c r="AP7" s="324">
        <f t="shared" si="0"/>
        <v>0</v>
      </c>
      <c r="AQ7" s="324">
        <f t="shared" si="0"/>
        <v>0</v>
      </c>
      <c r="AR7" s="324">
        <f t="shared" si="0"/>
        <v>0</v>
      </c>
      <c r="AS7" s="324">
        <f t="shared" si="0"/>
        <v>1.5</v>
      </c>
      <c r="AT7" s="324">
        <f t="shared" si="0"/>
        <v>0</v>
      </c>
      <c r="AU7" s="324">
        <f t="shared" si="0"/>
        <v>10.1</v>
      </c>
      <c r="AV7" s="324">
        <f t="shared" si="0"/>
        <v>0</v>
      </c>
      <c r="AW7" s="324">
        <f t="shared" si="0"/>
        <v>0.25</v>
      </c>
      <c r="AX7" s="324">
        <f t="shared" si="0"/>
        <v>0</v>
      </c>
      <c r="AY7" s="324">
        <f t="shared" si="0"/>
        <v>0</v>
      </c>
      <c r="AZ7" s="324">
        <f t="shared" si="0"/>
        <v>2.34</v>
      </c>
      <c r="BA7" s="324">
        <f t="shared" si="0"/>
        <v>0</v>
      </c>
      <c r="BB7" s="324">
        <f t="shared" si="0"/>
        <v>0</v>
      </c>
      <c r="BC7" s="324">
        <f t="shared" si="0"/>
        <v>0</v>
      </c>
      <c r="BD7" s="324">
        <f t="shared" si="0"/>
        <v>0</v>
      </c>
      <c r="BE7" s="326">
        <f>SUM(BE9:BE19)</f>
        <v>128.54999999999998</v>
      </c>
      <c r="BF7" s="327">
        <f>E60</f>
        <v>6428.3</v>
      </c>
      <c r="BG7" s="117">
        <f t="shared" ref="BG7:BG15" si="1">D7-BF7</f>
        <v>31.449999999999818</v>
      </c>
      <c r="BH7" s="139"/>
      <c r="BI7" s="115"/>
      <c r="BJ7" s="581"/>
      <c r="BK7" s="600"/>
      <c r="BL7" s="115"/>
    </row>
    <row r="8" spans="1:64" x14ac:dyDescent="0.25">
      <c r="A8" s="319">
        <v>1.1000000000000001</v>
      </c>
      <c r="B8" s="320" t="s">
        <v>85</v>
      </c>
      <c r="C8" s="314" t="s">
        <v>86</v>
      </c>
      <c r="D8" s="590">
        <f>D9+D10</f>
        <v>305.45999999999998</v>
      </c>
      <c r="E8" s="328">
        <f>SUM(I8:Q8)</f>
        <v>0</v>
      </c>
      <c r="F8" s="329">
        <f>D8-BE8</f>
        <v>302.39999999999998</v>
      </c>
      <c r="G8" s="325">
        <f>SUM(G10)</f>
        <v>0</v>
      </c>
      <c r="H8" s="325">
        <f>SUM(H9)</f>
        <v>0</v>
      </c>
      <c r="I8" s="325">
        <f>SUM(I9:I10)</f>
        <v>0</v>
      </c>
      <c r="J8" s="325">
        <f t="shared" ref="J8:BE8" si="2">SUM(J9:J10)</f>
        <v>0</v>
      </c>
      <c r="K8" s="325">
        <f t="shared" si="2"/>
        <v>0</v>
      </c>
      <c r="L8" s="325">
        <f t="shared" si="2"/>
        <v>0</v>
      </c>
      <c r="M8" s="325">
        <f t="shared" si="2"/>
        <v>0</v>
      </c>
      <c r="N8" s="325">
        <f t="shared" si="2"/>
        <v>0</v>
      </c>
      <c r="O8" s="325">
        <f t="shared" si="2"/>
        <v>0</v>
      </c>
      <c r="P8" s="325">
        <f t="shared" si="2"/>
        <v>0</v>
      </c>
      <c r="Q8" s="325">
        <f t="shared" si="2"/>
        <v>0</v>
      </c>
      <c r="R8" s="325">
        <f>SUM(R9:R10)</f>
        <v>3.06</v>
      </c>
      <c r="S8" s="325">
        <f t="shared" si="2"/>
        <v>0</v>
      </c>
      <c r="T8" s="325">
        <f t="shared" si="2"/>
        <v>0.17</v>
      </c>
      <c r="U8" s="325">
        <f t="shared" si="2"/>
        <v>0</v>
      </c>
      <c r="V8" s="325">
        <f t="shared" si="2"/>
        <v>0</v>
      </c>
      <c r="W8" s="325">
        <f t="shared" si="2"/>
        <v>0.49</v>
      </c>
      <c r="X8" s="325">
        <f t="shared" si="2"/>
        <v>0</v>
      </c>
      <c r="Y8" s="325">
        <f t="shared" si="2"/>
        <v>0</v>
      </c>
      <c r="Z8" s="325">
        <f>SUM(Z9:Z10)</f>
        <v>0</v>
      </c>
      <c r="AA8" s="551">
        <f t="shared" si="2"/>
        <v>1.2999999999999998</v>
      </c>
      <c r="AB8" s="325">
        <f t="shared" si="2"/>
        <v>1.18</v>
      </c>
      <c r="AC8" s="325">
        <f t="shared" si="2"/>
        <v>0</v>
      </c>
      <c r="AD8" s="325">
        <f t="shared" si="2"/>
        <v>0</v>
      </c>
      <c r="AE8" s="325">
        <f t="shared" si="2"/>
        <v>0</v>
      </c>
      <c r="AF8" s="325">
        <f t="shared" si="2"/>
        <v>0</v>
      </c>
      <c r="AG8" s="325">
        <f t="shared" si="2"/>
        <v>0</v>
      </c>
      <c r="AH8" s="325">
        <f t="shared" si="2"/>
        <v>0</v>
      </c>
      <c r="AI8" s="325">
        <f t="shared" si="2"/>
        <v>0.12</v>
      </c>
      <c r="AJ8" s="325">
        <f t="shared" si="2"/>
        <v>0</v>
      </c>
      <c r="AK8" s="325">
        <f t="shared" si="2"/>
        <v>0</v>
      </c>
      <c r="AL8" s="325">
        <f t="shared" si="2"/>
        <v>0</v>
      </c>
      <c r="AM8" s="325">
        <f t="shared" si="2"/>
        <v>0</v>
      </c>
      <c r="AN8" s="325">
        <f t="shared" si="2"/>
        <v>0</v>
      </c>
      <c r="AO8" s="325">
        <f t="shared" si="2"/>
        <v>0</v>
      </c>
      <c r="AP8" s="325">
        <f t="shared" si="2"/>
        <v>0</v>
      </c>
      <c r="AQ8" s="325">
        <f t="shared" si="2"/>
        <v>0</v>
      </c>
      <c r="AR8" s="325">
        <f t="shared" si="2"/>
        <v>0</v>
      </c>
      <c r="AS8" s="325">
        <f t="shared" si="2"/>
        <v>0</v>
      </c>
      <c r="AT8" s="325">
        <f t="shared" si="2"/>
        <v>0</v>
      </c>
      <c r="AU8" s="325">
        <f t="shared" si="2"/>
        <v>1</v>
      </c>
      <c r="AV8" s="325">
        <f t="shared" si="2"/>
        <v>0</v>
      </c>
      <c r="AW8" s="325">
        <f t="shared" si="2"/>
        <v>0.1</v>
      </c>
      <c r="AX8" s="325">
        <f t="shared" si="2"/>
        <v>0</v>
      </c>
      <c r="AY8" s="325">
        <f t="shared" si="2"/>
        <v>0</v>
      </c>
      <c r="AZ8" s="325">
        <f t="shared" si="2"/>
        <v>0</v>
      </c>
      <c r="BA8" s="325">
        <f t="shared" si="2"/>
        <v>0</v>
      </c>
      <c r="BB8" s="325">
        <f t="shared" si="2"/>
        <v>0</v>
      </c>
      <c r="BC8" s="325">
        <f t="shared" si="2"/>
        <v>0</v>
      </c>
      <c r="BD8" s="325">
        <f t="shared" si="2"/>
        <v>0</v>
      </c>
      <c r="BE8" s="325">
        <f t="shared" si="2"/>
        <v>3.06</v>
      </c>
      <c r="BF8" s="314">
        <f>F60</f>
        <v>302.39999999999998</v>
      </c>
      <c r="BG8" s="117">
        <f t="shared" si="1"/>
        <v>3.0600000000000023</v>
      </c>
      <c r="BH8" s="139"/>
      <c r="BI8" s="115"/>
      <c r="BJ8" s="582"/>
      <c r="BK8" s="591"/>
      <c r="BL8" s="115"/>
    </row>
    <row r="9" spans="1:64" x14ac:dyDescent="0.25">
      <c r="A9" s="319"/>
      <c r="B9" s="320" t="s">
        <v>208</v>
      </c>
      <c r="C9" s="314" t="s">
        <v>84</v>
      </c>
      <c r="D9" s="576">
        <v>305.45999999999998</v>
      </c>
      <c r="E9" s="328">
        <f>SUM(H9:Q9)</f>
        <v>0</v>
      </c>
      <c r="F9" s="325">
        <f>SUM(H9)</f>
        <v>0</v>
      </c>
      <c r="G9" s="329">
        <f>D9-BE9</f>
        <v>302.39999999999998</v>
      </c>
      <c r="H9" s="330"/>
      <c r="I9" s="330"/>
      <c r="J9" s="330"/>
      <c r="K9" s="330"/>
      <c r="L9" s="330"/>
      <c r="M9" s="330"/>
      <c r="N9" s="330"/>
      <c r="O9" s="330"/>
      <c r="P9" s="330"/>
      <c r="Q9" s="330"/>
      <c r="R9" s="325">
        <f t="shared" ref="R9:R19" si="3">SUM(S9:Z9,AB9:BC9)</f>
        <v>3.06</v>
      </c>
      <c r="S9" s="331"/>
      <c r="T9" s="330">
        <v>0.17</v>
      </c>
      <c r="U9" s="330"/>
      <c r="V9" s="330"/>
      <c r="W9" s="331">
        <v>0.49</v>
      </c>
      <c r="X9" s="330"/>
      <c r="Y9" s="330"/>
      <c r="Z9" s="330"/>
      <c r="AA9" s="552">
        <f>SUM(AB9:AQ9)</f>
        <v>1.2999999999999998</v>
      </c>
      <c r="AB9" s="331">
        <v>1.18</v>
      </c>
      <c r="AC9" s="331"/>
      <c r="AD9" s="331"/>
      <c r="AE9" s="331"/>
      <c r="AF9" s="331"/>
      <c r="AG9" s="331"/>
      <c r="AH9" s="331"/>
      <c r="AI9" s="331">
        <v>0.12</v>
      </c>
      <c r="AJ9" s="331"/>
      <c r="AK9" s="331"/>
      <c r="AL9" s="331"/>
      <c r="AM9" s="331"/>
      <c r="AN9" s="331"/>
      <c r="AO9" s="331"/>
      <c r="AP9" s="331"/>
      <c r="AQ9" s="331"/>
      <c r="AR9" s="330"/>
      <c r="AS9" s="330"/>
      <c r="AT9" s="330"/>
      <c r="AU9" s="330">
        <v>1</v>
      </c>
      <c r="AV9" s="331"/>
      <c r="AW9" s="331">
        <v>0.1</v>
      </c>
      <c r="AX9" s="330"/>
      <c r="AY9" s="330"/>
      <c r="AZ9" s="330"/>
      <c r="BA9" s="330"/>
      <c r="BB9" s="330"/>
      <c r="BC9" s="330"/>
      <c r="BD9" s="330"/>
      <c r="BE9" s="325">
        <f>SUM(H9:Q9,S9:Z9,AB9:BD9)</f>
        <v>3.06</v>
      </c>
      <c r="BF9" s="314">
        <f>G60</f>
        <v>302.39999999999998</v>
      </c>
      <c r="BG9" s="117">
        <f t="shared" si="1"/>
        <v>3.0600000000000023</v>
      </c>
      <c r="BH9" s="139"/>
      <c r="BI9" s="115"/>
      <c r="BJ9" s="586"/>
      <c r="BK9" s="591"/>
      <c r="BL9" s="115"/>
    </row>
    <row r="10" spans="1:64" x14ac:dyDescent="0.25">
      <c r="A10" s="319"/>
      <c r="B10" s="320" t="s">
        <v>209</v>
      </c>
      <c r="C10" s="314" t="s">
        <v>207</v>
      </c>
      <c r="D10" s="591"/>
      <c r="E10" s="328">
        <f>SUM(G10,I10:Q10)</f>
        <v>0</v>
      </c>
      <c r="F10" s="325">
        <f>SUM(G10)</f>
        <v>0</v>
      </c>
      <c r="G10" s="330"/>
      <c r="H10" s="329">
        <f>D10-BE10</f>
        <v>0</v>
      </c>
      <c r="I10" s="330"/>
      <c r="J10" s="330"/>
      <c r="K10" s="330"/>
      <c r="L10" s="330"/>
      <c r="M10" s="330"/>
      <c r="N10" s="330"/>
      <c r="O10" s="330"/>
      <c r="P10" s="330"/>
      <c r="Q10" s="330"/>
      <c r="R10" s="325">
        <f t="shared" si="3"/>
        <v>0</v>
      </c>
      <c r="S10" s="330"/>
      <c r="T10" s="330"/>
      <c r="U10" s="330"/>
      <c r="V10" s="330"/>
      <c r="W10" s="330"/>
      <c r="X10" s="330"/>
      <c r="Y10" s="330"/>
      <c r="Z10" s="330"/>
      <c r="AA10" s="552">
        <f t="shared" ref="AA10:AA19" si="4">SUM(AB10:AQ10)</f>
        <v>0</v>
      </c>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25">
        <f>SUM(AB10:BD10,I10:Q10,G10,S10:Z10)</f>
        <v>0</v>
      </c>
      <c r="BF10" s="314">
        <f>H60</f>
        <v>0</v>
      </c>
      <c r="BG10" s="117">
        <f t="shared" si="1"/>
        <v>0</v>
      </c>
      <c r="BH10" s="139"/>
      <c r="BI10" s="115"/>
      <c r="BJ10" s="587"/>
      <c r="BK10" s="591"/>
      <c r="BL10" s="115"/>
    </row>
    <row r="11" spans="1:64" x14ac:dyDescent="0.25">
      <c r="A11" s="319">
        <v>1.2</v>
      </c>
      <c r="B11" s="320" t="s">
        <v>113</v>
      </c>
      <c r="C11" s="314" t="s">
        <v>56</v>
      </c>
      <c r="D11" s="576">
        <v>166.86</v>
      </c>
      <c r="E11" s="328">
        <f>SUM(G11:H11,J11:Q11)</f>
        <v>0</v>
      </c>
      <c r="F11" s="325">
        <f>SUM(G11:H11)</f>
        <v>0</v>
      </c>
      <c r="G11" s="330"/>
      <c r="H11" s="330"/>
      <c r="I11" s="329">
        <f>D11-BE11</f>
        <v>158.48000000000002</v>
      </c>
      <c r="J11" s="330"/>
      <c r="K11" s="330"/>
      <c r="L11" s="330"/>
      <c r="M11" s="330"/>
      <c r="N11" s="330"/>
      <c r="O11" s="330"/>
      <c r="P11" s="330"/>
      <c r="Q11" s="330"/>
      <c r="R11" s="325">
        <f t="shared" si="3"/>
        <v>8.379999999999999</v>
      </c>
      <c r="S11" s="330">
        <v>0.4</v>
      </c>
      <c r="T11" s="330"/>
      <c r="U11" s="330"/>
      <c r="V11" s="330"/>
      <c r="W11" s="330"/>
      <c r="X11" s="330"/>
      <c r="Y11" s="330"/>
      <c r="Z11" s="330"/>
      <c r="AA11" s="552">
        <f t="shared" si="4"/>
        <v>1.99</v>
      </c>
      <c r="AB11" s="330">
        <v>0.67</v>
      </c>
      <c r="AC11" s="330"/>
      <c r="AD11" s="330"/>
      <c r="AE11" s="330"/>
      <c r="AF11" s="330">
        <v>0.71</v>
      </c>
      <c r="AG11" s="330">
        <v>0.56000000000000005</v>
      </c>
      <c r="AH11" s="330"/>
      <c r="AI11" s="330">
        <v>0.05</v>
      </c>
      <c r="AJ11" s="330"/>
      <c r="AK11" s="330"/>
      <c r="AL11" s="330"/>
      <c r="AM11" s="330"/>
      <c r="AN11" s="330"/>
      <c r="AO11" s="330"/>
      <c r="AP11" s="330"/>
      <c r="AQ11" s="330"/>
      <c r="AR11" s="330"/>
      <c r="AS11" s="330">
        <v>1.5</v>
      </c>
      <c r="AT11" s="330"/>
      <c r="AU11" s="330">
        <v>2.15</v>
      </c>
      <c r="AV11" s="330"/>
      <c r="AW11" s="330"/>
      <c r="AX11" s="330"/>
      <c r="AY11" s="330"/>
      <c r="AZ11" s="330">
        <v>2.34</v>
      </c>
      <c r="BA11" s="330"/>
      <c r="BB11" s="330"/>
      <c r="BC11" s="330"/>
      <c r="BD11" s="330"/>
      <c r="BE11" s="325">
        <f>SUM(AB11:BD11,J11:Q11,G11:H11,S11:Z11)</f>
        <v>8.3800000000000008</v>
      </c>
      <c r="BF11" s="314">
        <f>I60</f>
        <v>158.48000000000002</v>
      </c>
      <c r="BG11" s="117">
        <f t="shared" si="1"/>
        <v>8.3799999999999955</v>
      </c>
      <c r="BJ11" s="587"/>
      <c r="BK11" s="591"/>
    </row>
    <row r="12" spans="1:64" x14ac:dyDescent="0.25">
      <c r="A12" s="319">
        <v>1.3</v>
      </c>
      <c r="B12" s="320" t="s">
        <v>39</v>
      </c>
      <c r="C12" s="314" t="s">
        <v>44</v>
      </c>
      <c r="D12" s="576">
        <v>623.55999999999995</v>
      </c>
      <c r="E12" s="328">
        <f>SUM(G12:I12,K12:Q12)</f>
        <v>0</v>
      </c>
      <c r="F12" s="325">
        <f t="shared" ref="F12:F18" si="5">SUM(G12:H12)</f>
        <v>0</v>
      </c>
      <c r="G12" s="330"/>
      <c r="H12" s="330"/>
      <c r="I12" s="330"/>
      <c r="J12" s="329">
        <f>D12-BE12</f>
        <v>611.09999999999991</v>
      </c>
      <c r="K12" s="330"/>
      <c r="L12" s="330"/>
      <c r="M12" s="330"/>
      <c r="N12" s="330"/>
      <c r="O12" s="330"/>
      <c r="P12" s="330"/>
      <c r="Q12" s="330"/>
      <c r="R12" s="325">
        <f t="shared" si="3"/>
        <v>12.459999999999999</v>
      </c>
      <c r="S12" s="330">
        <v>1.6</v>
      </c>
      <c r="T12" s="330"/>
      <c r="U12" s="330"/>
      <c r="V12" s="330"/>
      <c r="W12" s="330"/>
      <c r="X12" s="330"/>
      <c r="Y12" s="330"/>
      <c r="Z12" s="330"/>
      <c r="AA12" s="552">
        <f t="shared" si="4"/>
        <v>3.76</v>
      </c>
      <c r="AB12" s="330">
        <v>3.41</v>
      </c>
      <c r="AC12" s="330"/>
      <c r="AD12" s="330"/>
      <c r="AE12" s="330"/>
      <c r="AF12" s="330"/>
      <c r="AG12" s="330"/>
      <c r="AH12" s="330"/>
      <c r="AI12" s="330">
        <v>0.05</v>
      </c>
      <c r="AJ12" s="330"/>
      <c r="AK12" s="330">
        <v>0.3</v>
      </c>
      <c r="AL12" s="330"/>
      <c r="AM12" s="330"/>
      <c r="AN12" s="330"/>
      <c r="AO12" s="330"/>
      <c r="AP12" s="330"/>
      <c r="AQ12" s="330"/>
      <c r="AR12" s="330"/>
      <c r="AS12" s="330"/>
      <c r="AT12" s="330"/>
      <c r="AU12" s="330">
        <v>6.95</v>
      </c>
      <c r="AV12" s="330"/>
      <c r="AW12" s="330">
        <v>0.15</v>
      </c>
      <c r="AX12" s="330"/>
      <c r="AY12" s="330"/>
      <c r="AZ12" s="330"/>
      <c r="BA12" s="330"/>
      <c r="BB12" s="330"/>
      <c r="BC12" s="330"/>
      <c r="BD12" s="330"/>
      <c r="BE12" s="325">
        <f>SUM(AB12:BD12,K12:Q12,G12:I12,S12:Z12)</f>
        <v>12.46</v>
      </c>
      <c r="BF12" s="314">
        <f>J60</f>
        <v>611.09999999999991</v>
      </c>
      <c r="BG12" s="117">
        <f t="shared" si="1"/>
        <v>12.460000000000036</v>
      </c>
      <c r="BJ12" s="587"/>
      <c r="BK12" s="591"/>
    </row>
    <row r="13" spans="1:64" x14ac:dyDescent="0.25">
      <c r="A13" s="319">
        <v>1.4</v>
      </c>
      <c r="B13" s="320" t="s">
        <v>15</v>
      </c>
      <c r="C13" s="314" t="s">
        <v>26</v>
      </c>
      <c r="D13" s="577">
        <v>1071.69</v>
      </c>
      <c r="E13" s="328">
        <f>SUM(G13:J13,L13:Q13)</f>
        <v>0</v>
      </c>
      <c r="F13" s="325">
        <f t="shared" si="5"/>
        <v>0</v>
      </c>
      <c r="G13" s="330"/>
      <c r="H13" s="330"/>
      <c r="I13" s="330"/>
      <c r="J13" s="330"/>
      <c r="K13" s="329">
        <f>D13-BE13</f>
        <v>1071.69</v>
      </c>
      <c r="L13" s="330"/>
      <c r="M13" s="330"/>
      <c r="N13" s="330"/>
      <c r="O13" s="330"/>
      <c r="P13" s="330"/>
      <c r="Q13" s="330"/>
      <c r="R13" s="325">
        <f t="shared" si="3"/>
        <v>0</v>
      </c>
      <c r="S13" s="330"/>
      <c r="T13" s="330"/>
      <c r="U13" s="330"/>
      <c r="V13" s="330"/>
      <c r="W13" s="330"/>
      <c r="X13" s="330"/>
      <c r="Y13" s="330"/>
      <c r="Z13" s="330"/>
      <c r="AA13" s="552">
        <f t="shared" si="4"/>
        <v>0</v>
      </c>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25">
        <f>SUM(AB13:BD13,L13:Q13,G13:J13,S13:Z13)</f>
        <v>0</v>
      </c>
      <c r="BF13" s="314">
        <f>K60</f>
        <v>1071.69</v>
      </c>
      <c r="BG13" s="117">
        <f t="shared" si="1"/>
        <v>0</v>
      </c>
      <c r="BJ13" s="587"/>
      <c r="BK13" s="591"/>
    </row>
    <row r="14" spans="1:64" x14ac:dyDescent="0.25">
      <c r="A14" s="319">
        <v>1.5</v>
      </c>
      <c r="B14" s="320" t="s">
        <v>16</v>
      </c>
      <c r="C14" s="314" t="s">
        <v>27</v>
      </c>
      <c r="D14" s="590"/>
      <c r="E14" s="328">
        <f>SUM(G14:K14,M14:Q14)</f>
        <v>0</v>
      </c>
      <c r="F14" s="325">
        <f t="shared" si="5"/>
        <v>0</v>
      </c>
      <c r="G14" s="330"/>
      <c r="H14" s="330"/>
      <c r="I14" s="330"/>
      <c r="J14" s="330"/>
      <c r="K14" s="330"/>
      <c r="L14" s="329">
        <f>D14-BE14</f>
        <v>0</v>
      </c>
      <c r="M14" s="330"/>
      <c r="N14" s="330"/>
      <c r="O14" s="330"/>
      <c r="P14" s="330"/>
      <c r="Q14" s="330"/>
      <c r="R14" s="325">
        <f t="shared" si="3"/>
        <v>0</v>
      </c>
      <c r="S14" s="330"/>
      <c r="T14" s="330"/>
      <c r="U14" s="330"/>
      <c r="V14" s="330"/>
      <c r="W14" s="330"/>
      <c r="X14" s="330"/>
      <c r="Y14" s="330"/>
      <c r="Z14" s="330"/>
      <c r="AA14" s="552">
        <f t="shared" si="4"/>
        <v>0</v>
      </c>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25">
        <f>SUM(AB14:BD14,M14:Q14,G14:K14,S14:Z14)</f>
        <v>0</v>
      </c>
      <c r="BF14" s="314">
        <f>L60</f>
        <v>0</v>
      </c>
      <c r="BG14" s="117">
        <f t="shared" si="1"/>
        <v>0</v>
      </c>
      <c r="BJ14" s="587"/>
      <c r="BK14" s="591"/>
    </row>
    <row r="15" spans="1:64" x14ac:dyDescent="0.25">
      <c r="A15" s="319">
        <v>1.6</v>
      </c>
      <c r="B15" s="320" t="s">
        <v>40</v>
      </c>
      <c r="C15" s="314" t="s">
        <v>45</v>
      </c>
      <c r="D15" s="577">
        <v>4287.79</v>
      </c>
      <c r="E15" s="328">
        <f>SUM(G15:L15,N15:Q15)</f>
        <v>97.1</v>
      </c>
      <c r="F15" s="325">
        <f t="shared" si="5"/>
        <v>0</v>
      </c>
      <c r="G15" s="330"/>
      <c r="H15" s="330"/>
      <c r="I15" s="330"/>
      <c r="J15" s="330"/>
      <c r="K15" s="330"/>
      <c r="L15" s="330"/>
      <c r="M15" s="329">
        <f>D15-BE15</f>
        <v>4183.1400000000003</v>
      </c>
      <c r="N15" s="330"/>
      <c r="O15" s="330"/>
      <c r="P15" s="330"/>
      <c r="Q15" s="330">
        <v>97.1</v>
      </c>
      <c r="R15" s="325">
        <f t="shared" si="3"/>
        <v>7.55</v>
      </c>
      <c r="S15" s="330">
        <v>7.5</v>
      </c>
      <c r="T15" s="330"/>
      <c r="U15" s="330"/>
      <c r="V15" s="330"/>
      <c r="W15" s="330"/>
      <c r="X15" s="330"/>
      <c r="Y15" s="330"/>
      <c r="Z15" s="330"/>
      <c r="AA15" s="552">
        <f t="shared" si="4"/>
        <v>0.05</v>
      </c>
      <c r="AB15" s="330"/>
      <c r="AC15" s="330"/>
      <c r="AD15" s="330"/>
      <c r="AE15" s="330"/>
      <c r="AF15" s="330"/>
      <c r="AG15" s="330"/>
      <c r="AH15" s="330"/>
      <c r="AI15" s="330">
        <v>0.05</v>
      </c>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25">
        <f>SUM(AB15:BD15,N15:Q15,G15:L15,S15:Z15)</f>
        <v>104.64999999999999</v>
      </c>
      <c r="BF15" s="314">
        <f>M60</f>
        <v>4183.1400000000003</v>
      </c>
      <c r="BG15" s="117">
        <f t="shared" si="1"/>
        <v>104.64999999999964</v>
      </c>
      <c r="BJ15" s="587"/>
      <c r="BK15" s="591"/>
    </row>
    <row r="16" spans="1:64" x14ac:dyDescent="0.25">
      <c r="A16" s="319"/>
      <c r="B16" s="333" t="s">
        <v>446</v>
      </c>
      <c r="C16" s="314" t="s">
        <v>447</v>
      </c>
      <c r="D16" s="591">
        <v>1409.72</v>
      </c>
      <c r="E16" s="328">
        <f>SUM(G16:M16,O16:Q16)</f>
        <v>0</v>
      </c>
      <c r="F16" s="325">
        <f>SUM(G16:H16)</f>
        <v>0</v>
      </c>
      <c r="G16" s="330"/>
      <c r="H16" s="330"/>
      <c r="I16" s="330"/>
      <c r="J16" s="330"/>
      <c r="K16" s="330"/>
      <c r="L16" s="330"/>
      <c r="M16" s="330"/>
      <c r="N16" s="329">
        <f>D16-BE16</f>
        <v>1409.72</v>
      </c>
      <c r="O16" s="330"/>
      <c r="P16" s="330"/>
      <c r="Q16" s="330"/>
      <c r="R16" s="325">
        <f t="shared" si="3"/>
        <v>0</v>
      </c>
      <c r="S16" s="330"/>
      <c r="T16" s="330"/>
      <c r="U16" s="330"/>
      <c r="V16" s="330"/>
      <c r="W16" s="330"/>
      <c r="X16" s="330"/>
      <c r="Y16" s="330"/>
      <c r="Z16" s="330"/>
      <c r="AA16" s="552">
        <f t="shared" si="4"/>
        <v>0</v>
      </c>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25">
        <f>SUM(AB16:BD16,O16:Q16,G16:M16,S16:Z16)</f>
        <v>0</v>
      </c>
      <c r="BF16" s="314">
        <f>N60</f>
        <v>1409.72</v>
      </c>
      <c r="BG16" s="117"/>
      <c r="BJ16" s="587"/>
      <c r="BK16" s="591"/>
    </row>
    <row r="17" spans="1:63" x14ac:dyDescent="0.25">
      <c r="A17" s="319">
        <v>1.7</v>
      </c>
      <c r="B17" s="320" t="s">
        <v>90</v>
      </c>
      <c r="C17" s="314" t="s">
        <v>78</v>
      </c>
      <c r="D17" s="577">
        <v>4.3899999999999997</v>
      </c>
      <c r="E17" s="328">
        <f>SUM(G17:N17,P17:Q17)</f>
        <v>0</v>
      </c>
      <c r="F17" s="325">
        <f t="shared" si="5"/>
        <v>0</v>
      </c>
      <c r="G17" s="330"/>
      <c r="H17" s="330"/>
      <c r="I17" s="330"/>
      <c r="J17" s="330"/>
      <c r="K17" s="330"/>
      <c r="L17" s="330"/>
      <c r="M17" s="330"/>
      <c r="N17" s="330"/>
      <c r="O17" s="329">
        <f>D17-BE17</f>
        <v>4.3899999999999997</v>
      </c>
      <c r="P17" s="330"/>
      <c r="Q17" s="330"/>
      <c r="R17" s="325">
        <f t="shared" si="3"/>
        <v>0</v>
      </c>
      <c r="S17" s="330"/>
      <c r="T17" s="330"/>
      <c r="U17" s="330"/>
      <c r="V17" s="330"/>
      <c r="W17" s="330"/>
      <c r="X17" s="330"/>
      <c r="Y17" s="330"/>
      <c r="Z17" s="330"/>
      <c r="AA17" s="552">
        <f t="shared" si="4"/>
        <v>0</v>
      </c>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25">
        <f>SUM(AB17:BD17,P17:Q17,G17:N17,S17:Z17)</f>
        <v>0</v>
      </c>
      <c r="BF17" s="314">
        <f>O60</f>
        <v>4.3899999999999997</v>
      </c>
      <c r="BG17" s="117">
        <f t="shared" ref="BG17:BG27" si="6">D17-BF17</f>
        <v>0</v>
      </c>
      <c r="BJ17" s="586"/>
      <c r="BK17" s="591"/>
    </row>
    <row r="18" spans="1:63" x14ac:dyDescent="0.25">
      <c r="A18" s="319">
        <v>1.8</v>
      </c>
      <c r="B18" s="320" t="s">
        <v>50</v>
      </c>
      <c r="C18" s="314" t="s">
        <v>51</v>
      </c>
      <c r="D18" s="590"/>
      <c r="E18" s="328">
        <f>SUM(G18:O18,Q18)</f>
        <v>0</v>
      </c>
      <c r="F18" s="325">
        <f t="shared" si="5"/>
        <v>0</v>
      </c>
      <c r="G18" s="330"/>
      <c r="H18" s="330"/>
      <c r="I18" s="330"/>
      <c r="J18" s="330"/>
      <c r="K18" s="330"/>
      <c r="L18" s="330"/>
      <c r="M18" s="330"/>
      <c r="N18" s="330"/>
      <c r="O18" s="330"/>
      <c r="P18" s="329">
        <f>D18-BE18</f>
        <v>0</v>
      </c>
      <c r="Q18" s="330"/>
      <c r="R18" s="325">
        <f t="shared" si="3"/>
        <v>0</v>
      </c>
      <c r="S18" s="330"/>
      <c r="T18" s="330"/>
      <c r="U18" s="330"/>
      <c r="V18" s="330"/>
      <c r="W18" s="330"/>
      <c r="X18" s="330"/>
      <c r="Y18" s="330"/>
      <c r="Z18" s="330"/>
      <c r="AA18" s="552">
        <f t="shared" si="4"/>
        <v>0</v>
      </c>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25">
        <f>SUM(AB18:BD18,Q18,G18:O18,S18:Z18)</f>
        <v>0</v>
      </c>
      <c r="BF18" s="314">
        <f>P60</f>
        <v>0</v>
      </c>
      <c r="BG18" s="117">
        <f t="shared" si="6"/>
        <v>0</v>
      </c>
      <c r="BJ18" s="586"/>
      <c r="BK18" s="592"/>
    </row>
    <row r="19" spans="1:63" ht="16.5" thickBot="1" x14ac:dyDescent="0.3">
      <c r="A19" s="319">
        <v>1.9</v>
      </c>
      <c r="B19" s="320" t="s">
        <v>57</v>
      </c>
      <c r="C19" s="314" t="s">
        <v>58</v>
      </c>
      <c r="D19" s="593"/>
      <c r="E19" s="328">
        <f>SUM(G19:P19)</f>
        <v>0</v>
      </c>
      <c r="F19" s="325">
        <f>SUM(G19:H19)</f>
        <v>0</v>
      </c>
      <c r="G19" s="330"/>
      <c r="H19" s="330"/>
      <c r="I19" s="330"/>
      <c r="J19" s="330"/>
      <c r="K19" s="330"/>
      <c r="L19" s="330"/>
      <c r="M19" s="330"/>
      <c r="N19" s="330"/>
      <c r="O19" s="330"/>
      <c r="P19" s="330"/>
      <c r="Q19" s="329">
        <f>D19-BE19</f>
        <v>0</v>
      </c>
      <c r="R19" s="325">
        <f t="shared" si="3"/>
        <v>0</v>
      </c>
      <c r="S19" s="330"/>
      <c r="T19" s="330"/>
      <c r="U19" s="330"/>
      <c r="V19" s="330"/>
      <c r="W19" s="330"/>
      <c r="X19" s="330"/>
      <c r="Y19" s="330"/>
      <c r="Z19" s="330"/>
      <c r="AA19" s="552">
        <f t="shared" si="4"/>
        <v>0</v>
      </c>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25">
        <f>SUM(AB19:BD19,G19:P19,S19:Z19)</f>
        <v>0</v>
      </c>
      <c r="BF19" s="314">
        <f>Q60</f>
        <v>97.1</v>
      </c>
      <c r="BG19" s="117">
        <f t="shared" si="6"/>
        <v>-97.1</v>
      </c>
      <c r="BJ19" s="586"/>
      <c r="BK19" s="592"/>
    </row>
    <row r="20" spans="1:63" x14ac:dyDescent="0.25">
      <c r="A20" s="319">
        <v>2</v>
      </c>
      <c r="B20" s="319" t="s">
        <v>36</v>
      </c>
      <c r="C20" s="314" t="s">
        <v>28</v>
      </c>
      <c r="D20" s="590">
        <f>D21+D22+D23+D24+D25+D26+D27+D28+D29+D46+D47+D48+D49+D50+D51+D52+D53+D54+D55+D56+D57</f>
        <v>380.79999999999995</v>
      </c>
      <c r="E20" s="328">
        <f>SUM(G20:Q20)</f>
        <v>0</v>
      </c>
      <c r="F20" s="325">
        <f>SUM(G20:H20)</f>
        <v>0</v>
      </c>
      <c r="G20" s="325">
        <f t="shared" ref="G20:Q20" si="7">SUM(G21:G28,G30:G57)</f>
        <v>0</v>
      </c>
      <c r="H20" s="325">
        <f t="shared" si="7"/>
        <v>0</v>
      </c>
      <c r="I20" s="325">
        <f t="shared" si="7"/>
        <v>0</v>
      </c>
      <c r="J20" s="325">
        <f t="shared" si="7"/>
        <v>0</v>
      </c>
      <c r="K20" s="325">
        <f t="shared" si="7"/>
        <v>0</v>
      </c>
      <c r="L20" s="325">
        <f t="shared" si="7"/>
        <v>0</v>
      </c>
      <c r="M20" s="325">
        <f t="shared" si="7"/>
        <v>0</v>
      </c>
      <c r="N20" s="325">
        <f t="shared" si="7"/>
        <v>0</v>
      </c>
      <c r="O20" s="325">
        <f t="shared" si="7"/>
        <v>0</v>
      </c>
      <c r="P20" s="325">
        <f t="shared" si="7"/>
        <v>0</v>
      </c>
      <c r="Q20" s="325">
        <f t="shared" si="7"/>
        <v>0</v>
      </c>
      <c r="R20" s="329">
        <f>D20-BE20</f>
        <v>380.27</v>
      </c>
      <c r="S20" s="325">
        <f>SUM(S30:S57,S22:S28)</f>
        <v>0</v>
      </c>
      <c r="T20" s="325">
        <f>SUM(T30:T57,T21,T23:T28)</f>
        <v>0</v>
      </c>
      <c r="U20" s="325">
        <f>SUM(U21:U22,U30:U57,U24:U28)</f>
        <v>0</v>
      </c>
      <c r="V20" s="325">
        <f>SUM(V21:V23,V30:V57,V25:V28)</f>
        <v>0</v>
      </c>
      <c r="W20" s="325">
        <f>SUM(W21:W24,W30:W57,W26:W28)</f>
        <v>0</v>
      </c>
      <c r="X20" s="325">
        <f>SUM(X21:X25,X30:X57,X27:X28)</f>
        <v>0</v>
      </c>
      <c r="Y20" s="325">
        <f>SUM(Y21:Y26,Y30:Y57,Y28)</f>
        <v>0</v>
      </c>
      <c r="Z20" s="325">
        <f>SUM(Z21:Z27,Z30:Z57)</f>
        <v>0</v>
      </c>
      <c r="AA20" s="551">
        <f>SUM(AA21:AA28,AA30:AA57)</f>
        <v>0</v>
      </c>
      <c r="AB20" s="325">
        <f>SUM(AB21:AB28,AB31:AB57)</f>
        <v>0</v>
      </c>
      <c r="AC20" s="325">
        <f>SUM(AC21:AC28,AC32:AC57,AC30:AC30)</f>
        <v>0</v>
      </c>
      <c r="AD20" s="325">
        <f>SUM(AD21:AD28,AD33:AD57,AD30:AD31)</f>
        <v>0</v>
      </c>
      <c r="AE20" s="325">
        <f>SUM(AE21:AE28,AE34:AE57,AE30:AE32)</f>
        <v>0</v>
      </c>
      <c r="AF20" s="325">
        <f>SUM(AF21:AF28,AF35:AF57,AF30:AF33)</f>
        <v>0</v>
      </c>
      <c r="AG20" s="325">
        <f>SUM(AG21:AG28,AG36:AG57,AG30:AG34)</f>
        <v>0</v>
      </c>
      <c r="AH20" s="325">
        <f>SUM(AH21:AH28,AH37:AH57,AH30:AH35)</f>
        <v>0</v>
      </c>
      <c r="AI20" s="325">
        <f>SUM(AI21:AI28,AI38:AI57,AI30:AI36)</f>
        <v>0</v>
      </c>
      <c r="AJ20" s="325">
        <f>SUM(AJ21:AJ28,AJ39:AJ57,AJ30:AJ37)</f>
        <v>0</v>
      </c>
      <c r="AK20" s="325">
        <f>SUM(AK21:AK28,AK40:AK57,AK30:AK38)</f>
        <v>0</v>
      </c>
      <c r="AL20" s="325">
        <f>SUM(AL21:AL28,AL41:AL57,AL30:AL39)</f>
        <v>0</v>
      </c>
      <c r="AM20" s="325">
        <f>SUM(AM21:AM28,AM42:AM57,AM30:AM40)</f>
        <v>0</v>
      </c>
      <c r="AN20" s="325">
        <f>SUM(AN21:AN28,AN43:AN57,AN30:AN41)</f>
        <v>0</v>
      </c>
      <c r="AO20" s="325">
        <f>SUM(AO21:AO28,AO44:AO57,AO30:AO42)</f>
        <v>0</v>
      </c>
      <c r="AP20" s="325">
        <f>SUM(AP21:AP28,AP45:AP57,AP30:AP43)</f>
        <v>0</v>
      </c>
      <c r="AQ20" s="325">
        <f>SUM(AQ21:AQ28,AQ46:AQ57,AQ30:AQ44)</f>
        <v>0</v>
      </c>
      <c r="AR20" s="325">
        <f>SUM(AR21:AR28,AR47:AR57,AR30:AR45)</f>
        <v>0</v>
      </c>
      <c r="AS20" s="325">
        <f>SUM(AS21:AS28,AS48:AS57,AS30:AS46)</f>
        <v>0.4</v>
      </c>
      <c r="AT20" s="325">
        <f>SUM(AT21:AT28,AT49:AT57,AT30:AT47)</f>
        <v>0</v>
      </c>
      <c r="AU20" s="325">
        <f>SUM(AU21:AU28,AU50:AU57,AU30:AU48)</f>
        <v>0.13</v>
      </c>
      <c r="AV20" s="325">
        <f>SUM(AV21:AV28,AV51:AV57,AV30:AV49)</f>
        <v>0</v>
      </c>
      <c r="AW20" s="325">
        <f>SUM(AW21:AW28,AW52:AW57,AW30:AW50)</f>
        <v>0</v>
      </c>
      <c r="AX20" s="325">
        <f>SUM(AX21:AX28,AX53:AX57,AX30:AX51)</f>
        <v>0</v>
      </c>
      <c r="AY20" s="325">
        <f>SUM(AY21:AY28,AY54:AY57,AY30:AY52)</f>
        <v>0</v>
      </c>
      <c r="AZ20" s="325">
        <f>SUM(AZ21:AZ28,AZ55:AZ57,AZ30:AZ53)</f>
        <v>0</v>
      </c>
      <c r="BA20" s="325">
        <f>SUM(BA21:BA28,BA56:BA57,BA30:BA54)</f>
        <v>0</v>
      </c>
      <c r="BB20" s="325">
        <f>SUM(BB21:BB28,BB57,BB30:BB55)</f>
        <v>0</v>
      </c>
      <c r="BC20" s="325">
        <f>SUM(BC21:BC28,BC30:BC56)</f>
        <v>0</v>
      </c>
      <c r="BD20" s="325">
        <f>SUM(BD21:BD28,BD30:BD57)</f>
        <v>0</v>
      </c>
      <c r="BE20" s="325">
        <f>SUM(BE21:BE28,BE30:BE57)</f>
        <v>0.53</v>
      </c>
      <c r="BF20" s="314">
        <f>R60</f>
        <v>412.25</v>
      </c>
      <c r="BG20" s="117">
        <f t="shared" si="6"/>
        <v>-31.450000000000045</v>
      </c>
      <c r="BH20" s="292"/>
      <c r="BI20" s="293"/>
      <c r="BJ20" s="581"/>
      <c r="BK20" s="596"/>
    </row>
    <row r="21" spans="1:63" x14ac:dyDescent="0.25">
      <c r="A21" s="319">
        <v>2.1</v>
      </c>
      <c r="B21" s="320" t="s">
        <v>17</v>
      </c>
      <c r="C21" s="314" t="s">
        <v>29</v>
      </c>
      <c r="D21" s="590"/>
      <c r="E21" s="328">
        <f>SUM(G21:Q21)</f>
        <v>0</v>
      </c>
      <c r="F21" s="325">
        <f t="shared" ref="F21:F56" si="8">SUM(G21:H21)</f>
        <v>0</v>
      </c>
      <c r="G21" s="330"/>
      <c r="H21" s="330"/>
      <c r="I21" s="330"/>
      <c r="J21" s="330"/>
      <c r="K21" s="330"/>
      <c r="L21" s="330"/>
      <c r="M21" s="330"/>
      <c r="N21" s="330"/>
      <c r="O21" s="330"/>
      <c r="P21" s="330"/>
      <c r="Q21" s="330"/>
      <c r="R21" s="325">
        <f>SUM(T21:Z21,AB21:BC21)</f>
        <v>0</v>
      </c>
      <c r="S21" s="329">
        <f>D21-BE21</f>
        <v>0</v>
      </c>
      <c r="T21" s="330"/>
      <c r="U21" s="330"/>
      <c r="V21" s="330"/>
      <c r="W21" s="330"/>
      <c r="X21" s="330"/>
      <c r="Y21" s="330"/>
      <c r="Z21" s="330"/>
      <c r="AA21" s="551">
        <f>SUM(AB21:AQ21)</f>
        <v>0</v>
      </c>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25">
        <f>SUM(AB21:BD21,G21:Q21,T21:Z21)</f>
        <v>0</v>
      </c>
      <c r="BF21" s="314">
        <f>S60</f>
        <v>9.5</v>
      </c>
      <c r="BG21" s="117">
        <f t="shared" si="6"/>
        <v>-9.5</v>
      </c>
      <c r="BH21" s="294"/>
      <c r="BI21" s="295"/>
      <c r="BJ21" s="582"/>
      <c r="BK21" s="594"/>
    </row>
    <row r="22" spans="1:63" x14ac:dyDescent="0.25">
      <c r="A22" s="319">
        <v>2.2000000000000002</v>
      </c>
      <c r="B22" s="320" t="s">
        <v>18</v>
      </c>
      <c r="C22" s="314" t="s">
        <v>30</v>
      </c>
      <c r="D22" s="590"/>
      <c r="E22" s="328">
        <f>SUM(G22:Q22)</f>
        <v>0</v>
      </c>
      <c r="F22" s="325">
        <f t="shared" si="8"/>
        <v>0</v>
      </c>
      <c r="G22" s="330"/>
      <c r="H22" s="330"/>
      <c r="I22" s="330"/>
      <c r="J22" s="330"/>
      <c r="K22" s="330"/>
      <c r="L22" s="330"/>
      <c r="M22" s="330"/>
      <c r="N22" s="330"/>
      <c r="O22" s="330"/>
      <c r="P22" s="330"/>
      <c r="Q22" s="330"/>
      <c r="R22" s="325">
        <f>SUM(S22,U22:Z22,AB22:BC22)</f>
        <v>0</v>
      </c>
      <c r="S22" s="330"/>
      <c r="T22" s="329">
        <f>D22-BE22</f>
        <v>0</v>
      </c>
      <c r="U22" s="330"/>
      <c r="V22" s="330"/>
      <c r="W22" s="330"/>
      <c r="X22" s="330"/>
      <c r="Y22" s="330"/>
      <c r="Z22" s="330"/>
      <c r="AA22" s="551">
        <f t="shared" ref="AA22:AA28" si="9">SUM(AB22:AQ22)</f>
        <v>0</v>
      </c>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25">
        <f>SUM(AB22:BD22,G22:Q22,U22:Z22,S22)</f>
        <v>0</v>
      </c>
      <c r="BF22" s="314">
        <f>T60</f>
        <v>0.17</v>
      </c>
      <c r="BG22" s="117">
        <f t="shared" si="6"/>
        <v>-0.17</v>
      </c>
      <c r="BH22" s="296"/>
      <c r="BI22" s="295"/>
      <c r="BJ22" s="583"/>
      <c r="BK22" s="594"/>
    </row>
    <row r="23" spans="1:63" x14ac:dyDescent="0.25">
      <c r="A23" s="319">
        <v>2.2999999999999998</v>
      </c>
      <c r="B23" s="320" t="s">
        <v>19</v>
      </c>
      <c r="C23" s="314" t="s">
        <v>131</v>
      </c>
      <c r="D23" s="590"/>
      <c r="E23" s="328">
        <f t="shared" ref="E23:E58" si="10">SUM(G23:Q23)</f>
        <v>0</v>
      </c>
      <c r="F23" s="325">
        <f t="shared" si="8"/>
        <v>0</v>
      </c>
      <c r="G23" s="330"/>
      <c r="H23" s="330"/>
      <c r="I23" s="330"/>
      <c r="J23" s="330"/>
      <c r="K23" s="330"/>
      <c r="L23" s="330"/>
      <c r="M23" s="330"/>
      <c r="N23" s="330"/>
      <c r="O23" s="330"/>
      <c r="P23" s="330"/>
      <c r="Q23" s="330"/>
      <c r="R23" s="325">
        <f>SUM(S23:T23,V23:Z23,AB23:BC23)</f>
        <v>0</v>
      </c>
      <c r="S23" s="330"/>
      <c r="T23" s="330"/>
      <c r="U23" s="329">
        <f>D23-BE23</f>
        <v>0</v>
      </c>
      <c r="V23" s="330"/>
      <c r="W23" s="330"/>
      <c r="X23" s="330"/>
      <c r="Y23" s="330"/>
      <c r="Z23" s="330"/>
      <c r="AA23" s="551">
        <f t="shared" si="9"/>
        <v>0</v>
      </c>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25">
        <f>SUM(AB23:BD23,G23:Q23,V23:Z23,S23:T23)</f>
        <v>0</v>
      </c>
      <c r="BF23" s="314">
        <f>U60</f>
        <v>0</v>
      </c>
      <c r="BG23" s="117">
        <f t="shared" si="6"/>
        <v>0</v>
      </c>
      <c r="BH23" s="296"/>
      <c r="BI23" s="295"/>
      <c r="BJ23" s="583"/>
      <c r="BK23" s="594"/>
    </row>
    <row r="24" spans="1:63" x14ac:dyDescent="0.25">
      <c r="A24" s="319">
        <v>2.5</v>
      </c>
      <c r="B24" s="320" t="s">
        <v>91</v>
      </c>
      <c r="C24" s="314" t="s">
        <v>135</v>
      </c>
      <c r="D24" s="590"/>
      <c r="E24" s="328">
        <f t="shared" si="10"/>
        <v>0</v>
      </c>
      <c r="F24" s="325">
        <f t="shared" si="8"/>
        <v>0</v>
      </c>
      <c r="G24" s="330"/>
      <c r="H24" s="330"/>
      <c r="I24" s="330"/>
      <c r="J24" s="330"/>
      <c r="K24" s="330"/>
      <c r="L24" s="330"/>
      <c r="M24" s="330"/>
      <c r="N24" s="330"/>
      <c r="O24" s="330"/>
      <c r="P24" s="330"/>
      <c r="Q24" s="330"/>
      <c r="R24" s="325">
        <f>SUM(S24:U24,AB24:BC24,W24:Z24)</f>
        <v>0</v>
      </c>
      <c r="S24" s="330"/>
      <c r="T24" s="330"/>
      <c r="U24" s="330"/>
      <c r="V24" s="329">
        <f>D24-BE24</f>
        <v>0</v>
      </c>
      <c r="W24" s="330"/>
      <c r="X24" s="330"/>
      <c r="Y24" s="330"/>
      <c r="Z24" s="330"/>
      <c r="AA24" s="551">
        <f t="shared" si="9"/>
        <v>0</v>
      </c>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25">
        <f>SUM(AB24:BD24,G24:Q24,W24:Z24,S24:U24)</f>
        <v>0</v>
      </c>
      <c r="BF24" s="314">
        <f>V60</f>
        <v>0</v>
      </c>
      <c r="BG24" s="117">
        <f t="shared" si="6"/>
        <v>0</v>
      </c>
      <c r="BH24" s="296"/>
      <c r="BI24" s="295"/>
      <c r="BJ24" s="582"/>
      <c r="BK24" s="594"/>
    </row>
    <row r="25" spans="1:63" x14ac:dyDescent="0.25">
      <c r="A25" s="319">
        <v>2.6</v>
      </c>
      <c r="B25" s="320" t="s">
        <v>92</v>
      </c>
      <c r="C25" s="314" t="s">
        <v>133</v>
      </c>
      <c r="D25" s="578"/>
      <c r="E25" s="328">
        <f t="shared" si="10"/>
        <v>0</v>
      </c>
      <c r="F25" s="325">
        <f t="shared" si="8"/>
        <v>0</v>
      </c>
      <c r="G25" s="330"/>
      <c r="H25" s="330"/>
      <c r="I25" s="330"/>
      <c r="J25" s="330"/>
      <c r="K25" s="330"/>
      <c r="L25" s="330"/>
      <c r="M25" s="330"/>
      <c r="N25" s="330"/>
      <c r="O25" s="330"/>
      <c r="P25" s="330"/>
      <c r="Q25" s="330"/>
      <c r="R25" s="325">
        <f>SUM(S25:V25,AB25:BC25,X25:Z25)</f>
        <v>0</v>
      </c>
      <c r="S25" s="330"/>
      <c r="T25" s="330"/>
      <c r="U25" s="330"/>
      <c r="V25" s="330"/>
      <c r="W25" s="329">
        <f>D25-BE25</f>
        <v>0</v>
      </c>
      <c r="X25" s="330"/>
      <c r="Y25" s="330"/>
      <c r="Z25" s="330"/>
      <c r="AA25" s="551">
        <f t="shared" si="9"/>
        <v>0</v>
      </c>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25">
        <f>SUM(AB25:BD25,G25:Q25,X25:Z25,S25:V25)</f>
        <v>0</v>
      </c>
      <c r="BF25" s="314">
        <f>W60</f>
        <v>0.49</v>
      </c>
      <c r="BG25" s="117">
        <f t="shared" si="6"/>
        <v>-0.49</v>
      </c>
      <c r="BH25" s="296"/>
      <c r="BI25" s="295"/>
      <c r="BJ25" s="583"/>
      <c r="BK25" s="594"/>
    </row>
    <row r="26" spans="1:63" x14ac:dyDescent="0.25">
      <c r="A26" s="319">
        <v>2.7</v>
      </c>
      <c r="B26" s="320" t="s">
        <v>93</v>
      </c>
      <c r="C26" s="314" t="s">
        <v>53</v>
      </c>
      <c r="D26" s="594"/>
      <c r="E26" s="328">
        <f t="shared" si="10"/>
        <v>0</v>
      </c>
      <c r="F26" s="325">
        <f t="shared" si="8"/>
        <v>0</v>
      </c>
      <c r="G26" s="330"/>
      <c r="H26" s="330"/>
      <c r="I26" s="330"/>
      <c r="J26" s="330"/>
      <c r="K26" s="330"/>
      <c r="L26" s="330"/>
      <c r="M26" s="330"/>
      <c r="N26" s="330"/>
      <c r="O26" s="330"/>
      <c r="P26" s="330"/>
      <c r="Q26" s="330"/>
      <c r="R26" s="325">
        <f>SUM(S26:W26,AB26:BC26,Y26:Z26)</f>
        <v>0</v>
      </c>
      <c r="S26" s="330"/>
      <c r="T26" s="330"/>
      <c r="U26" s="330"/>
      <c r="V26" s="330"/>
      <c r="W26" s="330"/>
      <c r="X26" s="329">
        <f>D26-BE26</f>
        <v>0</v>
      </c>
      <c r="Y26" s="330"/>
      <c r="Z26" s="330"/>
      <c r="AA26" s="551">
        <f t="shared" si="9"/>
        <v>0</v>
      </c>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25">
        <f>SUM(AB26:BD26,G26:Q26,Y26:Z26,S26:W26)</f>
        <v>0</v>
      </c>
      <c r="BF26" s="314">
        <f>X60</f>
        <v>0</v>
      </c>
      <c r="BG26" s="117">
        <f t="shared" si="6"/>
        <v>0</v>
      </c>
      <c r="BH26" s="296"/>
      <c r="BI26" s="295"/>
      <c r="BJ26" s="583"/>
      <c r="BK26" s="594"/>
    </row>
    <row r="27" spans="1:63" x14ac:dyDescent="0.25">
      <c r="A27" s="319">
        <v>2.8</v>
      </c>
      <c r="B27" s="320" t="s">
        <v>94</v>
      </c>
      <c r="C27" s="314" t="s">
        <v>46</v>
      </c>
      <c r="D27" s="590"/>
      <c r="E27" s="328">
        <f t="shared" si="10"/>
        <v>0</v>
      </c>
      <c r="F27" s="325">
        <f t="shared" si="8"/>
        <v>0</v>
      </c>
      <c r="G27" s="330"/>
      <c r="H27" s="330"/>
      <c r="I27" s="330"/>
      <c r="J27" s="330"/>
      <c r="K27" s="330"/>
      <c r="L27" s="330"/>
      <c r="M27" s="330"/>
      <c r="N27" s="330"/>
      <c r="O27" s="330"/>
      <c r="P27" s="330"/>
      <c r="Q27" s="330"/>
      <c r="R27" s="325">
        <f>SUM(S27:X27,AB27:BC27,Z27)</f>
        <v>0</v>
      </c>
      <c r="S27" s="330"/>
      <c r="T27" s="330"/>
      <c r="U27" s="330"/>
      <c r="V27" s="330"/>
      <c r="W27" s="330"/>
      <c r="X27" s="330"/>
      <c r="Y27" s="329">
        <f>D27-BE27</f>
        <v>0</v>
      </c>
      <c r="Z27" s="330"/>
      <c r="AA27" s="551">
        <f t="shared" si="9"/>
        <v>0</v>
      </c>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25">
        <f>SUM(AB27:BD27,G27:Q27,Z27,S27:X27)</f>
        <v>0</v>
      </c>
      <c r="BF27" s="314">
        <f>Y60</f>
        <v>0</v>
      </c>
      <c r="BG27" s="117">
        <f t="shared" si="6"/>
        <v>0</v>
      </c>
      <c r="BH27" s="296"/>
      <c r="BI27" s="295"/>
      <c r="BJ27" s="583"/>
      <c r="BK27" s="594"/>
    </row>
    <row r="28" spans="1:63" x14ac:dyDescent="0.25">
      <c r="A28" s="319"/>
      <c r="B28" s="320" t="s">
        <v>106</v>
      </c>
      <c r="C28" s="314" t="s">
        <v>54</v>
      </c>
      <c r="D28" s="594"/>
      <c r="E28" s="328">
        <f t="shared" si="10"/>
        <v>0</v>
      </c>
      <c r="F28" s="325">
        <f t="shared" si="8"/>
        <v>0</v>
      </c>
      <c r="G28" s="330"/>
      <c r="H28" s="330"/>
      <c r="I28" s="330"/>
      <c r="J28" s="330"/>
      <c r="K28" s="330"/>
      <c r="L28" s="330"/>
      <c r="M28" s="330"/>
      <c r="N28" s="330"/>
      <c r="O28" s="330"/>
      <c r="P28" s="330"/>
      <c r="Q28" s="330"/>
      <c r="R28" s="325">
        <f>SUM(S28:Y28,AB28:BC28)</f>
        <v>0</v>
      </c>
      <c r="S28" s="330"/>
      <c r="T28" s="330"/>
      <c r="U28" s="330"/>
      <c r="V28" s="330"/>
      <c r="W28" s="330"/>
      <c r="X28" s="330"/>
      <c r="Y28" s="330"/>
      <c r="Z28" s="329">
        <f>D28-BE28</f>
        <v>0</v>
      </c>
      <c r="AA28" s="551">
        <f t="shared" si="9"/>
        <v>0</v>
      </c>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25">
        <f>SUM(AB28:BD28,G28:Q28,S28:Y28)</f>
        <v>0</v>
      </c>
      <c r="BF28" s="314">
        <f>Z60</f>
        <v>0</v>
      </c>
      <c r="BG28" s="117"/>
      <c r="BH28" s="296"/>
      <c r="BI28" s="295"/>
      <c r="BJ28" s="583"/>
      <c r="BK28" s="594"/>
    </row>
    <row r="29" spans="1:63" s="554" customFormat="1" x14ac:dyDescent="0.25">
      <c r="A29" s="555">
        <v>2.9</v>
      </c>
      <c r="B29" s="556" t="s">
        <v>139</v>
      </c>
      <c r="C29" s="557" t="s">
        <v>31</v>
      </c>
      <c r="D29" s="595">
        <f>SUM(D30:D45)</f>
        <v>155.93</v>
      </c>
      <c r="E29" s="559">
        <f t="shared" si="10"/>
        <v>0</v>
      </c>
      <c r="F29" s="551">
        <f t="shared" si="8"/>
        <v>0</v>
      </c>
      <c r="G29" s="551">
        <f>SUM(G30:G45)</f>
        <v>0</v>
      </c>
      <c r="H29" s="551">
        <f t="shared" ref="H29:Z29" si="11">SUM(H30:H45)</f>
        <v>0</v>
      </c>
      <c r="I29" s="551">
        <f t="shared" si="11"/>
        <v>0</v>
      </c>
      <c r="J29" s="551">
        <f t="shared" si="11"/>
        <v>0</v>
      </c>
      <c r="K29" s="551">
        <f t="shared" si="11"/>
        <v>0</v>
      </c>
      <c r="L29" s="551">
        <f t="shared" si="11"/>
        <v>0</v>
      </c>
      <c r="M29" s="551">
        <f t="shared" si="11"/>
        <v>0</v>
      </c>
      <c r="N29" s="551">
        <f t="shared" si="11"/>
        <v>0</v>
      </c>
      <c r="O29" s="551">
        <f t="shared" si="11"/>
        <v>0</v>
      </c>
      <c r="P29" s="551">
        <f t="shared" si="11"/>
        <v>0</v>
      </c>
      <c r="Q29" s="551">
        <f t="shared" si="11"/>
        <v>0</v>
      </c>
      <c r="R29" s="551">
        <f t="shared" si="11"/>
        <v>0.4</v>
      </c>
      <c r="S29" s="551">
        <f t="shared" si="11"/>
        <v>0</v>
      </c>
      <c r="T29" s="551">
        <f t="shared" si="11"/>
        <v>0</v>
      </c>
      <c r="U29" s="551">
        <f t="shared" si="11"/>
        <v>0</v>
      </c>
      <c r="V29" s="551">
        <f t="shared" si="11"/>
        <v>0</v>
      </c>
      <c r="W29" s="551">
        <f t="shared" si="11"/>
        <v>0</v>
      </c>
      <c r="X29" s="551">
        <f t="shared" si="11"/>
        <v>0</v>
      </c>
      <c r="Y29" s="551">
        <f t="shared" si="11"/>
        <v>0</v>
      </c>
      <c r="Z29" s="551">
        <f t="shared" si="11"/>
        <v>0</v>
      </c>
      <c r="AA29" s="551">
        <f>D29-BE29</f>
        <v>155.53</v>
      </c>
      <c r="AB29" s="551">
        <f>SUM(AB31:AB45)</f>
        <v>0</v>
      </c>
      <c r="AC29" s="551">
        <f>SUM(AC30,AC32:AC45)</f>
        <v>0</v>
      </c>
      <c r="AD29" s="551">
        <f>SUM(AD30:AD31,AD33:AD45)</f>
        <v>0</v>
      </c>
      <c r="AE29" s="551">
        <f>SUM(AE30:AE32,AE34:AE45)</f>
        <v>0</v>
      </c>
      <c r="AF29" s="551">
        <f>SUM(AF30:AF33,AF35:AF45)</f>
        <v>0</v>
      </c>
      <c r="AG29" s="551">
        <f>SUM(AG30:AG34,AG36:AG45)</f>
        <v>0</v>
      </c>
      <c r="AH29" s="551">
        <f>SUM(AH30:AH35,AH37:AH45)</f>
        <v>0</v>
      </c>
      <c r="AI29" s="551">
        <f>SUM(AI30:AI36,AI38:AI45)</f>
        <v>0</v>
      </c>
      <c r="AJ29" s="551">
        <f>SUM(AJ30:AJ37,AJ39:AJ45)</f>
        <v>0</v>
      </c>
      <c r="AK29" s="551">
        <f>SUM(AK30:AK38,AK40:AK45)</f>
        <v>0</v>
      </c>
      <c r="AL29" s="551">
        <f>SUM(AL30:AL39,AL41:AL45)</f>
        <v>0</v>
      </c>
      <c r="AM29" s="551">
        <f>SUM(AM30:AM40,AM42:AM45)</f>
        <v>0</v>
      </c>
      <c r="AN29" s="551">
        <f>SUM(AN30:AN41,AN43:AN45)</f>
        <v>0</v>
      </c>
      <c r="AO29" s="551">
        <f>SUM(AO30:AO42,AO44:AO45)</f>
        <v>0</v>
      </c>
      <c r="AP29" s="551">
        <f>SUM(AP30:AP43,AP45)</f>
        <v>0</v>
      </c>
      <c r="AQ29" s="551">
        <f>SUM(AQ30:AQ44)</f>
        <v>0</v>
      </c>
      <c r="AR29" s="551">
        <f>SUM(AR30:AR45)</f>
        <v>0</v>
      </c>
      <c r="AS29" s="551">
        <f t="shared" ref="AS29:BD29" si="12">SUM(AS30:AS45)</f>
        <v>0.4</v>
      </c>
      <c r="AT29" s="551">
        <f t="shared" si="12"/>
        <v>0</v>
      </c>
      <c r="AU29" s="551">
        <f t="shared" si="12"/>
        <v>0</v>
      </c>
      <c r="AV29" s="551">
        <f t="shared" si="12"/>
        <v>0</v>
      </c>
      <c r="AW29" s="551">
        <f t="shared" si="12"/>
        <v>0</v>
      </c>
      <c r="AX29" s="551">
        <f t="shared" si="12"/>
        <v>0</v>
      </c>
      <c r="AY29" s="551">
        <f t="shared" si="12"/>
        <v>0</v>
      </c>
      <c r="AZ29" s="551">
        <f t="shared" si="12"/>
        <v>0</v>
      </c>
      <c r="BA29" s="551">
        <f t="shared" si="12"/>
        <v>0</v>
      </c>
      <c r="BB29" s="551">
        <f t="shared" si="12"/>
        <v>0</v>
      </c>
      <c r="BC29" s="551">
        <f t="shared" si="12"/>
        <v>0</v>
      </c>
      <c r="BD29" s="551">
        <f t="shared" si="12"/>
        <v>0</v>
      </c>
      <c r="BE29" s="551">
        <f>SUM(BE30:BE45)</f>
        <v>0.4</v>
      </c>
      <c r="BF29" s="557">
        <f>AA60</f>
        <v>162.63</v>
      </c>
      <c r="BG29" s="560">
        <f>D29-BF29</f>
        <v>-6.6999999999999886</v>
      </c>
      <c r="BH29" s="561"/>
      <c r="BI29" s="562"/>
      <c r="BJ29" s="583"/>
      <c r="BK29" s="594"/>
    </row>
    <row r="30" spans="1:63" x14ac:dyDescent="0.25">
      <c r="A30" s="319" t="s">
        <v>442</v>
      </c>
      <c r="B30" s="320" t="s">
        <v>248</v>
      </c>
      <c r="C30" s="314" t="s">
        <v>249</v>
      </c>
      <c r="D30" s="594">
        <v>97.56</v>
      </c>
      <c r="E30" s="328">
        <f t="shared" si="10"/>
        <v>0</v>
      </c>
      <c r="F30" s="325">
        <f t="shared" si="8"/>
        <v>0</v>
      </c>
      <c r="G30" s="330"/>
      <c r="H30" s="330"/>
      <c r="I30" s="330"/>
      <c r="J30" s="330"/>
      <c r="K30" s="330"/>
      <c r="L30" s="330"/>
      <c r="M30" s="330"/>
      <c r="N30" s="330"/>
      <c r="O30" s="330"/>
      <c r="P30" s="330"/>
      <c r="Q30" s="330"/>
      <c r="R30" s="325">
        <f>SUM(S30:Z30,AC30:BC30)</f>
        <v>0</v>
      </c>
      <c r="S30" s="330"/>
      <c r="T30" s="330"/>
      <c r="U30" s="330"/>
      <c r="V30" s="330"/>
      <c r="W30" s="330"/>
      <c r="X30" s="330"/>
      <c r="Y30" s="330"/>
      <c r="Z30" s="330"/>
      <c r="AA30" s="551">
        <f>SUM(AC30:AQ30)</f>
        <v>0</v>
      </c>
      <c r="AB30" s="337">
        <f>D30-BE30</f>
        <v>97.56</v>
      </c>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25">
        <f>SUM(G30:Q30,S30:Z30,AC30:BD30)</f>
        <v>0</v>
      </c>
      <c r="BF30" s="314">
        <f>AB60</f>
        <v>102.82000000000001</v>
      </c>
      <c r="BG30" s="117">
        <f t="shared" ref="BG30:BG58" si="13">D30-BF30</f>
        <v>-5.2600000000000051</v>
      </c>
      <c r="BH30" s="296"/>
      <c r="BI30" s="295"/>
      <c r="BJ30" s="583"/>
      <c r="BK30" s="594"/>
    </row>
    <row r="31" spans="1:63" x14ac:dyDescent="0.25">
      <c r="A31" s="319" t="s">
        <v>442</v>
      </c>
      <c r="B31" s="320" t="s">
        <v>257</v>
      </c>
      <c r="C31" s="314" t="s">
        <v>258</v>
      </c>
      <c r="D31" s="594">
        <v>19.61</v>
      </c>
      <c r="E31" s="328">
        <f t="shared" si="10"/>
        <v>0</v>
      </c>
      <c r="F31" s="325">
        <f t="shared" si="8"/>
        <v>0</v>
      </c>
      <c r="G31" s="330"/>
      <c r="H31" s="330"/>
      <c r="I31" s="330"/>
      <c r="J31" s="330"/>
      <c r="K31" s="330"/>
      <c r="L31" s="330"/>
      <c r="M31" s="330"/>
      <c r="N31" s="330"/>
      <c r="O31" s="330"/>
      <c r="P31" s="330"/>
      <c r="Q31" s="330"/>
      <c r="R31" s="325">
        <f>SUM(S31:Z31,AD31:BC31,AB31)</f>
        <v>0</v>
      </c>
      <c r="S31" s="330"/>
      <c r="T31" s="330"/>
      <c r="U31" s="330"/>
      <c r="V31" s="330"/>
      <c r="W31" s="330"/>
      <c r="X31" s="330"/>
      <c r="Y31" s="330"/>
      <c r="Z31" s="330"/>
      <c r="AA31" s="551">
        <f>SUM(AB31,AD31:AQ31)</f>
        <v>0</v>
      </c>
      <c r="AB31" s="330"/>
      <c r="AC31" s="337">
        <f>D31-BE31</f>
        <v>19.61</v>
      </c>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25">
        <f>SUM(G31:Q31,S31:Z31,AD31:BD31,AB31)</f>
        <v>0</v>
      </c>
      <c r="BF31" s="314">
        <f>AC60</f>
        <v>19.61</v>
      </c>
      <c r="BG31" s="117">
        <f t="shared" si="13"/>
        <v>0</v>
      </c>
      <c r="BH31" s="296"/>
      <c r="BI31" s="295"/>
      <c r="BJ31" s="583"/>
      <c r="BK31" s="594"/>
    </row>
    <row r="32" spans="1:63" x14ac:dyDescent="0.25">
      <c r="A32" s="319" t="s">
        <v>442</v>
      </c>
      <c r="B32" s="320" t="s">
        <v>443</v>
      </c>
      <c r="C32" s="314" t="s">
        <v>245</v>
      </c>
      <c r="D32" s="594">
        <v>0.06</v>
      </c>
      <c r="E32" s="328">
        <f t="shared" si="10"/>
        <v>0</v>
      </c>
      <c r="F32" s="325">
        <f t="shared" si="8"/>
        <v>0</v>
      </c>
      <c r="G32" s="330"/>
      <c r="H32" s="330"/>
      <c r="I32" s="330"/>
      <c r="J32" s="330"/>
      <c r="K32" s="330"/>
      <c r="L32" s="330"/>
      <c r="M32" s="330"/>
      <c r="N32" s="330"/>
      <c r="O32" s="330"/>
      <c r="P32" s="330"/>
      <c r="Q32" s="330"/>
      <c r="R32" s="325">
        <f>SUM(S32:Z32,AE32:BC32,AB32:AC32)</f>
        <v>0</v>
      </c>
      <c r="S32" s="330"/>
      <c r="T32" s="330"/>
      <c r="U32" s="330"/>
      <c r="V32" s="330"/>
      <c r="W32" s="330"/>
      <c r="X32" s="330"/>
      <c r="Y32" s="330"/>
      <c r="Z32" s="330"/>
      <c r="AA32" s="551">
        <f>SUM(AB32:AC32,AE32:AQ32)</f>
        <v>0</v>
      </c>
      <c r="AB32" s="330"/>
      <c r="AC32" s="330"/>
      <c r="AD32" s="337">
        <f>D32-BE32</f>
        <v>0.06</v>
      </c>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25">
        <f>SUM(G32:Q32,S32:Z32,AE32:BD32,AB32:AC32)</f>
        <v>0</v>
      </c>
      <c r="BF32" s="314">
        <f>AD60</f>
        <v>0.06</v>
      </c>
      <c r="BG32" s="117">
        <f t="shared" si="13"/>
        <v>0</v>
      </c>
      <c r="BH32" s="296"/>
      <c r="BI32" s="295"/>
      <c r="BJ32" s="583"/>
      <c r="BK32" s="594"/>
    </row>
    <row r="33" spans="1:63" x14ac:dyDescent="0.25">
      <c r="A33" s="319" t="s">
        <v>442</v>
      </c>
      <c r="B33" s="320" t="s">
        <v>444</v>
      </c>
      <c r="C33" s="314" t="s">
        <v>436</v>
      </c>
      <c r="D33" s="594">
        <v>0.08</v>
      </c>
      <c r="E33" s="328">
        <f t="shared" si="10"/>
        <v>0</v>
      </c>
      <c r="F33" s="325">
        <f t="shared" si="8"/>
        <v>0</v>
      </c>
      <c r="G33" s="330"/>
      <c r="H33" s="330"/>
      <c r="I33" s="330"/>
      <c r="J33" s="330"/>
      <c r="K33" s="330"/>
      <c r="L33" s="330"/>
      <c r="M33" s="330"/>
      <c r="N33" s="330"/>
      <c r="O33" s="330"/>
      <c r="P33" s="330"/>
      <c r="Q33" s="330"/>
      <c r="R33" s="325">
        <f>SUM(S33:Z33,AF33:BC33,AB33:AD33)</f>
        <v>0</v>
      </c>
      <c r="S33" s="330"/>
      <c r="T33" s="330"/>
      <c r="U33" s="330"/>
      <c r="V33" s="330"/>
      <c r="W33" s="330"/>
      <c r="X33" s="330"/>
      <c r="Y33" s="330"/>
      <c r="Z33" s="330"/>
      <c r="AA33" s="551">
        <f>SUM(AB33:AD33,AF33:AQ33)</f>
        <v>0</v>
      </c>
      <c r="AB33" s="330"/>
      <c r="AC33" s="330"/>
      <c r="AD33" s="330"/>
      <c r="AE33" s="337">
        <f>D33-BE33</f>
        <v>0.08</v>
      </c>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25">
        <f>SUM(G33:Q33,S33:Z33,AF33:BD33,AB33:AD33)</f>
        <v>0</v>
      </c>
      <c r="BF33" s="314">
        <f>AE60</f>
        <v>0.08</v>
      </c>
      <c r="BG33" s="117">
        <f t="shared" si="13"/>
        <v>0</v>
      </c>
      <c r="BH33" s="296"/>
      <c r="BI33" s="295"/>
      <c r="BJ33" s="583"/>
      <c r="BK33" s="594"/>
    </row>
    <row r="34" spans="1:63" x14ac:dyDescent="0.25">
      <c r="A34" s="319" t="s">
        <v>442</v>
      </c>
      <c r="B34" s="320" t="s">
        <v>277</v>
      </c>
      <c r="C34" s="314" t="s">
        <v>246</v>
      </c>
      <c r="D34" s="594">
        <v>2.68</v>
      </c>
      <c r="E34" s="328">
        <f t="shared" si="10"/>
        <v>0</v>
      </c>
      <c r="F34" s="325">
        <f t="shared" si="8"/>
        <v>0</v>
      </c>
      <c r="G34" s="330"/>
      <c r="H34" s="330"/>
      <c r="I34" s="330"/>
      <c r="J34" s="330"/>
      <c r="K34" s="330"/>
      <c r="L34" s="330"/>
      <c r="M34" s="330"/>
      <c r="N34" s="330"/>
      <c r="O34" s="330"/>
      <c r="P34" s="330"/>
      <c r="Q34" s="330"/>
      <c r="R34" s="325">
        <f>SUM(S34:Z34,AG34:BC34,AB34:AE34)</f>
        <v>0</v>
      </c>
      <c r="S34" s="330"/>
      <c r="T34" s="330"/>
      <c r="U34" s="330"/>
      <c r="V34" s="330"/>
      <c r="W34" s="330"/>
      <c r="X34" s="330"/>
      <c r="Y34" s="330"/>
      <c r="Z34" s="330"/>
      <c r="AA34" s="551">
        <f>SUM(AB34:AE34,AG34:AQ34)</f>
        <v>0</v>
      </c>
      <c r="AB34" s="330"/>
      <c r="AC34" s="330"/>
      <c r="AD34" s="330"/>
      <c r="AE34" s="330"/>
      <c r="AF34" s="337">
        <f>D34-BE34</f>
        <v>2.68</v>
      </c>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25">
        <f>SUM(G34:Q34,S34:Z34,AG34:BD34,AB34:AE34)</f>
        <v>0</v>
      </c>
      <c r="BF34" s="314">
        <f>AF60</f>
        <v>3.39</v>
      </c>
      <c r="BG34" s="117">
        <f t="shared" si="13"/>
        <v>-0.71</v>
      </c>
      <c r="BH34" s="296"/>
      <c r="BI34" s="295"/>
      <c r="BJ34" s="583"/>
      <c r="BK34" s="594"/>
    </row>
    <row r="35" spans="1:63" x14ac:dyDescent="0.25">
      <c r="A35" s="319" t="s">
        <v>442</v>
      </c>
      <c r="B35" s="320" t="s">
        <v>445</v>
      </c>
      <c r="C35" s="314" t="s">
        <v>437</v>
      </c>
      <c r="D35" s="594">
        <v>3.16</v>
      </c>
      <c r="E35" s="328">
        <f t="shared" si="10"/>
        <v>0</v>
      </c>
      <c r="F35" s="325">
        <f t="shared" si="8"/>
        <v>0</v>
      </c>
      <c r="G35" s="330"/>
      <c r="H35" s="330"/>
      <c r="I35" s="330"/>
      <c r="J35" s="330"/>
      <c r="K35" s="330"/>
      <c r="L35" s="330"/>
      <c r="M35" s="330"/>
      <c r="N35" s="330"/>
      <c r="O35" s="330"/>
      <c r="P35" s="330"/>
      <c r="Q35" s="330"/>
      <c r="R35" s="325">
        <f>SUM(S35:Z35,AH35:BC35,AB35:AF35)</f>
        <v>0.4</v>
      </c>
      <c r="S35" s="330"/>
      <c r="T35" s="330"/>
      <c r="U35" s="330"/>
      <c r="V35" s="330"/>
      <c r="W35" s="330"/>
      <c r="X35" s="330"/>
      <c r="Y35" s="330"/>
      <c r="Z35" s="330"/>
      <c r="AA35" s="551">
        <f>SUM(AB35:AF35,AH35:AQ35)</f>
        <v>0</v>
      </c>
      <c r="AB35" s="330"/>
      <c r="AC35" s="330"/>
      <c r="AD35" s="330"/>
      <c r="AE35" s="330"/>
      <c r="AF35" s="330"/>
      <c r="AG35" s="337">
        <f>D35-BE35</f>
        <v>2.7600000000000002</v>
      </c>
      <c r="AH35" s="330"/>
      <c r="AI35" s="330"/>
      <c r="AJ35" s="330"/>
      <c r="AK35" s="330"/>
      <c r="AL35" s="330"/>
      <c r="AM35" s="330"/>
      <c r="AN35" s="330"/>
      <c r="AO35" s="330"/>
      <c r="AP35" s="330"/>
      <c r="AQ35" s="330"/>
      <c r="AR35" s="330"/>
      <c r="AS35" s="330">
        <v>0.4</v>
      </c>
      <c r="AT35" s="330"/>
      <c r="AU35" s="330"/>
      <c r="AV35" s="330"/>
      <c r="AW35" s="330"/>
      <c r="AX35" s="330"/>
      <c r="AY35" s="330"/>
      <c r="AZ35" s="330"/>
      <c r="BA35" s="330"/>
      <c r="BB35" s="330"/>
      <c r="BC35" s="330"/>
      <c r="BD35" s="330"/>
      <c r="BE35" s="325">
        <f>SUM(G35:Q35,S35:Z35,AH35:BD35,AB35:AF35)</f>
        <v>0.4</v>
      </c>
      <c r="BF35" s="314">
        <f>AG60</f>
        <v>3.3200000000000003</v>
      </c>
      <c r="BG35" s="117">
        <f t="shared" si="13"/>
        <v>-0.16000000000000014</v>
      </c>
      <c r="BH35" s="296"/>
      <c r="BI35" s="295"/>
      <c r="BJ35" s="583"/>
      <c r="BK35" s="594"/>
    </row>
    <row r="36" spans="1:63" x14ac:dyDescent="0.25">
      <c r="A36" s="319" t="s">
        <v>442</v>
      </c>
      <c r="B36" s="320" t="s">
        <v>449</v>
      </c>
      <c r="C36" s="314" t="s">
        <v>438</v>
      </c>
      <c r="D36" s="594">
        <v>0.08</v>
      </c>
      <c r="E36" s="328">
        <f t="shared" si="10"/>
        <v>0</v>
      </c>
      <c r="F36" s="325">
        <f t="shared" si="8"/>
        <v>0</v>
      </c>
      <c r="G36" s="330"/>
      <c r="H36" s="330"/>
      <c r="I36" s="330"/>
      <c r="J36" s="330"/>
      <c r="K36" s="330"/>
      <c r="L36" s="330"/>
      <c r="M36" s="330"/>
      <c r="N36" s="330"/>
      <c r="O36" s="330"/>
      <c r="P36" s="330"/>
      <c r="Q36" s="330"/>
      <c r="R36" s="325">
        <f>SUM(S36:Z36,AI36:BC36,AB36:AG36)</f>
        <v>0</v>
      </c>
      <c r="S36" s="330"/>
      <c r="T36" s="330"/>
      <c r="U36" s="330"/>
      <c r="V36" s="330"/>
      <c r="W36" s="330"/>
      <c r="X36" s="330"/>
      <c r="Y36" s="330"/>
      <c r="Z36" s="330"/>
      <c r="AA36" s="551">
        <f>SUM(AB36:AG36,AI36:AQ36)</f>
        <v>0</v>
      </c>
      <c r="AB36" s="330"/>
      <c r="AC36" s="330"/>
      <c r="AD36" s="330"/>
      <c r="AE36" s="330"/>
      <c r="AF36" s="330"/>
      <c r="AG36" s="330"/>
      <c r="AH36" s="337">
        <f>D36-BE36</f>
        <v>0.08</v>
      </c>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25">
        <f>SUM(G36:Q36,S36:Z36,AI36:BD36,AB36:AG36)</f>
        <v>0</v>
      </c>
      <c r="BF36" s="314">
        <f>AH60</f>
        <v>0.08</v>
      </c>
      <c r="BG36" s="117">
        <f t="shared" si="13"/>
        <v>0</v>
      </c>
      <c r="BH36" s="296"/>
      <c r="BI36" s="295"/>
      <c r="BJ36" s="583"/>
      <c r="BK36" s="594"/>
    </row>
    <row r="37" spans="1:63" x14ac:dyDescent="0.25">
      <c r="A37" s="319" t="s">
        <v>442</v>
      </c>
      <c r="B37" s="320" t="s">
        <v>363</v>
      </c>
      <c r="C37" s="314" t="s">
        <v>364</v>
      </c>
      <c r="D37" s="596">
        <v>0.02</v>
      </c>
      <c r="E37" s="328">
        <f t="shared" si="10"/>
        <v>0</v>
      </c>
      <c r="F37" s="325">
        <f t="shared" si="8"/>
        <v>0</v>
      </c>
      <c r="G37" s="330"/>
      <c r="H37" s="330"/>
      <c r="I37" s="330"/>
      <c r="J37" s="330"/>
      <c r="K37" s="330"/>
      <c r="L37" s="330"/>
      <c r="M37" s="330"/>
      <c r="N37" s="330"/>
      <c r="O37" s="330"/>
      <c r="P37" s="330"/>
      <c r="Q37" s="330"/>
      <c r="R37" s="325">
        <f>SUM(S37:Z37,AJ37:BC37,AB37:AH37)</f>
        <v>0</v>
      </c>
      <c r="S37" s="330"/>
      <c r="T37" s="330"/>
      <c r="U37" s="330"/>
      <c r="V37" s="330"/>
      <c r="W37" s="330"/>
      <c r="X37" s="330"/>
      <c r="Y37" s="330"/>
      <c r="Z37" s="330"/>
      <c r="AA37" s="551">
        <f>SUM(AB37:AH37,AJ37:AQ37)</f>
        <v>0</v>
      </c>
      <c r="AB37" s="330"/>
      <c r="AC37" s="330"/>
      <c r="AD37" s="330"/>
      <c r="AE37" s="330"/>
      <c r="AF37" s="330"/>
      <c r="AG37" s="330"/>
      <c r="AH37" s="330"/>
      <c r="AI37" s="337">
        <f>D37-BE37</f>
        <v>0.02</v>
      </c>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25">
        <f>SUM(G37:Q37,S37:Z37,AJ37:BD37,AB37:AH37)</f>
        <v>0</v>
      </c>
      <c r="BF37" s="314">
        <f>AI60</f>
        <v>0.28999999999999998</v>
      </c>
      <c r="BG37" s="117">
        <f t="shared" si="13"/>
        <v>-0.26999999999999996</v>
      </c>
      <c r="BH37" s="296"/>
      <c r="BI37" s="295"/>
      <c r="BJ37" s="583"/>
      <c r="BK37" s="594"/>
    </row>
    <row r="38" spans="1:63" x14ac:dyDescent="0.25">
      <c r="A38" s="319" t="s">
        <v>442</v>
      </c>
      <c r="B38" s="320" t="s">
        <v>450</v>
      </c>
      <c r="C38" s="314" t="s">
        <v>439</v>
      </c>
      <c r="D38" s="590"/>
      <c r="E38" s="328">
        <f t="shared" si="10"/>
        <v>0</v>
      </c>
      <c r="F38" s="325">
        <f t="shared" si="8"/>
        <v>0</v>
      </c>
      <c r="G38" s="330"/>
      <c r="H38" s="330"/>
      <c r="I38" s="330"/>
      <c r="J38" s="330"/>
      <c r="K38" s="330"/>
      <c r="L38" s="330"/>
      <c r="M38" s="330"/>
      <c r="N38" s="330"/>
      <c r="O38" s="330"/>
      <c r="P38" s="330"/>
      <c r="Q38" s="330"/>
      <c r="R38" s="325">
        <f>SUM(S38:Z38,AK38:BC38,AB38:AI38)</f>
        <v>0</v>
      </c>
      <c r="S38" s="330"/>
      <c r="T38" s="330"/>
      <c r="U38" s="330"/>
      <c r="V38" s="330"/>
      <c r="W38" s="330"/>
      <c r="X38" s="330"/>
      <c r="Y38" s="330"/>
      <c r="Z38" s="330"/>
      <c r="AA38" s="551">
        <f>SUM(AB38:AI38,AK38:AQ38)</f>
        <v>0</v>
      </c>
      <c r="AB38" s="330"/>
      <c r="AC38" s="330"/>
      <c r="AD38" s="330"/>
      <c r="AE38" s="330"/>
      <c r="AF38" s="330"/>
      <c r="AG38" s="330"/>
      <c r="AH38" s="330"/>
      <c r="AI38" s="330"/>
      <c r="AJ38" s="337">
        <f>D38-BE38</f>
        <v>0</v>
      </c>
      <c r="AK38" s="330"/>
      <c r="AL38" s="330"/>
      <c r="AM38" s="330"/>
      <c r="AN38" s="330"/>
      <c r="AO38" s="330"/>
      <c r="AP38" s="330"/>
      <c r="AQ38" s="330"/>
      <c r="AR38" s="330"/>
      <c r="AS38" s="330"/>
      <c r="AT38" s="330"/>
      <c r="AU38" s="330"/>
      <c r="AV38" s="330"/>
      <c r="AW38" s="330"/>
      <c r="AX38" s="330"/>
      <c r="AY38" s="330"/>
      <c r="AZ38" s="330"/>
      <c r="BA38" s="330"/>
      <c r="BB38" s="330"/>
      <c r="BC38" s="330"/>
      <c r="BD38" s="330"/>
      <c r="BE38" s="325">
        <f>SUM(G38:Q38,S38:Z38,AK38:BD38,AB38:AI38)</f>
        <v>0</v>
      </c>
      <c r="BF38" s="314">
        <f>AJ60</f>
        <v>0</v>
      </c>
      <c r="BG38" s="117">
        <f t="shared" si="13"/>
        <v>0</v>
      </c>
      <c r="BH38" s="296"/>
      <c r="BI38" s="295"/>
      <c r="BJ38" s="583"/>
      <c r="BK38" s="594"/>
    </row>
    <row r="39" spans="1:63" x14ac:dyDescent="0.25">
      <c r="A39" s="319" t="s">
        <v>442</v>
      </c>
      <c r="B39" s="320" t="s">
        <v>454</v>
      </c>
      <c r="C39" s="314" t="s">
        <v>156</v>
      </c>
      <c r="D39" s="578"/>
      <c r="E39" s="328">
        <f t="shared" si="10"/>
        <v>0</v>
      </c>
      <c r="F39" s="325">
        <f t="shared" si="8"/>
        <v>0</v>
      </c>
      <c r="G39" s="330"/>
      <c r="H39" s="330"/>
      <c r="I39" s="330"/>
      <c r="J39" s="330"/>
      <c r="K39" s="330"/>
      <c r="L39" s="330"/>
      <c r="M39" s="330"/>
      <c r="N39" s="330"/>
      <c r="O39" s="330"/>
      <c r="P39" s="330"/>
      <c r="Q39" s="330"/>
      <c r="R39" s="325">
        <f>SUM(S39:Z39,AL39:BC39,AB39:AJ39)</f>
        <v>0</v>
      </c>
      <c r="S39" s="330"/>
      <c r="T39" s="330"/>
      <c r="U39" s="330"/>
      <c r="V39" s="330"/>
      <c r="W39" s="330"/>
      <c r="X39" s="330"/>
      <c r="Y39" s="330"/>
      <c r="Z39" s="330"/>
      <c r="AA39" s="551">
        <f>SUM(AB39:AJ39,AL39:AQ39)</f>
        <v>0</v>
      </c>
      <c r="AB39" s="330"/>
      <c r="AC39" s="330"/>
      <c r="AD39" s="330"/>
      <c r="AE39" s="330"/>
      <c r="AF39" s="330"/>
      <c r="AG39" s="330"/>
      <c r="AH39" s="330"/>
      <c r="AI39" s="330"/>
      <c r="AJ39" s="330"/>
      <c r="AK39" s="337">
        <f>D39-BE39</f>
        <v>0</v>
      </c>
      <c r="AL39" s="330"/>
      <c r="AM39" s="330"/>
      <c r="AN39" s="330"/>
      <c r="AO39" s="330"/>
      <c r="AP39" s="330"/>
      <c r="AQ39" s="330"/>
      <c r="AR39" s="330"/>
      <c r="AS39" s="330"/>
      <c r="AT39" s="330"/>
      <c r="AU39" s="330"/>
      <c r="AV39" s="330"/>
      <c r="AW39" s="330"/>
      <c r="AX39" s="330"/>
      <c r="AY39" s="330"/>
      <c r="AZ39" s="330"/>
      <c r="BA39" s="330"/>
      <c r="BB39" s="330"/>
      <c r="BC39" s="330"/>
      <c r="BD39" s="330"/>
      <c r="BE39" s="325">
        <f>SUM(G39:Q39,S39:Z39,AL39:BD39,AB39:AJ39)</f>
        <v>0</v>
      </c>
      <c r="BF39" s="314">
        <f>AK60</f>
        <v>0.3</v>
      </c>
      <c r="BG39" s="117">
        <f t="shared" si="13"/>
        <v>-0.3</v>
      </c>
      <c r="BH39" s="296"/>
      <c r="BI39" s="295"/>
      <c r="BJ39" s="583"/>
      <c r="BK39" s="594"/>
    </row>
    <row r="40" spans="1:63" x14ac:dyDescent="0.25">
      <c r="A40" s="319" t="s">
        <v>442</v>
      </c>
      <c r="B40" s="320" t="s">
        <v>88</v>
      </c>
      <c r="C40" s="314" t="s">
        <v>77</v>
      </c>
      <c r="D40" s="590"/>
      <c r="E40" s="328">
        <f t="shared" si="10"/>
        <v>0</v>
      </c>
      <c r="F40" s="325">
        <f t="shared" si="8"/>
        <v>0</v>
      </c>
      <c r="G40" s="330"/>
      <c r="H40" s="330"/>
      <c r="I40" s="330"/>
      <c r="J40" s="330"/>
      <c r="K40" s="330"/>
      <c r="L40" s="330"/>
      <c r="M40" s="330"/>
      <c r="N40" s="330"/>
      <c r="O40" s="330"/>
      <c r="P40" s="330"/>
      <c r="Q40" s="330"/>
      <c r="R40" s="325">
        <f>SUM(S40:Z40,AM40:BC40,AB40:AK40)</f>
        <v>0</v>
      </c>
      <c r="S40" s="330"/>
      <c r="T40" s="330"/>
      <c r="U40" s="330"/>
      <c r="V40" s="330"/>
      <c r="W40" s="330"/>
      <c r="X40" s="330"/>
      <c r="Y40" s="330"/>
      <c r="Z40" s="330"/>
      <c r="AA40" s="551">
        <f>SUM(AB40:AK40,AM40:AQ40)</f>
        <v>0</v>
      </c>
      <c r="AB40" s="330"/>
      <c r="AC40" s="330"/>
      <c r="AD40" s="330"/>
      <c r="AE40" s="330"/>
      <c r="AF40" s="330"/>
      <c r="AG40" s="330"/>
      <c r="AH40" s="330"/>
      <c r="AI40" s="330"/>
      <c r="AJ40" s="330"/>
      <c r="AK40" s="330"/>
      <c r="AL40" s="337">
        <f>D40-BE40</f>
        <v>0</v>
      </c>
      <c r="AM40" s="330"/>
      <c r="AN40" s="330"/>
      <c r="AO40" s="330"/>
      <c r="AP40" s="330"/>
      <c r="AQ40" s="330"/>
      <c r="AR40" s="330"/>
      <c r="AS40" s="330"/>
      <c r="AT40" s="330"/>
      <c r="AU40" s="330"/>
      <c r="AV40" s="330"/>
      <c r="AW40" s="330"/>
      <c r="AX40" s="330"/>
      <c r="AY40" s="330"/>
      <c r="AZ40" s="330"/>
      <c r="BA40" s="330"/>
      <c r="BB40" s="330"/>
      <c r="BC40" s="330"/>
      <c r="BD40" s="330"/>
      <c r="BE40" s="325">
        <f>SUM(G40:Q40,S40:Z40,AM40:BD40,AB40:AK40)</f>
        <v>0</v>
      </c>
      <c r="BF40" s="314">
        <f>AL60</f>
        <v>0</v>
      </c>
      <c r="BG40" s="117">
        <f t="shared" si="13"/>
        <v>0</v>
      </c>
      <c r="BH40" s="296"/>
      <c r="BI40" s="295"/>
      <c r="BJ40" s="583"/>
      <c r="BK40" s="594"/>
    </row>
    <row r="41" spans="1:63" x14ac:dyDescent="0.25">
      <c r="A41" s="319" t="s">
        <v>442</v>
      </c>
      <c r="B41" s="320" t="s">
        <v>98</v>
      </c>
      <c r="C41" s="314" t="s">
        <v>103</v>
      </c>
      <c r="D41" s="596">
        <v>5.78</v>
      </c>
      <c r="E41" s="328">
        <f t="shared" si="10"/>
        <v>0</v>
      </c>
      <c r="F41" s="325">
        <f t="shared" si="8"/>
        <v>0</v>
      </c>
      <c r="G41" s="330"/>
      <c r="H41" s="330"/>
      <c r="I41" s="330"/>
      <c r="J41" s="330"/>
      <c r="K41" s="330"/>
      <c r="L41" s="330"/>
      <c r="M41" s="330"/>
      <c r="N41" s="330"/>
      <c r="O41" s="330"/>
      <c r="P41" s="330"/>
      <c r="Q41" s="330"/>
      <c r="R41" s="325">
        <f>SUM(S41:Z41,AN41:BC41,AB41:AL41)</f>
        <v>0</v>
      </c>
      <c r="S41" s="330"/>
      <c r="T41" s="330"/>
      <c r="U41" s="330"/>
      <c r="V41" s="330"/>
      <c r="W41" s="330"/>
      <c r="X41" s="330"/>
      <c r="Y41" s="330"/>
      <c r="Z41" s="330"/>
      <c r="AA41" s="551">
        <f>SUM(AB41:AL41,AN41:AQ41)</f>
        <v>0</v>
      </c>
      <c r="AB41" s="330"/>
      <c r="AC41" s="330"/>
      <c r="AD41" s="330"/>
      <c r="AE41" s="330"/>
      <c r="AF41" s="330"/>
      <c r="AG41" s="330"/>
      <c r="AH41" s="330"/>
      <c r="AI41" s="330"/>
      <c r="AJ41" s="330"/>
      <c r="AK41" s="330"/>
      <c r="AL41" s="330"/>
      <c r="AM41" s="337">
        <f>D41-BE41</f>
        <v>5.78</v>
      </c>
      <c r="AN41" s="330"/>
      <c r="AO41" s="330"/>
      <c r="AP41" s="330"/>
      <c r="AQ41" s="330"/>
      <c r="AR41" s="330"/>
      <c r="AS41" s="330"/>
      <c r="AT41" s="330"/>
      <c r="AU41" s="330"/>
      <c r="AV41" s="330"/>
      <c r="AW41" s="330"/>
      <c r="AX41" s="330"/>
      <c r="AY41" s="330"/>
      <c r="AZ41" s="330"/>
      <c r="BA41" s="330"/>
      <c r="BB41" s="330"/>
      <c r="BC41" s="330"/>
      <c r="BD41" s="330"/>
      <c r="BE41" s="325">
        <f>SUM(G41:Q41,S41:Z41,AN41:BD41,AB41:AL41)</f>
        <v>0</v>
      </c>
      <c r="BF41" s="314">
        <f>AM60</f>
        <v>5.78</v>
      </c>
      <c r="BG41" s="117">
        <f t="shared" si="13"/>
        <v>0</v>
      </c>
      <c r="BH41" s="296"/>
      <c r="BI41" s="295"/>
      <c r="BJ41" s="583"/>
      <c r="BK41" s="594"/>
    </row>
    <row r="42" spans="1:63" x14ac:dyDescent="0.25">
      <c r="A42" s="319" t="s">
        <v>442</v>
      </c>
      <c r="B42" s="320" t="s">
        <v>451</v>
      </c>
      <c r="C42" s="314" t="s">
        <v>48</v>
      </c>
      <c r="D42" s="594">
        <v>26.9</v>
      </c>
      <c r="E42" s="328">
        <f t="shared" si="10"/>
        <v>0</v>
      </c>
      <c r="F42" s="325">
        <f t="shared" si="8"/>
        <v>0</v>
      </c>
      <c r="G42" s="330"/>
      <c r="H42" s="330"/>
      <c r="I42" s="330"/>
      <c r="J42" s="330"/>
      <c r="K42" s="330"/>
      <c r="L42" s="330"/>
      <c r="M42" s="330"/>
      <c r="N42" s="330"/>
      <c r="O42" s="330"/>
      <c r="P42" s="330"/>
      <c r="Q42" s="330"/>
      <c r="R42" s="325">
        <f>SUM(S42:Z42,AO42:BC42,AB42:AM42)</f>
        <v>0</v>
      </c>
      <c r="S42" s="330"/>
      <c r="T42" s="330"/>
      <c r="U42" s="330"/>
      <c r="V42" s="330"/>
      <c r="W42" s="330"/>
      <c r="X42" s="330"/>
      <c r="Y42" s="330"/>
      <c r="Z42" s="330"/>
      <c r="AA42" s="551">
        <f>SUM(AB42:AM42,AO42:AQ42)</f>
        <v>0</v>
      </c>
      <c r="AB42" s="330"/>
      <c r="AC42" s="330"/>
      <c r="AD42" s="330"/>
      <c r="AE42" s="330"/>
      <c r="AF42" s="330"/>
      <c r="AG42" s="330"/>
      <c r="AH42" s="330"/>
      <c r="AI42" s="330"/>
      <c r="AJ42" s="330"/>
      <c r="AK42" s="330"/>
      <c r="AL42" s="330"/>
      <c r="AM42" s="330"/>
      <c r="AN42" s="337">
        <f>D42-BE42</f>
        <v>26.9</v>
      </c>
      <c r="AO42" s="330"/>
      <c r="AP42" s="330"/>
      <c r="AQ42" s="330"/>
      <c r="AR42" s="330"/>
      <c r="AS42" s="330"/>
      <c r="AT42" s="330"/>
      <c r="AU42" s="330"/>
      <c r="AV42" s="330"/>
      <c r="AW42" s="330"/>
      <c r="AX42" s="330"/>
      <c r="AY42" s="330"/>
      <c r="AZ42" s="330"/>
      <c r="BA42" s="330"/>
      <c r="BB42" s="330"/>
      <c r="BC42" s="330"/>
      <c r="BD42" s="330"/>
      <c r="BE42" s="325">
        <f>SUM(G42:Q42,S42:Z42,AO42:BD42,AB42:AM42)</f>
        <v>0</v>
      </c>
      <c r="BF42" s="314">
        <f>AN60</f>
        <v>26.9</v>
      </c>
      <c r="BG42" s="117">
        <f t="shared" si="13"/>
        <v>0</v>
      </c>
      <c r="BH42" s="296"/>
      <c r="BI42" s="295"/>
      <c r="BJ42" s="583"/>
      <c r="BK42" s="594"/>
    </row>
    <row r="43" spans="1:63" x14ac:dyDescent="0.25">
      <c r="A43" s="319" t="s">
        <v>442</v>
      </c>
      <c r="B43" s="320" t="s">
        <v>452</v>
      </c>
      <c r="C43" s="314" t="s">
        <v>440</v>
      </c>
      <c r="D43" s="590"/>
      <c r="E43" s="328">
        <f t="shared" si="10"/>
        <v>0</v>
      </c>
      <c r="F43" s="325">
        <f t="shared" si="8"/>
        <v>0</v>
      </c>
      <c r="G43" s="330"/>
      <c r="H43" s="330"/>
      <c r="I43" s="330"/>
      <c r="J43" s="330"/>
      <c r="K43" s="330"/>
      <c r="L43" s="330"/>
      <c r="M43" s="330"/>
      <c r="N43" s="330"/>
      <c r="O43" s="330"/>
      <c r="P43" s="330"/>
      <c r="Q43" s="330"/>
      <c r="R43" s="325">
        <f>SUM(S43:Z43,AP43:BC43,AB43:AN43)</f>
        <v>0</v>
      </c>
      <c r="S43" s="330"/>
      <c r="T43" s="330"/>
      <c r="U43" s="330"/>
      <c r="V43" s="330"/>
      <c r="W43" s="330"/>
      <c r="X43" s="330"/>
      <c r="Y43" s="330"/>
      <c r="Z43" s="330"/>
      <c r="AA43" s="551">
        <f>SUM(AB43:AN43,AP43:AQ43)</f>
        <v>0</v>
      </c>
      <c r="AB43" s="330"/>
      <c r="AC43" s="330"/>
      <c r="AD43" s="330"/>
      <c r="AE43" s="330"/>
      <c r="AF43" s="330"/>
      <c r="AG43" s="330"/>
      <c r="AH43" s="330"/>
      <c r="AI43" s="330"/>
      <c r="AJ43" s="330"/>
      <c r="AK43" s="330"/>
      <c r="AL43" s="330"/>
      <c r="AM43" s="330"/>
      <c r="AN43" s="330"/>
      <c r="AO43" s="337">
        <f>D43-BE43</f>
        <v>0</v>
      </c>
      <c r="AP43" s="330"/>
      <c r="AQ43" s="330"/>
      <c r="AR43" s="330"/>
      <c r="AS43" s="330"/>
      <c r="AT43" s="330"/>
      <c r="AU43" s="330"/>
      <c r="AV43" s="330"/>
      <c r="AW43" s="330"/>
      <c r="AX43" s="330"/>
      <c r="AY43" s="330"/>
      <c r="AZ43" s="330"/>
      <c r="BA43" s="330"/>
      <c r="BB43" s="330"/>
      <c r="BC43" s="330"/>
      <c r="BD43" s="330"/>
      <c r="BE43" s="325">
        <f>SUM(G43:Q43,S43:Z43,AP43:BD43,AB43:AN43)</f>
        <v>0</v>
      </c>
      <c r="BF43" s="314">
        <f>AO60</f>
        <v>0</v>
      </c>
      <c r="BG43" s="117">
        <f t="shared" si="13"/>
        <v>0</v>
      </c>
      <c r="BH43" s="296"/>
      <c r="BI43" s="295"/>
      <c r="BJ43" s="583"/>
      <c r="BK43" s="594"/>
    </row>
    <row r="44" spans="1:63" x14ac:dyDescent="0.25">
      <c r="A44" s="319" t="s">
        <v>442</v>
      </c>
      <c r="B44" s="320" t="s">
        <v>453</v>
      </c>
      <c r="C44" s="314" t="s">
        <v>441</v>
      </c>
      <c r="D44" s="590"/>
      <c r="E44" s="328">
        <f t="shared" si="10"/>
        <v>0</v>
      </c>
      <c r="F44" s="325">
        <f t="shared" si="8"/>
        <v>0</v>
      </c>
      <c r="G44" s="330"/>
      <c r="H44" s="330"/>
      <c r="I44" s="330"/>
      <c r="J44" s="330"/>
      <c r="K44" s="330"/>
      <c r="L44" s="330"/>
      <c r="M44" s="330"/>
      <c r="N44" s="330"/>
      <c r="O44" s="330"/>
      <c r="P44" s="330"/>
      <c r="Q44" s="330"/>
      <c r="R44" s="325">
        <f>SUM(S44:Z44,AQ44:BC44,AB44:AO44)</f>
        <v>0</v>
      </c>
      <c r="S44" s="330"/>
      <c r="T44" s="330"/>
      <c r="U44" s="330"/>
      <c r="V44" s="330"/>
      <c r="W44" s="330"/>
      <c r="X44" s="330"/>
      <c r="Y44" s="330"/>
      <c r="Z44" s="330"/>
      <c r="AA44" s="551">
        <f>SUM(AB44:AO44,AQ44)</f>
        <v>0</v>
      </c>
      <c r="AB44" s="330"/>
      <c r="AC44" s="330"/>
      <c r="AD44" s="330"/>
      <c r="AE44" s="330"/>
      <c r="AF44" s="330"/>
      <c r="AG44" s="330"/>
      <c r="AH44" s="330"/>
      <c r="AI44" s="330"/>
      <c r="AJ44" s="330"/>
      <c r="AK44" s="330"/>
      <c r="AL44" s="330"/>
      <c r="AM44" s="330"/>
      <c r="AN44" s="330"/>
      <c r="AO44" s="330"/>
      <c r="AP44" s="337">
        <f>D44-BE44</f>
        <v>0</v>
      </c>
      <c r="AQ44" s="330"/>
      <c r="AR44" s="330"/>
      <c r="AS44" s="330"/>
      <c r="AT44" s="330"/>
      <c r="AU44" s="330"/>
      <c r="AV44" s="330"/>
      <c r="AW44" s="330"/>
      <c r="AX44" s="330"/>
      <c r="AY44" s="330"/>
      <c r="AZ44" s="330"/>
      <c r="BA44" s="330"/>
      <c r="BB44" s="330"/>
      <c r="BC44" s="330"/>
      <c r="BD44" s="330"/>
      <c r="BE44" s="325">
        <f>SUM(G44:Q44,S44:Z44,AQ44:BD44,AB44:AO44)</f>
        <v>0</v>
      </c>
      <c r="BF44" s="314">
        <f>AP60</f>
        <v>0</v>
      </c>
      <c r="BG44" s="117">
        <f t="shared" si="13"/>
        <v>0</v>
      </c>
      <c r="BH44" s="296"/>
      <c r="BI44" s="295"/>
      <c r="BJ44" s="583"/>
      <c r="BK44" s="594"/>
    </row>
    <row r="45" spans="1:63" x14ac:dyDescent="0.25">
      <c r="A45" s="319" t="s">
        <v>442</v>
      </c>
      <c r="B45" s="320" t="s">
        <v>345</v>
      </c>
      <c r="C45" s="314" t="s">
        <v>346</v>
      </c>
      <c r="D45" s="596"/>
      <c r="E45" s="328">
        <f t="shared" si="10"/>
        <v>0</v>
      </c>
      <c r="F45" s="325">
        <f t="shared" si="8"/>
        <v>0</v>
      </c>
      <c r="G45" s="330"/>
      <c r="H45" s="330"/>
      <c r="I45" s="330"/>
      <c r="J45" s="330"/>
      <c r="K45" s="330"/>
      <c r="L45" s="330"/>
      <c r="M45" s="330"/>
      <c r="N45" s="330"/>
      <c r="O45" s="330"/>
      <c r="P45" s="330"/>
      <c r="Q45" s="330"/>
      <c r="R45" s="325">
        <f>SUM(S45:Z45,AR45:BC45,AB45:AP45)</f>
        <v>0</v>
      </c>
      <c r="S45" s="330"/>
      <c r="T45" s="330"/>
      <c r="U45" s="330"/>
      <c r="V45" s="330"/>
      <c r="W45" s="330"/>
      <c r="X45" s="330"/>
      <c r="Y45" s="330"/>
      <c r="Z45" s="330"/>
      <c r="AA45" s="551">
        <f>SUM(AB45:AP45)</f>
        <v>0</v>
      </c>
      <c r="AB45" s="330"/>
      <c r="AC45" s="330"/>
      <c r="AD45" s="330"/>
      <c r="AE45" s="330"/>
      <c r="AF45" s="330"/>
      <c r="AG45" s="330"/>
      <c r="AH45" s="330"/>
      <c r="AI45" s="330"/>
      <c r="AJ45" s="330"/>
      <c r="AK45" s="330"/>
      <c r="AL45" s="330"/>
      <c r="AM45" s="330"/>
      <c r="AN45" s="330"/>
      <c r="AO45" s="330"/>
      <c r="AP45" s="330"/>
      <c r="AQ45" s="337">
        <f>D45-BE45</f>
        <v>0</v>
      </c>
      <c r="AR45" s="330"/>
      <c r="AS45" s="330"/>
      <c r="AT45" s="330"/>
      <c r="AU45" s="330"/>
      <c r="AV45" s="330"/>
      <c r="AW45" s="330"/>
      <c r="AX45" s="330"/>
      <c r="AY45" s="330"/>
      <c r="AZ45" s="330"/>
      <c r="BA45" s="330"/>
      <c r="BB45" s="330"/>
      <c r="BC45" s="330"/>
      <c r="BD45" s="330"/>
      <c r="BE45" s="325">
        <f>SUM(G45:Q45,S45:Z45,AR45:BD45,AB45:AP45)</f>
        <v>0</v>
      </c>
      <c r="BF45" s="314">
        <f>AQ60</f>
        <v>0</v>
      </c>
      <c r="BG45" s="117">
        <f t="shared" si="13"/>
        <v>0</v>
      </c>
      <c r="BH45" s="296"/>
      <c r="BI45" s="295"/>
      <c r="BJ45" s="583"/>
      <c r="BK45" s="594"/>
    </row>
    <row r="46" spans="1:63" x14ac:dyDescent="0.25">
      <c r="A46" s="319">
        <v>2.1</v>
      </c>
      <c r="B46" s="320" t="s">
        <v>128</v>
      </c>
      <c r="C46" s="314" t="s">
        <v>132</v>
      </c>
      <c r="D46" s="590"/>
      <c r="E46" s="328">
        <f t="shared" si="10"/>
        <v>0</v>
      </c>
      <c r="F46" s="325">
        <f t="shared" si="8"/>
        <v>0</v>
      </c>
      <c r="G46" s="330"/>
      <c r="H46" s="330"/>
      <c r="I46" s="330"/>
      <c r="J46" s="330"/>
      <c r="K46" s="330"/>
      <c r="L46" s="330"/>
      <c r="M46" s="330"/>
      <c r="N46" s="330"/>
      <c r="O46" s="330"/>
      <c r="P46" s="330"/>
      <c r="Q46" s="330"/>
      <c r="R46" s="325">
        <f>SUM(S46:Z46,AS46:BC46,AB46:AQ46)</f>
        <v>0</v>
      </c>
      <c r="S46" s="330"/>
      <c r="T46" s="330"/>
      <c r="U46" s="330"/>
      <c r="V46" s="330"/>
      <c r="W46" s="330"/>
      <c r="X46" s="330"/>
      <c r="Y46" s="330"/>
      <c r="Z46" s="330"/>
      <c r="AA46" s="551">
        <f>SUM(AB46:AQ46)</f>
        <v>0</v>
      </c>
      <c r="AB46" s="330"/>
      <c r="AC46" s="330"/>
      <c r="AD46" s="330"/>
      <c r="AE46" s="330"/>
      <c r="AF46" s="330"/>
      <c r="AG46" s="330"/>
      <c r="AH46" s="330"/>
      <c r="AI46" s="330"/>
      <c r="AJ46" s="330"/>
      <c r="AK46" s="330"/>
      <c r="AL46" s="330"/>
      <c r="AM46" s="330"/>
      <c r="AN46" s="330"/>
      <c r="AO46" s="330"/>
      <c r="AP46" s="330"/>
      <c r="AQ46" s="330"/>
      <c r="AR46" s="329">
        <f>D46-BE46</f>
        <v>0</v>
      </c>
      <c r="AS46" s="330"/>
      <c r="AT46" s="330"/>
      <c r="AU46" s="330"/>
      <c r="AV46" s="330"/>
      <c r="AW46" s="330"/>
      <c r="AX46" s="330"/>
      <c r="AY46" s="330"/>
      <c r="AZ46" s="330"/>
      <c r="BA46" s="330"/>
      <c r="BB46" s="330"/>
      <c r="BC46" s="330"/>
      <c r="BD46" s="330"/>
      <c r="BE46" s="325">
        <f>SUM(AS46:BD46,S46:Z46,G46:Q46,AB46:AQ46)</f>
        <v>0</v>
      </c>
      <c r="BF46" s="314">
        <f>AR60</f>
        <v>0</v>
      </c>
      <c r="BG46" s="117">
        <f t="shared" si="13"/>
        <v>0</v>
      </c>
      <c r="BH46" s="296"/>
      <c r="BI46" s="295"/>
      <c r="BJ46" s="583"/>
      <c r="BK46" s="594"/>
    </row>
    <row r="47" spans="1:63" x14ac:dyDescent="0.25">
      <c r="A47" s="319">
        <v>2.11</v>
      </c>
      <c r="B47" s="320" t="s">
        <v>161</v>
      </c>
      <c r="C47" s="314" t="s">
        <v>159</v>
      </c>
      <c r="D47" s="594">
        <v>1.07</v>
      </c>
      <c r="E47" s="328">
        <f t="shared" si="10"/>
        <v>0</v>
      </c>
      <c r="F47" s="325">
        <f t="shared" si="8"/>
        <v>0</v>
      </c>
      <c r="G47" s="330"/>
      <c r="H47" s="330"/>
      <c r="I47" s="330"/>
      <c r="J47" s="330"/>
      <c r="K47" s="330"/>
      <c r="L47" s="330"/>
      <c r="M47" s="330"/>
      <c r="N47" s="330"/>
      <c r="O47" s="330"/>
      <c r="P47" s="330"/>
      <c r="Q47" s="330"/>
      <c r="R47" s="325">
        <f>SUM(S47:Z47,AT47:BC47,AB47:AR47)</f>
        <v>0.13</v>
      </c>
      <c r="S47" s="330"/>
      <c r="T47" s="330"/>
      <c r="U47" s="330"/>
      <c r="V47" s="330"/>
      <c r="W47" s="330"/>
      <c r="X47" s="330"/>
      <c r="Y47" s="330"/>
      <c r="Z47" s="330"/>
      <c r="AA47" s="551">
        <f t="shared" ref="AA47:AA58" si="14">SUM(AB47:AQ47)</f>
        <v>0</v>
      </c>
      <c r="AB47" s="330"/>
      <c r="AC47" s="330"/>
      <c r="AD47" s="330"/>
      <c r="AE47" s="330"/>
      <c r="AF47" s="330"/>
      <c r="AG47" s="330"/>
      <c r="AH47" s="330"/>
      <c r="AI47" s="330"/>
      <c r="AJ47" s="330"/>
      <c r="AK47" s="330"/>
      <c r="AL47" s="330"/>
      <c r="AM47" s="330"/>
      <c r="AN47" s="330"/>
      <c r="AO47" s="330"/>
      <c r="AP47" s="330"/>
      <c r="AQ47" s="330"/>
      <c r="AR47" s="330"/>
      <c r="AS47" s="329">
        <f>D47-BE47</f>
        <v>0.94000000000000006</v>
      </c>
      <c r="AT47" s="330"/>
      <c r="AU47" s="330">
        <v>0.13</v>
      </c>
      <c r="AV47" s="330"/>
      <c r="AW47" s="330"/>
      <c r="AX47" s="330"/>
      <c r="AY47" s="330"/>
      <c r="AZ47" s="330"/>
      <c r="BA47" s="330"/>
      <c r="BB47" s="330"/>
      <c r="BC47" s="330"/>
      <c r="BD47" s="330"/>
      <c r="BE47" s="325">
        <f>SUM(AT47:BD47,S47:Z47,G47:Q47,AB47:AR47)</f>
        <v>0.13</v>
      </c>
      <c r="BF47" s="314">
        <f>AS60</f>
        <v>2.84</v>
      </c>
      <c r="BG47" s="117">
        <f t="shared" si="13"/>
        <v>-1.7699999999999998</v>
      </c>
      <c r="BH47" s="296"/>
      <c r="BI47" s="295"/>
      <c r="BJ47" s="583"/>
      <c r="BK47" s="594"/>
    </row>
    <row r="48" spans="1:63" x14ac:dyDescent="0.25">
      <c r="A48" s="319">
        <v>2.12</v>
      </c>
      <c r="B48" s="320" t="s">
        <v>162</v>
      </c>
      <c r="C48" s="314" t="s">
        <v>160</v>
      </c>
      <c r="D48" s="594"/>
      <c r="E48" s="328">
        <f t="shared" si="10"/>
        <v>0</v>
      </c>
      <c r="F48" s="325">
        <f t="shared" si="8"/>
        <v>0</v>
      </c>
      <c r="G48" s="330"/>
      <c r="H48" s="330"/>
      <c r="I48" s="330"/>
      <c r="J48" s="330"/>
      <c r="K48" s="330"/>
      <c r="L48" s="330"/>
      <c r="M48" s="330"/>
      <c r="N48" s="330"/>
      <c r="O48" s="330"/>
      <c r="P48" s="330"/>
      <c r="Q48" s="330"/>
      <c r="R48" s="325">
        <f>SUM(S48:Z48,AU48:BC48,AB48:AS48)</f>
        <v>0</v>
      </c>
      <c r="S48" s="330"/>
      <c r="T48" s="330"/>
      <c r="U48" s="330"/>
      <c r="V48" s="330"/>
      <c r="W48" s="330"/>
      <c r="X48" s="330"/>
      <c r="Y48" s="330"/>
      <c r="Z48" s="330"/>
      <c r="AA48" s="551">
        <f t="shared" si="14"/>
        <v>0</v>
      </c>
      <c r="AB48" s="330"/>
      <c r="AC48" s="330"/>
      <c r="AD48" s="330"/>
      <c r="AE48" s="330"/>
      <c r="AF48" s="330"/>
      <c r="AG48" s="330"/>
      <c r="AH48" s="330"/>
      <c r="AI48" s="330"/>
      <c r="AJ48" s="330"/>
      <c r="AK48" s="330"/>
      <c r="AL48" s="330"/>
      <c r="AM48" s="330"/>
      <c r="AN48" s="330"/>
      <c r="AO48" s="330"/>
      <c r="AP48" s="330"/>
      <c r="AQ48" s="330"/>
      <c r="AR48" s="330"/>
      <c r="AS48" s="330"/>
      <c r="AT48" s="329">
        <f>D48-BE48</f>
        <v>0</v>
      </c>
      <c r="AU48" s="330"/>
      <c r="AV48" s="330"/>
      <c r="AW48" s="330"/>
      <c r="AX48" s="330"/>
      <c r="AY48" s="330"/>
      <c r="AZ48" s="330"/>
      <c r="BA48" s="330"/>
      <c r="BB48" s="330"/>
      <c r="BC48" s="330"/>
      <c r="BD48" s="330"/>
      <c r="BE48" s="325">
        <f>SUM(AU48:BD48,AB48:AS48,G48:Q48,S48:Z48)</f>
        <v>0</v>
      </c>
      <c r="BF48" s="314">
        <f>AT60</f>
        <v>0</v>
      </c>
      <c r="BG48" s="117">
        <f t="shared" si="13"/>
        <v>0</v>
      </c>
      <c r="BH48" s="296"/>
      <c r="BI48" s="295"/>
      <c r="BJ48" s="583"/>
      <c r="BK48" s="594"/>
    </row>
    <row r="49" spans="1:63" x14ac:dyDescent="0.25">
      <c r="A49" s="319">
        <v>2.13</v>
      </c>
      <c r="B49" s="320" t="s">
        <v>95</v>
      </c>
      <c r="C49" s="314" t="s">
        <v>100</v>
      </c>
      <c r="D49" s="594">
        <v>40.380000000000003</v>
      </c>
      <c r="E49" s="328">
        <f t="shared" si="10"/>
        <v>0</v>
      </c>
      <c r="F49" s="325">
        <f t="shared" si="8"/>
        <v>0</v>
      </c>
      <c r="G49" s="330"/>
      <c r="H49" s="330"/>
      <c r="I49" s="330"/>
      <c r="J49" s="330"/>
      <c r="K49" s="330"/>
      <c r="L49" s="330"/>
      <c r="M49" s="330"/>
      <c r="N49" s="330"/>
      <c r="O49" s="330"/>
      <c r="P49" s="330"/>
      <c r="Q49" s="330"/>
      <c r="R49" s="325">
        <f>SUM(S49:Z49,AV49:BC49,AB49:AT49)</f>
        <v>0</v>
      </c>
      <c r="S49" s="330"/>
      <c r="T49" s="330"/>
      <c r="U49" s="330"/>
      <c r="V49" s="330"/>
      <c r="W49" s="330"/>
      <c r="X49" s="330"/>
      <c r="Y49" s="330"/>
      <c r="Z49" s="330"/>
      <c r="AA49" s="551">
        <f t="shared" si="14"/>
        <v>0</v>
      </c>
      <c r="AB49" s="330"/>
      <c r="AC49" s="330"/>
      <c r="AD49" s="330"/>
      <c r="AE49" s="330"/>
      <c r="AF49" s="330"/>
      <c r="AG49" s="330"/>
      <c r="AH49" s="330"/>
      <c r="AI49" s="330"/>
      <c r="AJ49" s="330"/>
      <c r="AK49" s="330"/>
      <c r="AL49" s="330"/>
      <c r="AM49" s="330"/>
      <c r="AN49" s="330"/>
      <c r="AO49" s="330"/>
      <c r="AP49" s="330"/>
      <c r="AQ49" s="330"/>
      <c r="AR49" s="330"/>
      <c r="AS49" s="330"/>
      <c r="AT49" s="330"/>
      <c r="AU49" s="329">
        <f>D49-BE49</f>
        <v>40.380000000000003</v>
      </c>
      <c r="AV49" s="330"/>
      <c r="AW49" s="330"/>
      <c r="AX49" s="330"/>
      <c r="AY49" s="330"/>
      <c r="AZ49" s="330"/>
      <c r="BA49" s="330"/>
      <c r="BB49" s="330"/>
      <c r="BC49" s="330"/>
      <c r="BD49" s="330"/>
      <c r="BE49" s="325">
        <f>SUM(AV49:BD49,AB49:AT49,G49:Q49,S49:Z49)</f>
        <v>0</v>
      </c>
      <c r="BF49" s="314">
        <f>AU60</f>
        <v>50.61</v>
      </c>
      <c r="BG49" s="117">
        <f t="shared" si="13"/>
        <v>-10.229999999999997</v>
      </c>
      <c r="BH49" s="296"/>
      <c r="BI49" s="295"/>
      <c r="BJ49" s="583"/>
      <c r="BK49" s="594"/>
    </row>
    <row r="50" spans="1:63" x14ac:dyDescent="0.25">
      <c r="A50" s="319">
        <v>2.14</v>
      </c>
      <c r="B50" s="320" t="s">
        <v>96</v>
      </c>
      <c r="C50" s="314" t="s">
        <v>101</v>
      </c>
      <c r="D50" s="590"/>
      <c r="E50" s="328">
        <f t="shared" si="10"/>
        <v>0</v>
      </c>
      <c r="F50" s="325">
        <f t="shared" si="8"/>
        <v>0</v>
      </c>
      <c r="G50" s="330"/>
      <c r="H50" s="330"/>
      <c r="I50" s="330"/>
      <c r="J50" s="330"/>
      <c r="K50" s="330"/>
      <c r="L50" s="330"/>
      <c r="M50" s="330"/>
      <c r="N50" s="330"/>
      <c r="O50" s="330"/>
      <c r="P50" s="330"/>
      <c r="Q50" s="330"/>
      <c r="R50" s="325">
        <f>SUM(S50:Z50,AW50:BC50,AB50:AU50)</f>
        <v>0</v>
      </c>
      <c r="S50" s="330"/>
      <c r="T50" s="330"/>
      <c r="U50" s="330"/>
      <c r="V50" s="330"/>
      <c r="W50" s="330"/>
      <c r="X50" s="330"/>
      <c r="Y50" s="330"/>
      <c r="Z50" s="330"/>
      <c r="AA50" s="551">
        <f t="shared" si="14"/>
        <v>0</v>
      </c>
      <c r="AB50" s="331"/>
      <c r="AC50" s="331"/>
      <c r="AD50" s="331"/>
      <c r="AE50" s="331"/>
      <c r="AF50" s="331"/>
      <c r="AG50" s="331"/>
      <c r="AH50" s="331"/>
      <c r="AI50" s="331"/>
      <c r="AJ50" s="331"/>
      <c r="AK50" s="331"/>
      <c r="AL50" s="331"/>
      <c r="AM50" s="331"/>
      <c r="AN50" s="331"/>
      <c r="AO50" s="331"/>
      <c r="AP50" s="331"/>
      <c r="AQ50" s="331"/>
      <c r="AR50" s="330"/>
      <c r="AS50" s="330"/>
      <c r="AT50" s="330"/>
      <c r="AU50" s="330"/>
      <c r="AV50" s="329">
        <f>D50-BE50</f>
        <v>0</v>
      </c>
      <c r="AW50" s="330"/>
      <c r="AX50" s="330"/>
      <c r="AY50" s="330"/>
      <c r="AZ50" s="330"/>
      <c r="BA50" s="330"/>
      <c r="BB50" s="330"/>
      <c r="BC50" s="330"/>
      <c r="BD50" s="330"/>
      <c r="BE50" s="325">
        <f>SUM(AW50:BD50,AB50:AU50,G50:Q50,S50:Z50)</f>
        <v>0</v>
      </c>
      <c r="BF50" s="314">
        <f>AV60</f>
        <v>0</v>
      </c>
      <c r="BG50" s="117">
        <f t="shared" si="13"/>
        <v>0</v>
      </c>
      <c r="BH50" s="296"/>
      <c r="BI50" s="295"/>
      <c r="BJ50" s="583"/>
      <c r="BK50" s="594"/>
    </row>
    <row r="51" spans="1:63" x14ac:dyDescent="0.25">
      <c r="A51" s="319">
        <v>2.15</v>
      </c>
      <c r="B51" s="320" t="s">
        <v>97</v>
      </c>
      <c r="C51" s="314" t="s">
        <v>105</v>
      </c>
      <c r="D51" s="594">
        <v>0.17</v>
      </c>
      <c r="E51" s="328">
        <f t="shared" si="10"/>
        <v>0</v>
      </c>
      <c r="F51" s="325">
        <f t="shared" si="8"/>
        <v>0</v>
      </c>
      <c r="G51" s="330"/>
      <c r="H51" s="330"/>
      <c r="I51" s="330"/>
      <c r="J51" s="330"/>
      <c r="K51" s="330"/>
      <c r="L51" s="330"/>
      <c r="M51" s="330"/>
      <c r="N51" s="330"/>
      <c r="O51" s="330"/>
      <c r="P51" s="330"/>
      <c r="Q51" s="330"/>
      <c r="R51" s="325">
        <f>SUM(S51:Z51,AX51:BC51,AB51:AV51)</f>
        <v>0</v>
      </c>
      <c r="S51" s="330"/>
      <c r="T51" s="330"/>
      <c r="U51" s="330"/>
      <c r="V51" s="330"/>
      <c r="W51" s="330"/>
      <c r="X51" s="330"/>
      <c r="Y51" s="330"/>
      <c r="Z51" s="330"/>
      <c r="AA51" s="551">
        <f t="shared" si="14"/>
        <v>0</v>
      </c>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29">
        <f>D51-BE51</f>
        <v>0.17</v>
      </c>
      <c r="AX51" s="330"/>
      <c r="AY51" s="330"/>
      <c r="AZ51" s="330"/>
      <c r="BA51" s="330"/>
      <c r="BB51" s="330"/>
      <c r="BC51" s="330"/>
      <c r="BD51" s="330"/>
      <c r="BE51" s="325">
        <f>SUM(AX51:BD51,AB51:AV51,G51:Q51,S51:Z51)</f>
        <v>0</v>
      </c>
      <c r="BF51" s="314">
        <f>AW60</f>
        <v>0.42000000000000004</v>
      </c>
      <c r="BG51" s="117">
        <f t="shared" si="13"/>
        <v>-0.25</v>
      </c>
      <c r="BH51" s="296"/>
      <c r="BI51" s="295"/>
      <c r="BJ51" s="583"/>
      <c r="BK51" s="594"/>
    </row>
    <row r="52" spans="1:63" x14ac:dyDescent="0.25">
      <c r="A52" s="319">
        <v>2.16</v>
      </c>
      <c r="B52" s="320" t="s">
        <v>125</v>
      </c>
      <c r="C52" s="314" t="s">
        <v>102</v>
      </c>
      <c r="D52" s="590"/>
      <c r="E52" s="328">
        <f t="shared" si="10"/>
        <v>0</v>
      </c>
      <c r="F52" s="325">
        <f t="shared" si="8"/>
        <v>0</v>
      </c>
      <c r="G52" s="330"/>
      <c r="H52" s="330"/>
      <c r="I52" s="330"/>
      <c r="J52" s="330"/>
      <c r="K52" s="330"/>
      <c r="L52" s="330"/>
      <c r="M52" s="330"/>
      <c r="N52" s="330"/>
      <c r="O52" s="330"/>
      <c r="P52" s="330"/>
      <c r="Q52" s="330"/>
      <c r="R52" s="325">
        <f>SUM(S52:Z52,AY52:BC52,AB52:AW52)</f>
        <v>0</v>
      </c>
      <c r="S52" s="330"/>
      <c r="T52" s="330"/>
      <c r="U52" s="330"/>
      <c r="V52" s="330"/>
      <c r="W52" s="330"/>
      <c r="X52" s="330"/>
      <c r="Y52" s="330"/>
      <c r="Z52" s="330"/>
      <c r="AA52" s="551">
        <f t="shared" si="14"/>
        <v>0</v>
      </c>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29">
        <f>D52-BE52</f>
        <v>0</v>
      </c>
      <c r="AY52" s="330"/>
      <c r="AZ52" s="330"/>
      <c r="BA52" s="330"/>
      <c r="BB52" s="330"/>
      <c r="BC52" s="330"/>
      <c r="BD52" s="330"/>
      <c r="BE52" s="325">
        <f>SUM(AY52:BD52,S52:AW52,G52:Q52)</f>
        <v>0</v>
      </c>
      <c r="BF52" s="314">
        <f>AX60</f>
        <v>0</v>
      </c>
      <c r="BG52" s="117">
        <f t="shared" si="13"/>
        <v>0</v>
      </c>
      <c r="BH52" s="296"/>
      <c r="BI52" s="295"/>
      <c r="BJ52" s="583"/>
      <c r="BK52" s="594"/>
    </row>
    <row r="53" spans="1:63" x14ac:dyDescent="0.25">
      <c r="A53" s="319">
        <v>2.17</v>
      </c>
      <c r="B53" s="320" t="s">
        <v>129</v>
      </c>
      <c r="C53" s="314" t="s">
        <v>126</v>
      </c>
      <c r="D53" s="590"/>
      <c r="E53" s="328">
        <f t="shared" si="10"/>
        <v>0</v>
      </c>
      <c r="F53" s="325">
        <f t="shared" si="8"/>
        <v>0</v>
      </c>
      <c r="G53" s="330"/>
      <c r="H53" s="330"/>
      <c r="I53" s="330"/>
      <c r="J53" s="330"/>
      <c r="K53" s="330"/>
      <c r="L53" s="330"/>
      <c r="M53" s="330"/>
      <c r="N53" s="330"/>
      <c r="O53" s="330"/>
      <c r="P53" s="330"/>
      <c r="Q53" s="330"/>
      <c r="R53" s="325">
        <f>SUM(S53:Z53,AZ53:BC53,AB53:AX53)</f>
        <v>0</v>
      </c>
      <c r="S53" s="330"/>
      <c r="T53" s="330"/>
      <c r="U53" s="330"/>
      <c r="V53" s="330"/>
      <c r="W53" s="330"/>
      <c r="X53" s="330"/>
      <c r="Y53" s="330"/>
      <c r="Z53" s="330"/>
      <c r="AA53" s="551">
        <f t="shared" si="14"/>
        <v>0</v>
      </c>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29">
        <f>D53-BE53</f>
        <v>0</v>
      </c>
      <c r="AZ53" s="330"/>
      <c r="BA53" s="330"/>
      <c r="BB53" s="330"/>
      <c r="BC53" s="330"/>
      <c r="BD53" s="330"/>
      <c r="BE53" s="325">
        <f>SUM(AZ53:BD53,AB53:AX53,G53:Q53,S53:Z53)</f>
        <v>0</v>
      </c>
      <c r="BF53" s="314">
        <f>AY60</f>
        <v>0</v>
      </c>
      <c r="BG53" s="117">
        <f t="shared" si="13"/>
        <v>0</v>
      </c>
      <c r="BH53" s="296"/>
      <c r="BI53" s="295"/>
      <c r="BJ53" s="583"/>
      <c r="BK53" s="594"/>
    </row>
    <row r="54" spans="1:63" x14ac:dyDescent="0.25">
      <c r="A54" s="319">
        <v>2.23</v>
      </c>
      <c r="B54" s="320" t="s">
        <v>157</v>
      </c>
      <c r="C54" s="314" t="s">
        <v>111</v>
      </c>
      <c r="D54" s="596">
        <v>2.1</v>
      </c>
      <c r="E54" s="328">
        <f t="shared" si="10"/>
        <v>0</v>
      </c>
      <c r="F54" s="325">
        <f t="shared" si="8"/>
        <v>0</v>
      </c>
      <c r="G54" s="330"/>
      <c r="H54" s="330"/>
      <c r="I54" s="330"/>
      <c r="J54" s="330"/>
      <c r="K54" s="330"/>
      <c r="L54" s="330"/>
      <c r="M54" s="330"/>
      <c r="N54" s="330"/>
      <c r="O54" s="330"/>
      <c r="P54" s="330"/>
      <c r="Q54" s="330"/>
      <c r="R54" s="325">
        <f>SUM(S54:Z54,BA54:BC54,AB54:AY54)</f>
        <v>0</v>
      </c>
      <c r="S54" s="330"/>
      <c r="T54" s="330"/>
      <c r="U54" s="330"/>
      <c r="V54" s="330"/>
      <c r="W54" s="330"/>
      <c r="X54" s="330"/>
      <c r="Y54" s="330"/>
      <c r="Z54" s="330"/>
      <c r="AA54" s="551">
        <f t="shared" si="14"/>
        <v>0</v>
      </c>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29">
        <f>D54-BE54</f>
        <v>2.1</v>
      </c>
      <c r="BA54" s="330"/>
      <c r="BB54" s="330"/>
      <c r="BC54" s="330"/>
      <c r="BD54" s="330"/>
      <c r="BE54" s="325">
        <f>SUM(BA54:BD54,AB54:AY54,G54:Q54,S54:Z54)</f>
        <v>0</v>
      </c>
      <c r="BF54" s="314">
        <f>AZ60</f>
        <v>4.4399999999999995</v>
      </c>
      <c r="BG54" s="117">
        <f t="shared" si="13"/>
        <v>-2.3399999999999994</v>
      </c>
      <c r="BH54" s="296"/>
      <c r="BI54" s="295"/>
      <c r="BJ54" s="583"/>
      <c r="BK54" s="596"/>
    </row>
    <row r="55" spans="1:63" x14ac:dyDescent="0.25">
      <c r="A55" s="319">
        <v>2.2400000000000002</v>
      </c>
      <c r="B55" s="320" t="s">
        <v>164</v>
      </c>
      <c r="C55" s="314" t="s">
        <v>165</v>
      </c>
      <c r="D55" s="594">
        <v>85.03</v>
      </c>
      <c r="E55" s="328">
        <f t="shared" si="10"/>
        <v>0</v>
      </c>
      <c r="F55" s="325">
        <f t="shared" si="8"/>
        <v>0</v>
      </c>
      <c r="G55" s="330"/>
      <c r="H55" s="330"/>
      <c r="I55" s="330"/>
      <c r="J55" s="330"/>
      <c r="K55" s="330"/>
      <c r="L55" s="330"/>
      <c r="M55" s="330"/>
      <c r="N55" s="330"/>
      <c r="O55" s="330"/>
      <c r="P55" s="330"/>
      <c r="Q55" s="330"/>
      <c r="R55" s="325">
        <f>SUM(S55:Z55,BB55:BC55,AB55:AZ55)</f>
        <v>0</v>
      </c>
      <c r="S55" s="330"/>
      <c r="T55" s="330"/>
      <c r="U55" s="330"/>
      <c r="V55" s="330"/>
      <c r="W55" s="330"/>
      <c r="X55" s="330"/>
      <c r="Y55" s="330"/>
      <c r="Z55" s="330"/>
      <c r="AA55" s="551">
        <f t="shared" si="14"/>
        <v>0</v>
      </c>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29">
        <f>D55-BE55</f>
        <v>85.03</v>
      </c>
      <c r="BB55" s="330"/>
      <c r="BC55" s="330"/>
      <c r="BD55" s="330"/>
      <c r="BE55" s="325">
        <f>SUM(BB55:BD55,AB55:AZ55,G55:Q55,S55:Z55)</f>
        <v>0</v>
      </c>
      <c r="BF55" s="314">
        <f>BA60</f>
        <v>85.03</v>
      </c>
      <c r="BG55" s="117">
        <f t="shared" si="13"/>
        <v>0</v>
      </c>
      <c r="BH55" s="296"/>
      <c r="BI55" s="295"/>
      <c r="BJ55" s="583"/>
      <c r="BK55" s="596"/>
    </row>
    <row r="56" spans="1:63" x14ac:dyDescent="0.25">
      <c r="A56" s="319">
        <v>2.25</v>
      </c>
      <c r="B56" s="320" t="s">
        <v>163</v>
      </c>
      <c r="C56" s="314" t="s">
        <v>166</v>
      </c>
      <c r="D56" s="594">
        <v>96.12</v>
      </c>
      <c r="E56" s="328">
        <f t="shared" si="10"/>
        <v>0</v>
      </c>
      <c r="F56" s="325">
        <f t="shared" si="8"/>
        <v>0</v>
      </c>
      <c r="G56" s="330"/>
      <c r="H56" s="330"/>
      <c r="I56" s="330"/>
      <c r="J56" s="330"/>
      <c r="K56" s="330"/>
      <c r="L56" s="330"/>
      <c r="M56" s="330"/>
      <c r="N56" s="330"/>
      <c r="O56" s="330"/>
      <c r="P56" s="330"/>
      <c r="Q56" s="330"/>
      <c r="R56" s="325">
        <f>SUM(S56:Z56,BC56,AB56:BA56)</f>
        <v>0</v>
      </c>
      <c r="S56" s="330"/>
      <c r="T56" s="330"/>
      <c r="U56" s="330"/>
      <c r="V56" s="330"/>
      <c r="W56" s="330"/>
      <c r="X56" s="330"/>
      <c r="Y56" s="330"/>
      <c r="Z56" s="330"/>
      <c r="AA56" s="551">
        <f t="shared" si="14"/>
        <v>0</v>
      </c>
      <c r="AB56" s="330"/>
      <c r="AC56" s="330"/>
      <c r="AD56" s="330"/>
      <c r="AE56" s="330"/>
      <c r="AF56" s="330"/>
      <c r="AG56" s="330"/>
      <c r="AH56" s="330"/>
      <c r="AI56" s="330"/>
      <c r="AJ56" s="330"/>
      <c r="AK56" s="330"/>
      <c r="AL56" s="330"/>
      <c r="AM56" s="330"/>
      <c r="AN56" s="330"/>
      <c r="AO56" s="330"/>
      <c r="AP56" s="330"/>
      <c r="AQ56" s="330"/>
      <c r="AR56" s="330"/>
      <c r="AS56" s="330"/>
      <c r="AT56" s="330"/>
      <c r="AU56" s="330"/>
      <c r="AV56" s="331"/>
      <c r="AW56" s="330"/>
      <c r="AX56" s="330"/>
      <c r="AY56" s="330"/>
      <c r="AZ56" s="330"/>
      <c r="BA56" s="330"/>
      <c r="BB56" s="329">
        <f>D56-BE56</f>
        <v>96.12</v>
      </c>
      <c r="BC56" s="330"/>
      <c r="BD56" s="330"/>
      <c r="BE56" s="325">
        <f>SUM(BC56:BD56,AB56:BA56,G56:Q56,S56:Z56)</f>
        <v>0</v>
      </c>
      <c r="BF56" s="314">
        <f>BB60</f>
        <v>96.12</v>
      </c>
      <c r="BG56" s="117">
        <f t="shared" si="13"/>
        <v>0</v>
      </c>
      <c r="BH56" s="296"/>
      <c r="BI56" s="295"/>
      <c r="BJ56" s="583"/>
      <c r="BK56" s="596"/>
    </row>
    <row r="57" spans="1:63" ht="16.5" thickBot="1" x14ac:dyDescent="0.3">
      <c r="A57" s="319">
        <v>2.2599999999999998</v>
      </c>
      <c r="B57" s="320" t="s">
        <v>81</v>
      </c>
      <c r="C57" s="314" t="s">
        <v>82</v>
      </c>
      <c r="D57" s="597"/>
      <c r="E57" s="328">
        <f t="shared" si="10"/>
        <v>0</v>
      </c>
      <c r="F57" s="325">
        <f>SUM(G57:H57)</f>
        <v>0</v>
      </c>
      <c r="G57" s="330"/>
      <c r="H57" s="330"/>
      <c r="I57" s="330"/>
      <c r="J57" s="330"/>
      <c r="K57" s="330"/>
      <c r="L57" s="330"/>
      <c r="M57" s="330"/>
      <c r="N57" s="330"/>
      <c r="O57" s="330"/>
      <c r="P57" s="330"/>
      <c r="Q57" s="330"/>
      <c r="R57" s="325">
        <f>SUM(S57:Z57,AB57:BB57)</f>
        <v>0</v>
      </c>
      <c r="S57" s="330"/>
      <c r="T57" s="330"/>
      <c r="U57" s="330"/>
      <c r="V57" s="330"/>
      <c r="W57" s="330"/>
      <c r="X57" s="330"/>
      <c r="Y57" s="330"/>
      <c r="Z57" s="330"/>
      <c r="AA57" s="551">
        <f t="shared" si="14"/>
        <v>0</v>
      </c>
      <c r="AB57" s="330"/>
      <c r="AC57" s="330"/>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29">
        <f>D57-BE57</f>
        <v>0</v>
      </c>
      <c r="BD57" s="330"/>
      <c r="BE57" s="325">
        <f>SUM(BD57,AB57:BB57,G57:Q57,S57:Z57)</f>
        <v>0</v>
      </c>
      <c r="BF57" s="314">
        <f>BC60</f>
        <v>0</v>
      </c>
      <c r="BG57" s="117">
        <f t="shared" si="13"/>
        <v>0</v>
      </c>
      <c r="BH57" s="296"/>
      <c r="BI57" s="295"/>
      <c r="BJ57" s="583"/>
      <c r="BK57" s="596"/>
    </row>
    <row r="58" spans="1:63" x14ac:dyDescent="0.25">
      <c r="A58" s="338">
        <v>3</v>
      </c>
      <c r="B58" s="339" t="s">
        <v>76</v>
      </c>
      <c r="C58" s="340" t="s">
        <v>89</v>
      </c>
      <c r="D58" s="590">
        <v>9.7100000000000009</v>
      </c>
      <c r="E58" s="328">
        <f t="shared" si="10"/>
        <v>0</v>
      </c>
      <c r="F58" s="325">
        <f>SUM(G58:H58)</f>
        <v>0</v>
      </c>
      <c r="G58" s="330"/>
      <c r="H58" s="330"/>
      <c r="I58" s="330"/>
      <c r="J58" s="330"/>
      <c r="K58" s="330"/>
      <c r="L58" s="330"/>
      <c r="M58" s="330"/>
      <c r="N58" s="330"/>
      <c r="O58" s="330"/>
      <c r="P58" s="330"/>
      <c r="Q58" s="330"/>
      <c r="R58" s="325">
        <f>SUM(S58:Z58,AB58:BC58)</f>
        <v>0</v>
      </c>
      <c r="S58" s="330"/>
      <c r="T58" s="330"/>
      <c r="U58" s="330"/>
      <c r="V58" s="330"/>
      <c r="W58" s="330"/>
      <c r="X58" s="330"/>
      <c r="Y58" s="330"/>
      <c r="Z58" s="330"/>
      <c r="AA58" s="551">
        <f t="shared" si="14"/>
        <v>0</v>
      </c>
      <c r="AB58" s="330"/>
      <c r="AC58" s="330"/>
      <c r="AD58" s="330"/>
      <c r="AE58" s="330"/>
      <c r="AF58" s="330"/>
      <c r="AG58" s="330"/>
      <c r="AH58" s="330"/>
      <c r="AI58" s="330"/>
      <c r="AJ58" s="330"/>
      <c r="AK58" s="330"/>
      <c r="AL58" s="330"/>
      <c r="AM58" s="330"/>
      <c r="AN58" s="330"/>
      <c r="AO58" s="330"/>
      <c r="AP58" s="330"/>
      <c r="AQ58" s="330"/>
      <c r="AR58" s="330"/>
      <c r="AS58" s="330"/>
      <c r="AT58" s="330"/>
      <c r="AU58" s="330"/>
      <c r="AV58" s="330"/>
      <c r="AW58" s="330"/>
      <c r="AX58" s="330"/>
      <c r="AY58" s="330"/>
      <c r="AZ58" s="330"/>
      <c r="BA58" s="330"/>
      <c r="BB58" s="330"/>
      <c r="BC58" s="330"/>
      <c r="BD58" s="329">
        <f>D58-BE58</f>
        <v>9.7100000000000009</v>
      </c>
      <c r="BE58" s="325">
        <f>SUM(AB58:BC58,G58:Q58,S58:Z58)</f>
        <v>0</v>
      </c>
      <c r="BF58" s="314">
        <f>BD60</f>
        <v>9.7100000000000009</v>
      </c>
      <c r="BG58" s="117">
        <f t="shared" si="13"/>
        <v>0</v>
      </c>
      <c r="BH58" s="296"/>
      <c r="BI58" s="297"/>
      <c r="BJ58" s="582"/>
      <c r="BK58" s="596"/>
    </row>
    <row r="59" spans="1:63" ht="16.5" customHeight="1" x14ac:dyDescent="0.25">
      <c r="A59" s="341"/>
      <c r="B59" s="342" t="s">
        <v>121</v>
      </c>
      <c r="C59" s="343"/>
      <c r="D59" s="330"/>
      <c r="E59" s="325">
        <f>SUM(G59:Q59)</f>
        <v>97.1</v>
      </c>
      <c r="F59" s="325">
        <f>SUM(G59:H59)</f>
        <v>0</v>
      </c>
      <c r="G59" s="325">
        <f>SUM(G30:G58,G10:G19,G21:G28)</f>
        <v>0</v>
      </c>
      <c r="H59" s="325">
        <f>SUM(H30:H58,H11:H19,H9,H21:H28)</f>
        <v>0</v>
      </c>
      <c r="I59" s="325">
        <f>SUM(I30:I58,I12:I19,I9:I10,I21:I28)</f>
        <v>0</v>
      </c>
      <c r="J59" s="325">
        <f>SUM(J30:J58,J13:J19,J9:J11,J21:J28)</f>
        <v>0</v>
      </c>
      <c r="K59" s="325">
        <f>SUM(K30:K58,K14:K19,K9:K12,K21:K28)</f>
        <v>0</v>
      </c>
      <c r="L59" s="325">
        <f>SUM(L30:L58,L15:L19,L9:L13,L21:L28)</f>
        <v>0</v>
      </c>
      <c r="M59" s="325">
        <f>SUM(M30:M58,M16:M19,M9:M14,M21:M28)</f>
        <v>0</v>
      </c>
      <c r="N59" s="325">
        <f>SUM(N30:N58,N17:N19,N9:N15,N21:N28)</f>
        <v>0</v>
      </c>
      <c r="O59" s="325">
        <f>SUM(O30:O58,O18:O19,O9:O16,O21:O28)</f>
        <v>0</v>
      </c>
      <c r="P59" s="325">
        <f>SUM(P30:P58,P19,P9:P17,P21:P28)</f>
        <v>0</v>
      </c>
      <c r="Q59" s="325">
        <f>SUM(Q30:Q58,Q9:Q18,Q21:Q28)</f>
        <v>97.1</v>
      </c>
      <c r="R59" s="325">
        <f>SUM(S59:Z59,AB59:BC59)</f>
        <v>31.979999999999997</v>
      </c>
      <c r="S59" s="325">
        <f>SUM(S30:S58,S9:S19,S22:S28)</f>
        <v>9.5</v>
      </c>
      <c r="T59" s="325">
        <f>SUM(T30:T58,T21,T9:T19,T23:T28)</f>
        <v>0.17</v>
      </c>
      <c r="U59" s="325">
        <f>SUM(U30:U58,U21:U22,U9:U19,U24:U28)</f>
        <v>0</v>
      </c>
      <c r="V59" s="325">
        <f>SUM(V30:V58,V21:V23,V9:V19,V25:V28)</f>
        <v>0</v>
      </c>
      <c r="W59" s="325">
        <f>SUM(W30:W58,W21:W24,W9:W19,W26:W28)</f>
        <v>0.49</v>
      </c>
      <c r="X59" s="325">
        <f>SUM(X30:X58,X21:X25,X9:X19,X27:X28)</f>
        <v>0</v>
      </c>
      <c r="Y59" s="325">
        <f>SUM(Y30:Y58,Y21:Y26,Y9:Y19,Y28)</f>
        <v>0</v>
      </c>
      <c r="Z59" s="325">
        <f>SUM(Z30:Z58,Z21:Z27,Z9:Z19)</f>
        <v>0</v>
      </c>
      <c r="AA59" s="551">
        <f>SUM(AA30:AA58,AA21:AA28,AA9:AA19)</f>
        <v>7.1</v>
      </c>
      <c r="AB59" s="325">
        <f>SUM(AB31:AB58,AB21:AB28,AB9:AB19)</f>
        <v>5.26</v>
      </c>
      <c r="AC59" s="325">
        <f>SUM(AC32:AC58,AC21:AC28,AC9:AC19,AC30)</f>
        <v>0</v>
      </c>
      <c r="AD59" s="325">
        <f>SUM(AD33:AD58,AD21:AD28,AD9:AD19,AD30:AD31)</f>
        <v>0</v>
      </c>
      <c r="AE59" s="325">
        <f>SUM(AE34:AE58,AE21:AE28,AE9:AE19,AE30:AE32)</f>
        <v>0</v>
      </c>
      <c r="AF59" s="325">
        <f>SUM(AF35:AF58,AF21:AF28,AF9:AF19,AF30:AF33)</f>
        <v>0.71</v>
      </c>
      <c r="AG59" s="325">
        <f>SUM(AG36:AG58,AG21:AG28,AG9:AG19,AG30:AG34)</f>
        <v>0.56000000000000005</v>
      </c>
      <c r="AH59" s="325">
        <f>SUM(AH37:AH58,AH21:AH28,AH9:AH19,AH30:AH35)</f>
        <v>0</v>
      </c>
      <c r="AI59" s="325">
        <f>SUM(AI38:AI58,AI21:AI28,AI9:AI19,AI30:AI36)</f>
        <v>0.26999999999999996</v>
      </c>
      <c r="AJ59" s="325">
        <f>SUM(AJ39:AJ58,AJ21:AJ28,AJ9:AJ19,AJ30:AJ37)</f>
        <v>0</v>
      </c>
      <c r="AK59" s="325">
        <f>SUM(AK40:AK58,AK21:AK28,AK9:AK19,AK30:AK38)</f>
        <v>0.3</v>
      </c>
      <c r="AL59" s="325">
        <f>SUM(AL41:AL58,AL21:AL28,AL9:AL19,AL30:AL39)</f>
        <v>0</v>
      </c>
      <c r="AM59" s="325">
        <f>SUM(AM42:AM58,AM21:AM28,AM9:AM19,AM30:AM40)</f>
        <v>0</v>
      </c>
      <c r="AN59" s="325">
        <f>SUM(AN43:AN58,AN21:AN28,AN9:AN19,AN30:AN41)</f>
        <v>0</v>
      </c>
      <c r="AO59" s="325">
        <f>SUM(AO44:AO58,AO21:AO28,AO9:AO19,AO30:AO42)</f>
        <v>0</v>
      </c>
      <c r="AP59" s="325">
        <f>SUM(AP45:AP58,AP21:AP28,AP9:AP19,AP30:AP43)</f>
        <v>0</v>
      </c>
      <c r="AQ59" s="325">
        <f>SUM(AQ46:AQ58,AQ21:AQ28,AQ9:AQ19,AQ30:AQ44)</f>
        <v>0</v>
      </c>
      <c r="AR59" s="325">
        <f>SUM(AR47:AR58,AR21:AR28,AR9:AR19,AR30:AR45)</f>
        <v>0</v>
      </c>
      <c r="AS59" s="325">
        <f>SUM(AS48:AS58,AS21:AS28,AS9:AS19,AS30:AS46)</f>
        <v>1.9</v>
      </c>
      <c r="AT59" s="325">
        <f>SUM(AT49:AT58,AT21:AT28,AT9:AT19,AT30:AT47)</f>
        <v>0</v>
      </c>
      <c r="AU59" s="325">
        <f>SUM(AU50:AU58,AU21:AU28,AU9:AU19,AU30:AU48)</f>
        <v>10.23</v>
      </c>
      <c r="AV59" s="325">
        <f>SUM(AV51:AV58,AV21:AV28,AV9:AV19,AV30:AV49)</f>
        <v>0</v>
      </c>
      <c r="AW59" s="325">
        <f>SUM(AW52:AW58,AW21:AW28,AW9:AW19,AW30:AW50)</f>
        <v>0.25</v>
      </c>
      <c r="AX59" s="325">
        <f>SUM(AX53:AX58,AX30:AX51,AX9:AX19,AX21:AX28)</f>
        <v>0</v>
      </c>
      <c r="AY59" s="325">
        <f>SUM(AY54:AY58,AY30:AY52,AY9:AY19,AY21:AY28)</f>
        <v>0</v>
      </c>
      <c r="AZ59" s="325">
        <f>SUM(AZ55:AZ58,AZ30:AZ53,AZ9:AZ19,AZ21:AZ28)</f>
        <v>2.34</v>
      </c>
      <c r="BA59" s="325">
        <f>SUM(BA56:BA58,BA30:BA54,BA9:BA19,BA21:BA28)</f>
        <v>0</v>
      </c>
      <c r="BB59" s="325">
        <f>SUM(BB57:BB58,BB30:BB55,BB9:BB19,BB21:BB28)</f>
        <v>0</v>
      </c>
      <c r="BC59" s="325">
        <f>SUM(BC58,BC30:BC56,BC9:BC19,BC21:BC28)</f>
        <v>0</v>
      </c>
      <c r="BD59" s="325">
        <f>SUM(BD30:BD57,BD9:BD19,BD21:BD28)</f>
        <v>0</v>
      </c>
      <c r="BE59" s="330"/>
      <c r="BF59" s="330"/>
      <c r="BG59" s="116"/>
      <c r="BH59" s="296"/>
      <c r="BI59" s="295"/>
      <c r="BJ59" s="582"/>
      <c r="BK59" s="596"/>
    </row>
    <row r="60" spans="1:63" ht="36.75" customHeight="1" x14ac:dyDescent="0.25">
      <c r="A60" s="344"/>
      <c r="B60" s="345" t="s">
        <v>612</v>
      </c>
      <c r="C60" s="346"/>
      <c r="D60" s="347"/>
      <c r="E60" s="347">
        <f>E59+E7</f>
        <v>6428.3</v>
      </c>
      <c r="F60" s="347">
        <f>F8+F59</f>
        <v>302.39999999999998</v>
      </c>
      <c r="G60" s="347">
        <f>G59+G9</f>
        <v>302.39999999999998</v>
      </c>
      <c r="H60" s="347">
        <f>H10+H59</f>
        <v>0</v>
      </c>
      <c r="I60" s="347">
        <f>I11+I59</f>
        <v>158.48000000000002</v>
      </c>
      <c r="J60" s="347">
        <f>J12+J59</f>
        <v>611.09999999999991</v>
      </c>
      <c r="K60" s="347">
        <f>K13+K59</f>
        <v>1071.69</v>
      </c>
      <c r="L60" s="347">
        <f>L14+L59</f>
        <v>0</v>
      </c>
      <c r="M60" s="347">
        <f>M15+M59</f>
        <v>4183.1400000000003</v>
      </c>
      <c r="N60" s="347">
        <f>N16+N59</f>
        <v>1409.72</v>
      </c>
      <c r="O60" s="347">
        <f>O59+O17</f>
        <v>4.3899999999999997</v>
      </c>
      <c r="P60" s="347">
        <f>P59+P18</f>
        <v>0</v>
      </c>
      <c r="Q60" s="347">
        <f>Q59+Q19</f>
        <v>97.1</v>
      </c>
      <c r="R60" s="347">
        <f>SUM(R59,R20)</f>
        <v>412.25</v>
      </c>
      <c r="S60" s="347">
        <f>S59+S21</f>
        <v>9.5</v>
      </c>
      <c r="T60" s="347">
        <f>T59+T22</f>
        <v>0.17</v>
      </c>
      <c r="U60" s="347">
        <f>U59+U23</f>
        <v>0</v>
      </c>
      <c r="V60" s="347">
        <f>+V59+V24</f>
        <v>0</v>
      </c>
      <c r="W60" s="347">
        <f>+W59+W25</f>
        <v>0.49</v>
      </c>
      <c r="X60" s="347">
        <f>X59+X26</f>
        <v>0</v>
      </c>
      <c r="Y60" s="347">
        <f>+Y59+Y27</f>
        <v>0</v>
      </c>
      <c r="Z60" s="347">
        <f>+Z59+Z28</f>
        <v>0</v>
      </c>
      <c r="AA60" s="553">
        <f>+AA59+AA29</f>
        <v>162.63</v>
      </c>
      <c r="AB60" s="347">
        <f>+AB59+AB30</f>
        <v>102.82000000000001</v>
      </c>
      <c r="AC60" s="347">
        <f>+AC59+AC31</f>
        <v>19.61</v>
      </c>
      <c r="AD60" s="347">
        <f>+AD59+AD32</f>
        <v>0.06</v>
      </c>
      <c r="AE60" s="347">
        <f>+AE59+AE33</f>
        <v>0.08</v>
      </c>
      <c r="AF60" s="347">
        <f>+AF59+AF34</f>
        <v>3.39</v>
      </c>
      <c r="AG60" s="347">
        <f>+AG59+AG35</f>
        <v>3.3200000000000003</v>
      </c>
      <c r="AH60" s="347">
        <f>+AH59+AH36</f>
        <v>0.08</v>
      </c>
      <c r="AI60" s="347">
        <f>+AI59+AI37</f>
        <v>0.28999999999999998</v>
      </c>
      <c r="AJ60" s="347">
        <f>+AJ59+AJ38</f>
        <v>0</v>
      </c>
      <c r="AK60" s="347">
        <f>+AK59+AK39</f>
        <v>0.3</v>
      </c>
      <c r="AL60" s="347">
        <f>+AL59+AL40</f>
        <v>0</v>
      </c>
      <c r="AM60" s="347">
        <f>+AM59+AM41</f>
        <v>5.78</v>
      </c>
      <c r="AN60" s="347">
        <f>+AN59+AN42</f>
        <v>26.9</v>
      </c>
      <c r="AO60" s="347">
        <f>+AO59+AO43</f>
        <v>0</v>
      </c>
      <c r="AP60" s="347">
        <f>+AP59+AP44</f>
        <v>0</v>
      </c>
      <c r="AQ60" s="347">
        <f>+AQ59+AQ45</f>
        <v>0</v>
      </c>
      <c r="AR60" s="347">
        <f>AR59+AR46</f>
        <v>0</v>
      </c>
      <c r="AS60" s="347">
        <f>AS59+AS47</f>
        <v>2.84</v>
      </c>
      <c r="AT60" s="347">
        <f>AT59+AT48</f>
        <v>0</v>
      </c>
      <c r="AU60" s="347">
        <f>AU59+AU49</f>
        <v>50.61</v>
      </c>
      <c r="AV60" s="347">
        <f>AV59+AV50</f>
        <v>0</v>
      </c>
      <c r="AW60" s="347">
        <f>AW59+AW51</f>
        <v>0.42000000000000004</v>
      </c>
      <c r="AX60" s="347">
        <f>AX59+AX52</f>
        <v>0</v>
      </c>
      <c r="AY60" s="347">
        <f>AY59+AY53</f>
        <v>0</v>
      </c>
      <c r="AZ60" s="347">
        <f>AZ59+AZ54</f>
        <v>4.4399999999999995</v>
      </c>
      <c r="BA60" s="347">
        <f>BA59+BA55</f>
        <v>85.03</v>
      </c>
      <c r="BB60" s="347">
        <f>BB59+BB56</f>
        <v>96.12</v>
      </c>
      <c r="BC60" s="347">
        <f>BC59+BC57</f>
        <v>0</v>
      </c>
      <c r="BD60" s="347">
        <f>BD59+BD58</f>
        <v>9.7100000000000009</v>
      </c>
      <c r="BE60" s="347"/>
      <c r="BF60" s="347"/>
      <c r="BG60" s="116"/>
      <c r="BH60" s="296"/>
      <c r="BI60" s="295"/>
      <c r="BJ60" s="582"/>
      <c r="BK60" s="594"/>
    </row>
    <row r="61" spans="1:63" ht="36.75" customHeight="1" x14ac:dyDescent="0.25">
      <c r="A61" s="119"/>
      <c r="B61" s="124"/>
      <c r="C61" s="125"/>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547"/>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H61" s="296"/>
      <c r="BI61" s="295"/>
      <c r="BJ61" s="582"/>
      <c r="BK61" s="594"/>
    </row>
    <row r="62" spans="1:63" ht="31.5" customHeight="1" x14ac:dyDescent="0.25">
      <c r="A62" s="119"/>
      <c r="B62" s="120" t="s">
        <v>171</v>
      </c>
      <c r="C62" s="121" t="s">
        <v>167</v>
      </c>
      <c r="D62" s="122"/>
      <c r="E62" s="116"/>
      <c r="F62" s="116"/>
      <c r="G62" s="116"/>
      <c r="H62" s="116"/>
      <c r="I62" s="116"/>
      <c r="J62" s="116"/>
      <c r="K62" s="116"/>
      <c r="L62" s="116"/>
      <c r="M62" s="116"/>
      <c r="N62" s="116"/>
      <c r="O62" s="116"/>
      <c r="P62" s="116"/>
      <c r="Q62" s="116"/>
      <c r="R62" s="116"/>
      <c r="S62" s="116"/>
      <c r="T62" s="116"/>
      <c r="U62" s="116"/>
      <c r="V62" s="116"/>
      <c r="W62" s="116"/>
      <c r="X62" s="116"/>
      <c r="Y62" s="116"/>
      <c r="Z62" s="116"/>
      <c r="AA62" s="547"/>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H62" s="296"/>
      <c r="BI62" s="295"/>
      <c r="BJ62" s="582"/>
      <c r="BK62" s="594"/>
    </row>
    <row r="63" spans="1:63" ht="16.5" thickBot="1" x14ac:dyDescent="0.3">
      <c r="A63" s="119"/>
      <c r="B63" s="120" t="s">
        <v>172</v>
      </c>
      <c r="C63" s="121" t="s">
        <v>168</v>
      </c>
      <c r="D63" s="122"/>
      <c r="E63" s="116"/>
      <c r="F63" s="116"/>
      <c r="G63" s="116"/>
      <c r="H63" s="116"/>
      <c r="I63" s="116"/>
      <c r="J63" s="116"/>
      <c r="K63" s="116"/>
      <c r="L63" s="116"/>
      <c r="M63" s="116"/>
      <c r="N63" s="116"/>
      <c r="O63" s="116"/>
      <c r="P63" s="116"/>
      <c r="Q63" s="116"/>
      <c r="R63" s="116"/>
      <c r="S63" s="116"/>
      <c r="T63" s="116"/>
      <c r="U63" s="116"/>
      <c r="V63" s="116"/>
      <c r="W63" s="116"/>
      <c r="X63" s="116"/>
      <c r="Y63" s="116"/>
      <c r="Z63" s="116"/>
      <c r="AA63" s="547"/>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5"/>
      <c r="AX63" s="115"/>
      <c r="AY63" s="115"/>
      <c r="AZ63" s="116"/>
      <c r="BA63" s="116"/>
      <c r="BB63" s="116"/>
      <c r="BC63" s="116"/>
      <c r="BD63" s="116"/>
      <c r="BE63" s="116"/>
      <c r="BF63" s="116"/>
      <c r="BH63" s="296"/>
      <c r="BI63" s="295"/>
      <c r="BJ63" s="584"/>
      <c r="BK63" s="597"/>
    </row>
    <row r="64" spans="1:63" x14ac:dyDescent="0.25">
      <c r="A64" s="119"/>
      <c r="B64" s="120" t="s">
        <v>173</v>
      </c>
      <c r="C64" s="121" t="s">
        <v>127</v>
      </c>
      <c r="D64" s="122"/>
      <c r="E64" s="116"/>
      <c r="F64" s="116"/>
      <c r="G64" s="116"/>
      <c r="H64" s="116"/>
      <c r="I64" s="116"/>
      <c r="J64" s="116"/>
      <c r="K64" s="116"/>
      <c r="L64" s="116"/>
      <c r="M64" s="116"/>
      <c r="N64" s="116"/>
      <c r="O64" s="116"/>
      <c r="P64" s="116"/>
      <c r="Q64" s="116"/>
      <c r="R64" s="116"/>
      <c r="S64" s="116"/>
      <c r="T64" s="116"/>
      <c r="U64" s="116"/>
      <c r="V64" s="116"/>
      <c r="W64" s="116"/>
      <c r="X64" s="116"/>
      <c r="Y64" s="116"/>
      <c r="Z64" s="116"/>
      <c r="AA64" s="547"/>
      <c r="AB64" s="116"/>
      <c r="AC64" s="116"/>
      <c r="AD64" s="116"/>
      <c r="AE64" s="116"/>
      <c r="AF64" s="116"/>
      <c r="AG64" s="116"/>
      <c r="AH64" s="116"/>
      <c r="AI64" s="116"/>
      <c r="AJ64" s="116"/>
      <c r="AK64" s="116"/>
      <c r="AL64" s="116"/>
      <c r="AM64" s="116"/>
      <c r="AN64" s="116"/>
      <c r="AO64" s="116"/>
      <c r="AP64" s="116"/>
      <c r="AQ64" s="116"/>
      <c r="AR64" s="116"/>
      <c r="AS64" s="116"/>
      <c r="AT64" s="116"/>
      <c r="AU64" s="116"/>
      <c r="AV64" s="116" t="s">
        <v>616</v>
      </c>
      <c r="AW64" s="115"/>
      <c r="AX64" s="115"/>
      <c r="AY64" s="115"/>
      <c r="AZ64" s="116"/>
      <c r="BA64" s="116"/>
      <c r="BB64" s="116"/>
      <c r="BC64" s="116"/>
      <c r="BD64" s="116"/>
      <c r="BE64" s="116"/>
      <c r="BF64" s="116"/>
      <c r="BH64" s="296"/>
      <c r="BI64" s="295"/>
    </row>
    <row r="65" spans="1:61" x14ac:dyDescent="0.25">
      <c r="A65" s="119"/>
      <c r="B65" s="124"/>
      <c r="C65" s="125"/>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547"/>
      <c r="AB65" s="116"/>
      <c r="AC65" s="116"/>
      <c r="AD65" s="116"/>
      <c r="AE65" s="116"/>
      <c r="AF65" s="116"/>
      <c r="AG65" s="116"/>
      <c r="AH65" s="116"/>
      <c r="AI65" s="116"/>
      <c r="AJ65" s="116"/>
      <c r="AK65" s="116"/>
      <c r="AL65" s="116"/>
      <c r="AM65" s="116"/>
      <c r="AN65" s="116"/>
      <c r="AO65" s="116"/>
      <c r="AP65" s="116"/>
      <c r="AQ65" s="116"/>
      <c r="AR65" s="116"/>
      <c r="AS65" s="116"/>
      <c r="AT65" s="116"/>
      <c r="AU65" s="116"/>
      <c r="AV65" s="116" t="s">
        <v>105</v>
      </c>
      <c r="AW65" s="115">
        <v>0.06</v>
      </c>
      <c r="AX65" s="115"/>
      <c r="AY65" s="115"/>
      <c r="AZ65" s="116"/>
      <c r="BA65" s="116"/>
      <c r="BB65" s="116"/>
      <c r="BC65" s="116"/>
      <c r="BD65" s="116"/>
      <c r="BE65" s="116"/>
      <c r="BF65" s="116"/>
      <c r="BH65" s="296"/>
      <c r="BI65" s="293"/>
    </row>
    <row r="66" spans="1:61" x14ac:dyDescent="0.25">
      <c r="AW66" s="115"/>
      <c r="AX66" s="115"/>
      <c r="AY66" s="115"/>
      <c r="BH66" s="296"/>
      <c r="BI66" s="293"/>
    </row>
    <row r="67" spans="1:61" x14ac:dyDescent="0.25">
      <c r="BH67" s="296"/>
      <c r="BI67" s="293"/>
    </row>
    <row r="68" spans="1:61" x14ac:dyDescent="0.25">
      <c r="BH68" s="296"/>
      <c r="BI68" s="293"/>
    </row>
    <row r="69" spans="1:61" x14ac:dyDescent="0.25">
      <c r="BH69" s="294"/>
      <c r="BI69" s="293"/>
    </row>
    <row r="70" spans="1:61" x14ac:dyDescent="0.25">
      <c r="BH70" s="294"/>
      <c r="BI70" s="293"/>
    </row>
    <row r="71" spans="1:61" x14ac:dyDescent="0.25">
      <c r="BH71" s="294"/>
      <c r="BI71" s="295"/>
    </row>
    <row r="72" spans="1:61" x14ac:dyDescent="0.25">
      <c r="BH72" s="294"/>
      <c r="BI72" s="295"/>
    </row>
    <row r="73" spans="1:61" x14ac:dyDescent="0.25">
      <c r="BH73" s="294"/>
      <c r="BI73" s="295"/>
    </row>
    <row r="76" spans="1:61" x14ac:dyDescent="0.25">
      <c r="B76" s="143"/>
    </row>
  </sheetData>
  <sheetProtection selectLockedCells="1"/>
  <mergeCells count="11">
    <mergeCell ref="D5:D6"/>
    <mergeCell ref="F5:BD5"/>
    <mergeCell ref="BE5:BE6"/>
    <mergeCell ref="BF5:BF6"/>
    <mergeCell ref="A1:B1"/>
    <mergeCell ref="A2:BE2"/>
    <mergeCell ref="A3:BF3"/>
    <mergeCell ref="BC4:BF4"/>
    <mergeCell ref="A5:A6"/>
    <mergeCell ref="B5:B6"/>
    <mergeCell ref="C5:C6"/>
  </mergeCells>
  <pageMargins left="0.47" right="0.16" top="0.64" bottom="0.2" header="0.56999999999999995" footer="0.16"/>
  <pageSetup paperSize="8"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L76"/>
  <sheetViews>
    <sheetView topLeftCell="A4" zoomScale="55" zoomScaleNormal="55" zoomScaleSheetLayoutView="55" workbookViewId="0">
      <pane xSplit="4" ySplit="3" topLeftCell="AD43" activePane="bottomRight" state="frozen"/>
      <selection activeCell="D14" sqref="D14"/>
      <selection pane="topRight" activeCell="D14" sqref="D14"/>
      <selection pane="bottomLeft" activeCell="D14" sqref="D14"/>
      <selection pane="bottomRight" activeCell="D14" sqref="D14"/>
    </sheetView>
  </sheetViews>
  <sheetFormatPr defaultColWidth="7.85546875" defaultRowHeight="15.75" x14ac:dyDescent="0.25"/>
  <cols>
    <col min="1" max="1" width="7.5703125" style="140" customWidth="1"/>
    <col min="2" max="2" width="37.28515625" style="141" customWidth="1"/>
    <col min="3" max="3" width="8.85546875" style="142" customWidth="1"/>
    <col min="4" max="4" width="14.85546875" style="99" bestFit="1" customWidth="1"/>
    <col min="5" max="5" width="11.85546875" style="99" customWidth="1"/>
    <col min="6" max="7" width="9.7109375" style="99" bestFit="1" customWidth="1"/>
    <col min="8" max="8" width="8.42578125" style="99" bestFit="1" customWidth="1"/>
    <col min="9" max="9" width="9" style="99" bestFit="1" customWidth="1"/>
    <col min="10" max="10" width="8.42578125" style="99" bestFit="1" customWidth="1"/>
    <col min="11" max="12" width="7.140625" style="99" bestFit="1" customWidth="1"/>
    <col min="13" max="13" width="6.5703125" style="99" bestFit="1" customWidth="1"/>
    <col min="14" max="14" width="6.85546875" style="99" bestFit="1" customWidth="1"/>
    <col min="15" max="15" width="8.42578125" style="99" bestFit="1" customWidth="1"/>
    <col min="16" max="16" width="6.85546875" style="99" bestFit="1" customWidth="1"/>
    <col min="17" max="17" width="7.7109375" style="99" bestFit="1" customWidth="1"/>
    <col min="18" max="18" width="10.28515625" style="99" bestFit="1" customWidth="1"/>
    <col min="19" max="19" width="7.7109375" style="99" bestFit="1" customWidth="1"/>
    <col min="20" max="20" width="7.140625" style="99" bestFit="1" customWidth="1"/>
    <col min="21" max="22" width="6.5703125" style="99" bestFit="1" customWidth="1"/>
    <col min="23" max="23" width="7.7109375" style="99" bestFit="1" customWidth="1"/>
    <col min="24" max="24" width="7.140625" style="99" bestFit="1" customWidth="1"/>
    <col min="25" max="25" width="6.5703125" style="99" bestFit="1" customWidth="1"/>
    <col min="26" max="26" width="7.140625" style="99" bestFit="1" customWidth="1"/>
    <col min="27" max="27" width="11.28515625" style="554" customWidth="1"/>
    <col min="28" max="28" width="11.28515625" style="99" customWidth="1"/>
    <col min="29" max="36" width="7.7109375" style="99" bestFit="1" customWidth="1"/>
    <col min="37" max="37" width="8.42578125" style="99" bestFit="1" customWidth="1"/>
    <col min="38" max="38" width="8" style="99" bestFit="1" customWidth="1"/>
    <col min="39" max="44" width="8.42578125" style="99" bestFit="1" customWidth="1"/>
    <col min="45" max="45" width="6.85546875" style="99" bestFit="1" customWidth="1"/>
    <col min="46" max="46" width="6.5703125" style="99" bestFit="1" customWidth="1"/>
    <col min="47" max="47" width="6.85546875" style="99" bestFit="1" customWidth="1"/>
    <col min="48" max="48" width="9" style="99" bestFit="1" customWidth="1"/>
    <col min="49" max="49" width="7.7109375" style="99" bestFit="1" customWidth="1"/>
    <col min="50" max="50" width="7.140625" style="99" bestFit="1" customWidth="1"/>
    <col min="51" max="52" width="7.7109375" style="99" bestFit="1" customWidth="1"/>
    <col min="53" max="53" width="9" style="99" bestFit="1" customWidth="1"/>
    <col min="54" max="54" width="8.140625" style="99" bestFit="1" customWidth="1"/>
    <col min="55" max="55" width="7.42578125" style="99" bestFit="1" customWidth="1"/>
    <col min="56" max="56" width="8.42578125" style="99" bestFit="1" customWidth="1"/>
    <col min="57" max="57" width="8.7109375" style="99" customWidth="1"/>
    <col min="58" max="58" width="13.85546875" style="99" bestFit="1" customWidth="1"/>
    <col min="59" max="59" width="16.5703125" style="99" customWidth="1"/>
    <col min="60" max="60" width="47.5703125" style="99" customWidth="1"/>
    <col min="61" max="61" width="7.85546875" style="99"/>
    <col min="62" max="62" width="11.7109375" style="99" customWidth="1"/>
    <col min="63" max="64" width="13.5703125" style="99" customWidth="1"/>
    <col min="65" max="16384" width="7.85546875" style="99"/>
  </cols>
  <sheetData>
    <row r="1" spans="1:64" x14ac:dyDescent="0.25">
      <c r="A1" s="1249" t="s">
        <v>215</v>
      </c>
      <c r="B1" s="1249"/>
      <c r="C1" s="315"/>
      <c r="D1" s="116"/>
      <c r="E1" s="116"/>
      <c r="F1" s="116"/>
      <c r="G1" s="116"/>
      <c r="H1" s="116"/>
      <c r="I1" s="116"/>
      <c r="J1" s="116"/>
      <c r="K1" s="116"/>
      <c r="L1" s="116"/>
      <c r="M1" s="116"/>
      <c r="N1" s="116"/>
      <c r="O1" s="116"/>
      <c r="P1" s="116"/>
      <c r="Q1" s="116"/>
      <c r="R1" s="116"/>
      <c r="S1" s="116"/>
      <c r="T1" s="116"/>
      <c r="U1" s="116"/>
      <c r="V1" s="116"/>
      <c r="W1" s="116"/>
      <c r="X1" s="116"/>
      <c r="Y1" s="116"/>
      <c r="Z1" s="116"/>
      <c r="AA1" s="547"/>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row>
    <row r="2" spans="1:64" ht="14.25" customHeight="1" x14ac:dyDescent="0.25">
      <c r="A2" s="1250" t="s">
        <v>2</v>
      </c>
      <c r="B2" s="1250"/>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0"/>
      <c r="AT2" s="1250"/>
      <c r="AU2" s="1250"/>
      <c r="AV2" s="1250"/>
      <c r="AW2" s="1250"/>
      <c r="AX2" s="1250"/>
      <c r="AY2" s="1250"/>
      <c r="AZ2" s="1250"/>
      <c r="BA2" s="1250"/>
      <c r="BB2" s="1250"/>
      <c r="BC2" s="1250"/>
      <c r="BD2" s="1250"/>
      <c r="BE2" s="1250"/>
      <c r="BF2" s="116"/>
      <c r="BG2" s="116"/>
    </row>
    <row r="3" spans="1:64" x14ac:dyDescent="0.25">
      <c r="A3" s="1251" t="s">
        <v>216</v>
      </c>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c r="AS3" s="1251"/>
      <c r="AT3" s="1251"/>
      <c r="AU3" s="1251"/>
      <c r="AV3" s="1251"/>
      <c r="AW3" s="1251"/>
      <c r="AX3" s="1251"/>
      <c r="AY3" s="1251"/>
      <c r="AZ3" s="1251"/>
      <c r="BA3" s="1251"/>
      <c r="BB3" s="1251"/>
      <c r="BC3" s="1251"/>
      <c r="BD3" s="1251"/>
      <c r="BE3" s="1251"/>
      <c r="BF3" s="1251"/>
      <c r="BG3" s="116"/>
    </row>
    <row r="4" spans="1:64" x14ac:dyDescent="0.25">
      <c r="A4" s="317"/>
      <c r="B4" s="316"/>
      <c r="C4" s="317"/>
      <c r="D4" s="317"/>
      <c r="E4" s="317"/>
      <c r="F4" s="317"/>
      <c r="G4" s="317"/>
      <c r="H4" s="317"/>
      <c r="I4" s="317"/>
      <c r="J4" s="317"/>
      <c r="K4" s="317"/>
      <c r="L4" s="317"/>
      <c r="M4" s="317"/>
      <c r="N4" s="317"/>
      <c r="O4" s="317"/>
      <c r="P4" s="317"/>
      <c r="Q4" s="317"/>
      <c r="R4" s="317"/>
      <c r="S4" s="317"/>
      <c r="T4" s="317"/>
      <c r="U4" s="317"/>
      <c r="V4" s="317"/>
      <c r="W4" s="317"/>
      <c r="X4" s="317"/>
      <c r="Y4" s="317"/>
      <c r="Z4" s="317"/>
      <c r="AA4" s="548"/>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1252" t="s">
        <v>32</v>
      </c>
      <c r="BD4" s="1252"/>
      <c r="BE4" s="1252"/>
      <c r="BF4" s="1252"/>
      <c r="BG4" s="116"/>
    </row>
    <row r="5" spans="1:64" ht="14.25" customHeight="1" x14ac:dyDescent="0.25">
      <c r="A5" s="1253" t="s">
        <v>20</v>
      </c>
      <c r="B5" s="1254" t="s">
        <v>170</v>
      </c>
      <c r="C5" s="1175" t="s">
        <v>24</v>
      </c>
      <c r="D5" s="1248" t="s">
        <v>427</v>
      </c>
      <c r="E5" s="311"/>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c r="AX5" s="1248"/>
      <c r="AY5" s="1248"/>
      <c r="AZ5" s="1248"/>
      <c r="BA5" s="1248"/>
      <c r="BB5" s="1248"/>
      <c r="BC5" s="1248"/>
      <c r="BD5" s="1248"/>
      <c r="BE5" s="1248" t="s">
        <v>120</v>
      </c>
      <c r="BF5" s="1248" t="s">
        <v>448</v>
      </c>
      <c r="BG5" s="116"/>
    </row>
    <row r="6" spans="1:64" s="138" customFormat="1" ht="36" customHeight="1" x14ac:dyDescent="0.2">
      <c r="A6" s="1253"/>
      <c r="B6" s="1255"/>
      <c r="C6" s="1256"/>
      <c r="D6" s="1248"/>
      <c r="E6" s="312" t="s">
        <v>25</v>
      </c>
      <c r="F6" s="318" t="s">
        <v>86</v>
      </c>
      <c r="G6" s="311" t="s">
        <v>84</v>
      </c>
      <c r="H6" s="311" t="s">
        <v>207</v>
      </c>
      <c r="I6" s="311" t="s">
        <v>56</v>
      </c>
      <c r="J6" s="311" t="s">
        <v>44</v>
      </c>
      <c r="K6" s="311" t="s">
        <v>26</v>
      </c>
      <c r="L6" s="311" t="s">
        <v>27</v>
      </c>
      <c r="M6" s="311" t="s">
        <v>45</v>
      </c>
      <c r="N6" s="311" t="s">
        <v>447</v>
      </c>
      <c r="O6" s="311" t="s">
        <v>78</v>
      </c>
      <c r="P6" s="311" t="s">
        <v>51</v>
      </c>
      <c r="Q6" s="311" t="s">
        <v>58</v>
      </c>
      <c r="R6" s="312" t="s">
        <v>28</v>
      </c>
      <c r="S6" s="311" t="s">
        <v>29</v>
      </c>
      <c r="T6" s="311" t="s">
        <v>30</v>
      </c>
      <c r="U6" s="311" t="s">
        <v>131</v>
      </c>
      <c r="V6" s="311" t="s">
        <v>135</v>
      </c>
      <c r="W6" s="311" t="s">
        <v>133</v>
      </c>
      <c r="X6" s="311" t="s">
        <v>53</v>
      </c>
      <c r="Y6" s="311" t="s">
        <v>46</v>
      </c>
      <c r="Z6" s="311" t="s">
        <v>54</v>
      </c>
      <c r="AA6" s="549" t="s">
        <v>31</v>
      </c>
      <c r="AB6" s="313" t="s">
        <v>249</v>
      </c>
      <c r="AC6" s="313" t="s">
        <v>258</v>
      </c>
      <c r="AD6" s="313" t="s">
        <v>245</v>
      </c>
      <c r="AE6" s="313" t="s">
        <v>436</v>
      </c>
      <c r="AF6" s="313" t="s">
        <v>246</v>
      </c>
      <c r="AG6" s="313" t="s">
        <v>437</v>
      </c>
      <c r="AH6" s="313" t="s">
        <v>438</v>
      </c>
      <c r="AI6" s="313" t="s">
        <v>364</v>
      </c>
      <c r="AJ6" s="313" t="s">
        <v>439</v>
      </c>
      <c r="AK6" s="313" t="s">
        <v>156</v>
      </c>
      <c r="AL6" s="313" t="s">
        <v>77</v>
      </c>
      <c r="AM6" s="313" t="s">
        <v>103</v>
      </c>
      <c r="AN6" s="313" t="s">
        <v>48</v>
      </c>
      <c r="AO6" s="313" t="s">
        <v>440</v>
      </c>
      <c r="AP6" s="313" t="s">
        <v>441</v>
      </c>
      <c r="AQ6" s="313" t="s">
        <v>346</v>
      </c>
      <c r="AR6" s="314" t="s">
        <v>132</v>
      </c>
      <c r="AS6" s="311" t="s">
        <v>159</v>
      </c>
      <c r="AT6" s="311" t="s">
        <v>160</v>
      </c>
      <c r="AU6" s="311" t="s">
        <v>100</v>
      </c>
      <c r="AV6" s="311" t="s">
        <v>101</v>
      </c>
      <c r="AW6" s="311" t="s">
        <v>105</v>
      </c>
      <c r="AX6" s="311" t="s">
        <v>102</v>
      </c>
      <c r="AY6" s="311" t="s">
        <v>126</v>
      </c>
      <c r="AZ6" s="311" t="s">
        <v>111</v>
      </c>
      <c r="BA6" s="311" t="s">
        <v>165</v>
      </c>
      <c r="BB6" s="311" t="s">
        <v>166</v>
      </c>
      <c r="BC6" s="311" t="s">
        <v>82</v>
      </c>
      <c r="BD6" s="311" t="s">
        <v>89</v>
      </c>
      <c r="BE6" s="1248"/>
      <c r="BF6" s="1248"/>
      <c r="BG6" s="117"/>
    </row>
    <row r="7" spans="1:64" s="138" customFormat="1" x14ac:dyDescent="0.25">
      <c r="A7" s="319">
        <v>1</v>
      </c>
      <c r="B7" s="320" t="s">
        <v>35</v>
      </c>
      <c r="C7" s="321" t="s">
        <v>25</v>
      </c>
      <c r="D7" s="601">
        <f>D8+D11+D12+D13+D14+D15+D17+D18+D19</f>
        <v>16824.12</v>
      </c>
      <c r="E7" s="323">
        <f>D7-BE7</f>
        <v>16012.689999999999</v>
      </c>
      <c r="F7" s="324">
        <f>SUM(F11:F19)</f>
        <v>0</v>
      </c>
      <c r="G7" s="324">
        <f>SUM(G10:G19)</f>
        <v>0</v>
      </c>
      <c r="H7" s="324">
        <f>SUM(H9,H11:H19)</f>
        <v>0</v>
      </c>
      <c r="I7" s="324">
        <f>SUM(I9:I10,I12:I19)</f>
        <v>0</v>
      </c>
      <c r="J7" s="324">
        <f>SUM(J9:J11,J13:J19)</f>
        <v>0</v>
      </c>
      <c r="K7" s="324">
        <f>SUM(K9:K12,K14:K19)</f>
        <v>0</v>
      </c>
      <c r="L7" s="324">
        <f>SUM(L9:L13,L15:L19)</f>
        <v>0</v>
      </c>
      <c r="M7" s="324">
        <f>SUM(M9:M14,M16:M19)</f>
        <v>0</v>
      </c>
      <c r="N7" s="324">
        <f>SUM(N9:N15,N17:N19)</f>
        <v>0</v>
      </c>
      <c r="O7" s="324">
        <f>SUM(O9:O16,O18:O19)</f>
        <v>0</v>
      </c>
      <c r="P7" s="324">
        <f>SUM(P9:P17,P19)</f>
        <v>0</v>
      </c>
      <c r="Q7" s="324">
        <f>SUM(Q9:Q18)</f>
        <v>0</v>
      </c>
      <c r="R7" s="325">
        <f>SUM(R9:R19)</f>
        <v>811.42999999999984</v>
      </c>
      <c r="S7" s="324">
        <f>SUM(S9:S19)</f>
        <v>788.29</v>
      </c>
      <c r="T7" s="324">
        <f t="shared" ref="T7:BD7" si="0">SUM(T9:T19)</f>
        <v>0</v>
      </c>
      <c r="U7" s="324">
        <f t="shared" si="0"/>
        <v>0</v>
      </c>
      <c r="V7" s="324">
        <f t="shared" si="0"/>
        <v>0</v>
      </c>
      <c r="W7" s="324">
        <f t="shared" si="0"/>
        <v>0</v>
      </c>
      <c r="X7" s="324">
        <f t="shared" si="0"/>
        <v>0</v>
      </c>
      <c r="Y7" s="324">
        <f t="shared" si="0"/>
        <v>0</v>
      </c>
      <c r="Z7" s="324">
        <f>SUM(Z9:Z19)</f>
        <v>0</v>
      </c>
      <c r="AA7" s="550">
        <f t="shared" si="0"/>
        <v>17.62</v>
      </c>
      <c r="AB7" s="324">
        <f t="shared" si="0"/>
        <v>15.32</v>
      </c>
      <c r="AC7" s="324">
        <f t="shared" si="0"/>
        <v>1.2</v>
      </c>
      <c r="AD7" s="324">
        <f t="shared" si="0"/>
        <v>0</v>
      </c>
      <c r="AE7" s="324">
        <f t="shared" si="0"/>
        <v>0</v>
      </c>
      <c r="AF7" s="324">
        <f t="shared" si="0"/>
        <v>0.04</v>
      </c>
      <c r="AG7" s="324">
        <f t="shared" si="0"/>
        <v>0</v>
      </c>
      <c r="AH7" s="324">
        <f t="shared" si="0"/>
        <v>0</v>
      </c>
      <c r="AI7" s="324">
        <f t="shared" si="0"/>
        <v>0</v>
      </c>
      <c r="AJ7" s="324">
        <f t="shared" si="0"/>
        <v>0</v>
      </c>
      <c r="AK7" s="324">
        <f t="shared" si="0"/>
        <v>0</v>
      </c>
      <c r="AL7" s="324">
        <f t="shared" si="0"/>
        <v>0.5</v>
      </c>
      <c r="AM7" s="324">
        <f t="shared" si="0"/>
        <v>0.56000000000000005</v>
      </c>
      <c r="AN7" s="324">
        <f t="shared" si="0"/>
        <v>0</v>
      </c>
      <c r="AO7" s="324">
        <f t="shared" si="0"/>
        <v>0</v>
      </c>
      <c r="AP7" s="324">
        <f t="shared" si="0"/>
        <v>0</v>
      </c>
      <c r="AQ7" s="324">
        <f t="shared" si="0"/>
        <v>0</v>
      </c>
      <c r="AR7" s="324">
        <f t="shared" si="0"/>
        <v>0</v>
      </c>
      <c r="AS7" s="324">
        <f t="shared" si="0"/>
        <v>0.3</v>
      </c>
      <c r="AT7" s="324">
        <f t="shared" si="0"/>
        <v>0</v>
      </c>
      <c r="AU7" s="324">
        <f t="shared" si="0"/>
        <v>5</v>
      </c>
      <c r="AV7" s="324">
        <f t="shared" si="0"/>
        <v>0</v>
      </c>
      <c r="AW7" s="324">
        <f t="shared" si="0"/>
        <v>0.22</v>
      </c>
      <c r="AX7" s="324">
        <f t="shared" si="0"/>
        <v>0</v>
      </c>
      <c r="AY7" s="324">
        <f t="shared" si="0"/>
        <v>0</v>
      </c>
      <c r="AZ7" s="324">
        <f t="shared" si="0"/>
        <v>0</v>
      </c>
      <c r="BA7" s="324">
        <f t="shared" si="0"/>
        <v>0</v>
      </c>
      <c r="BB7" s="324">
        <f t="shared" si="0"/>
        <v>0</v>
      </c>
      <c r="BC7" s="324">
        <f t="shared" si="0"/>
        <v>0</v>
      </c>
      <c r="BD7" s="324">
        <f t="shared" si="0"/>
        <v>0</v>
      </c>
      <c r="BE7" s="326">
        <f>SUM(BE9:BE19)</f>
        <v>811.42999999999984</v>
      </c>
      <c r="BF7" s="327">
        <f>E60</f>
        <v>16012.689999999999</v>
      </c>
      <c r="BG7" s="117">
        <f t="shared" ref="BG7:BG15" si="1">D7-BF7</f>
        <v>811.43000000000029</v>
      </c>
      <c r="BH7" s="139"/>
      <c r="BI7" s="115"/>
      <c r="BJ7" s="115"/>
      <c r="BK7" s="581"/>
      <c r="BL7" s="575"/>
    </row>
    <row r="8" spans="1:64" x14ac:dyDescent="0.25">
      <c r="A8" s="319" t="s">
        <v>5</v>
      </c>
      <c r="B8" s="320" t="s">
        <v>85</v>
      </c>
      <c r="C8" s="314" t="s">
        <v>86</v>
      </c>
      <c r="D8" s="601">
        <f>D9+D10</f>
        <v>42.480000000000004</v>
      </c>
      <c r="E8" s="328">
        <f>SUM(I8:Q8)</f>
        <v>0</v>
      </c>
      <c r="F8" s="329">
        <f>D8-BE8</f>
        <v>42.480000000000004</v>
      </c>
      <c r="G8" s="325">
        <f>SUM(G10)</f>
        <v>0</v>
      </c>
      <c r="H8" s="325">
        <f>SUM(H9)</f>
        <v>0</v>
      </c>
      <c r="I8" s="325">
        <f>SUM(I9:I10)</f>
        <v>0</v>
      </c>
      <c r="J8" s="325">
        <f t="shared" ref="J8:BE8" si="2">SUM(J9:J10)</f>
        <v>0</v>
      </c>
      <c r="K8" s="325">
        <f t="shared" si="2"/>
        <v>0</v>
      </c>
      <c r="L8" s="325">
        <f t="shared" si="2"/>
        <v>0</v>
      </c>
      <c r="M8" s="325">
        <f t="shared" si="2"/>
        <v>0</v>
      </c>
      <c r="N8" s="325">
        <f t="shared" si="2"/>
        <v>0</v>
      </c>
      <c r="O8" s="325">
        <f t="shared" si="2"/>
        <v>0</v>
      </c>
      <c r="P8" s="325">
        <f t="shared" si="2"/>
        <v>0</v>
      </c>
      <c r="Q8" s="325">
        <f t="shared" si="2"/>
        <v>0</v>
      </c>
      <c r="R8" s="325">
        <f>SUM(R9:R10)</f>
        <v>0</v>
      </c>
      <c r="S8" s="325">
        <f t="shared" si="2"/>
        <v>0</v>
      </c>
      <c r="T8" s="325">
        <f t="shared" si="2"/>
        <v>0</v>
      </c>
      <c r="U8" s="325">
        <f t="shared" si="2"/>
        <v>0</v>
      </c>
      <c r="V8" s="325">
        <f t="shared" si="2"/>
        <v>0</v>
      </c>
      <c r="W8" s="325">
        <f t="shared" si="2"/>
        <v>0</v>
      </c>
      <c r="X8" s="325">
        <f t="shared" si="2"/>
        <v>0</v>
      </c>
      <c r="Y8" s="325">
        <f t="shared" si="2"/>
        <v>0</v>
      </c>
      <c r="Z8" s="325">
        <f>SUM(Z9:Z10)</f>
        <v>0</v>
      </c>
      <c r="AA8" s="551">
        <f t="shared" si="2"/>
        <v>0</v>
      </c>
      <c r="AB8" s="325">
        <f t="shared" si="2"/>
        <v>0</v>
      </c>
      <c r="AC8" s="325">
        <f t="shared" si="2"/>
        <v>0</v>
      </c>
      <c r="AD8" s="325">
        <f t="shared" si="2"/>
        <v>0</v>
      </c>
      <c r="AE8" s="325">
        <f t="shared" si="2"/>
        <v>0</v>
      </c>
      <c r="AF8" s="325">
        <f t="shared" si="2"/>
        <v>0</v>
      </c>
      <c r="AG8" s="325">
        <f t="shared" si="2"/>
        <v>0</v>
      </c>
      <c r="AH8" s="325">
        <f t="shared" si="2"/>
        <v>0</v>
      </c>
      <c r="AI8" s="325">
        <f t="shared" si="2"/>
        <v>0</v>
      </c>
      <c r="AJ8" s="325">
        <f t="shared" si="2"/>
        <v>0</v>
      </c>
      <c r="AK8" s="325">
        <f t="shared" si="2"/>
        <v>0</v>
      </c>
      <c r="AL8" s="325">
        <f t="shared" si="2"/>
        <v>0</v>
      </c>
      <c r="AM8" s="325">
        <f t="shared" si="2"/>
        <v>0</v>
      </c>
      <c r="AN8" s="325">
        <f t="shared" si="2"/>
        <v>0</v>
      </c>
      <c r="AO8" s="325">
        <f t="shared" si="2"/>
        <v>0</v>
      </c>
      <c r="AP8" s="325">
        <f t="shared" si="2"/>
        <v>0</v>
      </c>
      <c r="AQ8" s="325">
        <f t="shared" si="2"/>
        <v>0</v>
      </c>
      <c r="AR8" s="325">
        <f t="shared" si="2"/>
        <v>0</v>
      </c>
      <c r="AS8" s="325">
        <f t="shared" si="2"/>
        <v>0</v>
      </c>
      <c r="AT8" s="325">
        <f t="shared" si="2"/>
        <v>0</v>
      </c>
      <c r="AU8" s="325">
        <f t="shared" si="2"/>
        <v>0</v>
      </c>
      <c r="AV8" s="325">
        <f t="shared" si="2"/>
        <v>0</v>
      </c>
      <c r="AW8" s="325">
        <f t="shared" si="2"/>
        <v>0</v>
      </c>
      <c r="AX8" s="325">
        <f t="shared" si="2"/>
        <v>0</v>
      </c>
      <c r="AY8" s="325">
        <f t="shared" si="2"/>
        <v>0</v>
      </c>
      <c r="AZ8" s="325">
        <f t="shared" si="2"/>
        <v>0</v>
      </c>
      <c r="BA8" s="325">
        <f t="shared" si="2"/>
        <v>0</v>
      </c>
      <c r="BB8" s="325">
        <f t="shared" si="2"/>
        <v>0</v>
      </c>
      <c r="BC8" s="325">
        <f t="shared" si="2"/>
        <v>0</v>
      </c>
      <c r="BD8" s="325">
        <f t="shared" si="2"/>
        <v>0</v>
      </c>
      <c r="BE8" s="325">
        <f t="shared" si="2"/>
        <v>0</v>
      </c>
      <c r="BF8" s="314">
        <f>F60</f>
        <v>42.480000000000004</v>
      </c>
      <c r="BG8" s="117">
        <f t="shared" si="1"/>
        <v>0</v>
      </c>
      <c r="BH8" s="139"/>
      <c r="BI8" s="115"/>
      <c r="BJ8" s="115"/>
      <c r="BK8" s="582"/>
      <c r="BL8" s="576"/>
    </row>
    <row r="9" spans="1:64" x14ac:dyDescent="0.25">
      <c r="A9" s="319"/>
      <c r="B9" s="320" t="s">
        <v>208</v>
      </c>
      <c r="C9" s="314" t="s">
        <v>84</v>
      </c>
      <c r="D9" s="602">
        <v>37.25</v>
      </c>
      <c r="E9" s="328">
        <f>SUM(H9:Q9)</f>
        <v>0</v>
      </c>
      <c r="F9" s="325">
        <f>SUM(H9)</f>
        <v>0</v>
      </c>
      <c r="G9" s="329">
        <f>D9-BE9</f>
        <v>37.25</v>
      </c>
      <c r="H9" s="330"/>
      <c r="I9" s="330"/>
      <c r="J9" s="330"/>
      <c r="K9" s="330"/>
      <c r="L9" s="330"/>
      <c r="M9" s="330"/>
      <c r="N9" s="330"/>
      <c r="O9" s="330"/>
      <c r="P9" s="330"/>
      <c r="Q9" s="330"/>
      <c r="R9" s="325">
        <f t="shared" ref="R9:R19" si="3">SUM(S9:Z9,AB9:BC9)</f>
        <v>0</v>
      </c>
      <c r="S9" s="331"/>
      <c r="T9" s="330"/>
      <c r="U9" s="330"/>
      <c r="V9" s="330"/>
      <c r="W9" s="331"/>
      <c r="X9" s="330"/>
      <c r="Y9" s="330"/>
      <c r="Z9" s="330"/>
      <c r="AA9" s="552">
        <f>SUM(AB9:AQ9)</f>
        <v>0</v>
      </c>
      <c r="AB9" s="331"/>
      <c r="AC9" s="331"/>
      <c r="AD9" s="331"/>
      <c r="AE9" s="331"/>
      <c r="AF9" s="331"/>
      <c r="AG9" s="331"/>
      <c r="AH9" s="331"/>
      <c r="AI9" s="331"/>
      <c r="AJ9" s="331"/>
      <c r="AK9" s="331"/>
      <c r="AL9" s="331"/>
      <c r="AM9" s="331"/>
      <c r="AN9" s="331"/>
      <c r="AO9" s="331"/>
      <c r="AP9" s="331"/>
      <c r="AQ9" s="331"/>
      <c r="AR9" s="330"/>
      <c r="AS9" s="330"/>
      <c r="AT9" s="330"/>
      <c r="AU9" s="330"/>
      <c r="AV9" s="331"/>
      <c r="AW9" s="331"/>
      <c r="AX9" s="330"/>
      <c r="AY9" s="330"/>
      <c r="AZ9" s="330"/>
      <c r="BA9" s="330"/>
      <c r="BB9" s="330"/>
      <c r="BC9" s="330"/>
      <c r="BD9" s="330"/>
      <c r="BE9" s="325">
        <f>SUM(H9:Q9,S9:Z9,AB9:BD9)</f>
        <v>0</v>
      </c>
      <c r="BF9" s="314">
        <f>G60</f>
        <v>37.25</v>
      </c>
      <c r="BG9" s="117">
        <f t="shared" si="1"/>
        <v>0</v>
      </c>
      <c r="BH9" s="139"/>
      <c r="BI9" s="115"/>
      <c r="BJ9" s="115"/>
      <c r="BK9" s="586"/>
      <c r="BL9" s="576"/>
    </row>
    <row r="10" spans="1:64" x14ac:dyDescent="0.25">
      <c r="A10" s="319"/>
      <c r="B10" s="320" t="s">
        <v>209</v>
      </c>
      <c r="C10" s="314" t="s">
        <v>207</v>
      </c>
      <c r="D10" s="602">
        <v>5.23</v>
      </c>
      <c r="E10" s="328">
        <f>SUM(G10,I10:Q10)</f>
        <v>0</v>
      </c>
      <c r="F10" s="325">
        <f>SUM(G10)</f>
        <v>0</v>
      </c>
      <c r="G10" s="330"/>
      <c r="H10" s="329">
        <f>D10-BE10</f>
        <v>5.23</v>
      </c>
      <c r="I10" s="330"/>
      <c r="J10" s="330"/>
      <c r="K10" s="330"/>
      <c r="L10" s="330"/>
      <c r="M10" s="330"/>
      <c r="N10" s="330"/>
      <c r="O10" s="330"/>
      <c r="P10" s="330"/>
      <c r="Q10" s="330"/>
      <c r="R10" s="325">
        <f t="shared" si="3"/>
        <v>0</v>
      </c>
      <c r="S10" s="330"/>
      <c r="T10" s="330"/>
      <c r="U10" s="330"/>
      <c r="V10" s="330"/>
      <c r="W10" s="330"/>
      <c r="X10" s="330"/>
      <c r="Y10" s="330"/>
      <c r="Z10" s="330"/>
      <c r="AA10" s="552">
        <f t="shared" ref="AA10:AA19" si="4">SUM(AB10:AQ10)</f>
        <v>0</v>
      </c>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25">
        <f>SUM(AB10:BD10,I10:Q10,G10,S10:Z10)</f>
        <v>0</v>
      </c>
      <c r="BF10" s="314">
        <f>H60</f>
        <v>5.23</v>
      </c>
      <c r="BG10" s="117">
        <f t="shared" si="1"/>
        <v>0</v>
      </c>
      <c r="BH10" s="139"/>
      <c r="BI10" s="115"/>
      <c r="BJ10" s="115"/>
      <c r="BK10" s="587"/>
      <c r="BL10" s="576"/>
    </row>
    <row r="11" spans="1:64" x14ac:dyDescent="0.25">
      <c r="A11" s="319" t="s">
        <v>6</v>
      </c>
      <c r="B11" s="320" t="s">
        <v>113</v>
      </c>
      <c r="C11" s="314" t="s">
        <v>56</v>
      </c>
      <c r="D11" s="602">
        <v>109.08</v>
      </c>
      <c r="E11" s="328">
        <f>SUM(G11:H11,J11:Q11)</f>
        <v>0</v>
      </c>
      <c r="F11" s="325">
        <f>SUM(G11:H11)</f>
        <v>0</v>
      </c>
      <c r="G11" s="330"/>
      <c r="H11" s="330"/>
      <c r="I11" s="329">
        <f>D11-BE11</f>
        <v>107.13</v>
      </c>
      <c r="J11" s="330"/>
      <c r="K11" s="330"/>
      <c r="L11" s="330"/>
      <c r="M11" s="330"/>
      <c r="N11" s="330"/>
      <c r="O11" s="330"/>
      <c r="P11" s="330"/>
      <c r="Q11" s="330"/>
      <c r="R11" s="325">
        <f t="shared" si="3"/>
        <v>1.95</v>
      </c>
      <c r="S11" s="330"/>
      <c r="T11" s="330"/>
      <c r="U11" s="330"/>
      <c r="V11" s="330"/>
      <c r="W11" s="330"/>
      <c r="X11" s="330"/>
      <c r="Y11" s="330"/>
      <c r="Z11" s="330"/>
      <c r="AA11" s="552">
        <f t="shared" si="4"/>
        <v>1.95</v>
      </c>
      <c r="AB11" s="330">
        <v>0.75</v>
      </c>
      <c r="AC11" s="330">
        <v>1.2</v>
      </c>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c r="AZ11" s="330"/>
      <c r="BA11" s="330"/>
      <c r="BB11" s="330"/>
      <c r="BC11" s="330"/>
      <c r="BD11" s="330"/>
      <c r="BE11" s="325">
        <f>SUM(AB11:BD11,J11:Q11,G11:H11,S11:Z11)</f>
        <v>1.95</v>
      </c>
      <c r="BF11" s="314">
        <f>I60</f>
        <v>107.13</v>
      </c>
      <c r="BG11" s="117">
        <f t="shared" si="1"/>
        <v>1.9500000000000028</v>
      </c>
      <c r="BK11" s="587"/>
      <c r="BL11" s="576"/>
    </row>
    <row r="12" spans="1:64" x14ac:dyDescent="0.25">
      <c r="A12" s="319" t="s">
        <v>7</v>
      </c>
      <c r="B12" s="320" t="s">
        <v>39</v>
      </c>
      <c r="C12" s="314" t="s">
        <v>44</v>
      </c>
      <c r="D12" s="602">
        <v>1031.29</v>
      </c>
      <c r="E12" s="328">
        <f>SUM(G12:I12,K12:Q12)</f>
        <v>0</v>
      </c>
      <c r="F12" s="325">
        <f t="shared" ref="F12:F18" si="5">SUM(G12:H12)</f>
        <v>0</v>
      </c>
      <c r="G12" s="330"/>
      <c r="H12" s="330"/>
      <c r="I12" s="330"/>
      <c r="J12" s="329">
        <f>D12-BE12</f>
        <v>1024.68</v>
      </c>
      <c r="K12" s="330"/>
      <c r="L12" s="330"/>
      <c r="M12" s="330"/>
      <c r="N12" s="330"/>
      <c r="O12" s="330"/>
      <c r="P12" s="330"/>
      <c r="Q12" s="330"/>
      <c r="R12" s="325">
        <f t="shared" si="3"/>
        <v>6.61</v>
      </c>
      <c r="S12" s="330">
        <v>0.2</v>
      </c>
      <c r="T12" s="330"/>
      <c r="U12" s="330"/>
      <c r="V12" s="330"/>
      <c r="W12" s="330"/>
      <c r="X12" s="330"/>
      <c r="Y12" s="330"/>
      <c r="Z12" s="330"/>
      <c r="AA12" s="552">
        <f t="shared" si="4"/>
        <v>1.1100000000000001</v>
      </c>
      <c r="AB12" s="330">
        <v>1.07</v>
      </c>
      <c r="AC12" s="330"/>
      <c r="AD12" s="330"/>
      <c r="AE12" s="330"/>
      <c r="AF12" s="330">
        <v>0.04</v>
      </c>
      <c r="AG12" s="330"/>
      <c r="AH12" s="330"/>
      <c r="AI12" s="330"/>
      <c r="AJ12" s="330"/>
      <c r="AK12" s="330"/>
      <c r="AL12" s="330"/>
      <c r="AM12" s="330"/>
      <c r="AN12" s="330"/>
      <c r="AO12" s="330"/>
      <c r="AP12" s="330"/>
      <c r="AQ12" s="330"/>
      <c r="AR12" s="330"/>
      <c r="AS12" s="330">
        <v>0.3</v>
      </c>
      <c r="AT12" s="330"/>
      <c r="AU12" s="330">
        <v>5</v>
      </c>
      <c r="AV12" s="330"/>
      <c r="AW12" s="330"/>
      <c r="AX12" s="330"/>
      <c r="AY12" s="330"/>
      <c r="AZ12" s="330"/>
      <c r="BA12" s="330"/>
      <c r="BB12" s="330"/>
      <c r="BC12" s="330"/>
      <c r="BD12" s="330"/>
      <c r="BE12" s="325">
        <f>SUM(AB12:BD12,K12:Q12,G12:I12,S12:Z12)</f>
        <v>6.61</v>
      </c>
      <c r="BF12" s="314">
        <f>J60</f>
        <v>1024.68</v>
      </c>
      <c r="BG12" s="117">
        <f t="shared" si="1"/>
        <v>6.6099999999999</v>
      </c>
      <c r="BK12" s="587"/>
      <c r="BL12" s="576"/>
    </row>
    <row r="13" spans="1:64" x14ac:dyDescent="0.25">
      <c r="A13" s="319" t="s">
        <v>8</v>
      </c>
      <c r="B13" s="320" t="s">
        <v>15</v>
      </c>
      <c r="C13" s="314" t="s">
        <v>26</v>
      </c>
      <c r="D13" s="603">
        <v>7835.32</v>
      </c>
      <c r="E13" s="328">
        <f>SUM(G13:J13,L13:Q13)</f>
        <v>0</v>
      </c>
      <c r="F13" s="325">
        <f t="shared" si="5"/>
        <v>0</v>
      </c>
      <c r="G13" s="330"/>
      <c r="H13" s="330"/>
      <c r="I13" s="330"/>
      <c r="J13" s="330"/>
      <c r="K13" s="329">
        <f>D13-BE13</f>
        <v>7835.32</v>
      </c>
      <c r="L13" s="330"/>
      <c r="M13" s="330"/>
      <c r="N13" s="330"/>
      <c r="O13" s="330"/>
      <c r="P13" s="330"/>
      <c r="Q13" s="330"/>
      <c r="R13" s="325">
        <f t="shared" si="3"/>
        <v>0</v>
      </c>
      <c r="S13" s="330"/>
      <c r="T13" s="330"/>
      <c r="U13" s="330"/>
      <c r="V13" s="330"/>
      <c r="W13" s="330"/>
      <c r="X13" s="330"/>
      <c r="Y13" s="330"/>
      <c r="Z13" s="330"/>
      <c r="AA13" s="552">
        <f t="shared" si="4"/>
        <v>0</v>
      </c>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25">
        <f>SUM(AB13:BD13,L13:Q13,G13:J13,S13:Z13)</f>
        <v>0</v>
      </c>
      <c r="BF13" s="314">
        <f>K60</f>
        <v>7835.32</v>
      </c>
      <c r="BG13" s="117">
        <f t="shared" si="1"/>
        <v>0</v>
      </c>
      <c r="BK13" s="587"/>
      <c r="BL13" s="576"/>
    </row>
    <row r="14" spans="1:64" x14ac:dyDescent="0.25">
      <c r="A14" s="319" t="s">
        <v>9</v>
      </c>
      <c r="B14" s="320" t="s">
        <v>16</v>
      </c>
      <c r="C14" s="314" t="s">
        <v>27</v>
      </c>
      <c r="D14" s="601"/>
      <c r="E14" s="328">
        <f>SUM(G14:K14,M14:Q14)</f>
        <v>0</v>
      </c>
      <c r="F14" s="325">
        <f t="shared" si="5"/>
        <v>0</v>
      </c>
      <c r="G14" s="330"/>
      <c r="H14" s="330"/>
      <c r="I14" s="330"/>
      <c r="J14" s="330"/>
      <c r="K14" s="330"/>
      <c r="L14" s="329">
        <f>D14-BE14</f>
        <v>0</v>
      </c>
      <c r="M14" s="330"/>
      <c r="N14" s="330"/>
      <c r="O14" s="330"/>
      <c r="P14" s="330"/>
      <c r="Q14" s="330"/>
      <c r="R14" s="325">
        <f t="shared" si="3"/>
        <v>0</v>
      </c>
      <c r="S14" s="330"/>
      <c r="T14" s="330"/>
      <c r="U14" s="330"/>
      <c r="V14" s="330"/>
      <c r="W14" s="330"/>
      <c r="X14" s="330"/>
      <c r="Y14" s="330"/>
      <c r="Z14" s="330"/>
      <c r="AA14" s="552">
        <f t="shared" si="4"/>
        <v>0</v>
      </c>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25">
        <f>SUM(AB14:BD14,M14:Q14,G14:K14,S14:Z14)</f>
        <v>0</v>
      </c>
      <c r="BF14" s="314">
        <f>L60</f>
        <v>0</v>
      </c>
      <c r="BG14" s="117">
        <f t="shared" si="1"/>
        <v>0</v>
      </c>
      <c r="BK14" s="587"/>
      <c r="BL14" s="576"/>
    </row>
    <row r="15" spans="1:64" x14ac:dyDescent="0.25">
      <c r="A15" s="319" t="s">
        <v>41</v>
      </c>
      <c r="B15" s="320" t="s">
        <v>40</v>
      </c>
      <c r="C15" s="314" t="s">
        <v>45</v>
      </c>
      <c r="D15" s="603">
        <v>7799.06</v>
      </c>
      <c r="E15" s="328">
        <f>SUM(G15:L15,N15:Q15)</f>
        <v>0</v>
      </c>
      <c r="F15" s="325">
        <f t="shared" si="5"/>
        <v>0</v>
      </c>
      <c r="G15" s="330"/>
      <c r="H15" s="330"/>
      <c r="I15" s="330"/>
      <c r="J15" s="330"/>
      <c r="K15" s="330"/>
      <c r="L15" s="330"/>
      <c r="M15" s="329">
        <f>D15-BE15</f>
        <v>6996.1900000000005</v>
      </c>
      <c r="N15" s="330"/>
      <c r="O15" s="330"/>
      <c r="P15" s="330"/>
      <c r="Q15" s="330"/>
      <c r="R15" s="325">
        <f t="shared" si="3"/>
        <v>802.86999999999989</v>
      </c>
      <c r="S15" s="330">
        <f>9.79+778.3</f>
        <v>788.08999999999992</v>
      </c>
      <c r="T15" s="330"/>
      <c r="U15" s="330"/>
      <c r="V15" s="330"/>
      <c r="W15" s="330"/>
      <c r="X15" s="330"/>
      <c r="Y15" s="330"/>
      <c r="Z15" s="330"/>
      <c r="AA15" s="552">
        <f t="shared" si="4"/>
        <v>14.56</v>
      </c>
      <c r="AB15" s="330">
        <v>13.5</v>
      </c>
      <c r="AC15" s="330"/>
      <c r="AD15" s="330"/>
      <c r="AE15" s="330"/>
      <c r="AF15" s="330"/>
      <c r="AG15" s="330"/>
      <c r="AH15" s="330"/>
      <c r="AI15" s="330"/>
      <c r="AJ15" s="330"/>
      <c r="AK15" s="330"/>
      <c r="AL15" s="330">
        <v>0.5</v>
      </c>
      <c r="AM15" s="330">
        <v>0.56000000000000005</v>
      </c>
      <c r="AN15" s="330"/>
      <c r="AO15" s="330"/>
      <c r="AP15" s="330"/>
      <c r="AQ15" s="330"/>
      <c r="AR15" s="330"/>
      <c r="AS15" s="330"/>
      <c r="AT15" s="330"/>
      <c r="AU15" s="330"/>
      <c r="AV15" s="330"/>
      <c r="AW15" s="330">
        <v>0.22</v>
      </c>
      <c r="AX15" s="330"/>
      <c r="AY15" s="330"/>
      <c r="AZ15" s="330"/>
      <c r="BA15" s="330"/>
      <c r="BB15" s="330"/>
      <c r="BC15" s="330"/>
      <c r="BD15" s="330"/>
      <c r="BE15" s="325">
        <f>SUM(AB15:BD15,N15:Q15,G15:L15,S15:Z15)</f>
        <v>802.86999999999989</v>
      </c>
      <c r="BF15" s="314">
        <f>M60</f>
        <v>6996.1900000000005</v>
      </c>
      <c r="BG15" s="117">
        <f t="shared" si="1"/>
        <v>802.86999999999989</v>
      </c>
      <c r="BK15" s="587"/>
      <c r="BL15" s="576"/>
    </row>
    <row r="16" spans="1:64" ht="25.5" x14ac:dyDescent="0.25">
      <c r="A16" s="319"/>
      <c r="B16" s="333" t="s">
        <v>446</v>
      </c>
      <c r="C16" s="314" t="s">
        <v>447</v>
      </c>
      <c r="D16" s="603">
        <v>6304.26</v>
      </c>
      <c r="E16" s="328">
        <f>SUM(G16:M16,O16:Q16)</f>
        <v>0</v>
      </c>
      <c r="F16" s="325">
        <f>SUM(G16:H16)</f>
        <v>0</v>
      </c>
      <c r="G16" s="330"/>
      <c r="H16" s="330"/>
      <c r="I16" s="330"/>
      <c r="J16" s="330"/>
      <c r="K16" s="330"/>
      <c r="L16" s="330"/>
      <c r="M16" s="330"/>
      <c r="N16" s="329">
        <f>D16-BE16</f>
        <v>6304.26</v>
      </c>
      <c r="O16" s="330"/>
      <c r="P16" s="330"/>
      <c r="Q16" s="330"/>
      <c r="R16" s="325">
        <f t="shared" si="3"/>
        <v>0</v>
      </c>
      <c r="S16" s="330"/>
      <c r="T16" s="330"/>
      <c r="U16" s="330"/>
      <c r="V16" s="330"/>
      <c r="W16" s="330"/>
      <c r="X16" s="330"/>
      <c r="Y16" s="330"/>
      <c r="Z16" s="330"/>
      <c r="AA16" s="552">
        <f t="shared" si="4"/>
        <v>0</v>
      </c>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25">
        <f>SUM(AB16:BD16,O16:Q16,G16:M16,S16:Z16)</f>
        <v>0</v>
      </c>
      <c r="BF16" s="314">
        <f>N60</f>
        <v>6304.26</v>
      </c>
      <c r="BG16" s="117"/>
      <c r="BK16" s="587"/>
      <c r="BL16" s="576"/>
    </row>
    <row r="17" spans="1:64" x14ac:dyDescent="0.25">
      <c r="A17" s="319" t="s">
        <v>42</v>
      </c>
      <c r="B17" s="320" t="s">
        <v>90</v>
      </c>
      <c r="C17" s="314" t="s">
        <v>78</v>
      </c>
      <c r="D17" s="603">
        <v>6.89</v>
      </c>
      <c r="E17" s="328">
        <f>SUM(G17:N17,P17:Q17)</f>
        <v>0</v>
      </c>
      <c r="F17" s="325">
        <f t="shared" si="5"/>
        <v>0</v>
      </c>
      <c r="G17" s="330"/>
      <c r="H17" s="330"/>
      <c r="I17" s="330"/>
      <c r="J17" s="330"/>
      <c r="K17" s="330"/>
      <c r="L17" s="330"/>
      <c r="M17" s="330"/>
      <c r="N17" s="330"/>
      <c r="O17" s="329">
        <f>D17-BE17</f>
        <v>6.89</v>
      </c>
      <c r="P17" s="330"/>
      <c r="Q17" s="330"/>
      <c r="R17" s="325">
        <f t="shared" si="3"/>
        <v>0</v>
      </c>
      <c r="S17" s="330"/>
      <c r="T17" s="330"/>
      <c r="U17" s="330"/>
      <c r="V17" s="330"/>
      <c r="W17" s="330"/>
      <c r="X17" s="330"/>
      <c r="Y17" s="330"/>
      <c r="Z17" s="330"/>
      <c r="AA17" s="552">
        <f t="shared" si="4"/>
        <v>0</v>
      </c>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25">
        <f>SUM(AB17:BD17,P17:Q17,G17:N17,S17:Z17)</f>
        <v>0</v>
      </c>
      <c r="BF17" s="314">
        <f>O60</f>
        <v>6.89</v>
      </c>
      <c r="BG17" s="117">
        <f t="shared" ref="BG17:BG27" si="6">D17-BF17</f>
        <v>0</v>
      </c>
      <c r="BK17" s="586"/>
      <c r="BL17" s="576"/>
    </row>
    <row r="18" spans="1:64" x14ac:dyDescent="0.25">
      <c r="A18" s="319" t="s">
        <v>52</v>
      </c>
      <c r="B18" s="320" t="s">
        <v>50</v>
      </c>
      <c r="C18" s="314" t="s">
        <v>51</v>
      </c>
      <c r="D18" s="601"/>
      <c r="E18" s="328">
        <f>SUM(G18:O18,Q18)</f>
        <v>0</v>
      </c>
      <c r="F18" s="325">
        <f t="shared" si="5"/>
        <v>0</v>
      </c>
      <c r="G18" s="330"/>
      <c r="H18" s="330"/>
      <c r="I18" s="330"/>
      <c r="J18" s="330"/>
      <c r="K18" s="330"/>
      <c r="L18" s="330"/>
      <c r="M18" s="330"/>
      <c r="N18" s="330"/>
      <c r="O18" s="330"/>
      <c r="P18" s="329">
        <f>D18-BE18</f>
        <v>0</v>
      </c>
      <c r="Q18" s="330"/>
      <c r="R18" s="325">
        <f t="shared" si="3"/>
        <v>0</v>
      </c>
      <c r="S18" s="330"/>
      <c r="T18" s="330"/>
      <c r="U18" s="330"/>
      <c r="V18" s="330"/>
      <c r="W18" s="330"/>
      <c r="X18" s="330"/>
      <c r="Y18" s="330"/>
      <c r="Z18" s="330"/>
      <c r="AA18" s="552">
        <f t="shared" si="4"/>
        <v>0</v>
      </c>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25">
        <f>SUM(AB18:BD18,Q18,G18:O18,S18:Z18)</f>
        <v>0</v>
      </c>
      <c r="BF18" s="314">
        <f>P60</f>
        <v>0</v>
      </c>
      <c r="BG18" s="117">
        <f t="shared" si="6"/>
        <v>0</v>
      </c>
      <c r="BK18" s="586"/>
      <c r="BL18" s="577"/>
    </row>
    <row r="19" spans="1:64" ht="16.5" thickBot="1" x14ac:dyDescent="0.3">
      <c r="A19" s="319" t="s">
        <v>192</v>
      </c>
      <c r="B19" s="320" t="s">
        <v>57</v>
      </c>
      <c r="C19" s="314" t="s">
        <v>58</v>
      </c>
      <c r="D19" s="604"/>
      <c r="E19" s="328">
        <f>SUM(G19:P19)</f>
        <v>0</v>
      </c>
      <c r="F19" s="325">
        <f>SUM(G19:H19)</f>
        <v>0</v>
      </c>
      <c r="G19" s="330"/>
      <c r="H19" s="330"/>
      <c r="I19" s="330"/>
      <c r="J19" s="330"/>
      <c r="K19" s="330"/>
      <c r="L19" s="330"/>
      <c r="M19" s="330"/>
      <c r="N19" s="330"/>
      <c r="O19" s="330"/>
      <c r="P19" s="330"/>
      <c r="Q19" s="329">
        <f>D19-BE19</f>
        <v>0</v>
      </c>
      <c r="R19" s="325">
        <f t="shared" si="3"/>
        <v>0</v>
      </c>
      <c r="S19" s="330"/>
      <c r="T19" s="330"/>
      <c r="U19" s="330"/>
      <c r="V19" s="330"/>
      <c r="W19" s="330"/>
      <c r="X19" s="330"/>
      <c r="Y19" s="330"/>
      <c r="Z19" s="330"/>
      <c r="AA19" s="552">
        <f t="shared" si="4"/>
        <v>0</v>
      </c>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25">
        <f>SUM(AB19:BD19,G19:P19,S19:Z19)</f>
        <v>0</v>
      </c>
      <c r="BF19" s="314">
        <f>Q60</f>
        <v>0</v>
      </c>
      <c r="BG19" s="117">
        <f t="shared" si="6"/>
        <v>0</v>
      </c>
      <c r="BK19" s="586"/>
      <c r="BL19" s="577"/>
    </row>
    <row r="20" spans="1:64" x14ac:dyDescent="0.25">
      <c r="A20" s="319">
        <v>2</v>
      </c>
      <c r="B20" s="319" t="s">
        <v>36</v>
      </c>
      <c r="C20" s="314" t="s">
        <v>28</v>
      </c>
      <c r="D20" s="601">
        <f>D21+D22+D23+D24+D25+D26+D27+D28+D29+D46+D47+D48+D49+D50+D51+D52+D53+D54+D55+D56+D57</f>
        <v>227.15</v>
      </c>
      <c r="E20" s="328">
        <f>SUM(G20:Q20)</f>
        <v>0</v>
      </c>
      <c r="F20" s="325">
        <f>SUM(G20:H20)</f>
        <v>0</v>
      </c>
      <c r="G20" s="325">
        <f t="shared" ref="G20:Q20" si="7">SUM(G21:G28,G30:G57)</f>
        <v>0</v>
      </c>
      <c r="H20" s="325">
        <f t="shared" si="7"/>
        <v>0</v>
      </c>
      <c r="I20" s="325">
        <f t="shared" si="7"/>
        <v>0</v>
      </c>
      <c r="J20" s="325">
        <f t="shared" si="7"/>
        <v>0</v>
      </c>
      <c r="K20" s="325">
        <f t="shared" si="7"/>
        <v>0</v>
      </c>
      <c r="L20" s="325">
        <f t="shared" si="7"/>
        <v>0</v>
      </c>
      <c r="M20" s="325">
        <f t="shared" si="7"/>
        <v>0</v>
      </c>
      <c r="N20" s="325">
        <f t="shared" si="7"/>
        <v>0</v>
      </c>
      <c r="O20" s="325">
        <f t="shared" si="7"/>
        <v>0</v>
      </c>
      <c r="P20" s="325">
        <f t="shared" si="7"/>
        <v>0</v>
      </c>
      <c r="Q20" s="325">
        <f t="shared" si="7"/>
        <v>0</v>
      </c>
      <c r="R20" s="329">
        <f>D20-BE20</f>
        <v>226.85</v>
      </c>
      <c r="S20" s="325">
        <f>SUM(S30:S57,S22:S28)</f>
        <v>0</v>
      </c>
      <c r="T20" s="325">
        <f>SUM(T30:T57,T21,T23:T28)</f>
        <v>0.12</v>
      </c>
      <c r="U20" s="325">
        <f>SUM(U21:U22,U30:U57,U24:U28)</f>
        <v>0</v>
      </c>
      <c r="V20" s="325">
        <f>SUM(V21:V23,V30:V57,V25:V28)</f>
        <v>0</v>
      </c>
      <c r="W20" s="325">
        <f>SUM(W21:W24,W30:W57,W26:W28)</f>
        <v>0</v>
      </c>
      <c r="X20" s="325">
        <f>SUM(X21:X25,X30:X57,X27:X28)</f>
        <v>0</v>
      </c>
      <c r="Y20" s="325">
        <f>SUM(Y21:Y26,Y30:Y57,Y28)</f>
        <v>0</v>
      </c>
      <c r="Z20" s="325">
        <f>SUM(Z21:Z27,Z30:Z57)</f>
        <v>0</v>
      </c>
      <c r="AA20" s="551">
        <f>SUM(AA21:AA28,AA30:AA57)</f>
        <v>0.18</v>
      </c>
      <c r="AB20" s="325">
        <f>SUM(AB21:AB28,AB31:AB57)</f>
        <v>0</v>
      </c>
      <c r="AC20" s="325">
        <f>SUM(AC21:AC28,AC32:AC57,AC30:AC30)</f>
        <v>0</v>
      </c>
      <c r="AD20" s="325">
        <f>SUM(AD21:AD28,AD33:AD57,AD30:AD31)</f>
        <v>0</v>
      </c>
      <c r="AE20" s="325">
        <f>SUM(AE21:AE28,AE34:AE57,AE30:AE32)</f>
        <v>0</v>
      </c>
      <c r="AF20" s="325">
        <f>SUM(AF21:AF28,AF35:AF57,AF30:AF33)</f>
        <v>0</v>
      </c>
      <c r="AG20" s="325">
        <f>SUM(AG21:AG28,AG36:AG57,AG30:AG34)</f>
        <v>0</v>
      </c>
      <c r="AH20" s="325">
        <f>SUM(AH21:AH28,AH37:AH57,AH30:AH35)</f>
        <v>0</v>
      </c>
      <c r="AI20" s="325">
        <f>SUM(AI21:AI28,AI38:AI57,AI30:AI36)</f>
        <v>0.18</v>
      </c>
      <c r="AJ20" s="325">
        <f>SUM(AJ21:AJ28,AJ39:AJ57,AJ30:AJ37)</f>
        <v>0</v>
      </c>
      <c r="AK20" s="325">
        <f>SUM(AK21:AK28,AK40:AK57,AK30:AK38)</f>
        <v>0</v>
      </c>
      <c r="AL20" s="325">
        <f>SUM(AL21:AL28,AL41:AL57,AL30:AL39)</f>
        <v>0</v>
      </c>
      <c r="AM20" s="325">
        <f>SUM(AM21:AM28,AM42:AM57,AM30:AM40)</f>
        <v>0</v>
      </c>
      <c r="AN20" s="325">
        <f>SUM(AN21:AN28,AN43:AN57,AN30:AN41)</f>
        <v>0</v>
      </c>
      <c r="AO20" s="325">
        <f>SUM(AO21:AO28,AO44:AO57,AO30:AO42)</f>
        <v>0</v>
      </c>
      <c r="AP20" s="325">
        <f>SUM(AP21:AP28,AP45:AP57,AP30:AP43)</f>
        <v>0</v>
      </c>
      <c r="AQ20" s="325">
        <f>SUM(AQ21:AQ28,AQ46:AQ57,AQ30:AQ44)</f>
        <v>0</v>
      </c>
      <c r="AR20" s="325">
        <f>SUM(AR21:AR28,AR47:AR57,AR30:AR45)</f>
        <v>0</v>
      </c>
      <c r="AS20" s="325">
        <f>SUM(AS21:AS28,AS48:AS57,AS30:AS46)</f>
        <v>0</v>
      </c>
      <c r="AT20" s="325">
        <f>SUM(AT21:AT28,AT49:AT57,AT30:AT47)</f>
        <v>0</v>
      </c>
      <c r="AU20" s="325">
        <f>SUM(AU21:AU28,AU50:AU57,AU30:AU48)</f>
        <v>0</v>
      </c>
      <c r="AV20" s="325">
        <f>SUM(AV21:AV28,AV51:AV57,AV30:AV49)</f>
        <v>0</v>
      </c>
      <c r="AW20" s="325">
        <f>SUM(AW21:AW28,AW52:AW57,AW30:AW50)</f>
        <v>0</v>
      </c>
      <c r="AX20" s="325">
        <f>SUM(AX21:AX28,AX53:AX57,AX30:AX51)</f>
        <v>0</v>
      </c>
      <c r="AY20" s="325">
        <f>SUM(AY21:AY28,AY54:AY57,AY30:AY52)</f>
        <v>0</v>
      </c>
      <c r="AZ20" s="325">
        <f>SUM(AZ21:AZ28,AZ55:AZ57,AZ30:AZ53)</f>
        <v>0</v>
      </c>
      <c r="BA20" s="325">
        <f>SUM(BA21:BA28,BA56:BA57,BA30:BA54)</f>
        <v>0</v>
      </c>
      <c r="BB20" s="325">
        <f>SUM(BB21:BB28,BB57,BB30:BB55)</f>
        <v>0</v>
      </c>
      <c r="BC20" s="325">
        <f>SUM(BC21:BC28,BC30:BC56)</f>
        <v>0</v>
      </c>
      <c r="BD20" s="325">
        <f>SUM(BD21:BD28,BD30:BD57)</f>
        <v>0</v>
      </c>
      <c r="BE20" s="325">
        <f>SUM(BE21:BE28,BE30:BE57)</f>
        <v>0.3</v>
      </c>
      <c r="BF20" s="314">
        <f>R60</f>
        <v>1039.2799999999997</v>
      </c>
      <c r="BG20" s="117">
        <f t="shared" si="6"/>
        <v>-812.12999999999977</v>
      </c>
      <c r="BH20" s="292"/>
      <c r="BI20" s="293"/>
      <c r="BK20" s="581"/>
      <c r="BL20" s="580"/>
    </row>
    <row r="21" spans="1:64" x14ac:dyDescent="0.25">
      <c r="A21" s="319" t="s">
        <v>21</v>
      </c>
      <c r="B21" s="320" t="s">
        <v>17</v>
      </c>
      <c r="C21" s="314" t="s">
        <v>29</v>
      </c>
      <c r="D21" s="605">
        <v>7.61</v>
      </c>
      <c r="E21" s="328">
        <f>SUM(G21:Q21)</f>
        <v>0</v>
      </c>
      <c r="F21" s="325">
        <f t="shared" ref="F21:F56" si="8">SUM(G21:H21)</f>
        <v>0</v>
      </c>
      <c r="G21" s="330"/>
      <c r="H21" s="330"/>
      <c r="I21" s="330"/>
      <c r="J21" s="330"/>
      <c r="K21" s="330"/>
      <c r="L21" s="330"/>
      <c r="M21" s="330"/>
      <c r="N21" s="330"/>
      <c r="O21" s="330"/>
      <c r="P21" s="330"/>
      <c r="Q21" s="330"/>
      <c r="R21" s="325">
        <f>SUM(T21:Z21,AB21:BC21)</f>
        <v>0</v>
      </c>
      <c r="S21" s="329">
        <f>D21-BE21</f>
        <v>7.61</v>
      </c>
      <c r="T21" s="330"/>
      <c r="U21" s="330"/>
      <c r="V21" s="330"/>
      <c r="W21" s="330"/>
      <c r="X21" s="330"/>
      <c r="Y21" s="330"/>
      <c r="Z21" s="330"/>
      <c r="AA21" s="551">
        <f>SUM(AB21:AQ21)</f>
        <v>0</v>
      </c>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25">
        <f>SUM(AB21:BD21,G21:Q21,T21:Z21)</f>
        <v>0</v>
      </c>
      <c r="BF21" s="314">
        <f>S60</f>
        <v>795.9</v>
      </c>
      <c r="BG21" s="117">
        <f t="shared" si="6"/>
        <v>-788.29</v>
      </c>
      <c r="BH21" s="294"/>
      <c r="BI21" s="295"/>
      <c r="BK21" s="582"/>
      <c r="BL21" s="578"/>
    </row>
    <row r="22" spans="1:64" x14ac:dyDescent="0.25">
      <c r="A22" s="319" t="s">
        <v>10</v>
      </c>
      <c r="B22" s="320" t="s">
        <v>18</v>
      </c>
      <c r="C22" s="314" t="s">
        <v>30</v>
      </c>
      <c r="D22" s="601"/>
      <c r="E22" s="328">
        <f>SUM(G22:Q22)</f>
        <v>0</v>
      </c>
      <c r="F22" s="325">
        <f t="shared" si="8"/>
        <v>0</v>
      </c>
      <c r="G22" s="330"/>
      <c r="H22" s="330"/>
      <c r="I22" s="330"/>
      <c r="J22" s="330"/>
      <c r="K22" s="330"/>
      <c r="L22" s="330"/>
      <c r="M22" s="330"/>
      <c r="N22" s="330"/>
      <c r="O22" s="330"/>
      <c r="P22" s="330"/>
      <c r="Q22" s="330"/>
      <c r="R22" s="325">
        <f>SUM(S22,U22:Z22,AB22:BC22)</f>
        <v>0</v>
      </c>
      <c r="S22" s="330"/>
      <c r="T22" s="329">
        <f>D22-BE22</f>
        <v>0</v>
      </c>
      <c r="U22" s="330"/>
      <c r="V22" s="330"/>
      <c r="W22" s="330"/>
      <c r="X22" s="330"/>
      <c r="Y22" s="330"/>
      <c r="Z22" s="330"/>
      <c r="AA22" s="551">
        <f t="shared" ref="AA22:AA28" si="9">SUM(AB22:AQ22)</f>
        <v>0</v>
      </c>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25">
        <f>SUM(AB22:BD22,G22:Q22,U22:Z22,S22)</f>
        <v>0</v>
      </c>
      <c r="BF22" s="314">
        <f>T60</f>
        <v>0.12</v>
      </c>
      <c r="BG22" s="117">
        <f t="shared" si="6"/>
        <v>-0.12</v>
      </c>
      <c r="BH22" s="296"/>
      <c r="BI22" s="295"/>
      <c r="BK22" s="583"/>
      <c r="BL22" s="578"/>
    </row>
    <row r="23" spans="1:64" x14ac:dyDescent="0.25">
      <c r="A23" s="319" t="s">
        <v>11</v>
      </c>
      <c r="B23" s="320" t="s">
        <v>19</v>
      </c>
      <c r="C23" s="314" t="s">
        <v>131</v>
      </c>
      <c r="D23" s="601"/>
      <c r="E23" s="328">
        <f t="shared" ref="E23:E58" si="10">SUM(G23:Q23)</f>
        <v>0</v>
      </c>
      <c r="F23" s="325">
        <f t="shared" si="8"/>
        <v>0</v>
      </c>
      <c r="G23" s="330"/>
      <c r="H23" s="330"/>
      <c r="I23" s="330"/>
      <c r="J23" s="330"/>
      <c r="K23" s="330"/>
      <c r="L23" s="330"/>
      <c r="M23" s="330"/>
      <c r="N23" s="330"/>
      <c r="O23" s="330"/>
      <c r="P23" s="330"/>
      <c r="Q23" s="330"/>
      <c r="R23" s="325">
        <f>SUM(S23:T23,V23:Z23,AB23:BC23)</f>
        <v>0</v>
      </c>
      <c r="S23" s="330"/>
      <c r="T23" s="330"/>
      <c r="U23" s="329">
        <f>D23-BE23</f>
        <v>0</v>
      </c>
      <c r="V23" s="330"/>
      <c r="W23" s="330"/>
      <c r="X23" s="330"/>
      <c r="Y23" s="330"/>
      <c r="Z23" s="330"/>
      <c r="AA23" s="551">
        <f t="shared" si="9"/>
        <v>0</v>
      </c>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25">
        <f>SUM(AB23:BD23,G23:Q23,V23:Z23,S23:T23)</f>
        <v>0</v>
      </c>
      <c r="BF23" s="314">
        <f>U60</f>
        <v>0</v>
      </c>
      <c r="BG23" s="117">
        <f t="shared" si="6"/>
        <v>0</v>
      </c>
      <c r="BH23" s="296"/>
      <c r="BI23" s="295"/>
      <c r="BK23" s="583"/>
      <c r="BL23" s="578"/>
    </row>
    <row r="24" spans="1:64" x14ac:dyDescent="0.25">
      <c r="A24" s="319" t="s">
        <v>13</v>
      </c>
      <c r="B24" s="320" t="s">
        <v>91</v>
      </c>
      <c r="C24" s="314" t="s">
        <v>135</v>
      </c>
      <c r="D24" s="601"/>
      <c r="E24" s="328">
        <f t="shared" si="10"/>
        <v>0</v>
      </c>
      <c r="F24" s="325">
        <f t="shared" si="8"/>
        <v>0</v>
      </c>
      <c r="G24" s="330"/>
      <c r="H24" s="330"/>
      <c r="I24" s="330"/>
      <c r="J24" s="330"/>
      <c r="K24" s="330"/>
      <c r="L24" s="330"/>
      <c r="M24" s="330"/>
      <c r="N24" s="330"/>
      <c r="O24" s="330"/>
      <c r="P24" s="330"/>
      <c r="Q24" s="330"/>
      <c r="R24" s="325">
        <f>SUM(S24:U24,AB24:BC24,W24:Z24)</f>
        <v>0</v>
      </c>
      <c r="S24" s="330"/>
      <c r="T24" s="330"/>
      <c r="U24" s="330"/>
      <c r="V24" s="329">
        <f>D24-BE24</f>
        <v>0</v>
      </c>
      <c r="W24" s="330"/>
      <c r="X24" s="330"/>
      <c r="Y24" s="330"/>
      <c r="Z24" s="330"/>
      <c r="AA24" s="551">
        <f t="shared" si="9"/>
        <v>0</v>
      </c>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25">
        <f>SUM(AB24:BD24,G24:Q24,W24:Z24,S24:U24)</f>
        <v>0</v>
      </c>
      <c r="BF24" s="314">
        <f>V60</f>
        <v>0</v>
      </c>
      <c r="BG24" s="117">
        <f t="shared" si="6"/>
        <v>0</v>
      </c>
      <c r="BH24" s="296"/>
      <c r="BI24" s="295"/>
      <c r="BK24" s="582"/>
      <c r="BL24" s="578"/>
    </row>
    <row r="25" spans="1:64" x14ac:dyDescent="0.25">
      <c r="A25" s="319" t="s">
        <v>14</v>
      </c>
      <c r="B25" s="320" t="s">
        <v>92</v>
      </c>
      <c r="C25" s="314" t="s">
        <v>133</v>
      </c>
      <c r="D25" s="605"/>
      <c r="E25" s="328">
        <f t="shared" si="10"/>
        <v>0</v>
      </c>
      <c r="F25" s="325">
        <f t="shared" si="8"/>
        <v>0</v>
      </c>
      <c r="G25" s="330"/>
      <c r="H25" s="330"/>
      <c r="I25" s="330"/>
      <c r="J25" s="330"/>
      <c r="K25" s="330"/>
      <c r="L25" s="330"/>
      <c r="M25" s="330"/>
      <c r="N25" s="330"/>
      <c r="O25" s="330"/>
      <c r="P25" s="330"/>
      <c r="Q25" s="330"/>
      <c r="R25" s="325">
        <f>SUM(S25:V25,AB25:BC25,X25:Z25)</f>
        <v>0</v>
      </c>
      <c r="S25" s="330"/>
      <c r="T25" s="330"/>
      <c r="U25" s="330"/>
      <c r="V25" s="330"/>
      <c r="W25" s="329">
        <f>D25-BE25</f>
        <v>0</v>
      </c>
      <c r="X25" s="330"/>
      <c r="Y25" s="330"/>
      <c r="Z25" s="330"/>
      <c r="AA25" s="551">
        <f t="shared" si="9"/>
        <v>0</v>
      </c>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25">
        <f>SUM(AB25:BD25,G25:Q25,X25:Z25,S25:V25)</f>
        <v>0</v>
      </c>
      <c r="BF25" s="314">
        <f>W60</f>
        <v>0</v>
      </c>
      <c r="BG25" s="117">
        <f t="shared" si="6"/>
        <v>0</v>
      </c>
      <c r="BH25" s="296"/>
      <c r="BI25" s="295"/>
      <c r="BK25" s="583"/>
      <c r="BL25" s="578"/>
    </row>
    <row r="26" spans="1:64" x14ac:dyDescent="0.25">
      <c r="A26" s="319" t="s">
        <v>22</v>
      </c>
      <c r="B26" s="320" t="s">
        <v>93</v>
      </c>
      <c r="C26" s="314" t="s">
        <v>53</v>
      </c>
      <c r="D26" s="605">
        <v>1.99</v>
      </c>
      <c r="E26" s="328">
        <f t="shared" si="10"/>
        <v>0</v>
      </c>
      <c r="F26" s="325">
        <f t="shared" si="8"/>
        <v>0</v>
      </c>
      <c r="G26" s="330"/>
      <c r="H26" s="330"/>
      <c r="I26" s="330"/>
      <c r="J26" s="330"/>
      <c r="K26" s="330"/>
      <c r="L26" s="330"/>
      <c r="M26" s="330"/>
      <c r="N26" s="330"/>
      <c r="O26" s="330"/>
      <c r="P26" s="330"/>
      <c r="Q26" s="330"/>
      <c r="R26" s="325">
        <f>SUM(S26:W26,AB26:BC26,Y26:Z26)</f>
        <v>0</v>
      </c>
      <c r="S26" s="330"/>
      <c r="T26" s="330"/>
      <c r="U26" s="330"/>
      <c r="V26" s="330"/>
      <c r="W26" s="330"/>
      <c r="X26" s="329">
        <f>D26-BE26</f>
        <v>1.99</v>
      </c>
      <c r="Y26" s="330"/>
      <c r="Z26" s="330"/>
      <c r="AA26" s="551">
        <f t="shared" si="9"/>
        <v>0</v>
      </c>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25">
        <f>SUM(AB26:BD26,G26:Q26,Y26:Z26,S26:W26)</f>
        <v>0</v>
      </c>
      <c r="BF26" s="314">
        <f>X60</f>
        <v>1.99</v>
      </c>
      <c r="BG26" s="117">
        <f t="shared" si="6"/>
        <v>0</v>
      </c>
      <c r="BH26" s="296"/>
      <c r="BI26" s="295"/>
      <c r="BK26" s="583"/>
      <c r="BL26" s="578"/>
    </row>
    <row r="27" spans="1:64" x14ac:dyDescent="0.25">
      <c r="A27" s="319" t="s">
        <v>23</v>
      </c>
      <c r="B27" s="320" t="s">
        <v>94</v>
      </c>
      <c r="C27" s="314" t="s">
        <v>46</v>
      </c>
      <c r="D27" s="601"/>
      <c r="E27" s="328">
        <f t="shared" si="10"/>
        <v>0</v>
      </c>
      <c r="F27" s="325">
        <f t="shared" si="8"/>
        <v>0</v>
      </c>
      <c r="G27" s="330"/>
      <c r="H27" s="330"/>
      <c r="I27" s="330"/>
      <c r="J27" s="330"/>
      <c r="K27" s="330"/>
      <c r="L27" s="330"/>
      <c r="M27" s="330"/>
      <c r="N27" s="330"/>
      <c r="O27" s="330"/>
      <c r="P27" s="330"/>
      <c r="Q27" s="330"/>
      <c r="R27" s="325">
        <f>SUM(S27:X27,AB27:BC27,Z27)</f>
        <v>0</v>
      </c>
      <c r="S27" s="330"/>
      <c r="T27" s="330"/>
      <c r="U27" s="330"/>
      <c r="V27" s="330"/>
      <c r="W27" s="330"/>
      <c r="X27" s="330"/>
      <c r="Y27" s="329">
        <f>D27-BE27</f>
        <v>0</v>
      </c>
      <c r="Z27" s="330"/>
      <c r="AA27" s="551">
        <f t="shared" si="9"/>
        <v>0</v>
      </c>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25">
        <f>SUM(AB27:BD27,G27:Q27,Z27,S27:X27)</f>
        <v>0</v>
      </c>
      <c r="BF27" s="314">
        <f>Y60</f>
        <v>0</v>
      </c>
      <c r="BG27" s="117">
        <f t="shared" si="6"/>
        <v>0</v>
      </c>
      <c r="BH27" s="296"/>
      <c r="BI27" s="295"/>
      <c r="BK27" s="583"/>
      <c r="BL27" s="578"/>
    </row>
    <row r="28" spans="1:64" x14ac:dyDescent="0.25">
      <c r="A28" s="319"/>
      <c r="B28" s="320" t="s">
        <v>106</v>
      </c>
      <c r="C28" s="314" t="s">
        <v>54</v>
      </c>
      <c r="D28" s="605"/>
      <c r="E28" s="328">
        <f t="shared" si="10"/>
        <v>0</v>
      </c>
      <c r="F28" s="325">
        <f t="shared" si="8"/>
        <v>0</v>
      </c>
      <c r="G28" s="330"/>
      <c r="H28" s="330"/>
      <c r="I28" s="330"/>
      <c r="J28" s="330"/>
      <c r="K28" s="330"/>
      <c r="L28" s="330"/>
      <c r="M28" s="330"/>
      <c r="N28" s="330"/>
      <c r="O28" s="330"/>
      <c r="P28" s="330"/>
      <c r="Q28" s="330"/>
      <c r="R28" s="325">
        <f>SUM(S28:Y28,AB28:BC28)</f>
        <v>0</v>
      </c>
      <c r="S28" s="330"/>
      <c r="T28" s="330"/>
      <c r="U28" s="330"/>
      <c r="V28" s="330"/>
      <c r="W28" s="330"/>
      <c r="X28" s="330"/>
      <c r="Y28" s="330"/>
      <c r="Z28" s="329">
        <f>D28-BE28</f>
        <v>0</v>
      </c>
      <c r="AA28" s="551">
        <f t="shared" si="9"/>
        <v>0</v>
      </c>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25">
        <f>SUM(AB28:BD28,G28:Q28,S28:Y28)</f>
        <v>0</v>
      </c>
      <c r="BF28" s="314">
        <f>Z60</f>
        <v>0</v>
      </c>
      <c r="BG28" s="117"/>
      <c r="BH28" s="296"/>
      <c r="BI28" s="295"/>
      <c r="BK28" s="583"/>
      <c r="BL28" s="578"/>
    </row>
    <row r="29" spans="1:64" s="554" customFormat="1" ht="25.5" x14ac:dyDescent="0.25">
      <c r="A29" s="555" t="s">
        <v>47</v>
      </c>
      <c r="B29" s="556" t="s">
        <v>139</v>
      </c>
      <c r="C29" s="557" t="s">
        <v>31</v>
      </c>
      <c r="D29" s="606">
        <f>SUM(D30:D45)</f>
        <v>75.34</v>
      </c>
      <c r="E29" s="559">
        <f t="shared" si="10"/>
        <v>0</v>
      </c>
      <c r="F29" s="551">
        <f t="shared" si="8"/>
        <v>0</v>
      </c>
      <c r="G29" s="551">
        <f>SUM(G30:G45)</f>
        <v>0</v>
      </c>
      <c r="H29" s="551">
        <f t="shared" ref="H29:Z29" si="11">SUM(H30:H45)</f>
        <v>0</v>
      </c>
      <c r="I29" s="551">
        <f t="shared" si="11"/>
        <v>0</v>
      </c>
      <c r="J29" s="551">
        <f t="shared" si="11"/>
        <v>0</v>
      </c>
      <c r="K29" s="551">
        <f t="shared" si="11"/>
        <v>0</v>
      </c>
      <c r="L29" s="551">
        <f t="shared" si="11"/>
        <v>0</v>
      </c>
      <c r="M29" s="551">
        <f t="shared" si="11"/>
        <v>0</v>
      </c>
      <c r="N29" s="551">
        <f t="shared" si="11"/>
        <v>0</v>
      </c>
      <c r="O29" s="551">
        <f t="shared" si="11"/>
        <v>0</v>
      </c>
      <c r="P29" s="551">
        <f t="shared" si="11"/>
        <v>0</v>
      </c>
      <c r="Q29" s="551">
        <f t="shared" si="11"/>
        <v>0</v>
      </c>
      <c r="R29" s="551">
        <f t="shared" si="11"/>
        <v>0.12</v>
      </c>
      <c r="S29" s="551">
        <f t="shared" si="11"/>
        <v>0</v>
      </c>
      <c r="T29" s="551">
        <f t="shared" si="11"/>
        <v>0.12</v>
      </c>
      <c r="U29" s="551">
        <f t="shared" si="11"/>
        <v>0</v>
      </c>
      <c r="V29" s="551">
        <f t="shared" si="11"/>
        <v>0</v>
      </c>
      <c r="W29" s="551">
        <f t="shared" si="11"/>
        <v>0</v>
      </c>
      <c r="X29" s="551">
        <f t="shared" si="11"/>
        <v>0</v>
      </c>
      <c r="Y29" s="551">
        <f t="shared" si="11"/>
        <v>0</v>
      </c>
      <c r="Z29" s="551">
        <f t="shared" si="11"/>
        <v>0</v>
      </c>
      <c r="AA29" s="551">
        <f>D29-BE29</f>
        <v>75.22</v>
      </c>
      <c r="AB29" s="551">
        <f>SUM(AB31:AB45)</f>
        <v>0</v>
      </c>
      <c r="AC29" s="551">
        <f>SUM(AC30,AC32:AC45)</f>
        <v>0</v>
      </c>
      <c r="AD29" s="551">
        <f>SUM(AD30:AD31,AD33:AD45)</f>
        <v>0</v>
      </c>
      <c r="AE29" s="551">
        <f>SUM(AE30:AE32,AE34:AE45)</f>
        <v>0</v>
      </c>
      <c r="AF29" s="551">
        <f>SUM(AF30:AF33,AF35:AF45)</f>
        <v>0</v>
      </c>
      <c r="AG29" s="551">
        <f>SUM(AG30:AG34,AG36:AG45)</f>
        <v>0</v>
      </c>
      <c r="AH29" s="551">
        <f>SUM(AH30:AH35,AH37:AH45)</f>
        <v>0</v>
      </c>
      <c r="AI29" s="551">
        <f>SUM(AI30:AI36,AI38:AI45)</f>
        <v>0</v>
      </c>
      <c r="AJ29" s="551">
        <f>SUM(AJ30:AJ37,AJ39:AJ45)</f>
        <v>0</v>
      </c>
      <c r="AK29" s="551">
        <f>SUM(AK30:AK38,AK40:AK45)</f>
        <v>0</v>
      </c>
      <c r="AL29" s="551">
        <f>SUM(AL30:AL39,AL41:AL45)</f>
        <v>0</v>
      </c>
      <c r="AM29" s="551">
        <f>SUM(AM30:AM40,AM42:AM45)</f>
        <v>0</v>
      </c>
      <c r="AN29" s="551">
        <f>SUM(AN30:AN41,AN43:AN45)</f>
        <v>0</v>
      </c>
      <c r="AO29" s="551">
        <f>SUM(AO30:AO42,AO44:AO45)</f>
        <v>0</v>
      </c>
      <c r="AP29" s="551">
        <f>SUM(AP30:AP43,AP45)</f>
        <v>0</v>
      </c>
      <c r="AQ29" s="551">
        <f>SUM(AQ30:AQ44)</f>
        <v>0</v>
      </c>
      <c r="AR29" s="551">
        <f>SUM(AR30:AR45)</f>
        <v>0</v>
      </c>
      <c r="AS29" s="551">
        <f t="shared" ref="AS29:BD29" si="12">SUM(AS30:AS45)</f>
        <v>0</v>
      </c>
      <c r="AT29" s="551">
        <f t="shared" si="12"/>
        <v>0</v>
      </c>
      <c r="AU29" s="551">
        <f t="shared" si="12"/>
        <v>0</v>
      </c>
      <c r="AV29" s="551">
        <f t="shared" si="12"/>
        <v>0</v>
      </c>
      <c r="AW29" s="551">
        <f t="shared" si="12"/>
        <v>0</v>
      </c>
      <c r="AX29" s="551">
        <f t="shared" si="12"/>
        <v>0</v>
      </c>
      <c r="AY29" s="551">
        <f t="shared" si="12"/>
        <v>0</v>
      </c>
      <c r="AZ29" s="551">
        <f t="shared" si="12"/>
        <v>0</v>
      </c>
      <c r="BA29" s="551">
        <f t="shared" si="12"/>
        <v>0</v>
      </c>
      <c r="BB29" s="551">
        <f t="shared" si="12"/>
        <v>0</v>
      </c>
      <c r="BC29" s="551">
        <f t="shared" si="12"/>
        <v>0</v>
      </c>
      <c r="BD29" s="551">
        <f t="shared" si="12"/>
        <v>0</v>
      </c>
      <c r="BE29" s="551">
        <f>SUM(BE30:BE45)</f>
        <v>0.12</v>
      </c>
      <c r="BF29" s="557">
        <f>AA60</f>
        <v>93.72</v>
      </c>
      <c r="BG29" s="560">
        <f>D29-BF29</f>
        <v>-18.379999999999995</v>
      </c>
      <c r="BH29" s="561"/>
      <c r="BI29" s="562"/>
      <c r="BK29" s="583"/>
      <c r="BL29" s="578"/>
    </row>
    <row r="30" spans="1:64" x14ac:dyDescent="0.25">
      <c r="A30" s="319" t="s">
        <v>442</v>
      </c>
      <c r="B30" s="320" t="s">
        <v>248</v>
      </c>
      <c r="C30" s="314" t="s">
        <v>249</v>
      </c>
      <c r="D30" s="605">
        <v>52.29</v>
      </c>
      <c r="E30" s="328">
        <f t="shared" si="10"/>
        <v>0</v>
      </c>
      <c r="F30" s="325">
        <f t="shared" si="8"/>
        <v>0</v>
      </c>
      <c r="G30" s="330"/>
      <c r="H30" s="330"/>
      <c r="I30" s="330"/>
      <c r="J30" s="330"/>
      <c r="K30" s="330"/>
      <c r="L30" s="330"/>
      <c r="M30" s="330"/>
      <c r="N30" s="330"/>
      <c r="O30" s="330"/>
      <c r="P30" s="330"/>
      <c r="Q30" s="330"/>
      <c r="R30" s="325">
        <f>SUM(S30:Z30,AC30:BC30)</f>
        <v>0</v>
      </c>
      <c r="S30" s="330"/>
      <c r="T30" s="330"/>
      <c r="U30" s="330"/>
      <c r="V30" s="330"/>
      <c r="W30" s="330"/>
      <c r="X30" s="330"/>
      <c r="Y30" s="330"/>
      <c r="Z30" s="330"/>
      <c r="AA30" s="551">
        <f>SUM(AC30:AQ30)</f>
        <v>0</v>
      </c>
      <c r="AB30" s="337">
        <f>D30-BE30</f>
        <v>52.29</v>
      </c>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25">
        <f>SUM(G30:Q30,S30:Z30,AC30:BD30)</f>
        <v>0</v>
      </c>
      <c r="BF30" s="314">
        <f>AB60</f>
        <v>68.209999999999994</v>
      </c>
      <c r="BG30" s="117">
        <f t="shared" ref="BG30:BG58" si="13">D30-BF30</f>
        <v>-15.919999999999995</v>
      </c>
      <c r="BH30" s="296"/>
      <c r="BI30" s="295"/>
      <c r="BK30" s="583"/>
      <c r="BL30" s="578"/>
    </row>
    <row r="31" spans="1:64" x14ac:dyDescent="0.25">
      <c r="A31" s="319" t="s">
        <v>442</v>
      </c>
      <c r="B31" s="320" t="s">
        <v>257</v>
      </c>
      <c r="C31" s="314" t="s">
        <v>258</v>
      </c>
      <c r="D31" s="605">
        <v>9.11</v>
      </c>
      <c r="E31" s="328">
        <f t="shared" si="10"/>
        <v>0</v>
      </c>
      <c r="F31" s="325">
        <f t="shared" si="8"/>
        <v>0</v>
      </c>
      <c r="G31" s="330"/>
      <c r="H31" s="330"/>
      <c r="I31" s="330"/>
      <c r="J31" s="330"/>
      <c r="K31" s="330"/>
      <c r="L31" s="330"/>
      <c r="M31" s="330"/>
      <c r="N31" s="330"/>
      <c r="O31" s="330"/>
      <c r="P31" s="330"/>
      <c r="Q31" s="330"/>
      <c r="R31" s="325">
        <f>SUM(S31:Z31,AD31:BC31,AB31)</f>
        <v>0</v>
      </c>
      <c r="S31" s="330"/>
      <c r="T31" s="330"/>
      <c r="U31" s="330"/>
      <c r="V31" s="330"/>
      <c r="W31" s="330"/>
      <c r="X31" s="330"/>
      <c r="Y31" s="330"/>
      <c r="Z31" s="330"/>
      <c r="AA31" s="551">
        <f>SUM(AB31,AD31:AQ31)</f>
        <v>0</v>
      </c>
      <c r="AB31" s="330"/>
      <c r="AC31" s="337">
        <f>D31-BE31</f>
        <v>9.11</v>
      </c>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25">
        <f>SUM(G31:Q31,S31:Z31,AD31:BD31,AB31)</f>
        <v>0</v>
      </c>
      <c r="BF31" s="314">
        <f>AC60</f>
        <v>10.309999999999999</v>
      </c>
      <c r="BG31" s="117">
        <f t="shared" si="13"/>
        <v>-1.1999999999999993</v>
      </c>
      <c r="BH31" s="296"/>
      <c r="BI31" s="295"/>
      <c r="BK31" s="583"/>
      <c r="BL31" s="578"/>
    </row>
    <row r="32" spans="1:64" x14ac:dyDescent="0.25">
      <c r="A32" s="319" t="s">
        <v>442</v>
      </c>
      <c r="B32" s="320" t="s">
        <v>443</v>
      </c>
      <c r="C32" s="314" t="s">
        <v>245</v>
      </c>
      <c r="D32" s="605">
        <v>0.03</v>
      </c>
      <c r="E32" s="328">
        <f t="shared" si="10"/>
        <v>0</v>
      </c>
      <c r="F32" s="325">
        <f t="shared" si="8"/>
        <v>0</v>
      </c>
      <c r="G32" s="330"/>
      <c r="H32" s="330"/>
      <c r="I32" s="330"/>
      <c r="J32" s="330"/>
      <c r="K32" s="330"/>
      <c r="L32" s="330"/>
      <c r="M32" s="330"/>
      <c r="N32" s="330"/>
      <c r="O32" s="330"/>
      <c r="P32" s="330"/>
      <c r="Q32" s="330"/>
      <c r="R32" s="325">
        <f>SUM(S32:Z32,AE32:BC32,AB32:AC32)</f>
        <v>0</v>
      </c>
      <c r="S32" s="330"/>
      <c r="T32" s="330"/>
      <c r="U32" s="330"/>
      <c r="V32" s="330"/>
      <c r="W32" s="330"/>
      <c r="X32" s="330"/>
      <c r="Y32" s="330"/>
      <c r="Z32" s="330"/>
      <c r="AA32" s="551">
        <f>SUM(AB32:AC32,AE32:AQ32)</f>
        <v>0</v>
      </c>
      <c r="AB32" s="330"/>
      <c r="AC32" s="330"/>
      <c r="AD32" s="337">
        <f>D32-BE32</f>
        <v>0.03</v>
      </c>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25">
        <f>SUM(G32:Q32,S32:Z32,AE32:BD32,AB32:AC32)</f>
        <v>0</v>
      </c>
      <c r="BF32" s="314">
        <f>AD60</f>
        <v>0.03</v>
      </c>
      <c r="BG32" s="117">
        <f t="shared" si="13"/>
        <v>0</v>
      </c>
      <c r="BH32" s="296"/>
      <c r="BI32" s="295"/>
      <c r="BK32" s="583"/>
      <c r="BL32" s="578"/>
    </row>
    <row r="33" spans="1:64" x14ac:dyDescent="0.25">
      <c r="A33" s="319" t="s">
        <v>442</v>
      </c>
      <c r="B33" s="320" t="s">
        <v>444</v>
      </c>
      <c r="C33" s="314" t="s">
        <v>436</v>
      </c>
      <c r="D33" s="605">
        <v>0.14000000000000001</v>
      </c>
      <c r="E33" s="328">
        <f t="shared" si="10"/>
        <v>0</v>
      </c>
      <c r="F33" s="325">
        <f t="shared" si="8"/>
        <v>0</v>
      </c>
      <c r="G33" s="330"/>
      <c r="H33" s="330"/>
      <c r="I33" s="330"/>
      <c r="J33" s="330"/>
      <c r="K33" s="330"/>
      <c r="L33" s="330"/>
      <c r="M33" s="330"/>
      <c r="N33" s="330"/>
      <c r="O33" s="330"/>
      <c r="P33" s="330"/>
      <c r="Q33" s="330"/>
      <c r="R33" s="325">
        <f>SUM(S33:Z33,AF33:BC33,AB33:AD33)</f>
        <v>0</v>
      </c>
      <c r="S33" s="330"/>
      <c r="T33" s="330"/>
      <c r="U33" s="330"/>
      <c r="V33" s="330"/>
      <c r="W33" s="330"/>
      <c r="X33" s="330"/>
      <c r="Y33" s="330"/>
      <c r="Z33" s="330"/>
      <c r="AA33" s="551">
        <f>SUM(AB33:AD33,AF33:AQ33)</f>
        <v>0</v>
      </c>
      <c r="AB33" s="330"/>
      <c r="AC33" s="330"/>
      <c r="AD33" s="330"/>
      <c r="AE33" s="337">
        <f>D33-BE33</f>
        <v>0.14000000000000001</v>
      </c>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25">
        <f>SUM(G33:Q33,S33:Z33,AF33:BD33,AB33:AD33)</f>
        <v>0</v>
      </c>
      <c r="BF33" s="314">
        <f>AE60</f>
        <v>0.14000000000000001</v>
      </c>
      <c r="BG33" s="117">
        <f t="shared" si="13"/>
        <v>0</v>
      </c>
      <c r="BH33" s="296"/>
      <c r="BI33" s="295"/>
      <c r="BK33" s="583"/>
      <c r="BL33" s="578"/>
    </row>
    <row r="34" spans="1:64" x14ac:dyDescent="0.25">
      <c r="A34" s="319" t="s">
        <v>442</v>
      </c>
      <c r="B34" s="320" t="s">
        <v>277</v>
      </c>
      <c r="C34" s="314" t="s">
        <v>246</v>
      </c>
      <c r="D34" s="605">
        <v>2.86</v>
      </c>
      <c r="E34" s="328">
        <f t="shared" si="10"/>
        <v>0</v>
      </c>
      <c r="F34" s="325">
        <f t="shared" si="8"/>
        <v>0</v>
      </c>
      <c r="G34" s="330"/>
      <c r="H34" s="330"/>
      <c r="I34" s="330"/>
      <c r="J34" s="330"/>
      <c r="K34" s="330"/>
      <c r="L34" s="330"/>
      <c r="M34" s="330"/>
      <c r="N34" s="330"/>
      <c r="O34" s="330"/>
      <c r="P34" s="330"/>
      <c r="Q34" s="330"/>
      <c r="R34" s="325">
        <f>SUM(S34:Z34,AG34:BC34,AB34:AE34)</f>
        <v>0.12</v>
      </c>
      <c r="S34" s="330"/>
      <c r="T34" s="330">
        <v>0.12</v>
      </c>
      <c r="U34" s="330"/>
      <c r="V34" s="330"/>
      <c r="W34" s="330"/>
      <c r="X34" s="330"/>
      <c r="Y34" s="330"/>
      <c r="Z34" s="330"/>
      <c r="AA34" s="551">
        <f>SUM(AB34:AE34,AG34:AQ34)</f>
        <v>0</v>
      </c>
      <c r="AB34" s="330"/>
      <c r="AC34" s="330"/>
      <c r="AD34" s="330"/>
      <c r="AE34" s="330"/>
      <c r="AF34" s="337">
        <f>D34-BE34</f>
        <v>2.7399999999999998</v>
      </c>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25">
        <f>SUM(G34:Q34,S34:Z34,AG34:BD34,AB34:AE34)</f>
        <v>0.12</v>
      </c>
      <c r="BF34" s="314">
        <f>AF60</f>
        <v>2.78</v>
      </c>
      <c r="BG34" s="117">
        <f t="shared" si="13"/>
        <v>8.0000000000000071E-2</v>
      </c>
      <c r="BH34" s="296"/>
      <c r="BI34" s="295"/>
      <c r="BK34" s="583"/>
      <c r="BL34" s="578"/>
    </row>
    <row r="35" spans="1:64" x14ac:dyDescent="0.25">
      <c r="A35" s="319" t="s">
        <v>442</v>
      </c>
      <c r="B35" s="320" t="s">
        <v>445</v>
      </c>
      <c r="C35" s="314" t="s">
        <v>437</v>
      </c>
      <c r="D35" s="605">
        <v>0.3</v>
      </c>
      <c r="E35" s="328">
        <f t="shared" si="10"/>
        <v>0</v>
      </c>
      <c r="F35" s="325">
        <f t="shared" si="8"/>
        <v>0</v>
      </c>
      <c r="G35" s="330"/>
      <c r="H35" s="330"/>
      <c r="I35" s="330"/>
      <c r="J35" s="330"/>
      <c r="K35" s="330"/>
      <c r="L35" s="330"/>
      <c r="M35" s="330"/>
      <c r="N35" s="330"/>
      <c r="O35" s="330"/>
      <c r="P35" s="330"/>
      <c r="Q35" s="330"/>
      <c r="R35" s="325">
        <f>SUM(S35:Z35,AH35:BC35,AB35:AF35)</f>
        <v>0</v>
      </c>
      <c r="S35" s="330"/>
      <c r="T35" s="330"/>
      <c r="U35" s="330"/>
      <c r="V35" s="330"/>
      <c r="W35" s="330"/>
      <c r="X35" s="330"/>
      <c r="Y35" s="330"/>
      <c r="Z35" s="330"/>
      <c r="AA35" s="551">
        <f>SUM(AB35:AF35,AH35:AQ35)</f>
        <v>0</v>
      </c>
      <c r="AB35" s="330"/>
      <c r="AC35" s="330"/>
      <c r="AD35" s="330"/>
      <c r="AE35" s="330"/>
      <c r="AF35" s="330"/>
      <c r="AG35" s="337">
        <f>D35-BE35</f>
        <v>0.3</v>
      </c>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25">
        <f>SUM(G35:Q35,S35:Z35,AH35:BD35,AB35:AF35)</f>
        <v>0</v>
      </c>
      <c r="BF35" s="314">
        <f>AG60</f>
        <v>0.3</v>
      </c>
      <c r="BG35" s="117">
        <f t="shared" si="13"/>
        <v>0</v>
      </c>
      <c r="BH35" s="296"/>
      <c r="BI35" s="295"/>
      <c r="BK35" s="583"/>
      <c r="BL35" s="578"/>
    </row>
    <row r="36" spans="1:64" x14ac:dyDescent="0.25">
      <c r="A36" s="319" t="s">
        <v>442</v>
      </c>
      <c r="B36" s="320" t="s">
        <v>449</v>
      </c>
      <c r="C36" s="314" t="s">
        <v>438</v>
      </c>
      <c r="D36" s="605">
        <v>0.15</v>
      </c>
      <c r="E36" s="328">
        <f t="shared" si="10"/>
        <v>0</v>
      </c>
      <c r="F36" s="325">
        <f t="shared" si="8"/>
        <v>0</v>
      </c>
      <c r="G36" s="330"/>
      <c r="H36" s="330"/>
      <c r="I36" s="330"/>
      <c r="J36" s="330"/>
      <c r="K36" s="330"/>
      <c r="L36" s="330"/>
      <c r="M36" s="330"/>
      <c r="N36" s="330"/>
      <c r="O36" s="330"/>
      <c r="P36" s="330"/>
      <c r="Q36" s="330"/>
      <c r="R36" s="325">
        <f>SUM(S36:Z36,AI36:BC36,AB36:AG36)</f>
        <v>0</v>
      </c>
      <c r="S36" s="330"/>
      <c r="T36" s="330"/>
      <c r="U36" s="330"/>
      <c r="V36" s="330"/>
      <c r="W36" s="330"/>
      <c r="X36" s="330"/>
      <c r="Y36" s="330"/>
      <c r="Z36" s="330"/>
      <c r="AA36" s="551">
        <f>SUM(AB36:AG36,AI36:AQ36)</f>
        <v>0</v>
      </c>
      <c r="AB36" s="330"/>
      <c r="AC36" s="330"/>
      <c r="AD36" s="330"/>
      <c r="AE36" s="330"/>
      <c r="AF36" s="330"/>
      <c r="AG36" s="330"/>
      <c r="AH36" s="337">
        <f>D36-BE36</f>
        <v>0.15</v>
      </c>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25">
        <f>SUM(G36:Q36,S36:Z36,AI36:BD36,AB36:AG36)</f>
        <v>0</v>
      </c>
      <c r="BF36" s="314">
        <f>AH60</f>
        <v>0.15</v>
      </c>
      <c r="BG36" s="117">
        <f t="shared" si="13"/>
        <v>0</v>
      </c>
      <c r="BH36" s="296"/>
      <c r="BI36" s="295"/>
      <c r="BK36" s="583"/>
      <c r="BL36" s="578"/>
    </row>
    <row r="37" spans="1:64" x14ac:dyDescent="0.25">
      <c r="A37" s="319" t="s">
        <v>442</v>
      </c>
      <c r="B37" s="320" t="s">
        <v>363</v>
      </c>
      <c r="C37" s="314" t="s">
        <v>364</v>
      </c>
      <c r="D37" s="607">
        <v>0.27</v>
      </c>
      <c r="E37" s="328">
        <f t="shared" si="10"/>
        <v>0</v>
      </c>
      <c r="F37" s="325">
        <f t="shared" si="8"/>
        <v>0</v>
      </c>
      <c r="G37" s="330"/>
      <c r="H37" s="330"/>
      <c r="I37" s="330"/>
      <c r="J37" s="330"/>
      <c r="K37" s="330"/>
      <c r="L37" s="330"/>
      <c r="M37" s="330"/>
      <c r="N37" s="330"/>
      <c r="O37" s="330"/>
      <c r="P37" s="330"/>
      <c r="Q37" s="330"/>
      <c r="R37" s="325">
        <f>SUM(S37:Z37,AJ37:BC37,AB37:AH37)</f>
        <v>0</v>
      </c>
      <c r="S37" s="330"/>
      <c r="T37" s="330"/>
      <c r="U37" s="330"/>
      <c r="V37" s="330"/>
      <c r="W37" s="330"/>
      <c r="X37" s="330"/>
      <c r="Y37" s="330"/>
      <c r="Z37" s="330"/>
      <c r="AA37" s="551">
        <f>SUM(AB37:AH37,AJ37:AQ37)</f>
        <v>0</v>
      </c>
      <c r="AB37" s="330"/>
      <c r="AC37" s="330"/>
      <c r="AD37" s="330"/>
      <c r="AE37" s="330"/>
      <c r="AF37" s="330"/>
      <c r="AG37" s="330"/>
      <c r="AH37" s="330"/>
      <c r="AI37" s="337">
        <f>D37-BE37</f>
        <v>0.27</v>
      </c>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25">
        <f>SUM(G37:Q37,S37:Z37,AJ37:BD37,AB37:AH37)</f>
        <v>0</v>
      </c>
      <c r="BF37" s="314">
        <f>AI60</f>
        <v>0.55000000000000004</v>
      </c>
      <c r="BG37" s="117">
        <f t="shared" si="13"/>
        <v>-0.28000000000000003</v>
      </c>
      <c r="BH37" s="296"/>
      <c r="BI37" s="295"/>
      <c r="BK37" s="583"/>
      <c r="BL37" s="578"/>
    </row>
    <row r="38" spans="1:64" x14ac:dyDescent="0.25">
      <c r="A38" s="319" t="s">
        <v>442</v>
      </c>
      <c r="B38" s="320" t="s">
        <v>450</v>
      </c>
      <c r="C38" s="314" t="s">
        <v>439</v>
      </c>
      <c r="D38" s="601"/>
      <c r="E38" s="328">
        <f t="shared" si="10"/>
        <v>0</v>
      </c>
      <c r="F38" s="325">
        <f t="shared" si="8"/>
        <v>0</v>
      </c>
      <c r="G38" s="330"/>
      <c r="H38" s="330"/>
      <c r="I38" s="330"/>
      <c r="J38" s="330"/>
      <c r="K38" s="330"/>
      <c r="L38" s="330"/>
      <c r="M38" s="330"/>
      <c r="N38" s="330"/>
      <c r="O38" s="330"/>
      <c r="P38" s="330"/>
      <c r="Q38" s="330"/>
      <c r="R38" s="325">
        <f>SUM(S38:Z38,AK38:BC38,AB38:AI38)</f>
        <v>0</v>
      </c>
      <c r="S38" s="330"/>
      <c r="T38" s="330"/>
      <c r="U38" s="330"/>
      <c r="V38" s="330"/>
      <c r="W38" s="330"/>
      <c r="X38" s="330"/>
      <c r="Y38" s="330"/>
      <c r="Z38" s="330"/>
      <c r="AA38" s="551">
        <f>SUM(AB38:AI38,AK38:AQ38)</f>
        <v>0</v>
      </c>
      <c r="AB38" s="330"/>
      <c r="AC38" s="330"/>
      <c r="AD38" s="330"/>
      <c r="AE38" s="330"/>
      <c r="AF38" s="330"/>
      <c r="AG38" s="330"/>
      <c r="AH38" s="330"/>
      <c r="AI38" s="330"/>
      <c r="AJ38" s="337">
        <f>D38-BE38</f>
        <v>0</v>
      </c>
      <c r="AK38" s="330"/>
      <c r="AL38" s="330"/>
      <c r="AM38" s="330"/>
      <c r="AN38" s="330"/>
      <c r="AO38" s="330"/>
      <c r="AP38" s="330"/>
      <c r="AQ38" s="330"/>
      <c r="AR38" s="330"/>
      <c r="AS38" s="330"/>
      <c r="AT38" s="330"/>
      <c r="AU38" s="330"/>
      <c r="AV38" s="330"/>
      <c r="AW38" s="330"/>
      <c r="AX38" s="330"/>
      <c r="AY38" s="330"/>
      <c r="AZ38" s="330"/>
      <c r="BA38" s="330"/>
      <c r="BB38" s="330"/>
      <c r="BC38" s="330"/>
      <c r="BD38" s="330"/>
      <c r="BE38" s="325">
        <f>SUM(G38:Q38,S38:Z38,AK38:BD38,AB38:AI38)</f>
        <v>0</v>
      </c>
      <c r="BF38" s="314">
        <f>AJ60</f>
        <v>0</v>
      </c>
      <c r="BG38" s="117">
        <f t="shared" si="13"/>
        <v>0</v>
      </c>
      <c r="BH38" s="296"/>
      <c r="BI38" s="295"/>
      <c r="BK38" s="583"/>
      <c r="BL38" s="578"/>
    </row>
    <row r="39" spans="1:64" x14ac:dyDescent="0.25">
      <c r="A39" s="319" t="s">
        <v>442</v>
      </c>
      <c r="B39" s="320" t="s">
        <v>454</v>
      </c>
      <c r="C39" s="314" t="s">
        <v>156</v>
      </c>
      <c r="D39" s="605"/>
      <c r="E39" s="328">
        <f t="shared" si="10"/>
        <v>0</v>
      </c>
      <c r="F39" s="325">
        <f t="shared" si="8"/>
        <v>0</v>
      </c>
      <c r="G39" s="330"/>
      <c r="H39" s="330"/>
      <c r="I39" s="330"/>
      <c r="J39" s="330"/>
      <c r="K39" s="330"/>
      <c r="L39" s="330"/>
      <c r="M39" s="330"/>
      <c r="N39" s="330"/>
      <c r="O39" s="330"/>
      <c r="P39" s="330"/>
      <c r="Q39" s="330"/>
      <c r="R39" s="325">
        <f>SUM(S39:Z39,AL39:BC39,AB39:AJ39)</f>
        <v>0</v>
      </c>
      <c r="S39" s="330"/>
      <c r="T39" s="330"/>
      <c r="U39" s="330"/>
      <c r="V39" s="330"/>
      <c r="W39" s="330"/>
      <c r="X39" s="330"/>
      <c r="Y39" s="330"/>
      <c r="Z39" s="330"/>
      <c r="AA39" s="551">
        <f>SUM(AB39:AJ39,AL39:AQ39)</f>
        <v>0</v>
      </c>
      <c r="AB39" s="330"/>
      <c r="AC39" s="330"/>
      <c r="AD39" s="330"/>
      <c r="AE39" s="330"/>
      <c r="AF39" s="330"/>
      <c r="AG39" s="330"/>
      <c r="AH39" s="330"/>
      <c r="AI39" s="330"/>
      <c r="AJ39" s="330"/>
      <c r="AK39" s="337">
        <f>D39-BE39</f>
        <v>0</v>
      </c>
      <c r="AL39" s="330"/>
      <c r="AM39" s="330"/>
      <c r="AN39" s="330"/>
      <c r="AO39" s="330"/>
      <c r="AP39" s="330"/>
      <c r="AQ39" s="330"/>
      <c r="AR39" s="330"/>
      <c r="AS39" s="330"/>
      <c r="AT39" s="330"/>
      <c r="AU39" s="330"/>
      <c r="AV39" s="330"/>
      <c r="AW39" s="330"/>
      <c r="AX39" s="330"/>
      <c r="AY39" s="330"/>
      <c r="AZ39" s="330"/>
      <c r="BA39" s="330"/>
      <c r="BB39" s="330"/>
      <c r="BC39" s="330"/>
      <c r="BD39" s="330"/>
      <c r="BE39" s="325">
        <f>SUM(G39:Q39,S39:Z39,AL39:BD39,AB39:AJ39)</f>
        <v>0</v>
      </c>
      <c r="BF39" s="314">
        <f>AK60</f>
        <v>0</v>
      </c>
      <c r="BG39" s="117">
        <f t="shared" si="13"/>
        <v>0</v>
      </c>
      <c r="BH39" s="296"/>
      <c r="BI39" s="295"/>
      <c r="BK39" s="583"/>
      <c r="BL39" s="578"/>
    </row>
    <row r="40" spans="1:64" x14ac:dyDescent="0.25">
      <c r="A40" s="319" t="s">
        <v>442</v>
      </c>
      <c r="B40" s="320" t="s">
        <v>88</v>
      </c>
      <c r="C40" s="314" t="s">
        <v>77</v>
      </c>
      <c r="D40" s="601"/>
      <c r="E40" s="328">
        <f t="shared" si="10"/>
        <v>0</v>
      </c>
      <c r="F40" s="325">
        <f t="shared" si="8"/>
        <v>0</v>
      </c>
      <c r="G40" s="330"/>
      <c r="H40" s="330"/>
      <c r="I40" s="330"/>
      <c r="J40" s="330"/>
      <c r="K40" s="330"/>
      <c r="L40" s="330"/>
      <c r="M40" s="330"/>
      <c r="N40" s="330"/>
      <c r="O40" s="330"/>
      <c r="P40" s="330"/>
      <c r="Q40" s="330"/>
      <c r="R40" s="325">
        <f>SUM(S40:Z40,AM40:BC40,AB40:AK40)</f>
        <v>0</v>
      </c>
      <c r="S40" s="330"/>
      <c r="T40" s="330"/>
      <c r="U40" s="330"/>
      <c r="V40" s="330"/>
      <c r="W40" s="330"/>
      <c r="X40" s="330"/>
      <c r="Y40" s="330"/>
      <c r="Z40" s="330"/>
      <c r="AA40" s="551">
        <f>SUM(AB40:AK40,AM40:AQ40)</f>
        <v>0</v>
      </c>
      <c r="AB40" s="330"/>
      <c r="AC40" s="330"/>
      <c r="AD40" s="330"/>
      <c r="AE40" s="330"/>
      <c r="AF40" s="330"/>
      <c r="AG40" s="330"/>
      <c r="AH40" s="330"/>
      <c r="AI40" s="330"/>
      <c r="AJ40" s="330"/>
      <c r="AK40" s="330"/>
      <c r="AL40" s="337">
        <f>D40-BE40</f>
        <v>0</v>
      </c>
      <c r="AM40" s="330"/>
      <c r="AN40" s="330"/>
      <c r="AO40" s="330"/>
      <c r="AP40" s="330"/>
      <c r="AQ40" s="330"/>
      <c r="AR40" s="330"/>
      <c r="AS40" s="330"/>
      <c r="AT40" s="330"/>
      <c r="AU40" s="330"/>
      <c r="AV40" s="330"/>
      <c r="AW40" s="330"/>
      <c r="AX40" s="330"/>
      <c r="AY40" s="330"/>
      <c r="AZ40" s="330"/>
      <c r="BA40" s="330"/>
      <c r="BB40" s="330"/>
      <c r="BC40" s="330"/>
      <c r="BD40" s="330"/>
      <c r="BE40" s="325">
        <f>SUM(G40:Q40,S40:Z40,AM40:BD40,AB40:AK40)</f>
        <v>0</v>
      </c>
      <c r="BF40" s="314">
        <f>AL60</f>
        <v>0.5</v>
      </c>
      <c r="BG40" s="117">
        <f t="shared" si="13"/>
        <v>-0.5</v>
      </c>
      <c r="BH40" s="296"/>
      <c r="BI40" s="295"/>
      <c r="BK40" s="583"/>
      <c r="BL40" s="578"/>
    </row>
    <row r="41" spans="1:64" x14ac:dyDescent="0.25">
      <c r="A41" s="319" t="s">
        <v>442</v>
      </c>
      <c r="B41" s="320" t="s">
        <v>98</v>
      </c>
      <c r="C41" s="314" t="s">
        <v>103</v>
      </c>
      <c r="D41" s="607">
        <v>2.14</v>
      </c>
      <c r="E41" s="328">
        <f t="shared" si="10"/>
        <v>0</v>
      </c>
      <c r="F41" s="325">
        <f t="shared" si="8"/>
        <v>0</v>
      </c>
      <c r="G41" s="330"/>
      <c r="H41" s="330"/>
      <c r="I41" s="330"/>
      <c r="J41" s="330"/>
      <c r="K41" s="330"/>
      <c r="L41" s="330"/>
      <c r="M41" s="330"/>
      <c r="N41" s="330"/>
      <c r="O41" s="330"/>
      <c r="P41" s="330"/>
      <c r="Q41" s="330"/>
      <c r="R41" s="325">
        <f>SUM(S41:Z41,AN41:BC41,AB41:AL41)</f>
        <v>0</v>
      </c>
      <c r="S41" s="330"/>
      <c r="T41" s="330"/>
      <c r="U41" s="330"/>
      <c r="V41" s="330"/>
      <c r="W41" s="330"/>
      <c r="X41" s="330"/>
      <c r="Y41" s="330"/>
      <c r="Z41" s="330"/>
      <c r="AA41" s="551">
        <f>SUM(AB41:AL41,AN41:AQ41)</f>
        <v>0</v>
      </c>
      <c r="AB41" s="330"/>
      <c r="AC41" s="330"/>
      <c r="AD41" s="330"/>
      <c r="AE41" s="330"/>
      <c r="AF41" s="330"/>
      <c r="AG41" s="330"/>
      <c r="AH41" s="330"/>
      <c r="AI41" s="330"/>
      <c r="AJ41" s="330"/>
      <c r="AK41" s="330"/>
      <c r="AL41" s="330"/>
      <c r="AM41" s="337">
        <f>D41-BE41</f>
        <v>2.14</v>
      </c>
      <c r="AN41" s="330"/>
      <c r="AO41" s="330"/>
      <c r="AP41" s="330"/>
      <c r="AQ41" s="330"/>
      <c r="AR41" s="330"/>
      <c r="AS41" s="330"/>
      <c r="AT41" s="330"/>
      <c r="AU41" s="330"/>
      <c r="AV41" s="330"/>
      <c r="AW41" s="330"/>
      <c r="AX41" s="330"/>
      <c r="AY41" s="330"/>
      <c r="AZ41" s="330"/>
      <c r="BA41" s="330"/>
      <c r="BB41" s="330"/>
      <c r="BC41" s="330"/>
      <c r="BD41" s="330"/>
      <c r="BE41" s="325">
        <f>SUM(G41:Q41,S41:Z41,AN41:BD41,AB41:AL41)</f>
        <v>0</v>
      </c>
      <c r="BF41" s="314">
        <f>AM60</f>
        <v>2.7</v>
      </c>
      <c r="BG41" s="117">
        <f t="shared" si="13"/>
        <v>-0.56000000000000005</v>
      </c>
      <c r="BH41" s="296"/>
      <c r="BI41" s="295"/>
      <c r="BK41" s="583"/>
      <c r="BL41" s="578"/>
    </row>
    <row r="42" spans="1:64" ht="25.5" x14ac:dyDescent="0.25">
      <c r="A42" s="319" t="s">
        <v>442</v>
      </c>
      <c r="B42" s="320" t="s">
        <v>451</v>
      </c>
      <c r="C42" s="314" t="s">
        <v>48</v>
      </c>
      <c r="D42" s="605">
        <v>7.67</v>
      </c>
      <c r="E42" s="328">
        <f t="shared" si="10"/>
        <v>0</v>
      </c>
      <c r="F42" s="325">
        <f t="shared" si="8"/>
        <v>0</v>
      </c>
      <c r="G42" s="330"/>
      <c r="H42" s="330"/>
      <c r="I42" s="330"/>
      <c r="J42" s="330"/>
      <c r="K42" s="330"/>
      <c r="L42" s="330"/>
      <c r="M42" s="330"/>
      <c r="N42" s="330"/>
      <c r="O42" s="330"/>
      <c r="P42" s="330"/>
      <c r="Q42" s="330"/>
      <c r="R42" s="325">
        <f>SUM(S42:Z42,AO42:BC42,AB42:AM42)</f>
        <v>0</v>
      </c>
      <c r="S42" s="330"/>
      <c r="T42" s="330"/>
      <c r="U42" s="330"/>
      <c r="V42" s="330"/>
      <c r="W42" s="330"/>
      <c r="X42" s="330"/>
      <c r="Y42" s="330"/>
      <c r="Z42" s="330"/>
      <c r="AA42" s="551">
        <f>SUM(AB42:AM42,AO42:AQ42)</f>
        <v>0</v>
      </c>
      <c r="AB42" s="330"/>
      <c r="AC42" s="330"/>
      <c r="AD42" s="330"/>
      <c r="AE42" s="330"/>
      <c r="AF42" s="330"/>
      <c r="AG42" s="330"/>
      <c r="AH42" s="330"/>
      <c r="AI42" s="330"/>
      <c r="AJ42" s="330"/>
      <c r="AK42" s="330"/>
      <c r="AL42" s="330"/>
      <c r="AM42" s="330"/>
      <c r="AN42" s="337">
        <f>D42-BE42</f>
        <v>7.67</v>
      </c>
      <c r="AO42" s="330"/>
      <c r="AP42" s="330"/>
      <c r="AQ42" s="330"/>
      <c r="AR42" s="330"/>
      <c r="AS42" s="330"/>
      <c r="AT42" s="330"/>
      <c r="AU42" s="330"/>
      <c r="AV42" s="330"/>
      <c r="AW42" s="330"/>
      <c r="AX42" s="330"/>
      <c r="AY42" s="330"/>
      <c r="AZ42" s="330"/>
      <c r="BA42" s="330"/>
      <c r="BB42" s="330"/>
      <c r="BC42" s="330"/>
      <c r="BD42" s="330"/>
      <c r="BE42" s="325">
        <f>SUM(G42:Q42,S42:Z42,AO42:BD42,AB42:AM42)</f>
        <v>0</v>
      </c>
      <c r="BF42" s="314">
        <f>AN60</f>
        <v>7.67</v>
      </c>
      <c r="BG42" s="117">
        <f t="shared" si="13"/>
        <v>0</v>
      </c>
      <c r="BH42" s="296"/>
      <c r="BI42" s="295"/>
      <c r="BK42" s="583"/>
      <c r="BL42" s="578"/>
    </row>
    <row r="43" spans="1:64" x14ac:dyDescent="0.25">
      <c r="A43" s="319" t="s">
        <v>442</v>
      </c>
      <c r="B43" s="320" t="s">
        <v>452</v>
      </c>
      <c r="C43" s="314" t="s">
        <v>440</v>
      </c>
      <c r="D43" s="601"/>
      <c r="E43" s="328">
        <f t="shared" si="10"/>
        <v>0</v>
      </c>
      <c r="F43" s="325">
        <f t="shared" si="8"/>
        <v>0</v>
      </c>
      <c r="G43" s="330"/>
      <c r="H43" s="330"/>
      <c r="I43" s="330"/>
      <c r="J43" s="330"/>
      <c r="K43" s="330"/>
      <c r="L43" s="330"/>
      <c r="M43" s="330"/>
      <c r="N43" s="330"/>
      <c r="O43" s="330"/>
      <c r="P43" s="330"/>
      <c r="Q43" s="330"/>
      <c r="R43" s="325">
        <f>SUM(S43:Z43,AP43:BC43,AB43:AN43)</f>
        <v>0</v>
      </c>
      <c r="S43" s="330"/>
      <c r="T43" s="330"/>
      <c r="U43" s="330"/>
      <c r="V43" s="330"/>
      <c r="W43" s="330"/>
      <c r="X43" s="330"/>
      <c r="Y43" s="330"/>
      <c r="Z43" s="330"/>
      <c r="AA43" s="551">
        <f>SUM(AB43:AN43,AP43:AQ43)</f>
        <v>0</v>
      </c>
      <c r="AB43" s="330"/>
      <c r="AC43" s="330"/>
      <c r="AD43" s="330"/>
      <c r="AE43" s="330"/>
      <c r="AF43" s="330"/>
      <c r="AG43" s="330"/>
      <c r="AH43" s="330"/>
      <c r="AI43" s="330"/>
      <c r="AJ43" s="330"/>
      <c r="AK43" s="330"/>
      <c r="AL43" s="330"/>
      <c r="AM43" s="330"/>
      <c r="AN43" s="330"/>
      <c r="AO43" s="337">
        <f>D43-BE43</f>
        <v>0</v>
      </c>
      <c r="AP43" s="330"/>
      <c r="AQ43" s="330"/>
      <c r="AR43" s="330"/>
      <c r="AS43" s="330"/>
      <c r="AT43" s="330"/>
      <c r="AU43" s="330"/>
      <c r="AV43" s="330"/>
      <c r="AW43" s="330"/>
      <c r="AX43" s="330"/>
      <c r="AY43" s="330"/>
      <c r="AZ43" s="330"/>
      <c r="BA43" s="330"/>
      <c r="BB43" s="330"/>
      <c r="BC43" s="330"/>
      <c r="BD43" s="330"/>
      <c r="BE43" s="325">
        <f>SUM(G43:Q43,S43:Z43,AP43:BD43,AB43:AN43)</f>
        <v>0</v>
      </c>
      <c r="BF43" s="314">
        <f>AO60</f>
        <v>0</v>
      </c>
      <c r="BG43" s="117">
        <f t="shared" si="13"/>
        <v>0</v>
      </c>
      <c r="BH43" s="296"/>
      <c r="BI43" s="295"/>
      <c r="BK43" s="583"/>
      <c r="BL43" s="578"/>
    </row>
    <row r="44" spans="1:64" x14ac:dyDescent="0.25">
      <c r="A44" s="319" t="s">
        <v>442</v>
      </c>
      <c r="B44" s="320" t="s">
        <v>453</v>
      </c>
      <c r="C44" s="314" t="s">
        <v>441</v>
      </c>
      <c r="D44" s="601"/>
      <c r="E44" s="328">
        <f t="shared" si="10"/>
        <v>0</v>
      </c>
      <c r="F44" s="325">
        <f t="shared" si="8"/>
        <v>0</v>
      </c>
      <c r="G44" s="330"/>
      <c r="H44" s="330"/>
      <c r="I44" s="330"/>
      <c r="J44" s="330"/>
      <c r="K44" s="330"/>
      <c r="L44" s="330"/>
      <c r="M44" s="330"/>
      <c r="N44" s="330"/>
      <c r="O44" s="330"/>
      <c r="P44" s="330"/>
      <c r="Q44" s="330"/>
      <c r="R44" s="325">
        <f>SUM(S44:Z44,AQ44:BC44,AB44:AO44)</f>
        <v>0</v>
      </c>
      <c r="S44" s="330"/>
      <c r="T44" s="330"/>
      <c r="U44" s="330"/>
      <c r="V44" s="330"/>
      <c r="W44" s="330"/>
      <c r="X44" s="330"/>
      <c r="Y44" s="330"/>
      <c r="Z44" s="330"/>
      <c r="AA44" s="551">
        <f>SUM(AB44:AO44,AQ44)</f>
        <v>0</v>
      </c>
      <c r="AB44" s="330"/>
      <c r="AC44" s="330"/>
      <c r="AD44" s="330"/>
      <c r="AE44" s="330"/>
      <c r="AF44" s="330"/>
      <c r="AG44" s="330"/>
      <c r="AH44" s="330"/>
      <c r="AI44" s="330"/>
      <c r="AJ44" s="330"/>
      <c r="AK44" s="330"/>
      <c r="AL44" s="330"/>
      <c r="AM44" s="330"/>
      <c r="AN44" s="330"/>
      <c r="AO44" s="330"/>
      <c r="AP44" s="337">
        <f>D44-BE44</f>
        <v>0</v>
      </c>
      <c r="AQ44" s="330"/>
      <c r="AR44" s="330"/>
      <c r="AS44" s="330"/>
      <c r="AT44" s="330"/>
      <c r="AU44" s="330"/>
      <c r="AV44" s="330"/>
      <c r="AW44" s="330"/>
      <c r="AX44" s="330"/>
      <c r="AY44" s="330"/>
      <c r="AZ44" s="330"/>
      <c r="BA44" s="330"/>
      <c r="BB44" s="330"/>
      <c r="BC44" s="330"/>
      <c r="BD44" s="330"/>
      <c r="BE44" s="325">
        <f>SUM(G44:Q44,S44:Z44,AQ44:BD44,AB44:AO44)</f>
        <v>0</v>
      </c>
      <c r="BF44" s="314">
        <f>AP60</f>
        <v>0</v>
      </c>
      <c r="BG44" s="117">
        <f t="shared" si="13"/>
        <v>0</v>
      </c>
      <c r="BH44" s="296"/>
      <c r="BI44" s="295"/>
      <c r="BK44" s="583"/>
      <c r="BL44" s="578"/>
    </row>
    <row r="45" spans="1:64" x14ac:dyDescent="0.25">
      <c r="A45" s="319" t="s">
        <v>442</v>
      </c>
      <c r="B45" s="320" t="s">
        <v>345</v>
      </c>
      <c r="C45" s="314" t="s">
        <v>346</v>
      </c>
      <c r="D45" s="607">
        <v>0.38</v>
      </c>
      <c r="E45" s="328">
        <f t="shared" si="10"/>
        <v>0</v>
      </c>
      <c r="F45" s="325">
        <f t="shared" si="8"/>
        <v>0</v>
      </c>
      <c r="G45" s="330"/>
      <c r="H45" s="330"/>
      <c r="I45" s="330"/>
      <c r="J45" s="330"/>
      <c r="K45" s="330"/>
      <c r="L45" s="330"/>
      <c r="M45" s="330"/>
      <c r="N45" s="330"/>
      <c r="O45" s="330"/>
      <c r="P45" s="330"/>
      <c r="Q45" s="330"/>
      <c r="R45" s="325">
        <f>SUM(S45:Z45,AR45:BC45,AB45:AP45)</f>
        <v>0</v>
      </c>
      <c r="S45" s="330"/>
      <c r="T45" s="330"/>
      <c r="U45" s="330"/>
      <c r="V45" s="330"/>
      <c r="W45" s="330"/>
      <c r="X45" s="330"/>
      <c r="Y45" s="330"/>
      <c r="Z45" s="330"/>
      <c r="AA45" s="551">
        <f>SUM(AB45:AP45)</f>
        <v>0</v>
      </c>
      <c r="AB45" s="330"/>
      <c r="AC45" s="330"/>
      <c r="AD45" s="330"/>
      <c r="AE45" s="330"/>
      <c r="AF45" s="330"/>
      <c r="AG45" s="330"/>
      <c r="AH45" s="330"/>
      <c r="AI45" s="330"/>
      <c r="AJ45" s="330"/>
      <c r="AK45" s="330"/>
      <c r="AL45" s="330"/>
      <c r="AM45" s="330"/>
      <c r="AN45" s="330"/>
      <c r="AO45" s="330"/>
      <c r="AP45" s="330"/>
      <c r="AQ45" s="337">
        <f>D45-BE45</f>
        <v>0.38</v>
      </c>
      <c r="AR45" s="330"/>
      <c r="AS45" s="330"/>
      <c r="AT45" s="330"/>
      <c r="AU45" s="330"/>
      <c r="AV45" s="330"/>
      <c r="AW45" s="330"/>
      <c r="AX45" s="330"/>
      <c r="AY45" s="330"/>
      <c r="AZ45" s="330"/>
      <c r="BA45" s="330"/>
      <c r="BB45" s="330"/>
      <c r="BC45" s="330"/>
      <c r="BD45" s="330"/>
      <c r="BE45" s="325">
        <f>SUM(G45:Q45,S45:Z45,AR45:BD45,AB45:AP45)</f>
        <v>0</v>
      </c>
      <c r="BF45" s="314">
        <f>AQ60</f>
        <v>0.38</v>
      </c>
      <c r="BG45" s="117">
        <f t="shared" si="13"/>
        <v>0</v>
      </c>
      <c r="BH45" s="296"/>
      <c r="BI45" s="295"/>
      <c r="BK45" s="583"/>
      <c r="BL45" s="578"/>
    </row>
    <row r="46" spans="1:64" x14ac:dyDescent="0.25">
      <c r="A46" s="319" t="s">
        <v>138</v>
      </c>
      <c r="B46" s="320" t="s">
        <v>128</v>
      </c>
      <c r="C46" s="314" t="s">
        <v>132</v>
      </c>
      <c r="D46" s="601"/>
      <c r="E46" s="328">
        <f t="shared" si="10"/>
        <v>0</v>
      </c>
      <c r="F46" s="325">
        <f t="shared" si="8"/>
        <v>0</v>
      </c>
      <c r="G46" s="330"/>
      <c r="H46" s="330"/>
      <c r="I46" s="330"/>
      <c r="J46" s="330"/>
      <c r="K46" s="330"/>
      <c r="L46" s="330"/>
      <c r="M46" s="330"/>
      <c r="N46" s="330"/>
      <c r="O46" s="330"/>
      <c r="P46" s="330"/>
      <c r="Q46" s="330"/>
      <c r="R46" s="325">
        <f>SUM(S46:Z46,AS46:BC46,AB46:AQ46)</f>
        <v>0</v>
      </c>
      <c r="S46" s="330"/>
      <c r="T46" s="330"/>
      <c r="U46" s="330"/>
      <c r="V46" s="330"/>
      <c r="W46" s="330"/>
      <c r="X46" s="330"/>
      <c r="Y46" s="330"/>
      <c r="Z46" s="330"/>
      <c r="AA46" s="551">
        <f>SUM(AB46:AQ46)</f>
        <v>0</v>
      </c>
      <c r="AB46" s="330"/>
      <c r="AC46" s="330"/>
      <c r="AD46" s="330"/>
      <c r="AE46" s="330"/>
      <c r="AF46" s="330"/>
      <c r="AG46" s="330"/>
      <c r="AH46" s="330"/>
      <c r="AI46" s="330"/>
      <c r="AJ46" s="330"/>
      <c r="AK46" s="330"/>
      <c r="AL46" s="330"/>
      <c r="AM46" s="330"/>
      <c r="AN46" s="330"/>
      <c r="AO46" s="330"/>
      <c r="AP46" s="330"/>
      <c r="AQ46" s="330"/>
      <c r="AR46" s="329">
        <f>D46-BE46</f>
        <v>0</v>
      </c>
      <c r="AS46" s="330"/>
      <c r="AT46" s="330"/>
      <c r="AU46" s="330"/>
      <c r="AV46" s="330"/>
      <c r="AW46" s="330"/>
      <c r="AX46" s="330"/>
      <c r="AY46" s="330"/>
      <c r="AZ46" s="330"/>
      <c r="BA46" s="330"/>
      <c r="BB46" s="330"/>
      <c r="BC46" s="330"/>
      <c r="BD46" s="330"/>
      <c r="BE46" s="325">
        <f>SUM(AS46:BD46,S46:Z46,G46:Q46,AB46:AQ46)</f>
        <v>0</v>
      </c>
      <c r="BF46" s="314">
        <f>AR60</f>
        <v>0</v>
      </c>
      <c r="BG46" s="117">
        <f t="shared" si="13"/>
        <v>0</v>
      </c>
      <c r="BH46" s="296"/>
      <c r="BI46" s="295"/>
      <c r="BK46" s="583"/>
      <c r="BL46" s="578"/>
    </row>
    <row r="47" spans="1:64" x14ac:dyDescent="0.25">
      <c r="A47" s="319" t="s">
        <v>183</v>
      </c>
      <c r="B47" s="320" t="s">
        <v>161</v>
      </c>
      <c r="C47" s="314" t="s">
        <v>159</v>
      </c>
      <c r="D47" s="605">
        <v>1.49</v>
      </c>
      <c r="E47" s="328">
        <f t="shared" si="10"/>
        <v>0</v>
      </c>
      <c r="F47" s="325">
        <f t="shared" si="8"/>
        <v>0</v>
      </c>
      <c r="G47" s="330"/>
      <c r="H47" s="330"/>
      <c r="I47" s="330"/>
      <c r="J47" s="330"/>
      <c r="K47" s="330"/>
      <c r="L47" s="330"/>
      <c r="M47" s="330"/>
      <c r="N47" s="330"/>
      <c r="O47" s="330"/>
      <c r="P47" s="330"/>
      <c r="Q47" s="330"/>
      <c r="R47" s="325">
        <f>SUM(S47:Z47,AT47:BC47,AB47:AR47)</f>
        <v>0.18</v>
      </c>
      <c r="S47" s="330"/>
      <c r="T47" s="330"/>
      <c r="U47" s="330"/>
      <c r="V47" s="330"/>
      <c r="W47" s="330"/>
      <c r="X47" s="330"/>
      <c r="Y47" s="330"/>
      <c r="Z47" s="330"/>
      <c r="AA47" s="551">
        <f t="shared" ref="AA47:AA58" si="14">SUM(AB47:AQ47)</f>
        <v>0.18</v>
      </c>
      <c r="AB47" s="330"/>
      <c r="AC47" s="330"/>
      <c r="AD47" s="330"/>
      <c r="AE47" s="330"/>
      <c r="AF47" s="330"/>
      <c r="AG47" s="330"/>
      <c r="AH47" s="330"/>
      <c r="AI47" s="330">
        <v>0.18</v>
      </c>
      <c r="AJ47" s="330"/>
      <c r="AK47" s="330"/>
      <c r="AL47" s="330"/>
      <c r="AM47" s="330"/>
      <c r="AN47" s="330"/>
      <c r="AO47" s="330"/>
      <c r="AP47" s="330"/>
      <c r="AQ47" s="330"/>
      <c r="AR47" s="330"/>
      <c r="AS47" s="329">
        <f>D47-BE47</f>
        <v>1.31</v>
      </c>
      <c r="AT47" s="330"/>
      <c r="AU47" s="330"/>
      <c r="AV47" s="330"/>
      <c r="AW47" s="330"/>
      <c r="AX47" s="330"/>
      <c r="AY47" s="330"/>
      <c r="AZ47" s="330"/>
      <c r="BA47" s="330"/>
      <c r="BB47" s="330"/>
      <c r="BC47" s="330"/>
      <c r="BD47" s="330"/>
      <c r="BE47" s="325">
        <f>SUM(AT47:BD47,S47:Z47,G47:Q47,AB47:AR47)</f>
        <v>0.18</v>
      </c>
      <c r="BF47" s="314">
        <f>AS60</f>
        <v>1.61</v>
      </c>
      <c r="BG47" s="117">
        <f t="shared" si="13"/>
        <v>-0.12000000000000011</v>
      </c>
      <c r="BH47" s="296"/>
      <c r="BI47" s="295"/>
      <c r="BK47" s="583"/>
      <c r="BL47" s="579"/>
    </row>
    <row r="48" spans="1:64" x14ac:dyDescent="0.25">
      <c r="A48" s="319" t="s">
        <v>184</v>
      </c>
      <c r="B48" s="320" t="s">
        <v>162</v>
      </c>
      <c r="C48" s="314" t="s">
        <v>160</v>
      </c>
      <c r="D48" s="605"/>
      <c r="E48" s="328">
        <f t="shared" si="10"/>
        <v>0</v>
      </c>
      <c r="F48" s="325">
        <f t="shared" si="8"/>
        <v>0</v>
      </c>
      <c r="G48" s="330"/>
      <c r="H48" s="330"/>
      <c r="I48" s="330"/>
      <c r="J48" s="330"/>
      <c r="K48" s="330"/>
      <c r="L48" s="330"/>
      <c r="M48" s="330"/>
      <c r="N48" s="330"/>
      <c r="O48" s="330"/>
      <c r="P48" s="330"/>
      <c r="Q48" s="330"/>
      <c r="R48" s="325">
        <f>SUM(S48:Z48,AU48:BC48,AB48:AS48)</f>
        <v>0</v>
      </c>
      <c r="S48" s="330"/>
      <c r="T48" s="330"/>
      <c r="U48" s="330"/>
      <c r="V48" s="330"/>
      <c r="W48" s="330"/>
      <c r="X48" s="330"/>
      <c r="Y48" s="330"/>
      <c r="Z48" s="330"/>
      <c r="AA48" s="551">
        <f t="shared" si="14"/>
        <v>0</v>
      </c>
      <c r="AB48" s="330"/>
      <c r="AC48" s="330"/>
      <c r="AD48" s="330"/>
      <c r="AE48" s="330"/>
      <c r="AF48" s="330"/>
      <c r="AG48" s="330"/>
      <c r="AH48" s="330"/>
      <c r="AI48" s="330"/>
      <c r="AJ48" s="330"/>
      <c r="AK48" s="330"/>
      <c r="AL48" s="330"/>
      <c r="AM48" s="330"/>
      <c r="AN48" s="330"/>
      <c r="AO48" s="330"/>
      <c r="AP48" s="330"/>
      <c r="AQ48" s="330"/>
      <c r="AR48" s="330"/>
      <c r="AS48" s="330"/>
      <c r="AT48" s="329">
        <f>D48-BE48</f>
        <v>0</v>
      </c>
      <c r="AU48" s="330"/>
      <c r="AV48" s="330"/>
      <c r="AW48" s="330"/>
      <c r="AX48" s="330"/>
      <c r="AY48" s="330"/>
      <c r="AZ48" s="330"/>
      <c r="BA48" s="330"/>
      <c r="BB48" s="330"/>
      <c r="BC48" s="330"/>
      <c r="BD48" s="330"/>
      <c r="BE48" s="325">
        <f>SUM(AU48:BD48,AB48:AS48,G48:Q48,S48:Z48)</f>
        <v>0</v>
      </c>
      <c r="BF48" s="314">
        <f>AT60</f>
        <v>0</v>
      </c>
      <c r="BG48" s="117">
        <f t="shared" si="13"/>
        <v>0</v>
      </c>
      <c r="BH48" s="296"/>
      <c r="BI48" s="295"/>
      <c r="BK48" s="583"/>
      <c r="BL48" s="578"/>
    </row>
    <row r="49" spans="1:64" x14ac:dyDescent="0.25">
      <c r="A49" s="319" t="s">
        <v>185</v>
      </c>
      <c r="B49" s="320" t="s">
        <v>95</v>
      </c>
      <c r="C49" s="314" t="s">
        <v>100</v>
      </c>
      <c r="D49" s="605">
        <v>42.61</v>
      </c>
      <c r="E49" s="328">
        <f t="shared" si="10"/>
        <v>0</v>
      </c>
      <c r="F49" s="325">
        <f t="shared" si="8"/>
        <v>0</v>
      </c>
      <c r="G49" s="330"/>
      <c r="H49" s="330"/>
      <c r="I49" s="330"/>
      <c r="J49" s="330"/>
      <c r="K49" s="330"/>
      <c r="L49" s="330"/>
      <c r="M49" s="330"/>
      <c r="N49" s="330"/>
      <c r="O49" s="330"/>
      <c r="P49" s="330"/>
      <c r="Q49" s="330"/>
      <c r="R49" s="325">
        <f>SUM(S49:Z49,AV49:BC49,AB49:AT49)</f>
        <v>0</v>
      </c>
      <c r="S49" s="330"/>
      <c r="T49" s="330"/>
      <c r="U49" s="330"/>
      <c r="V49" s="330"/>
      <c r="W49" s="330"/>
      <c r="X49" s="330"/>
      <c r="Y49" s="330"/>
      <c r="Z49" s="330"/>
      <c r="AA49" s="551">
        <f t="shared" si="14"/>
        <v>0</v>
      </c>
      <c r="AB49" s="330"/>
      <c r="AC49" s="330"/>
      <c r="AD49" s="330"/>
      <c r="AE49" s="330"/>
      <c r="AF49" s="330"/>
      <c r="AG49" s="330"/>
      <c r="AH49" s="330"/>
      <c r="AI49" s="330"/>
      <c r="AJ49" s="330"/>
      <c r="AK49" s="330"/>
      <c r="AL49" s="330"/>
      <c r="AM49" s="330"/>
      <c r="AN49" s="330"/>
      <c r="AO49" s="330"/>
      <c r="AP49" s="330"/>
      <c r="AQ49" s="330"/>
      <c r="AR49" s="330"/>
      <c r="AS49" s="330"/>
      <c r="AT49" s="330"/>
      <c r="AU49" s="329">
        <f>D49-BE49</f>
        <v>42.61</v>
      </c>
      <c r="AV49" s="330"/>
      <c r="AW49" s="330"/>
      <c r="AX49" s="330"/>
      <c r="AY49" s="330"/>
      <c r="AZ49" s="330"/>
      <c r="BA49" s="330"/>
      <c r="BB49" s="330"/>
      <c r="BC49" s="330"/>
      <c r="BD49" s="330"/>
      <c r="BE49" s="325">
        <f>SUM(AV49:BD49,AB49:AT49,G49:Q49,S49:Z49)</f>
        <v>0</v>
      </c>
      <c r="BF49" s="314">
        <f>AU60</f>
        <v>47.61</v>
      </c>
      <c r="BG49" s="117">
        <f t="shared" si="13"/>
        <v>-5</v>
      </c>
      <c r="BH49" s="296"/>
      <c r="BI49" s="295"/>
      <c r="BK49" s="583"/>
      <c r="BL49" s="578"/>
    </row>
    <row r="50" spans="1:64" x14ac:dyDescent="0.25">
      <c r="A50" s="319" t="s">
        <v>186</v>
      </c>
      <c r="B50" s="320" t="s">
        <v>96</v>
      </c>
      <c r="C50" s="314" t="s">
        <v>101</v>
      </c>
      <c r="D50" s="601"/>
      <c r="E50" s="328">
        <f t="shared" si="10"/>
        <v>0</v>
      </c>
      <c r="F50" s="325">
        <f t="shared" si="8"/>
        <v>0</v>
      </c>
      <c r="G50" s="330"/>
      <c r="H50" s="330"/>
      <c r="I50" s="330"/>
      <c r="J50" s="330"/>
      <c r="K50" s="330"/>
      <c r="L50" s="330"/>
      <c r="M50" s="330"/>
      <c r="N50" s="330"/>
      <c r="O50" s="330"/>
      <c r="P50" s="330"/>
      <c r="Q50" s="330"/>
      <c r="R50" s="325">
        <f>SUM(S50:Z50,AW50:BC50,AB50:AU50)</f>
        <v>0</v>
      </c>
      <c r="S50" s="330"/>
      <c r="T50" s="330"/>
      <c r="U50" s="330"/>
      <c r="V50" s="330"/>
      <c r="W50" s="330"/>
      <c r="X50" s="330"/>
      <c r="Y50" s="330"/>
      <c r="Z50" s="330"/>
      <c r="AA50" s="551">
        <f t="shared" si="14"/>
        <v>0</v>
      </c>
      <c r="AB50" s="331"/>
      <c r="AC50" s="331"/>
      <c r="AD50" s="331"/>
      <c r="AE50" s="331"/>
      <c r="AF50" s="331"/>
      <c r="AG50" s="331"/>
      <c r="AH50" s="331"/>
      <c r="AI50" s="331"/>
      <c r="AJ50" s="331"/>
      <c r="AK50" s="331"/>
      <c r="AL50" s="331"/>
      <c r="AM50" s="331"/>
      <c r="AN50" s="331"/>
      <c r="AO50" s="331"/>
      <c r="AP50" s="331"/>
      <c r="AQ50" s="331"/>
      <c r="AR50" s="330"/>
      <c r="AS50" s="330"/>
      <c r="AT50" s="330"/>
      <c r="AU50" s="330"/>
      <c r="AV50" s="329">
        <f>D50-BE50</f>
        <v>0</v>
      </c>
      <c r="AW50" s="330"/>
      <c r="AX50" s="330"/>
      <c r="AY50" s="330"/>
      <c r="AZ50" s="330"/>
      <c r="BA50" s="330"/>
      <c r="BB50" s="330"/>
      <c r="BC50" s="330"/>
      <c r="BD50" s="330"/>
      <c r="BE50" s="325">
        <f>SUM(AW50:BD50,AB50:AU50,G50:Q50,S50:Z50)</f>
        <v>0</v>
      </c>
      <c r="BF50" s="314">
        <f>AV60</f>
        <v>0</v>
      </c>
      <c r="BG50" s="117">
        <f t="shared" si="13"/>
        <v>0</v>
      </c>
      <c r="BH50" s="296"/>
      <c r="BI50" s="295"/>
      <c r="BK50" s="583"/>
      <c r="BL50" s="578"/>
    </row>
    <row r="51" spans="1:64" x14ac:dyDescent="0.25">
      <c r="A51" s="319" t="s">
        <v>187</v>
      </c>
      <c r="B51" s="320" t="s">
        <v>97</v>
      </c>
      <c r="C51" s="314" t="s">
        <v>105</v>
      </c>
      <c r="D51" s="605">
        <v>0.41</v>
      </c>
      <c r="E51" s="328">
        <f t="shared" si="10"/>
        <v>0</v>
      </c>
      <c r="F51" s="325">
        <f t="shared" si="8"/>
        <v>0</v>
      </c>
      <c r="G51" s="330"/>
      <c r="H51" s="330"/>
      <c r="I51" s="330"/>
      <c r="J51" s="330"/>
      <c r="K51" s="330"/>
      <c r="L51" s="330"/>
      <c r="M51" s="330"/>
      <c r="N51" s="330"/>
      <c r="O51" s="330"/>
      <c r="P51" s="330"/>
      <c r="Q51" s="330"/>
      <c r="R51" s="325">
        <f>SUM(S51:Z51,AX51:BC51,AB51:AV51)</f>
        <v>0</v>
      </c>
      <c r="S51" s="330"/>
      <c r="T51" s="330"/>
      <c r="U51" s="330"/>
      <c r="V51" s="330"/>
      <c r="W51" s="330"/>
      <c r="X51" s="330"/>
      <c r="Y51" s="330"/>
      <c r="Z51" s="330"/>
      <c r="AA51" s="551">
        <f t="shared" si="14"/>
        <v>0</v>
      </c>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29">
        <f>D51-BE51</f>
        <v>0.41</v>
      </c>
      <c r="AX51" s="330"/>
      <c r="AY51" s="330"/>
      <c r="AZ51" s="330"/>
      <c r="BA51" s="330"/>
      <c r="BB51" s="330"/>
      <c r="BC51" s="330"/>
      <c r="BD51" s="330"/>
      <c r="BE51" s="325">
        <f>SUM(AX51:BD51,AB51:AV51,G51:Q51,S51:Z51)</f>
        <v>0</v>
      </c>
      <c r="BF51" s="314">
        <f>AW60</f>
        <v>0.63</v>
      </c>
      <c r="BG51" s="117">
        <f t="shared" si="13"/>
        <v>-0.22000000000000003</v>
      </c>
      <c r="BH51" s="296"/>
      <c r="BI51" s="295"/>
      <c r="BK51" s="583"/>
      <c r="BL51" s="578"/>
    </row>
    <row r="52" spans="1:64" x14ac:dyDescent="0.25">
      <c r="A52" s="319" t="s">
        <v>188</v>
      </c>
      <c r="B52" s="320" t="s">
        <v>125</v>
      </c>
      <c r="C52" s="314" t="s">
        <v>102</v>
      </c>
      <c r="D52" s="601"/>
      <c r="E52" s="328">
        <f t="shared" si="10"/>
        <v>0</v>
      </c>
      <c r="F52" s="325">
        <f t="shared" si="8"/>
        <v>0</v>
      </c>
      <c r="G52" s="330"/>
      <c r="H52" s="330"/>
      <c r="I52" s="330"/>
      <c r="J52" s="330"/>
      <c r="K52" s="330"/>
      <c r="L52" s="330"/>
      <c r="M52" s="330"/>
      <c r="N52" s="330"/>
      <c r="O52" s="330"/>
      <c r="P52" s="330"/>
      <c r="Q52" s="330"/>
      <c r="R52" s="325">
        <f>SUM(S52:Z52,AY52:BC52,AB52:AW52)</f>
        <v>0</v>
      </c>
      <c r="S52" s="330"/>
      <c r="T52" s="330"/>
      <c r="U52" s="330"/>
      <c r="V52" s="330"/>
      <c r="W52" s="330"/>
      <c r="X52" s="330"/>
      <c r="Y52" s="330"/>
      <c r="Z52" s="330"/>
      <c r="AA52" s="551">
        <f t="shared" si="14"/>
        <v>0</v>
      </c>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29">
        <f>D52-BE52</f>
        <v>0</v>
      </c>
      <c r="AY52" s="330"/>
      <c r="AZ52" s="330"/>
      <c r="BA52" s="330"/>
      <c r="BB52" s="330"/>
      <c r="BC52" s="330"/>
      <c r="BD52" s="330"/>
      <c r="BE52" s="325">
        <f>SUM(AY52:BD52,S52:AW52,G52:Q52)</f>
        <v>0</v>
      </c>
      <c r="BF52" s="314">
        <f>AX60</f>
        <v>0</v>
      </c>
      <c r="BG52" s="117">
        <f t="shared" si="13"/>
        <v>0</v>
      </c>
      <c r="BH52" s="296"/>
      <c r="BI52" s="295"/>
      <c r="BK52" s="583"/>
      <c r="BL52" s="578"/>
    </row>
    <row r="53" spans="1:64" x14ac:dyDescent="0.25">
      <c r="A53" s="319" t="s">
        <v>189</v>
      </c>
      <c r="B53" s="320" t="s">
        <v>129</v>
      </c>
      <c r="C53" s="314" t="s">
        <v>126</v>
      </c>
      <c r="D53" s="601"/>
      <c r="E53" s="328">
        <f t="shared" si="10"/>
        <v>0</v>
      </c>
      <c r="F53" s="325">
        <f t="shared" si="8"/>
        <v>0</v>
      </c>
      <c r="G53" s="330"/>
      <c r="H53" s="330"/>
      <c r="I53" s="330"/>
      <c r="J53" s="330"/>
      <c r="K53" s="330"/>
      <c r="L53" s="330"/>
      <c r="M53" s="330"/>
      <c r="N53" s="330"/>
      <c r="O53" s="330"/>
      <c r="P53" s="330"/>
      <c r="Q53" s="330"/>
      <c r="R53" s="325">
        <f>SUM(S53:Z53,AZ53:BC53,AB53:AX53)</f>
        <v>0</v>
      </c>
      <c r="S53" s="330"/>
      <c r="T53" s="330"/>
      <c r="U53" s="330"/>
      <c r="V53" s="330"/>
      <c r="W53" s="330"/>
      <c r="X53" s="330"/>
      <c r="Y53" s="330"/>
      <c r="Z53" s="330"/>
      <c r="AA53" s="551">
        <f t="shared" si="14"/>
        <v>0</v>
      </c>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29">
        <f>D53-BE53</f>
        <v>0</v>
      </c>
      <c r="AZ53" s="330"/>
      <c r="BA53" s="330"/>
      <c r="BB53" s="330"/>
      <c r="BC53" s="330"/>
      <c r="BD53" s="330"/>
      <c r="BE53" s="325">
        <f>SUM(AZ53:BD53,AB53:AX53,G53:Q53,S53:Z53)</f>
        <v>0</v>
      </c>
      <c r="BF53" s="314">
        <f>AY60</f>
        <v>0</v>
      </c>
      <c r="BG53" s="117">
        <f t="shared" si="13"/>
        <v>0</v>
      </c>
      <c r="BH53" s="296"/>
      <c r="BI53" s="295"/>
      <c r="BK53" s="583"/>
      <c r="BL53" s="578"/>
    </row>
    <row r="54" spans="1:64" x14ac:dyDescent="0.25">
      <c r="A54" s="319" t="s">
        <v>196</v>
      </c>
      <c r="B54" s="320" t="s">
        <v>157</v>
      </c>
      <c r="C54" s="314" t="s">
        <v>111</v>
      </c>
      <c r="D54" s="607">
        <v>0.06</v>
      </c>
      <c r="E54" s="328">
        <f t="shared" si="10"/>
        <v>0</v>
      </c>
      <c r="F54" s="325">
        <f t="shared" si="8"/>
        <v>0</v>
      </c>
      <c r="G54" s="330"/>
      <c r="H54" s="330"/>
      <c r="I54" s="330"/>
      <c r="J54" s="330"/>
      <c r="K54" s="330"/>
      <c r="L54" s="330"/>
      <c r="M54" s="330"/>
      <c r="N54" s="330"/>
      <c r="O54" s="330"/>
      <c r="P54" s="330"/>
      <c r="Q54" s="330"/>
      <c r="R54" s="325">
        <f>SUM(S54:Z54,BA54:BC54,AB54:AY54)</f>
        <v>0</v>
      </c>
      <c r="S54" s="330"/>
      <c r="T54" s="330"/>
      <c r="U54" s="330"/>
      <c r="V54" s="330"/>
      <c r="W54" s="330"/>
      <c r="X54" s="330"/>
      <c r="Y54" s="330"/>
      <c r="Z54" s="330"/>
      <c r="AA54" s="551">
        <f t="shared" si="14"/>
        <v>0</v>
      </c>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29">
        <f>D54-BE54</f>
        <v>0.06</v>
      </c>
      <c r="BA54" s="330"/>
      <c r="BB54" s="330"/>
      <c r="BC54" s="330"/>
      <c r="BD54" s="330"/>
      <c r="BE54" s="325">
        <f>SUM(BA54:BD54,AB54:AY54,G54:Q54,S54:Z54)</f>
        <v>0</v>
      </c>
      <c r="BF54" s="314">
        <f>AZ60</f>
        <v>0.06</v>
      </c>
      <c r="BG54" s="117">
        <f t="shared" si="13"/>
        <v>0</v>
      </c>
      <c r="BH54" s="296"/>
      <c r="BI54" s="295"/>
      <c r="BK54" s="583"/>
      <c r="BL54" s="580"/>
    </row>
    <row r="55" spans="1:64" x14ac:dyDescent="0.25">
      <c r="A55" s="319" t="s">
        <v>197</v>
      </c>
      <c r="B55" s="320" t="s">
        <v>164</v>
      </c>
      <c r="C55" s="314" t="s">
        <v>165</v>
      </c>
      <c r="D55" s="605">
        <v>97.48</v>
      </c>
      <c r="E55" s="328">
        <f t="shared" si="10"/>
        <v>0</v>
      </c>
      <c r="F55" s="325">
        <f t="shared" si="8"/>
        <v>0</v>
      </c>
      <c r="G55" s="330"/>
      <c r="H55" s="330"/>
      <c r="I55" s="330"/>
      <c r="J55" s="330"/>
      <c r="K55" s="330"/>
      <c r="L55" s="330"/>
      <c r="M55" s="330"/>
      <c r="N55" s="330"/>
      <c r="O55" s="330"/>
      <c r="P55" s="330"/>
      <c r="Q55" s="330"/>
      <c r="R55" s="325">
        <f>SUM(S55:Z55,BB55:BC55,AB55:AZ55)</f>
        <v>0</v>
      </c>
      <c r="S55" s="330"/>
      <c r="T55" s="330"/>
      <c r="U55" s="330"/>
      <c r="V55" s="330"/>
      <c r="W55" s="330"/>
      <c r="X55" s="330"/>
      <c r="Y55" s="330"/>
      <c r="Z55" s="330"/>
      <c r="AA55" s="551">
        <f t="shared" si="14"/>
        <v>0</v>
      </c>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29">
        <f>D55-BE55</f>
        <v>97.48</v>
      </c>
      <c r="BB55" s="330"/>
      <c r="BC55" s="330"/>
      <c r="BD55" s="330"/>
      <c r="BE55" s="325">
        <f>SUM(BB55:BD55,AB55:AZ55,G55:Q55,S55:Z55)</f>
        <v>0</v>
      </c>
      <c r="BF55" s="314">
        <f>BA60</f>
        <v>97.48</v>
      </c>
      <c r="BG55" s="117">
        <f t="shared" si="13"/>
        <v>0</v>
      </c>
      <c r="BH55" s="296"/>
      <c r="BI55" s="295"/>
      <c r="BK55" s="583"/>
      <c r="BL55" s="580"/>
    </row>
    <row r="56" spans="1:64" x14ac:dyDescent="0.25">
      <c r="A56" s="319" t="s">
        <v>198</v>
      </c>
      <c r="B56" s="320" t="s">
        <v>163</v>
      </c>
      <c r="C56" s="314" t="s">
        <v>166</v>
      </c>
      <c r="D56" s="605">
        <v>0.16</v>
      </c>
      <c r="E56" s="328">
        <f t="shared" si="10"/>
        <v>0</v>
      </c>
      <c r="F56" s="325">
        <f t="shared" si="8"/>
        <v>0</v>
      </c>
      <c r="G56" s="330"/>
      <c r="H56" s="330"/>
      <c r="I56" s="330"/>
      <c r="J56" s="330"/>
      <c r="K56" s="330"/>
      <c r="L56" s="330"/>
      <c r="M56" s="330"/>
      <c r="N56" s="330"/>
      <c r="O56" s="330"/>
      <c r="P56" s="330"/>
      <c r="Q56" s="330"/>
      <c r="R56" s="325">
        <f>SUM(S56:Z56,BC56,AB56:BA56)</f>
        <v>0</v>
      </c>
      <c r="S56" s="330"/>
      <c r="T56" s="330"/>
      <c r="U56" s="330"/>
      <c r="V56" s="330"/>
      <c r="W56" s="330"/>
      <c r="X56" s="330"/>
      <c r="Y56" s="330"/>
      <c r="Z56" s="330"/>
      <c r="AA56" s="551">
        <f t="shared" si="14"/>
        <v>0</v>
      </c>
      <c r="AB56" s="330"/>
      <c r="AC56" s="330"/>
      <c r="AD56" s="330"/>
      <c r="AE56" s="330"/>
      <c r="AF56" s="330"/>
      <c r="AG56" s="330"/>
      <c r="AH56" s="330"/>
      <c r="AI56" s="330"/>
      <c r="AJ56" s="330"/>
      <c r="AK56" s="330"/>
      <c r="AL56" s="330"/>
      <c r="AM56" s="330"/>
      <c r="AN56" s="330"/>
      <c r="AO56" s="330"/>
      <c r="AP56" s="330"/>
      <c r="AQ56" s="330"/>
      <c r="AR56" s="330"/>
      <c r="AS56" s="330"/>
      <c r="AT56" s="330"/>
      <c r="AU56" s="330"/>
      <c r="AV56" s="331"/>
      <c r="AW56" s="330"/>
      <c r="AX56" s="330"/>
      <c r="AY56" s="330"/>
      <c r="AZ56" s="330"/>
      <c r="BA56" s="330"/>
      <c r="BB56" s="329">
        <f>D56-BE56</f>
        <v>0.16</v>
      </c>
      <c r="BC56" s="330"/>
      <c r="BD56" s="330"/>
      <c r="BE56" s="325">
        <f>SUM(BC56:BD56,AB56:BA56,G56:Q56,S56:Z56)</f>
        <v>0</v>
      </c>
      <c r="BF56" s="314">
        <f>BB60</f>
        <v>0.16</v>
      </c>
      <c r="BG56" s="117">
        <f t="shared" si="13"/>
        <v>0</v>
      </c>
      <c r="BH56" s="296"/>
      <c r="BI56" s="295"/>
      <c r="BK56" s="583"/>
      <c r="BL56" s="580"/>
    </row>
    <row r="57" spans="1:64" ht="16.5" thickBot="1" x14ac:dyDescent="0.3">
      <c r="A57" s="319" t="s">
        <v>199</v>
      </c>
      <c r="B57" s="320" t="s">
        <v>81</v>
      </c>
      <c r="C57" s="314" t="s">
        <v>82</v>
      </c>
      <c r="D57" s="608"/>
      <c r="E57" s="328">
        <f t="shared" si="10"/>
        <v>0</v>
      </c>
      <c r="F57" s="325">
        <f>SUM(G57:H57)</f>
        <v>0</v>
      </c>
      <c r="G57" s="330"/>
      <c r="H57" s="330"/>
      <c r="I57" s="330"/>
      <c r="J57" s="330"/>
      <c r="K57" s="330"/>
      <c r="L57" s="330"/>
      <c r="M57" s="330"/>
      <c r="N57" s="330"/>
      <c r="O57" s="330"/>
      <c r="P57" s="330"/>
      <c r="Q57" s="330"/>
      <c r="R57" s="325">
        <f>SUM(S57:Z57,AB57:BB57)</f>
        <v>0</v>
      </c>
      <c r="S57" s="330"/>
      <c r="T57" s="330"/>
      <c r="U57" s="330"/>
      <c r="V57" s="330"/>
      <c r="W57" s="330"/>
      <c r="X57" s="330"/>
      <c r="Y57" s="330"/>
      <c r="Z57" s="330"/>
      <c r="AA57" s="551">
        <f t="shared" si="14"/>
        <v>0</v>
      </c>
      <c r="AB57" s="330"/>
      <c r="AC57" s="330"/>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29">
        <f>D57-BE57</f>
        <v>0</v>
      </c>
      <c r="BD57" s="330"/>
      <c r="BE57" s="325">
        <f>SUM(BD57,AB57:BB57,G57:Q57,S57:Z57)</f>
        <v>0</v>
      </c>
      <c r="BF57" s="314">
        <f>BC60</f>
        <v>0</v>
      </c>
      <c r="BG57" s="117">
        <f t="shared" si="13"/>
        <v>0</v>
      </c>
      <c r="BH57" s="296"/>
      <c r="BI57" s="295"/>
      <c r="BK57" s="583"/>
      <c r="BL57" s="580"/>
    </row>
    <row r="58" spans="1:64" x14ac:dyDescent="0.25">
      <c r="A58" s="338">
        <v>3</v>
      </c>
      <c r="B58" s="339" t="s">
        <v>76</v>
      </c>
      <c r="C58" s="340" t="s">
        <v>89</v>
      </c>
      <c r="D58" s="601">
        <v>85.16</v>
      </c>
      <c r="E58" s="328">
        <f t="shared" si="10"/>
        <v>0</v>
      </c>
      <c r="F58" s="325">
        <f>SUM(G58:H58)</f>
        <v>0</v>
      </c>
      <c r="G58" s="330"/>
      <c r="H58" s="330"/>
      <c r="I58" s="330"/>
      <c r="J58" s="330"/>
      <c r="K58" s="330"/>
      <c r="L58" s="330"/>
      <c r="M58" s="330"/>
      <c r="N58" s="330"/>
      <c r="O58" s="330"/>
      <c r="P58" s="330"/>
      <c r="Q58" s="330"/>
      <c r="R58" s="325">
        <f>SUM(S58:Z58,AB58:BC58)</f>
        <v>0.7</v>
      </c>
      <c r="S58" s="330"/>
      <c r="T58" s="330"/>
      <c r="U58" s="330"/>
      <c r="V58" s="330"/>
      <c r="W58" s="330"/>
      <c r="X58" s="330"/>
      <c r="Y58" s="330"/>
      <c r="Z58" s="330"/>
      <c r="AA58" s="551">
        <f t="shared" si="14"/>
        <v>0.7</v>
      </c>
      <c r="AB58" s="330">
        <v>0.6</v>
      </c>
      <c r="AC58" s="330"/>
      <c r="AD58" s="330"/>
      <c r="AE58" s="330"/>
      <c r="AF58" s="330"/>
      <c r="AG58" s="330"/>
      <c r="AH58" s="330"/>
      <c r="AI58" s="330">
        <v>0.1</v>
      </c>
      <c r="AJ58" s="330"/>
      <c r="AK58" s="330"/>
      <c r="AL58" s="330"/>
      <c r="AM58" s="330"/>
      <c r="AN58" s="330"/>
      <c r="AO58" s="330"/>
      <c r="AP58" s="330"/>
      <c r="AQ58" s="330"/>
      <c r="AR58" s="330"/>
      <c r="AS58" s="330"/>
      <c r="AT58" s="330"/>
      <c r="AU58" s="330"/>
      <c r="AV58" s="330"/>
      <c r="AW58" s="330"/>
      <c r="AX58" s="330"/>
      <c r="AY58" s="330"/>
      <c r="AZ58" s="330"/>
      <c r="BA58" s="330"/>
      <c r="BB58" s="330"/>
      <c r="BC58" s="330"/>
      <c r="BD58" s="329">
        <f>D58-BE58</f>
        <v>84.46</v>
      </c>
      <c r="BE58" s="325">
        <f>SUM(AB58:BC58,G58:Q58,S58:Z58)</f>
        <v>0.7</v>
      </c>
      <c r="BF58" s="314">
        <f>BD60</f>
        <v>84.46</v>
      </c>
      <c r="BG58" s="117">
        <f t="shared" si="13"/>
        <v>0.70000000000000284</v>
      </c>
      <c r="BH58" s="296"/>
      <c r="BI58" s="297"/>
      <c r="BK58" s="582"/>
      <c r="BL58" s="580"/>
    </row>
    <row r="59" spans="1:64" ht="16.5" customHeight="1" x14ac:dyDescent="0.25">
      <c r="A59" s="341"/>
      <c r="B59" s="342" t="s">
        <v>121</v>
      </c>
      <c r="C59" s="343"/>
      <c r="D59" s="330"/>
      <c r="E59" s="325">
        <f>SUM(G59:Q59)</f>
        <v>0</v>
      </c>
      <c r="F59" s="325">
        <f>SUM(G59:H59)</f>
        <v>0</v>
      </c>
      <c r="G59" s="325">
        <f>SUM(G30:G58,G10:G19,G21:G28)</f>
        <v>0</v>
      </c>
      <c r="H59" s="325">
        <f>SUM(H30:H58,H11:H19,H9,H21:H28)</f>
        <v>0</v>
      </c>
      <c r="I59" s="325">
        <f>SUM(I30:I58,I12:I19,I9:I10,I21:I28)</f>
        <v>0</v>
      </c>
      <c r="J59" s="325">
        <f>SUM(J30:J58,J13:J19,J9:J11,J21:J28)</f>
        <v>0</v>
      </c>
      <c r="K59" s="325">
        <f>SUM(K30:K58,K14:K19,K9:K12,K21:K28)</f>
        <v>0</v>
      </c>
      <c r="L59" s="325">
        <f>SUM(L30:L58,L15:L19,L9:L13,L21:L28)</f>
        <v>0</v>
      </c>
      <c r="M59" s="325">
        <f>SUM(M30:M58,M16:M19,M9:M14,M21:M28)</f>
        <v>0</v>
      </c>
      <c r="N59" s="325">
        <f>SUM(N30:N58,N17:N19,N9:N15,N21:N28)</f>
        <v>0</v>
      </c>
      <c r="O59" s="325">
        <f>SUM(O30:O58,O18:O19,O9:O16,O21:O28)</f>
        <v>0</v>
      </c>
      <c r="P59" s="325">
        <f>SUM(P30:P58,P19,P9:P17,P21:P28)</f>
        <v>0</v>
      </c>
      <c r="Q59" s="325">
        <f>SUM(Q30:Q58,Q9:Q18,Q21:Q28)</f>
        <v>0</v>
      </c>
      <c r="R59" s="325">
        <f>SUM(S59:Z59,AB59:BC59)</f>
        <v>812.42999999999984</v>
      </c>
      <c r="S59" s="325">
        <f>SUM(S30:S58,S9:S19,S22:S28)</f>
        <v>788.29</v>
      </c>
      <c r="T59" s="325">
        <f>SUM(T30:T58,T21,T9:T19,T23:T28)</f>
        <v>0.12</v>
      </c>
      <c r="U59" s="325">
        <f>SUM(U30:U58,U21:U22,U9:U19,U24:U28)</f>
        <v>0</v>
      </c>
      <c r="V59" s="325">
        <f>SUM(V30:V58,V21:V23,V9:V19,V25:V28)</f>
        <v>0</v>
      </c>
      <c r="W59" s="325">
        <f>SUM(W30:W58,W21:W24,W9:W19,W26:W28)</f>
        <v>0</v>
      </c>
      <c r="X59" s="325">
        <f>SUM(X30:X58,X21:X25,X9:X19,X27:X28)</f>
        <v>0</v>
      </c>
      <c r="Y59" s="325">
        <f>SUM(Y30:Y58,Y21:Y26,Y9:Y19,Y28)</f>
        <v>0</v>
      </c>
      <c r="Z59" s="325">
        <f>SUM(Z30:Z58,Z21:Z27,Z9:Z19)</f>
        <v>0</v>
      </c>
      <c r="AA59" s="551">
        <f>SUM(AA30:AA58,AA21:AA28,AA9:AA19)</f>
        <v>18.5</v>
      </c>
      <c r="AB59" s="325">
        <f>SUM(AB31:AB58,AB21:AB28,AB9:AB19)</f>
        <v>15.92</v>
      </c>
      <c r="AC59" s="325">
        <f>SUM(AC32:AC58,AC21:AC28,AC9:AC19,AC30)</f>
        <v>1.2</v>
      </c>
      <c r="AD59" s="325">
        <f>SUM(AD33:AD58,AD21:AD28,AD9:AD19,AD30:AD31)</f>
        <v>0</v>
      </c>
      <c r="AE59" s="325">
        <f>SUM(AE34:AE58,AE21:AE28,AE9:AE19,AE30:AE32)</f>
        <v>0</v>
      </c>
      <c r="AF59" s="325">
        <f>SUM(AF35:AF58,AF21:AF28,AF9:AF19,AF30:AF33)</f>
        <v>0.04</v>
      </c>
      <c r="AG59" s="325">
        <f>SUM(AG36:AG58,AG21:AG28,AG9:AG19,AG30:AG34)</f>
        <v>0</v>
      </c>
      <c r="AH59" s="325">
        <f>SUM(AH37:AH58,AH21:AH28,AH9:AH19,AH30:AH35)</f>
        <v>0</v>
      </c>
      <c r="AI59" s="325">
        <f>SUM(AI38:AI58,AI21:AI28,AI9:AI19,AI30:AI36)</f>
        <v>0.28000000000000003</v>
      </c>
      <c r="AJ59" s="325">
        <f>SUM(AJ39:AJ58,AJ21:AJ28,AJ9:AJ19,AJ30:AJ37)</f>
        <v>0</v>
      </c>
      <c r="AK59" s="325">
        <f>SUM(AK40:AK58,AK21:AK28,AK9:AK19,AK30:AK38)</f>
        <v>0</v>
      </c>
      <c r="AL59" s="325">
        <f>SUM(AL41:AL58,AL21:AL28,AL9:AL19,AL30:AL39)</f>
        <v>0.5</v>
      </c>
      <c r="AM59" s="325">
        <f>SUM(AM42:AM58,AM21:AM28,AM9:AM19,AM30:AM40)</f>
        <v>0.56000000000000005</v>
      </c>
      <c r="AN59" s="325">
        <f>SUM(AN43:AN58,AN21:AN28,AN9:AN19,AN30:AN41)</f>
        <v>0</v>
      </c>
      <c r="AO59" s="325">
        <f>SUM(AO44:AO58,AO21:AO28,AO9:AO19,AO30:AO42)</f>
        <v>0</v>
      </c>
      <c r="AP59" s="325">
        <f>SUM(AP45:AP58,AP21:AP28,AP9:AP19,AP30:AP43)</f>
        <v>0</v>
      </c>
      <c r="AQ59" s="325">
        <f>SUM(AQ46:AQ58,AQ21:AQ28,AQ9:AQ19,AQ30:AQ44)</f>
        <v>0</v>
      </c>
      <c r="AR59" s="325">
        <f>SUM(AR47:AR58,AR21:AR28,AR9:AR19,AR30:AR45)</f>
        <v>0</v>
      </c>
      <c r="AS59" s="325">
        <f>SUM(AS48:AS58,AS21:AS28,AS9:AS19,AS30:AS46)</f>
        <v>0.3</v>
      </c>
      <c r="AT59" s="325">
        <f>SUM(AT49:AT58,AT21:AT28,AT9:AT19,AT30:AT47)</f>
        <v>0</v>
      </c>
      <c r="AU59" s="325">
        <f>SUM(AU50:AU58,AU21:AU28,AU9:AU19,AU30:AU48)</f>
        <v>5</v>
      </c>
      <c r="AV59" s="325">
        <f>SUM(AV51:AV58,AV21:AV28,AV9:AV19,AV30:AV49)</f>
        <v>0</v>
      </c>
      <c r="AW59" s="325">
        <f>SUM(AW52:AW58,AW21:AW28,AW9:AW19,AW30:AW50)</f>
        <v>0.22</v>
      </c>
      <c r="AX59" s="325">
        <f>SUM(AX53:AX58,AX30:AX51,AX9:AX19,AX21:AX28)</f>
        <v>0</v>
      </c>
      <c r="AY59" s="325">
        <f>SUM(AY54:AY58,AY30:AY52,AY9:AY19,AY21:AY28)</f>
        <v>0</v>
      </c>
      <c r="AZ59" s="325">
        <f>SUM(AZ55:AZ58,AZ30:AZ53,AZ9:AZ19,AZ21:AZ28)</f>
        <v>0</v>
      </c>
      <c r="BA59" s="325">
        <f>SUM(BA56:BA58,BA30:BA54,BA9:BA19,BA21:BA28)</f>
        <v>0</v>
      </c>
      <c r="BB59" s="325">
        <f>SUM(BB57:BB58,BB30:BB55,BB9:BB19,BB21:BB28)</f>
        <v>0</v>
      </c>
      <c r="BC59" s="325">
        <f>SUM(BC58,BC30:BC56,BC9:BC19,BC21:BC28)</f>
        <v>0</v>
      </c>
      <c r="BD59" s="325">
        <f>SUM(BD30:BD57,BD9:BD19,BD21:BD28)</f>
        <v>0</v>
      </c>
      <c r="BE59" s="330"/>
      <c r="BF59" s="330"/>
      <c r="BG59" s="116"/>
      <c r="BH59" s="296"/>
      <c r="BI59" s="295"/>
      <c r="BK59" s="582"/>
      <c r="BL59" s="580"/>
    </row>
    <row r="60" spans="1:64" ht="36.75" customHeight="1" x14ac:dyDescent="0.25">
      <c r="A60" s="344"/>
      <c r="B60" s="345" t="s">
        <v>122</v>
      </c>
      <c r="C60" s="346"/>
      <c r="D60" s="347"/>
      <c r="E60" s="347">
        <f>E59+E7</f>
        <v>16012.689999999999</v>
      </c>
      <c r="F60" s="347">
        <f>F8+F59</f>
        <v>42.480000000000004</v>
      </c>
      <c r="G60" s="347">
        <f>G59+G9</f>
        <v>37.25</v>
      </c>
      <c r="H60" s="347">
        <f>H10+H59</f>
        <v>5.23</v>
      </c>
      <c r="I60" s="347">
        <f>I11+I59</f>
        <v>107.13</v>
      </c>
      <c r="J60" s="347">
        <f>J12+J59</f>
        <v>1024.68</v>
      </c>
      <c r="K60" s="347">
        <f>K13+K59</f>
        <v>7835.32</v>
      </c>
      <c r="L60" s="347">
        <f>L14+L59</f>
        <v>0</v>
      </c>
      <c r="M60" s="347">
        <f>M15+M59</f>
        <v>6996.1900000000005</v>
      </c>
      <c r="N60" s="347">
        <f>N16+N59</f>
        <v>6304.26</v>
      </c>
      <c r="O60" s="347">
        <f>O59+O17</f>
        <v>6.89</v>
      </c>
      <c r="P60" s="347">
        <f>P59+P18</f>
        <v>0</v>
      </c>
      <c r="Q60" s="347">
        <f>Q59+Q19</f>
        <v>0</v>
      </c>
      <c r="R60" s="347">
        <f>SUM(R59,R20)</f>
        <v>1039.2799999999997</v>
      </c>
      <c r="S60" s="347">
        <f>S59+S21</f>
        <v>795.9</v>
      </c>
      <c r="T60" s="347">
        <f>T59+T22</f>
        <v>0.12</v>
      </c>
      <c r="U60" s="347">
        <f>U59+U23</f>
        <v>0</v>
      </c>
      <c r="V60" s="347">
        <f>+V59+V24</f>
        <v>0</v>
      </c>
      <c r="W60" s="347">
        <f>+W59+W25</f>
        <v>0</v>
      </c>
      <c r="X60" s="347">
        <f>X59+X26</f>
        <v>1.99</v>
      </c>
      <c r="Y60" s="347">
        <f>+Y59+Y27</f>
        <v>0</v>
      </c>
      <c r="Z60" s="347">
        <f>+Z59+Z28</f>
        <v>0</v>
      </c>
      <c r="AA60" s="553">
        <f>+AA59+AA29</f>
        <v>93.72</v>
      </c>
      <c r="AB60" s="347">
        <f>+AB59+AB30</f>
        <v>68.209999999999994</v>
      </c>
      <c r="AC60" s="347">
        <f>+AC59+AC31</f>
        <v>10.309999999999999</v>
      </c>
      <c r="AD60" s="347">
        <f>+AD59+AD32</f>
        <v>0.03</v>
      </c>
      <c r="AE60" s="347">
        <f>+AE59+AE33</f>
        <v>0.14000000000000001</v>
      </c>
      <c r="AF60" s="347">
        <f>+AF59+AF34</f>
        <v>2.78</v>
      </c>
      <c r="AG60" s="347">
        <f>+AG59+AG35</f>
        <v>0.3</v>
      </c>
      <c r="AH60" s="347">
        <f>+AH59+AH36</f>
        <v>0.15</v>
      </c>
      <c r="AI60" s="347">
        <f>+AI59+AI37</f>
        <v>0.55000000000000004</v>
      </c>
      <c r="AJ60" s="347">
        <f>+AJ59+AJ38</f>
        <v>0</v>
      </c>
      <c r="AK60" s="347">
        <f>+AK59+AK39</f>
        <v>0</v>
      </c>
      <c r="AL60" s="347">
        <f>+AL59+AL40</f>
        <v>0.5</v>
      </c>
      <c r="AM60" s="347">
        <f>+AM59+AM41</f>
        <v>2.7</v>
      </c>
      <c r="AN60" s="347">
        <f>+AN59+AN42</f>
        <v>7.67</v>
      </c>
      <c r="AO60" s="347">
        <f>+AO59+AO43</f>
        <v>0</v>
      </c>
      <c r="AP60" s="347">
        <f>+AP59+AP44</f>
        <v>0</v>
      </c>
      <c r="AQ60" s="347">
        <f>+AQ59+AQ45</f>
        <v>0.38</v>
      </c>
      <c r="AR60" s="347">
        <f>AR59+AR46</f>
        <v>0</v>
      </c>
      <c r="AS60" s="347">
        <f>AS59+AS47</f>
        <v>1.61</v>
      </c>
      <c r="AT60" s="347">
        <f>AT59+AT48</f>
        <v>0</v>
      </c>
      <c r="AU60" s="347">
        <f>AU59+AU49</f>
        <v>47.61</v>
      </c>
      <c r="AV60" s="347">
        <f>AV59+AV50</f>
        <v>0</v>
      </c>
      <c r="AW60" s="347">
        <f>AW59+AW51</f>
        <v>0.63</v>
      </c>
      <c r="AX60" s="347">
        <f>AX59+AX52</f>
        <v>0</v>
      </c>
      <c r="AY60" s="347">
        <f>AY59+AY53</f>
        <v>0</v>
      </c>
      <c r="AZ60" s="347">
        <f>AZ59+AZ54</f>
        <v>0.06</v>
      </c>
      <c r="BA60" s="347">
        <f>BA59+BA55</f>
        <v>97.48</v>
      </c>
      <c r="BB60" s="347">
        <f>BB59+BB56</f>
        <v>0.16</v>
      </c>
      <c r="BC60" s="347">
        <f>BC59+BC57</f>
        <v>0</v>
      </c>
      <c r="BD60" s="347">
        <f>BD59+BD58</f>
        <v>84.46</v>
      </c>
      <c r="BE60" s="347"/>
      <c r="BF60" s="347"/>
      <c r="BG60" s="116"/>
      <c r="BH60" s="296"/>
      <c r="BI60" s="295"/>
      <c r="BK60" s="582"/>
      <c r="BL60" s="578"/>
    </row>
    <row r="61" spans="1:64" ht="36.75" customHeight="1" x14ac:dyDescent="0.25">
      <c r="A61" s="119"/>
      <c r="B61" s="124"/>
      <c r="C61" s="125"/>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547"/>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H61" s="296"/>
      <c r="BI61" s="295"/>
      <c r="BK61" s="582"/>
      <c r="BL61" s="578"/>
    </row>
    <row r="62" spans="1:64" ht="31.5" customHeight="1" x14ac:dyDescent="0.25">
      <c r="A62" s="119"/>
      <c r="B62" s="120" t="s">
        <v>171</v>
      </c>
      <c r="C62" s="121" t="s">
        <v>167</v>
      </c>
      <c r="D62" s="122"/>
      <c r="E62" s="116"/>
      <c r="F62" s="116"/>
      <c r="G62" s="116"/>
      <c r="H62" s="116"/>
      <c r="I62" s="116"/>
      <c r="J62" s="116"/>
      <c r="K62" s="116"/>
      <c r="L62" s="116"/>
      <c r="M62" s="116"/>
      <c r="N62" s="116"/>
      <c r="O62" s="116"/>
      <c r="P62" s="116"/>
      <c r="Q62" s="116"/>
      <c r="R62" s="116"/>
      <c r="S62" s="116"/>
      <c r="T62" s="116"/>
      <c r="U62" s="116"/>
      <c r="V62" s="116"/>
      <c r="W62" s="116"/>
      <c r="X62" s="116"/>
      <c r="Y62" s="116"/>
      <c r="Z62" s="116"/>
      <c r="AA62" s="547"/>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H62" s="296"/>
      <c r="BI62" s="295"/>
      <c r="BK62" s="582"/>
      <c r="BL62" s="578"/>
    </row>
    <row r="63" spans="1:64" ht="16.5" thickBot="1" x14ac:dyDescent="0.3">
      <c r="A63" s="119"/>
      <c r="B63" s="120" t="s">
        <v>172</v>
      </c>
      <c r="C63" s="121" t="s">
        <v>168</v>
      </c>
      <c r="D63" s="122"/>
      <c r="E63" s="116"/>
      <c r="F63" s="116"/>
      <c r="G63" s="116"/>
      <c r="H63" s="116"/>
      <c r="I63" s="116"/>
      <c r="J63" s="116"/>
      <c r="K63" s="116"/>
      <c r="L63" s="116"/>
      <c r="M63" s="116"/>
      <c r="N63" s="116"/>
      <c r="O63" s="116"/>
      <c r="P63" s="116"/>
      <c r="Q63" s="116"/>
      <c r="R63" s="116"/>
      <c r="S63" s="116"/>
      <c r="T63" s="116"/>
      <c r="U63" s="116"/>
      <c r="V63" s="116"/>
      <c r="W63" s="116"/>
      <c r="X63" s="116"/>
      <c r="Y63" s="116"/>
      <c r="Z63" s="116"/>
      <c r="AA63" s="547"/>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5"/>
      <c r="AX63" s="115"/>
      <c r="AY63" s="115"/>
      <c r="AZ63" s="116"/>
      <c r="BA63" s="116"/>
      <c r="BB63" s="116"/>
      <c r="BC63" s="116"/>
      <c r="BD63" s="116"/>
      <c r="BE63" s="116"/>
      <c r="BF63" s="116"/>
      <c r="BH63" s="296"/>
      <c r="BI63" s="295"/>
      <c r="BK63" s="584"/>
      <c r="BL63" s="585"/>
    </row>
    <row r="64" spans="1:64" x14ac:dyDescent="0.25">
      <c r="A64" s="119"/>
      <c r="B64" s="120" t="s">
        <v>173</v>
      </c>
      <c r="C64" s="121" t="s">
        <v>127</v>
      </c>
      <c r="D64" s="122"/>
      <c r="E64" s="116"/>
      <c r="F64" s="116"/>
      <c r="G64" s="116"/>
      <c r="H64" s="116"/>
      <c r="I64" s="116"/>
      <c r="J64" s="116"/>
      <c r="K64" s="116"/>
      <c r="L64" s="116"/>
      <c r="M64" s="116"/>
      <c r="N64" s="116"/>
      <c r="O64" s="116"/>
      <c r="P64" s="116"/>
      <c r="Q64" s="116"/>
      <c r="R64" s="116"/>
      <c r="S64" s="116"/>
      <c r="T64" s="116"/>
      <c r="U64" s="116"/>
      <c r="V64" s="116"/>
      <c r="W64" s="116"/>
      <c r="X64" s="116"/>
      <c r="Y64" s="116"/>
      <c r="Z64" s="116"/>
      <c r="AA64" s="547"/>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5"/>
      <c r="AX64" s="115"/>
      <c r="AY64" s="115"/>
      <c r="AZ64" s="116"/>
      <c r="BA64" s="116"/>
      <c r="BB64" s="116"/>
      <c r="BC64" s="116"/>
      <c r="BD64" s="116"/>
      <c r="BE64" s="116"/>
      <c r="BF64" s="116"/>
      <c r="BH64" s="296"/>
      <c r="BI64" s="295"/>
    </row>
    <row r="65" spans="1:61" x14ac:dyDescent="0.25">
      <c r="A65" s="119"/>
      <c r="B65" s="124"/>
      <c r="C65" s="125"/>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547"/>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5"/>
      <c r="AX65" s="115"/>
      <c r="AY65" s="115"/>
      <c r="AZ65" s="116"/>
      <c r="BA65" s="116"/>
      <c r="BB65" s="116"/>
      <c r="BC65" s="116"/>
      <c r="BD65" s="116"/>
      <c r="BE65" s="116"/>
      <c r="BF65" s="116"/>
      <c r="BH65" s="296"/>
      <c r="BI65" s="293"/>
    </row>
    <row r="66" spans="1:61" x14ac:dyDescent="0.25">
      <c r="AW66" s="115"/>
      <c r="AX66" s="115"/>
      <c r="AY66" s="115"/>
      <c r="BH66" s="296"/>
      <c r="BI66" s="293"/>
    </row>
    <row r="67" spans="1:61" x14ac:dyDescent="0.25">
      <c r="BH67" s="296"/>
      <c r="BI67" s="293"/>
    </row>
    <row r="68" spans="1:61" x14ac:dyDescent="0.25">
      <c r="BH68" s="296"/>
      <c r="BI68" s="293"/>
    </row>
    <row r="69" spans="1:61" x14ac:dyDescent="0.25">
      <c r="BH69" s="294"/>
      <c r="BI69" s="293"/>
    </row>
    <row r="70" spans="1:61" x14ac:dyDescent="0.25">
      <c r="BH70" s="294"/>
      <c r="BI70" s="293"/>
    </row>
    <row r="71" spans="1:61" x14ac:dyDescent="0.25">
      <c r="BH71" s="294"/>
      <c r="BI71" s="295"/>
    </row>
    <row r="72" spans="1:61" x14ac:dyDescent="0.25">
      <c r="BH72" s="294"/>
      <c r="BI72" s="295"/>
    </row>
    <row r="73" spans="1:61" x14ac:dyDescent="0.25">
      <c r="BH73" s="294"/>
      <c r="BI73" s="295"/>
    </row>
    <row r="76" spans="1:61" x14ac:dyDescent="0.25">
      <c r="B76" s="143"/>
    </row>
  </sheetData>
  <sheetProtection selectLockedCells="1"/>
  <mergeCells count="11">
    <mergeCell ref="D5:D6"/>
    <mergeCell ref="F5:BD5"/>
    <mergeCell ref="BE5:BE6"/>
    <mergeCell ref="BF5:BF6"/>
    <mergeCell ref="A1:B1"/>
    <mergeCell ref="A2:BE2"/>
    <mergeCell ref="A3:BF3"/>
    <mergeCell ref="BC4:BF4"/>
    <mergeCell ref="A5:A6"/>
    <mergeCell ref="B5:B6"/>
    <mergeCell ref="C5:C6"/>
  </mergeCells>
  <pageMargins left="0.47" right="0.16" top="0.64" bottom="0.2" header="0.56999999999999995" footer="0.16"/>
  <pageSetup paperSize="8"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N76"/>
  <sheetViews>
    <sheetView topLeftCell="A4" zoomScale="55" zoomScaleNormal="55" zoomScaleSheetLayoutView="55" workbookViewId="0">
      <pane xSplit="4" ySplit="3" topLeftCell="E40" activePane="bottomRight" state="frozen"/>
      <selection activeCell="D14" sqref="D14"/>
      <selection pane="topRight" activeCell="D14" sqref="D14"/>
      <selection pane="bottomLeft" activeCell="D14" sqref="D14"/>
      <selection pane="bottomRight" activeCell="D14" sqref="D14"/>
    </sheetView>
  </sheetViews>
  <sheetFormatPr defaultColWidth="7.85546875" defaultRowHeight="15.75" x14ac:dyDescent="0.25"/>
  <cols>
    <col min="1" max="1" width="7.5703125" style="140" customWidth="1"/>
    <col min="2" max="2" width="53" style="141" bestFit="1" customWidth="1"/>
    <col min="3" max="3" width="8.85546875" style="142" customWidth="1"/>
    <col min="4" max="4" width="14.85546875" style="99" bestFit="1" customWidth="1"/>
    <col min="5" max="7" width="9.7109375" style="99" bestFit="1" customWidth="1"/>
    <col min="8" max="8" width="8.42578125" style="99" bestFit="1" customWidth="1"/>
    <col min="9" max="9" width="9" style="99" bestFit="1" customWidth="1"/>
    <col min="10" max="10" width="8.42578125" style="99" bestFit="1" customWidth="1"/>
    <col min="11" max="13" width="7.140625" style="99" bestFit="1" customWidth="1"/>
    <col min="14" max="14" width="6.85546875" style="99" bestFit="1" customWidth="1"/>
    <col min="15" max="15" width="8.42578125" style="99" bestFit="1" customWidth="1"/>
    <col min="16" max="16" width="6.85546875" style="99" bestFit="1" customWidth="1"/>
    <col min="17" max="17" width="7.7109375" style="99" bestFit="1" customWidth="1"/>
    <col min="18" max="18" width="10.28515625" style="99" bestFit="1" customWidth="1"/>
    <col min="19" max="19" width="7.7109375" style="99" bestFit="1" customWidth="1"/>
    <col min="20" max="20" width="7.140625" style="99" bestFit="1" customWidth="1"/>
    <col min="21" max="22" width="6.5703125" style="99" bestFit="1" customWidth="1"/>
    <col min="23" max="23" width="7.7109375" style="99" bestFit="1" customWidth="1"/>
    <col min="24" max="24" width="7.140625" style="99" bestFit="1" customWidth="1"/>
    <col min="25" max="25" width="6.5703125" style="99" bestFit="1" customWidth="1"/>
    <col min="26" max="26" width="7.140625" style="99" bestFit="1" customWidth="1"/>
    <col min="27" max="27" width="9.28515625" style="554" bestFit="1" customWidth="1"/>
    <col min="28" max="28" width="7.140625" style="99" bestFit="1" customWidth="1"/>
    <col min="29" max="36" width="7.7109375" style="99" bestFit="1" customWidth="1"/>
    <col min="37" max="37" width="8.42578125" style="99" bestFit="1" customWidth="1"/>
    <col min="38" max="38" width="8" style="99" bestFit="1" customWidth="1"/>
    <col min="39" max="44" width="8.42578125" style="99" bestFit="1" customWidth="1"/>
    <col min="45" max="45" width="6.85546875" style="99" bestFit="1" customWidth="1"/>
    <col min="46" max="46" width="6.5703125" style="99" bestFit="1" customWidth="1"/>
    <col min="47" max="47" width="6.85546875" style="99" bestFit="1" customWidth="1"/>
    <col min="48" max="48" width="9" style="99" bestFit="1" customWidth="1"/>
    <col min="49" max="49" width="7.7109375" style="99" bestFit="1" customWidth="1"/>
    <col min="50" max="50" width="7.140625" style="99" bestFit="1" customWidth="1"/>
    <col min="51" max="52" width="7.7109375" style="99" bestFit="1" customWidth="1"/>
    <col min="53" max="53" width="9" style="99" bestFit="1" customWidth="1"/>
    <col min="54" max="54" width="8.140625" style="99" bestFit="1" customWidth="1"/>
    <col min="55" max="55" width="7.42578125" style="99" bestFit="1" customWidth="1"/>
    <col min="56" max="56" width="8.42578125" style="99" bestFit="1" customWidth="1"/>
    <col min="57" max="57" width="8.7109375" style="99" customWidth="1"/>
    <col min="58" max="58" width="13.85546875" style="99" bestFit="1" customWidth="1"/>
    <col min="59" max="59" width="16.5703125" style="99" customWidth="1"/>
    <col min="60" max="60" width="47.5703125" style="99" customWidth="1"/>
    <col min="61" max="61" width="7.85546875" style="99"/>
    <col min="62" max="62" width="11.7109375" style="99" customWidth="1"/>
    <col min="63" max="64" width="29.42578125" style="99" customWidth="1"/>
    <col min="65" max="65" width="7.85546875" style="99"/>
    <col min="66" max="66" width="26.5703125" style="99" customWidth="1"/>
    <col min="67" max="16384" width="7.85546875" style="99"/>
  </cols>
  <sheetData>
    <row r="1" spans="1:66" x14ac:dyDescent="0.25">
      <c r="A1" s="1249" t="s">
        <v>215</v>
      </c>
      <c r="B1" s="1249"/>
      <c r="C1" s="315"/>
      <c r="D1" s="116"/>
      <c r="E1" s="116"/>
      <c r="F1" s="116"/>
      <c r="G1" s="116"/>
      <c r="H1" s="116"/>
      <c r="I1" s="116"/>
      <c r="J1" s="116"/>
      <c r="K1" s="116"/>
      <c r="L1" s="116"/>
      <c r="M1" s="116"/>
      <c r="N1" s="116"/>
      <c r="O1" s="116"/>
      <c r="P1" s="116"/>
      <c r="Q1" s="116"/>
      <c r="R1" s="116"/>
      <c r="S1" s="116"/>
      <c r="T1" s="116"/>
      <c r="U1" s="116"/>
      <c r="V1" s="116"/>
      <c r="W1" s="116"/>
      <c r="X1" s="116"/>
      <c r="Y1" s="116"/>
      <c r="Z1" s="116"/>
      <c r="AA1" s="547"/>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row>
    <row r="2" spans="1:66" ht="14.25" customHeight="1" x14ac:dyDescent="0.25">
      <c r="A2" s="1250" t="s">
        <v>2</v>
      </c>
      <c r="B2" s="1250"/>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0"/>
      <c r="AT2" s="1250"/>
      <c r="AU2" s="1250"/>
      <c r="AV2" s="1250"/>
      <c r="AW2" s="1250"/>
      <c r="AX2" s="1250"/>
      <c r="AY2" s="1250"/>
      <c r="AZ2" s="1250"/>
      <c r="BA2" s="1250"/>
      <c r="BB2" s="1250"/>
      <c r="BC2" s="1250"/>
      <c r="BD2" s="1250"/>
      <c r="BE2" s="1250"/>
      <c r="BF2" s="116"/>
      <c r="BG2" s="116"/>
    </row>
    <row r="3" spans="1:66" x14ac:dyDescent="0.25">
      <c r="A3" s="1251" t="s">
        <v>216</v>
      </c>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c r="AS3" s="1251"/>
      <c r="AT3" s="1251"/>
      <c r="AU3" s="1251"/>
      <c r="AV3" s="1251"/>
      <c r="AW3" s="1251"/>
      <c r="AX3" s="1251"/>
      <c r="AY3" s="1251"/>
      <c r="AZ3" s="1251"/>
      <c r="BA3" s="1251"/>
      <c r="BB3" s="1251"/>
      <c r="BC3" s="1251"/>
      <c r="BD3" s="1251"/>
      <c r="BE3" s="1251"/>
      <c r="BF3" s="1251"/>
      <c r="BG3" s="116"/>
    </row>
    <row r="4" spans="1:66" x14ac:dyDescent="0.25">
      <c r="A4" s="317"/>
      <c r="B4" s="316"/>
      <c r="C4" s="317"/>
      <c r="D4" s="317"/>
      <c r="E4" s="317"/>
      <c r="F4" s="317"/>
      <c r="G4" s="317"/>
      <c r="H4" s="317"/>
      <c r="I4" s="317"/>
      <c r="J4" s="317"/>
      <c r="K4" s="317"/>
      <c r="L4" s="317"/>
      <c r="M4" s="317"/>
      <c r="N4" s="317"/>
      <c r="O4" s="317"/>
      <c r="P4" s="317"/>
      <c r="Q4" s="317"/>
      <c r="R4" s="317"/>
      <c r="S4" s="317"/>
      <c r="T4" s="317"/>
      <c r="U4" s="317"/>
      <c r="V4" s="317"/>
      <c r="W4" s="317"/>
      <c r="X4" s="317"/>
      <c r="Y4" s="317"/>
      <c r="Z4" s="317"/>
      <c r="AA4" s="548"/>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1252" t="s">
        <v>32</v>
      </c>
      <c r="BD4" s="1252"/>
      <c r="BE4" s="1252"/>
      <c r="BF4" s="1252"/>
      <c r="BG4" s="116"/>
    </row>
    <row r="5" spans="1:66" ht="14.25" customHeight="1" x14ac:dyDescent="0.25">
      <c r="A5" s="1253" t="s">
        <v>20</v>
      </c>
      <c r="B5" s="1254" t="s">
        <v>170</v>
      </c>
      <c r="C5" s="1175" t="s">
        <v>24</v>
      </c>
      <c r="D5" s="1248" t="s">
        <v>427</v>
      </c>
      <c r="E5" s="311"/>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c r="AX5" s="1248"/>
      <c r="AY5" s="1248"/>
      <c r="AZ5" s="1248"/>
      <c r="BA5" s="1248"/>
      <c r="BB5" s="1248"/>
      <c r="BC5" s="1248"/>
      <c r="BD5" s="1248"/>
      <c r="BE5" s="1248" t="s">
        <v>120</v>
      </c>
      <c r="BF5" s="1248" t="s">
        <v>448</v>
      </c>
      <c r="BG5" s="116"/>
    </row>
    <row r="6" spans="1:66" s="138" customFormat="1" ht="36" customHeight="1" x14ac:dyDescent="0.2">
      <c r="A6" s="1253"/>
      <c r="B6" s="1255"/>
      <c r="C6" s="1256"/>
      <c r="D6" s="1248"/>
      <c r="E6" s="312" t="s">
        <v>25</v>
      </c>
      <c r="F6" s="318" t="s">
        <v>86</v>
      </c>
      <c r="G6" s="311" t="s">
        <v>84</v>
      </c>
      <c r="H6" s="311" t="s">
        <v>207</v>
      </c>
      <c r="I6" s="311" t="s">
        <v>56</v>
      </c>
      <c r="J6" s="311" t="s">
        <v>44</v>
      </c>
      <c r="K6" s="311" t="s">
        <v>26</v>
      </c>
      <c r="L6" s="311" t="s">
        <v>27</v>
      </c>
      <c r="M6" s="311" t="s">
        <v>45</v>
      </c>
      <c r="N6" s="311" t="s">
        <v>447</v>
      </c>
      <c r="O6" s="311" t="s">
        <v>78</v>
      </c>
      <c r="P6" s="311" t="s">
        <v>51</v>
      </c>
      <c r="Q6" s="311" t="s">
        <v>58</v>
      </c>
      <c r="R6" s="312" t="s">
        <v>28</v>
      </c>
      <c r="S6" s="311" t="s">
        <v>29</v>
      </c>
      <c r="T6" s="311" t="s">
        <v>30</v>
      </c>
      <c r="U6" s="311" t="s">
        <v>131</v>
      </c>
      <c r="V6" s="311" t="s">
        <v>135</v>
      </c>
      <c r="W6" s="311" t="s">
        <v>133</v>
      </c>
      <c r="X6" s="311" t="s">
        <v>53</v>
      </c>
      <c r="Y6" s="311" t="s">
        <v>46</v>
      </c>
      <c r="Z6" s="311" t="s">
        <v>54</v>
      </c>
      <c r="AA6" s="549" t="s">
        <v>31</v>
      </c>
      <c r="AB6" s="313" t="s">
        <v>249</v>
      </c>
      <c r="AC6" s="313" t="s">
        <v>258</v>
      </c>
      <c r="AD6" s="313" t="s">
        <v>245</v>
      </c>
      <c r="AE6" s="313" t="s">
        <v>436</v>
      </c>
      <c r="AF6" s="313" t="s">
        <v>246</v>
      </c>
      <c r="AG6" s="313" t="s">
        <v>437</v>
      </c>
      <c r="AH6" s="313" t="s">
        <v>438</v>
      </c>
      <c r="AI6" s="313" t="s">
        <v>364</v>
      </c>
      <c r="AJ6" s="313" t="s">
        <v>439</v>
      </c>
      <c r="AK6" s="313" t="s">
        <v>156</v>
      </c>
      <c r="AL6" s="313" t="s">
        <v>77</v>
      </c>
      <c r="AM6" s="313" t="s">
        <v>103</v>
      </c>
      <c r="AN6" s="313" t="s">
        <v>48</v>
      </c>
      <c r="AO6" s="313" t="s">
        <v>440</v>
      </c>
      <c r="AP6" s="313" t="s">
        <v>441</v>
      </c>
      <c r="AQ6" s="313" t="s">
        <v>346</v>
      </c>
      <c r="AR6" s="314" t="s">
        <v>132</v>
      </c>
      <c r="AS6" s="311" t="s">
        <v>159</v>
      </c>
      <c r="AT6" s="311" t="s">
        <v>160</v>
      </c>
      <c r="AU6" s="311" t="s">
        <v>100</v>
      </c>
      <c r="AV6" s="311" t="s">
        <v>101</v>
      </c>
      <c r="AW6" s="311" t="s">
        <v>105</v>
      </c>
      <c r="AX6" s="311" t="s">
        <v>102</v>
      </c>
      <c r="AY6" s="311" t="s">
        <v>126</v>
      </c>
      <c r="AZ6" s="311" t="s">
        <v>111</v>
      </c>
      <c r="BA6" s="311" t="s">
        <v>165</v>
      </c>
      <c r="BB6" s="311" t="s">
        <v>166</v>
      </c>
      <c r="BC6" s="311" t="s">
        <v>82</v>
      </c>
      <c r="BD6" s="311" t="s">
        <v>89</v>
      </c>
      <c r="BE6" s="1248"/>
      <c r="BF6" s="1248"/>
      <c r="BG6" s="117"/>
    </row>
    <row r="7" spans="1:66" s="138" customFormat="1" x14ac:dyDescent="0.25">
      <c r="A7" s="319">
        <v>1</v>
      </c>
      <c r="B7" s="320" t="s">
        <v>35</v>
      </c>
      <c r="C7" s="321" t="s">
        <v>25</v>
      </c>
      <c r="D7" s="601">
        <f>D8+D11+D12+D13+D14+D15+D17+D18+D19</f>
        <v>4831.08</v>
      </c>
      <c r="E7" s="323">
        <f>D7-BE7</f>
        <v>4740.1099999999997</v>
      </c>
      <c r="F7" s="324">
        <f>SUM(F11:F19)</f>
        <v>0</v>
      </c>
      <c r="G7" s="324">
        <f>SUM(G10:G19)</f>
        <v>0</v>
      </c>
      <c r="H7" s="324">
        <f>SUM(H9,H11:H19)</f>
        <v>0</v>
      </c>
      <c r="I7" s="324">
        <f>SUM(I9:I10,I12:I19)</f>
        <v>0</v>
      </c>
      <c r="J7" s="324">
        <f>SUM(J9:J11,J13:J19)</f>
        <v>10.469999999999999</v>
      </c>
      <c r="K7" s="324">
        <f>SUM(K9:K12,K14:K19)</f>
        <v>0</v>
      </c>
      <c r="L7" s="324">
        <f>SUM(L9:L13,L15:L19)</f>
        <v>0</v>
      </c>
      <c r="M7" s="324">
        <f>SUM(M9:M14,M16:M19)</f>
        <v>0</v>
      </c>
      <c r="N7" s="324">
        <f>SUM(N9:N15,N17:N19)</f>
        <v>0</v>
      </c>
      <c r="O7" s="324">
        <f>SUM(O9:O16,O18:O19)</f>
        <v>0</v>
      </c>
      <c r="P7" s="324">
        <f>SUM(P9:P17,P19)</f>
        <v>0</v>
      </c>
      <c r="Q7" s="324">
        <f>SUM(Q9:Q18)</f>
        <v>14</v>
      </c>
      <c r="R7" s="325">
        <f>SUM(R9:R19)</f>
        <v>66.5</v>
      </c>
      <c r="S7" s="324">
        <f>SUM(S9:S19)</f>
        <v>2</v>
      </c>
      <c r="T7" s="324">
        <f t="shared" ref="T7:BD7" si="0">SUM(T9:T19)</f>
        <v>0.2</v>
      </c>
      <c r="U7" s="324">
        <f t="shared" si="0"/>
        <v>0</v>
      </c>
      <c r="V7" s="324">
        <f t="shared" si="0"/>
        <v>0</v>
      </c>
      <c r="W7" s="324">
        <f t="shared" si="0"/>
        <v>0</v>
      </c>
      <c r="X7" s="324">
        <f t="shared" si="0"/>
        <v>0</v>
      </c>
      <c r="Y7" s="324">
        <f t="shared" si="0"/>
        <v>0</v>
      </c>
      <c r="Z7" s="324">
        <f>SUM(Z9:Z19)</f>
        <v>0</v>
      </c>
      <c r="AA7" s="550">
        <f t="shared" si="0"/>
        <v>29.1</v>
      </c>
      <c r="AB7" s="324">
        <f t="shared" si="0"/>
        <v>12.5</v>
      </c>
      <c r="AC7" s="324">
        <f t="shared" si="0"/>
        <v>16.3</v>
      </c>
      <c r="AD7" s="324">
        <f t="shared" si="0"/>
        <v>0</v>
      </c>
      <c r="AE7" s="324">
        <f t="shared" si="0"/>
        <v>0</v>
      </c>
      <c r="AF7" s="324">
        <f t="shared" si="0"/>
        <v>0</v>
      </c>
      <c r="AG7" s="324">
        <f t="shared" si="0"/>
        <v>0</v>
      </c>
      <c r="AH7" s="324">
        <f t="shared" si="0"/>
        <v>0</v>
      </c>
      <c r="AI7" s="324">
        <f t="shared" si="0"/>
        <v>0</v>
      </c>
      <c r="AJ7" s="324">
        <f t="shared" si="0"/>
        <v>0</v>
      </c>
      <c r="AK7" s="324">
        <f t="shared" si="0"/>
        <v>0</v>
      </c>
      <c r="AL7" s="324">
        <f t="shared" si="0"/>
        <v>0</v>
      </c>
      <c r="AM7" s="324">
        <f t="shared" si="0"/>
        <v>0.3</v>
      </c>
      <c r="AN7" s="324">
        <f t="shared" si="0"/>
        <v>0</v>
      </c>
      <c r="AO7" s="324">
        <f t="shared" si="0"/>
        <v>0</v>
      </c>
      <c r="AP7" s="324">
        <f t="shared" si="0"/>
        <v>0</v>
      </c>
      <c r="AQ7" s="324">
        <f t="shared" si="0"/>
        <v>0</v>
      </c>
      <c r="AR7" s="324">
        <f t="shared" si="0"/>
        <v>0</v>
      </c>
      <c r="AS7" s="324">
        <f t="shared" si="0"/>
        <v>0</v>
      </c>
      <c r="AT7" s="324">
        <f t="shared" si="0"/>
        <v>0</v>
      </c>
      <c r="AU7" s="324">
        <f t="shared" si="0"/>
        <v>35.200000000000003</v>
      </c>
      <c r="AV7" s="324">
        <f t="shared" si="0"/>
        <v>0</v>
      </c>
      <c r="AW7" s="324">
        <f t="shared" si="0"/>
        <v>0</v>
      </c>
      <c r="AX7" s="324">
        <f t="shared" si="0"/>
        <v>0</v>
      </c>
      <c r="AY7" s="324">
        <f t="shared" si="0"/>
        <v>0</v>
      </c>
      <c r="AZ7" s="324">
        <f t="shared" si="0"/>
        <v>0</v>
      </c>
      <c r="BA7" s="324">
        <f t="shared" si="0"/>
        <v>0</v>
      </c>
      <c r="BB7" s="324">
        <f t="shared" si="0"/>
        <v>0</v>
      </c>
      <c r="BC7" s="324">
        <f t="shared" si="0"/>
        <v>0</v>
      </c>
      <c r="BD7" s="324">
        <f t="shared" si="0"/>
        <v>0</v>
      </c>
      <c r="BE7" s="326">
        <f>SUM(BE9:BE19)</f>
        <v>90.97</v>
      </c>
      <c r="BF7" s="327">
        <f>E60</f>
        <v>4764.58</v>
      </c>
      <c r="BG7" s="117">
        <f t="shared" ref="BG7:BG15" si="1">D7-BF7</f>
        <v>66.5</v>
      </c>
      <c r="BH7" s="139"/>
      <c r="BI7" s="115"/>
      <c r="BJ7" s="115"/>
      <c r="BK7" s="581"/>
      <c r="BL7" s="575"/>
    </row>
    <row r="8" spans="1:66" x14ac:dyDescent="0.25">
      <c r="A8" s="319" t="s">
        <v>5</v>
      </c>
      <c r="B8" s="320" t="s">
        <v>85</v>
      </c>
      <c r="C8" s="314" t="s">
        <v>86</v>
      </c>
      <c r="D8" s="601">
        <f>D9+D10</f>
        <v>47.67</v>
      </c>
      <c r="E8" s="328">
        <f>SUM(I8:Q8)</f>
        <v>0</v>
      </c>
      <c r="F8" s="329">
        <f>D8-BE8</f>
        <v>47.67</v>
      </c>
      <c r="G8" s="325">
        <f>SUM(G10)</f>
        <v>0</v>
      </c>
      <c r="H8" s="325">
        <f>SUM(H9)</f>
        <v>0</v>
      </c>
      <c r="I8" s="325">
        <f>SUM(I9:I10)</f>
        <v>0</v>
      </c>
      <c r="J8" s="325">
        <f t="shared" ref="J8:BE8" si="2">SUM(J9:J10)</f>
        <v>0</v>
      </c>
      <c r="K8" s="325">
        <f t="shared" si="2"/>
        <v>0</v>
      </c>
      <c r="L8" s="325">
        <f t="shared" si="2"/>
        <v>0</v>
      </c>
      <c r="M8" s="325">
        <f t="shared" si="2"/>
        <v>0</v>
      </c>
      <c r="N8" s="325">
        <f t="shared" si="2"/>
        <v>0</v>
      </c>
      <c r="O8" s="325">
        <f t="shared" si="2"/>
        <v>0</v>
      </c>
      <c r="P8" s="325">
        <f t="shared" si="2"/>
        <v>0</v>
      </c>
      <c r="Q8" s="325">
        <f t="shared" si="2"/>
        <v>0</v>
      </c>
      <c r="R8" s="325">
        <f>SUM(R9:R10)</f>
        <v>0</v>
      </c>
      <c r="S8" s="325">
        <f t="shared" si="2"/>
        <v>0</v>
      </c>
      <c r="T8" s="325">
        <f t="shared" si="2"/>
        <v>0</v>
      </c>
      <c r="U8" s="325">
        <f t="shared" si="2"/>
        <v>0</v>
      </c>
      <c r="V8" s="325">
        <f t="shared" si="2"/>
        <v>0</v>
      </c>
      <c r="W8" s="325">
        <f t="shared" si="2"/>
        <v>0</v>
      </c>
      <c r="X8" s="325">
        <f t="shared" si="2"/>
        <v>0</v>
      </c>
      <c r="Y8" s="325">
        <f t="shared" si="2"/>
        <v>0</v>
      </c>
      <c r="Z8" s="325">
        <f>SUM(Z9:Z10)</f>
        <v>0</v>
      </c>
      <c r="AA8" s="551">
        <f t="shared" si="2"/>
        <v>0</v>
      </c>
      <c r="AB8" s="325">
        <f t="shared" si="2"/>
        <v>0</v>
      </c>
      <c r="AC8" s="325">
        <f t="shared" si="2"/>
        <v>0</v>
      </c>
      <c r="AD8" s="325">
        <f t="shared" si="2"/>
        <v>0</v>
      </c>
      <c r="AE8" s="325">
        <f t="shared" si="2"/>
        <v>0</v>
      </c>
      <c r="AF8" s="325">
        <f t="shared" si="2"/>
        <v>0</v>
      </c>
      <c r="AG8" s="325">
        <f t="shared" si="2"/>
        <v>0</v>
      </c>
      <c r="AH8" s="325">
        <f t="shared" si="2"/>
        <v>0</v>
      </c>
      <c r="AI8" s="325">
        <f t="shared" si="2"/>
        <v>0</v>
      </c>
      <c r="AJ8" s="325">
        <f t="shared" si="2"/>
        <v>0</v>
      </c>
      <c r="AK8" s="325">
        <f t="shared" si="2"/>
        <v>0</v>
      </c>
      <c r="AL8" s="325">
        <f t="shared" si="2"/>
        <v>0</v>
      </c>
      <c r="AM8" s="325">
        <f t="shared" si="2"/>
        <v>0</v>
      </c>
      <c r="AN8" s="325">
        <f t="shared" si="2"/>
        <v>0</v>
      </c>
      <c r="AO8" s="325">
        <f t="shared" si="2"/>
        <v>0</v>
      </c>
      <c r="AP8" s="325">
        <f t="shared" si="2"/>
        <v>0</v>
      </c>
      <c r="AQ8" s="325">
        <f t="shared" si="2"/>
        <v>0</v>
      </c>
      <c r="AR8" s="325">
        <f t="shared" si="2"/>
        <v>0</v>
      </c>
      <c r="AS8" s="325">
        <f t="shared" si="2"/>
        <v>0</v>
      </c>
      <c r="AT8" s="325">
        <f t="shared" si="2"/>
        <v>0</v>
      </c>
      <c r="AU8" s="325">
        <f t="shared" si="2"/>
        <v>0</v>
      </c>
      <c r="AV8" s="325">
        <f t="shared" si="2"/>
        <v>0</v>
      </c>
      <c r="AW8" s="325">
        <f t="shared" si="2"/>
        <v>0</v>
      </c>
      <c r="AX8" s="325">
        <f t="shared" si="2"/>
        <v>0</v>
      </c>
      <c r="AY8" s="325">
        <f t="shared" si="2"/>
        <v>0</v>
      </c>
      <c r="AZ8" s="325">
        <f t="shared" si="2"/>
        <v>0</v>
      </c>
      <c r="BA8" s="325">
        <f t="shared" si="2"/>
        <v>0</v>
      </c>
      <c r="BB8" s="325">
        <f t="shared" si="2"/>
        <v>0</v>
      </c>
      <c r="BC8" s="325">
        <f t="shared" si="2"/>
        <v>0</v>
      </c>
      <c r="BD8" s="325">
        <f t="shared" si="2"/>
        <v>0</v>
      </c>
      <c r="BE8" s="325">
        <f t="shared" si="2"/>
        <v>0</v>
      </c>
      <c r="BF8" s="314">
        <f>F60</f>
        <v>47.67</v>
      </c>
      <c r="BG8" s="117">
        <f t="shared" si="1"/>
        <v>0</v>
      </c>
      <c r="BH8" s="139"/>
      <c r="BI8" s="115"/>
      <c r="BJ8" s="115"/>
      <c r="BK8" s="582"/>
      <c r="BL8" s="576"/>
    </row>
    <row r="9" spans="1:66" x14ac:dyDescent="0.25">
      <c r="A9" s="319"/>
      <c r="B9" s="320" t="s">
        <v>208</v>
      </c>
      <c r="C9" s="314" t="s">
        <v>84</v>
      </c>
      <c r="D9" s="576">
        <v>47.67</v>
      </c>
      <c r="E9" s="328">
        <f>SUM(H9:Q9)</f>
        <v>0</v>
      </c>
      <c r="F9" s="325">
        <f>SUM(H9)</f>
        <v>0</v>
      </c>
      <c r="G9" s="329">
        <f>D9-BE9</f>
        <v>47.67</v>
      </c>
      <c r="H9" s="330"/>
      <c r="I9" s="330"/>
      <c r="J9" s="330"/>
      <c r="K9" s="330"/>
      <c r="L9" s="330"/>
      <c r="M9" s="330"/>
      <c r="N9" s="330"/>
      <c r="O9" s="330"/>
      <c r="P9" s="330"/>
      <c r="Q9" s="330"/>
      <c r="R9" s="325">
        <f t="shared" ref="R9:R19" si="3">SUM(S9:Z9,AB9:BC9)</f>
        <v>0</v>
      </c>
      <c r="S9" s="331"/>
      <c r="T9" s="330"/>
      <c r="U9" s="330"/>
      <c r="V9" s="330"/>
      <c r="W9" s="331"/>
      <c r="X9" s="330"/>
      <c r="Y9" s="330"/>
      <c r="Z9" s="330"/>
      <c r="AA9" s="552">
        <f>SUM(AB9:AQ9)</f>
        <v>0</v>
      </c>
      <c r="AB9" s="331"/>
      <c r="AC9" s="331"/>
      <c r="AD9" s="331"/>
      <c r="AE9" s="331"/>
      <c r="AF9" s="331"/>
      <c r="AG9" s="331"/>
      <c r="AH9" s="331"/>
      <c r="AI9" s="331"/>
      <c r="AJ9" s="331"/>
      <c r="AK9" s="331"/>
      <c r="AL9" s="331"/>
      <c r="AM9" s="331"/>
      <c r="AN9" s="331"/>
      <c r="AO9" s="331"/>
      <c r="AP9" s="331"/>
      <c r="AQ9" s="331"/>
      <c r="AR9" s="330"/>
      <c r="AS9" s="330"/>
      <c r="AT9" s="330"/>
      <c r="AU9" s="330"/>
      <c r="AV9" s="331"/>
      <c r="AW9" s="331"/>
      <c r="AX9" s="330"/>
      <c r="AY9" s="330"/>
      <c r="AZ9" s="330"/>
      <c r="BA9" s="330"/>
      <c r="BB9" s="330"/>
      <c r="BC9" s="330"/>
      <c r="BD9" s="330"/>
      <c r="BE9" s="325">
        <f>SUM(H9:Q9,S9:Z9,AB9:BD9)</f>
        <v>0</v>
      </c>
      <c r="BF9" s="314">
        <f>G60</f>
        <v>47.67</v>
      </c>
      <c r="BG9" s="117">
        <f t="shared" si="1"/>
        <v>0</v>
      </c>
      <c r="BH9" s="139"/>
      <c r="BI9" s="115"/>
      <c r="BJ9" s="115"/>
      <c r="BK9" s="586"/>
      <c r="BL9" s="576"/>
      <c r="BN9" s="576"/>
    </row>
    <row r="10" spans="1:66" x14ac:dyDescent="0.25">
      <c r="A10" s="319"/>
      <c r="B10" s="320" t="s">
        <v>209</v>
      </c>
      <c r="C10" s="314" t="s">
        <v>207</v>
      </c>
      <c r="D10" s="332"/>
      <c r="E10" s="328">
        <f>SUM(G10,I10:Q10)</f>
        <v>0</v>
      </c>
      <c r="F10" s="325">
        <f>SUM(G10)</f>
        <v>0</v>
      </c>
      <c r="G10" s="330"/>
      <c r="H10" s="329">
        <f>D10-BE10</f>
        <v>0</v>
      </c>
      <c r="I10" s="330"/>
      <c r="J10" s="330"/>
      <c r="K10" s="330"/>
      <c r="L10" s="330"/>
      <c r="M10" s="330"/>
      <c r="N10" s="330"/>
      <c r="O10" s="330"/>
      <c r="P10" s="330"/>
      <c r="Q10" s="330"/>
      <c r="R10" s="325">
        <f t="shared" si="3"/>
        <v>0</v>
      </c>
      <c r="S10" s="330"/>
      <c r="T10" s="330"/>
      <c r="U10" s="330"/>
      <c r="V10" s="330"/>
      <c r="W10" s="330"/>
      <c r="X10" s="330"/>
      <c r="Y10" s="330"/>
      <c r="Z10" s="330"/>
      <c r="AA10" s="552">
        <f t="shared" ref="AA10:AA19" si="4">SUM(AB10:AQ10)</f>
        <v>0</v>
      </c>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25">
        <f>SUM(AB10:BD10,I10:Q10,G10,S10:Z10)</f>
        <v>0</v>
      </c>
      <c r="BF10" s="314">
        <f>H60</f>
        <v>0</v>
      </c>
      <c r="BG10" s="117">
        <f t="shared" si="1"/>
        <v>0</v>
      </c>
      <c r="BH10" s="139"/>
      <c r="BI10" s="115"/>
      <c r="BJ10" s="115"/>
      <c r="BK10" s="587"/>
      <c r="BL10" s="576"/>
      <c r="BN10" s="332"/>
    </row>
    <row r="11" spans="1:66" x14ac:dyDescent="0.25">
      <c r="A11" s="319" t="s">
        <v>6</v>
      </c>
      <c r="B11" s="320" t="s">
        <v>113</v>
      </c>
      <c r="C11" s="314" t="s">
        <v>56</v>
      </c>
      <c r="D11" s="576">
        <v>89.95</v>
      </c>
      <c r="E11" s="328">
        <f>SUM(G11:H11,J11:Q11)</f>
        <v>4.18</v>
      </c>
      <c r="F11" s="325">
        <f>SUM(G11:H11)</f>
        <v>0</v>
      </c>
      <c r="G11" s="330"/>
      <c r="H11" s="330"/>
      <c r="I11" s="329">
        <f>D11-BE11</f>
        <v>69.22</v>
      </c>
      <c r="J11" s="330">
        <v>4.18</v>
      </c>
      <c r="K11" s="330"/>
      <c r="L11" s="330"/>
      <c r="M11" s="330"/>
      <c r="N11" s="330"/>
      <c r="O11" s="330"/>
      <c r="P11" s="330"/>
      <c r="Q11" s="330"/>
      <c r="R11" s="325">
        <f t="shared" si="3"/>
        <v>16.55</v>
      </c>
      <c r="S11" s="330"/>
      <c r="T11" s="330"/>
      <c r="U11" s="330"/>
      <c r="V11" s="330"/>
      <c r="W11" s="330"/>
      <c r="X11" s="330"/>
      <c r="Y11" s="330"/>
      <c r="Z11" s="330"/>
      <c r="AA11" s="552">
        <f t="shared" si="4"/>
        <v>15.55</v>
      </c>
      <c r="AB11" s="330">
        <v>1.75</v>
      </c>
      <c r="AC11" s="330">
        <v>13.8</v>
      </c>
      <c r="AD11" s="330"/>
      <c r="AE11" s="330"/>
      <c r="AF11" s="330"/>
      <c r="AG11" s="330"/>
      <c r="AH11" s="330"/>
      <c r="AI11" s="330"/>
      <c r="AJ11" s="330"/>
      <c r="AK11" s="330"/>
      <c r="AL11" s="330"/>
      <c r="AM11" s="330"/>
      <c r="AN11" s="330"/>
      <c r="AO11" s="330"/>
      <c r="AP11" s="330"/>
      <c r="AQ11" s="330"/>
      <c r="AR11" s="330"/>
      <c r="AS11" s="330"/>
      <c r="AT11" s="330"/>
      <c r="AU11" s="330">
        <v>1</v>
      </c>
      <c r="AV11" s="330"/>
      <c r="AW11" s="330"/>
      <c r="AX11" s="330"/>
      <c r="AY11" s="330"/>
      <c r="AZ11" s="330"/>
      <c r="BA11" s="330"/>
      <c r="BB11" s="330"/>
      <c r="BC11" s="330"/>
      <c r="BD11" s="330"/>
      <c r="BE11" s="325">
        <f>SUM(AB11:BD11,J11:Q11,G11:H11,S11:Z11)</f>
        <v>20.73</v>
      </c>
      <c r="BF11" s="314">
        <f>I60</f>
        <v>69.22</v>
      </c>
      <c r="BG11" s="117">
        <f t="shared" si="1"/>
        <v>20.730000000000004</v>
      </c>
      <c r="BK11" s="587"/>
      <c r="BL11" s="576"/>
      <c r="BN11" s="576"/>
    </row>
    <row r="12" spans="1:66" x14ac:dyDescent="0.25">
      <c r="A12" s="319" t="s">
        <v>7</v>
      </c>
      <c r="B12" s="320" t="s">
        <v>39</v>
      </c>
      <c r="C12" s="314" t="s">
        <v>44</v>
      </c>
      <c r="D12" s="576">
        <v>209.78</v>
      </c>
      <c r="E12" s="328">
        <f>SUM(G12:I12,K12:Q12)</f>
        <v>0</v>
      </c>
      <c r="F12" s="325">
        <f t="shared" ref="F12:F18" si="5">SUM(G12:H12)</f>
        <v>0</v>
      </c>
      <c r="G12" s="330"/>
      <c r="H12" s="330"/>
      <c r="I12" s="330"/>
      <c r="J12" s="329">
        <f>D12-BE12</f>
        <v>174.32999999999998</v>
      </c>
      <c r="K12" s="330"/>
      <c r="L12" s="330"/>
      <c r="M12" s="330"/>
      <c r="N12" s="330"/>
      <c r="O12" s="330"/>
      <c r="P12" s="330"/>
      <c r="Q12" s="330"/>
      <c r="R12" s="325">
        <f t="shared" si="3"/>
        <v>35.450000000000003</v>
      </c>
      <c r="S12" s="330"/>
      <c r="T12" s="330">
        <v>0.2</v>
      </c>
      <c r="U12" s="330"/>
      <c r="V12" s="330"/>
      <c r="W12" s="330"/>
      <c r="X12" s="330"/>
      <c r="Y12" s="330"/>
      <c r="Z12" s="330"/>
      <c r="AA12" s="552">
        <f t="shared" si="4"/>
        <v>4.55</v>
      </c>
      <c r="AB12" s="330">
        <v>1.75</v>
      </c>
      <c r="AC12" s="330">
        <v>2.5</v>
      </c>
      <c r="AD12" s="330"/>
      <c r="AE12" s="330"/>
      <c r="AF12" s="330"/>
      <c r="AG12" s="330"/>
      <c r="AH12" s="330"/>
      <c r="AI12" s="330"/>
      <c r="AJ12" s="330"/>
      <c r="AK12" s="330"/>
      <c r="AL12" s="330"/>
      <c r="AM12" s="330">
        <v>0.3</v>
      </c>
      <c r="AN12" s="330"/>
      <c r="AO12" s="330"/>
      <c r="AP12" s="330"/>
      <c r="AQ12" s="330"/>
      <c r="AR12" s="330"/>
      <c r="AS12" s="330"/>
      <c r="AT12" s="330"/>
      <c r="AU12" s="330">
        <v>30.7</v>
      </c>
      <c r="AV12" s="330"/>
      <c r="AW12" s="330"/>
      <c r="AX12" s="330"/>
      <c r="AY12" s="330"/>
      <c r="AZ12" s="330"/>
      <c r="BA12" s="330"/>
      <c r="BB12" s="330"/>
      <c r="BC12" s="330"/>
      <c r="BD12" s="330"/>
      <c r="BE12" s="325">
        <f>SUM(AB12:BD12,K12:Q12,G12:I12,S12:Z12)</f>
        <v>35.450000000000003</v>
      </c>
      <c r="BF12" s="314">
        <f>J60</f>
        <v>184.79999999999998</v>
      </c>
      <c r="BG12" s="117">
        <f t="shared" si="1"/>
        <v>24.980000000000018</v>
      </c>
      <c r="BK12" s="587"/>
      <c r="BL12" s="576"/>
      <c r="BN12" s="576"/>
    </row>
    <row r="13" spans="1:66" x14ac:dyDescent="0.25">
      <c r="A13" s="319" t="s">
        <v>8</v>
      </c>
      <c r="B13" s="320" t="s">
        <v>15</v>
      </c>
      <c r="C13" s="314" t="s">
        <v>26</v>
      </c>
      <c r="D13" s="577">
        <v>3046.79</v>
      </c>
      <c r="E13" s="328">
        <f>SUM(G13:J13,L13:Q13)</f>
        <v>0</v>
      </c>
      <c r="F13" s="325">
        <f t="shared" si="5"/>
        <v>0</v>
      </c>
      <c r="G13" s="330"/>
      <c r="H13" s="330"/>
      <c r="I13" s="330"/>
      <c r="J13" s="330"/>
      <c r="K13" s="329">
        <f>D13-BE13</f>
        <v>3046.79</v>
      </c>
      <c r="L13" s="330"/>
      <c r="M13" s="330"/>
      <c r="N13" s="330"/>
      <c r="O13" s="330"/>
      <c r="P13" s="330"/>
      <c r="Q13" s="330"/>
      <c r="R13" s="325">
        <f t="shared" si="3"/>
        <v>0</v>
      </c>
      <c r="S13" s="330"/>
      <c r="T13" s="330"/>
      <c r="U13" s="330"/>
      <c r="V13" s="330"/>
      <c r="W13" s="330"/>
      <c r="X13" s="330"/>
      <c r="Y13" s="330"/>
      <c r="Z13" s="330"/>
      <c r="AA13" s="552">
        <f t="shared" si="4"/>
        <v>0</v>
      </c>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25">
        <f>SUM(AB13:BD13,L13:Q13,G13:J13,S13:Z13)</f>
        <v>0</v>
      </c>
      <c r="BF13" s="314">
        <f>K60</f>
        <v>3046.79</v>
      </c>
      <c r="BG13" s="117">
        <f t="shared" si="1"/>
        <v>0</v>
      </c>
      <c r="BK13" s="587"/>
      <c r="BL13" s="576"/>
      <c r="BN13" s="577"/>
    </row>
    <row r="14" spans="1:66" x14ac:dyDescent="0.25">
      <c r="A14" s="319" t="s">
        <v>9</v>
      </c>
      <c r="B14" s="320" t="s">
        <v>16</v>
      </c>
      <c r="C14" s="314" t="s">
        <v>27</v>
      </c>
      <c r="D14" s="332"/>
      <c r="E14" s="328">
        <f>SUM(G14:K14,M14:Q14)</f>
        <v>0</v>
      </c>
      <c r="F14" s="325">
        <f t="shared" si="5"/>
        <v>0</v>
      </c>
      <c r="G14" s="330"/>
      <c r="H14" s="330"/>
      <c r="I14" s="330"/>
      <c r="J14" s="330"/>
      <c r="K14" s="330"/>
      <c r="L14" s="329">
        <f>D14-BE14</f>
        <v>0</v>
      </c>
      <c r="M14" s="330"/>
      <c r="N14" s="330"/>
      <c r="O14" s="330"/>
      <c r="P14" s="330"/>
      <c r="Q14" s="330"/>
      <c r="R14" s="325">
        <f t="shared" si="3"/>
        <v>0</v>
      </c>
      <c r="S14" s="330"/>
      <c r="T14" s="330"/>
      <c r="U14" s="330"/>
      <c r="V14" s="330"/>
      <c r="W14" s="330"/>
      <c r="X14" s="330"/>
      <c r="Y14" s="330"/>
      <c r="Z14" s="330"/>
      <c r="AA14" s="552">
        <f t="shared" si="4"/>
        <v>0</v>
      </c>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25">
        <f>SUM(AB14:BD14,M14:Q14,G14:K14,S14:Z14)</f>
        <v>0</v>
      </c>
      <c r="BF14" s="314">
        <f>L60</f>
        <v>0</v>
      </c>
      <c r="BG14" s="117">
        <f t="shared" si="1"/>
        <v>0</v>
      </c>
      <c r="BK14" s="587"/>
      <c r="BL14" s="576"/>
      <c r="BN14" s="332"/>
    </row>
    <row r="15" spans="1:66" x14ac:dyDescent="0.25">
      <c r="A15" s="319" t="s">
        <v>41</v>
      </c>
      <c r="B15" s="320" t="s">
        <v>40</v>
      </c>
      <c r="C15" s="314" t="s">
        <v>45</v>
      </c>
      <c r="D15" s="577">
        <v>1435.48</v>
      </c>
      <c r="E15" s="328">
        <f>SUM(G15:L15,N15:Q15)</f>
        <v>20.29</v>
      </c>
      <c r="F15" s="325">
        <f t="shared" si="5"/>
        <v>0</v>
      </c>
      <c r="G15" s="330"/>
      <c r="H15" s="330"/>
      <c r="I15" s="330"/>
      <c r="J15" s="330">
        <v>6.29</v>
      </c>
      <c r="K15" s="330"/>
      <c r="L15" s="330"/>
      <c r="M15" s="329">
        <f>D15-BE15</f>
        <v>1400.69</v>
      </c>
      <c r="N15" s="330"/>
      <c r="O15" s="330"/>
      <c r="P15" s="330"/>
      <c r="Q15" s="330">
        <v>14</v>
      </c>
      <c r="R15" s="325">
        <f t="shared" si="3"/>
        <v>14.5</v>
      </c>
      <c r="S15" s="330">
        <v>2</v>
      </c>
      <c r="T15" s="330"/>
      <c r="U15" s="330"/>
      <c r="V15" s="330"/>
      <c r="W15" s="330"/>
      <c r="X15" s="330"/>
      <c r="Y15" s="330"/>
      <c r="Z15" s="330"/>
      <c r="AA15" s="552">
        <f t="shared" si="4"/>
        <v>9</v>
      </c>
      <c r="AB15" s="330">
        <v>9</v>
      </c>
      <c r="AC15" s="330"/>
      <c r="AD15" s="330"/>
      <c r="AE15" s="330"/>
      <c r="AF15" s="330"/>
      <c r="AG15" s="330"/>
      <c r="AH15" s="330"/>
      <c r="AI15" s="330"/>
      <c r="AJ15" s="330"/>
      <c r="AK15" s="330"/>
      <c r="AL15" s="330"/>
      <c r="AM15" s="330"/>
      <c r="AN15" s="330"/>
      <c r="AO15" s="330"/>
      <c r="AP15" s="330"/>
      <c r="AQ15" s="330"/>
      <c r="AR15" s="330"/>
      <c r="AS15" s="330"/>
      <c r="AT15" s="330"/>
      <c r="AU15" s="330">
        <v>3.5</v>
      </c>
      <c r="AV15" s="330"/>
      <c r="AW15" s="330"/>
      <c r="AX15" s="330"/>
      <c r="AY15" s="330"/>
      <c r="AZ15" s="330"/>
      <c r="BA15" s="330"/>
      <c r="BB15" s="330"/>
      <c r="BC15" s="330"/>
      <c r="BD15" s="330"/>
      <c r="BE15" s="325">
        <f>SUM(AB15:BD15,N15:Q15,G15:L15,S15:Z15)</f>
        <v>34.79</v>
      </c>
      <c r="BF15" s="314">
        <f>M60</f>
        <v>1400.69</v>
      </c>
      <c r="BG15" s="117">
        <f t="shared" si="1"/>
        <v>34.789999999999964</v>
      </c>
      <c r="BK15" s="587"/>
      <c r="BL15" s="576"/>
      <c r="BN15" s="577"/>
    </row>
    <row r="16" spans="1:66" x14ac:dyDescent="0.25">
      <c r="A16" s="319"/>
      <c r="B16" s="333" t="s">
        <v>446</v>
      </c>
      <c r="C16" s="314" t="s">
        <v>447</v>
      </c>
      <c r="D16" s="577">
        <v>689.31</v>
      </c>
      <c r="E16" s="328">
        <f>SUM(G16:M16,O16:Q16)</f>
        <v>0</v>
      </c>
      <c r="F16" s="325">
        <f>SUM(G16:H16)</f>
        <v>0</v>
      </c>
      <c r="G16" s="330"/>
      <c r="H16" s="330"/>
      <c r="I16" s="330"/>
      <c r="J16" s="330"/>
      <c r="K16" s="330"/>
      <c r="L16" s="330"/>
      <c r="M16" s="330"/>
      <c r="N16" s="329">
        <f>D16-BE16</f>
        <v>689.31</v>
      </c>
      <c r="O16" s="330"/>
      <c r="P16" s="330"/>
      <c r="Q16" s="330"/>
      <c r="R16" s="325">
        <f t="shared" si="3"/>
        <v>0</v>
      </c>
      <c r="S16" s="330"/>
      <c r="T16" s="330"/>
      <c r="U16" s="330"/>
      <c r="V16" s="330"/>
      <c r="W16" s="330"/>
      <c r="X16" s="330"/>
      <c r="Y16" s="330"/>
      <c r="Z16" s="330"/>
      <c r="AA16" s="552">
        <f t="shared" si="4"/>
        <v>0</v>
      </c>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25">
        <f>SUM(AB16:BD16,O16:Q16,G16:M16,S16:Z16)</f>
        <v>0</v>
      </c>
      <c r="BF16" s="314">
        <f>N60</f>
        <v>689.31</v>
      </c>
      <c r="BG16" s="117"/>
      <c r="BK16" s="587"/>
      <c r="BL16" s="576"/>
      <c r="BN16" s="577"/>
    </row>
    <row r="17" spans="1:66" x14ac:dyDescent="0.25">
      <c r="A17" s="319" t="s">
        <v>42</v>
      </c>
      <c r="B17" s="320" t="s">
        <v>90</v>
      </c>
      <c r="C17" s="314" t="s">
        <v>78</v>
      </c>
      <c r="D17" s="577">
        <v>1.41</v>
      </c>
      <c r="E17" s="328">
        <f>SUM(G17:N17,P17:Q17)</f>
        <v>0</v>
      </c>
      <c r="F17" s="325">
        <f t="shared" si="5"/>
        <v>0</v>
      </c>
      <c r="G17" s="330"/>
      <c r="H17" s="330"/>
      <c r="I17" s="330"/>
      <c r="J17" s="330"/>
      <c r="K17" s="330"/>
      <c r="L17" s="330"/>
      <c r="M17" s="330"/>
      <c r="N17" s="330"/>
      <c r="O17" s="329">
        <f>D17-BE17</f>
        <v>1.41</v>
      </c>
      <c r="P17" s="330"/>
      <c r="Q17" s="330"/>
      <c r="R17" s="325">
        <f t="shared" si="3"/>
        <v>0</v>
      </c>
      <c r="S17" s="330"/>
      <c r="T17" s="330"/>
      <c r="U17" s="330"/>
      <c r="V17" s="330"/>
      <c r="W17" s="330"/>
      <c r="X17" s="330"/>
      <c r="Y17" s="330"/>
      <c r="Z17" s="330"/>
      <c r="AA17" s="552">
        <f t="shared" si="4"/>
        <v>0</v>
      </c>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25">
        <f>SUM(AB17:BD17,P17:Q17,G17:N17,S17:Z17)</f>
        <v>0</v>
      </c>
      <c r="BF17" s="314">
        <f>O60</f>
        <v>1.41</v>
      </c>
      <c r="BG17" s="117">
        <f t="shared" ref="BG17:BG27" si="6">D17-BF17</f>
        <v>0</v>
      </c>
      <c r="BK17" s="586"/>
      <c r="BL17" s="576"/>
      <c r="BN17" s="577"/>
    </row>
    <row r="18" spans="1:66" x14ac:dyDescent="0.25">
      <c r="A18" s="319" t="s">
        <v>52</v>
      </c>
      <c r="B18" s="320" t="s">
        <v>50</v>
      </c>
      <c r="C18" s="314" t="s">
        <v>51</v>
      </c>
      <c r="D18" s="332"/>
      <c r="E18" s="328">
        <f>SUM(G18:O18,Q18)</f>
        <v>0</v>
      </c>
      <c r="F18" s="325">
        <f t="shared" si="5"/>
        <v>0</v>
      </c>
      <c r="G18" s="330"/>
      <c r="H18" s="330"/>
      <c r="I18" s="330"/>
      <c r="J18" s="330"/>
      <c r="K18" s="330"/>
      <c r="L18" s="330"/>
      <c r="M18" s="330"/>
      <c r="N18" s="330"/>
      <c r="O18" s="330"/>
      <c r="P18" s="329">
        <f>D18-BE18</f>
        <v>0</v>
      </c>
      <c r="Q18" s="330"/>
      <c r="R18" s="325">
        <f t="shared" si="3"/>
        <v>0</v>
      </c>
      <c r="S18" s="330"/>
      <c r="T18" s="330"/>
      <c r="U18" s="330"/>
      <c r="V18" s="330"/>
      <c r="W18" s="330"/>
      <c r="X18" s="330"/>
      <c r="Y18" s="330"/>
      <c r="Z18" s="330"/>
      <c r="AA18" s="552">
        <f t="shared" si="4"/>
        <v>0</v>
      </c>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25">
        <f>SUM(AB18:BD18,Q18,G18:O18,S18:Z18)</f>
        <v>0</v>
      </c>
      <c r="BF18" s="314">
        <f>P60</f>
        <v>0</v>
      </c>
      <c r="BG18" s="117">
        <f t="shared" si="6"/>
        <v>0</v>
      </c>
      <c r="BK18" s="586"/>
      <c r="BL18" s="577"/>
      <c r="BN18" s="332"/>
    </row>
    <row r="19" spans="1:66" ht="16.5" thickBot="1" x14ac:dyDescent="0.3">
      <c r="A19" s="319" t="s">
        <v>192</v>
      </c>
      <c r="B19" s="320" t="s">
        <v>57</v>
      </c>
      <c r="C19" s="314" t="s">
        <v>58</v>
      </c>
      <c r="D19" s="604"/>
      <c r="E19" s="328">
        <f>SUM(G19:P19)</f>
        <v>0</v>
      </c>
      <c r="F19" s="325">
        <f>SUM(G19:H19)</f>
        <v>0</v>
      </c>
      <c r="G19" s="330"/>
      <c r="H19" s="330"/>
      <c r="I19" s="330"/>
      <c r="J19" s="330"/>
      <c r="K19" s="330"/>
      <c r="L19" s="330"/>
      <c r="M19" s="330"/>
      <c r="N19" s="330"/>
      <c r="O19" s="330"/>
      <c r="P19" s="330"/>
      <c r="Q19" s="329">
        <f>D19-BE19</f>
        <v>0</v>
      </c>
      <c r="R19" s="325">
        <f t="shared" si="3"/>
        <v>0</v>
      </c>
      <c r="S19" s="330"/>
      <c r="T19" s="330"/>
      <c r="U19" s="330"/>
      <c r="V19" s="330"/>
      <c r="W19" s="330"/>
      <c r="X19" s="330"/>
      <c r="Y19" s="330"/>
      <c r="Z19" s="330"/>
      <c r="AA19" s="552">
        <f t="shared" si="4"/>
        <v>0</v>
      </c>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25">
        <f>SUM(AB19:BD19,G19:P19,S19:Z19)</f>
        <v>0</v>
      </c>
      <c r="BF19" s="314">
        <f>Q60</f>
        <v>14</v>
      </c>
      <c r="BG19" s="117">
        <f t="shared" si="6"/>
        <v>-14</v>
      </c>
      <c r="BK19" s="586"/>
      <c r="BL19" s="577"/>
    </row>
    <row r="20" spans="1:66" x14ac:dyDescent="0.25">
      <c r="A20" s="319">
        <v>2</v>
      </c>
      <c r="B20" s="319" t="s">
        <v>36</v>
      </c>
      <c r="C20" s="314" t="s">
        <v>28</v>
      </c>
      <c r="D20" s="601">
        <f>D21+D22+D23+D24+D25+D26+D27+D28+D29+D46+D47+D48+D49+D50+D51+D52+D53+D54+D55+D56+D57</f>
        <v>233.04</v>
      </c>
      <c r="E20" s="328">
        <f>SUM(G20:Q20)</f>
        <v>0</v>
      </c>
      <c r="F20" s="325">
        <f>SUM(G20:H20)</f>
        <v>0</v>
      </c>
      <c r="G20" s="325">
        <f t="shared" ref="G20:Q20" si="7">SUM(G21:G28,G30:G57)</f>
        <v>0</v>
      </c>
      <c r="H20" s="325">
        <f t="shared" si="7"/>
        <v>0</v>
      </c>
      <c r="I20" s="325">
        <f t="shared" si="7"/>
        <v>0</v>
      </c>
      <c r="J20" s="325">
        <f t="shared" si="7"/>
        <v>0</v>
      </c>
      <c r="K20" s="325">
        <f t="shared" si="7"/>
        <v>0</v>
      </c>
      <c r="L20" s="325">
        <f t="shared" si="7"/>
        <v>0</v>
      </c>
      <c r="M20" s="325">
        <f t="shared" si="7"/>
        <v>0</v>
      </c>
      <c r="N20" s="325">
        <f t="shared" si="7"/>
        <v>0</v>
      </c>
      <c r="O20" s="325">
        <f t="shared" si="7"/>
        <v>0</v>
      </c>
      <c r="P20" s="325">
        <f t="shared" si="7"/>
        <v>0</v>
      </c>
      <c r="Q20" s="325">
        <f t="shared" si="7"/>
        <v>0</v>
      </c>
      <c r="R20" s="329">
        <f>D20-BE20</f>
        <v>232.69</v>
      </c>
      <c r="S20" s="325">
        <f>SUM(S30:S57,S22:S28)</f>
        <v>0</v>
      </c>
      <c r="T20" s="325">
        <f>SUM(T30:T57,T21,T23:T28)</f>
        <v>0</v>
      </c>
      <c r="U20" s="325">
        <f>SUM(U21:U22,U30:U57,U24:U28)</f>
        <v>0</v>
      </c>
      <c r="V20" s="325">
        <f>SUM(V21:V23,V30:V57,V25:V28)</f>
        <v>0</v>
      </c>
      <c r="W20" s="325">
        <f>SUM(W21:W24,W30:W57,W26:W28)</f>
        <v>0</v>
      </c>
      <c r="X20" s="325">
        <f>SUM(X21:X25,X30:X57,X27:X28)</f>
        <v>0</v>
      </c>
      <c r="Y20" s="325">
        <f>SUM(Y21:Y26,Y30:Y57,Y28)</f>
        <v>0</v>
      </c>
      <c r="Z20" s="325">
        <f>SUM(Z21:Z27,Z30:Z57)</f>
        <v>0</v>
      </c>
      <c r="AA20" s="551">
        <f>SUM(AA21:AA28,AA30:AA57)</f>
        <v>0.05</v>
      </c>
      <c r="AB20" s="325">
        <f>SUM(AB21:AB28,AB31:AB57)</f>
        <v>0</v>
      </c>
      <c r="AC20" s="325">
        <f>SUM(AC21:AC28,AC32:AC57,AC30:AC30)</f>
        <v>0</v>
      </c>
      <c r="AD20" s="325">
        <f>SUM(AD21:AD28,AD33:AD57,AD30:AD31)</f>
        <v>0</v>
      </c>
      <c r="AE20" s="325">
        <f>SUM(AE21:AE28,AE34:AE57,AE30:AE32)</f>
        <v>0</v>
      </c>
      <c r="AF20" s="325">
        <f>SUM(AF21:AF28,AF35:AF57,AF30:AF33)</f>
        <v>0</v>
      </c>
      <c r="AG20" s="325">
        <f>SUM(AG21:AG28,AG36:AG57,AG30:AG34)</f>
        <v>0</v>
      </c>
      <c r="AH20" s="325">
        <f>SUM(AH21:AH28,AH37:AH57,AH30:AH35)</f>
        <v>0</v>
      </c>
      <c r="AI20" s="325">
        <f>SUM(AI21:AI28,AI38:AI57,AI30:AI36)</f>
        <v>0.05</v>
      </c>
      <c r="AJ20" s="325">
        <f>SUM(AJ21:AJ28,AJ39:AJ57,AJ30:AJ37)</f>
        <v>0</v>
      </c>
      <c r="AK20" s="325">
        <f>SUM(AK21:AK28,AK40:AK57,AK30:AK38)</f>
        <v>0</v>
      </c>
      <c r="AL20" s="325">
        <f>SUM(AL21:AL28,AL41:AL57,AL30:AL39)</f>
        <v>0</v>
      </c>
      <c r="AM20" s="325">
        <f>SUM(AM21:AM28,AM42:AM57,AM30:AM40)</f>
        <v>0</v>
      </c>
      <c r="AN20" s="325">
        <f>SUM(AN21:AN28,AN43:AN57,AN30:AN41)</f>
        <v>0</v>
      </c>
      <c r="AO20" s="325">
        <f>SUM(AO21:AO28,AO44:AO57,AO30:AO42)</f>
        <v>0</v>
      </c>
      <c r="AP20" s="325">
        <f>SUM(AP21:AP28,AP45:AP57,AP30:AP43)</f>
        <v>0</v>
      </c>
      <c r="AQ20" s="325">
        <f>SUM(AQ21:AQ28,AQ46:AQ57,AQ30:AQ44)</f>
        <v>0</v>
      </c>
      <c r="AR20" s="325">
        <f>SUM(AR21:AR28,AR47:AR57,AR30:AR45)</f>
        <v>0</v>
      </c>
      <c r="AS20" s="325">
        <f>SUM(AS21:AS28,AS48:AS57,AS30:AS46)</f>
        <v>0</v>
      </c>
      <c r="AT20" s="325">
        <f>SUM(AT21:AT28,AT49:AT57,AT30:AT47)</f>
        <v>0</v>
      </c>
      <c r="AU20" s="325">
        <f>SUM(AU21:AU28,AU50:AU57,AU30:AU48)</f>
        <v>0.2</v>
      </c>
      <c r="AV20" s="325">
        <f>SUM(AV21:AV28,AV51:AV57,AV30:AV49)</f>
        <v>0</v>
      </c>
      <c r="AW20" s="325">
        <f>SUM(AW21:AW28,AW52:AW57,AW30:AW50)</f>
        <v>0.1</v>
      </c>
      <c r="AX20" s="325">
        <f>SUM(AX21:AX28,AX53:AX57,AX30:AX51)</f>
        <v>0</v>
      </c>
      <c r="AY20" s="325">
        <f>SUM(AY21:AY28,AY54:AY57,AY30:AY52)</f>
        <v>0</v>
      </c>
      <c r="AZ20" s="325">
        <f>SUM(AZ21:AZ28,AZ55:AZ57,AZ30:AZ53)</f>
        <v>0</v>
      </c>
      <c r="BA20" s="325">
        <f>SUM(BA21:BA28,BA56:BA57,BA30:BA54)</f>
        <v>0</v>
      </c>
      <c r="BB20" s="325">
        <f>SUM(BB21:BB28,BB57,BB30:BB55)</f>
        <v>0</v>
      </c>
      <c r="BC20" s="325">
        <f>SUM(BC21:BC28,BC30:BC56)</f>
        <v>0</v>
      </c>
      <c r="BD20" s="325">
        <f>SUM(BD21:BD28,BD30:BD57)</f>
        <v>0</v>
      </c>
      <c r="BE20" s="325">
        <f>SUM(BE21:BE28,BE30:BE57)</f>
        <v>0.35000000000000003</v>
      </c>
      <c r="BF20" s="314">
        <f>R60</f>
        <v>299.84000000000003</v>
      </c>
      <c r="BG20" s="117">
        <f t="shared" si="6"/>
        <v>-66.80000000000004</v>
      </c>
      <c r="BH20" s="292"/>
      <c r="BI20" s="293"/>
      <c r="BK20" s="581"/>
      <c r="BL20" s="580"/>
    </row>
    <row r="21" spans="1:66" x14ac:dyDescent="0.25">
      <c r="A21" s="319" t="s">
        <v>21</v>
      </c>
      <c r="B21" s="320" t="s">
        <v>17</v>
      </c>
      <c r="C21" s="314" t="s">
        <v>29</v>
      </c>
      <c r="D21" s="578">
        <v>0.33</v>
      </c>
      <c r="E21" s="328">
        <f>SUM(G21:Q21)</f>
        <v>0</v>
      </c>
      <c r="F21" s="325">
        <f t="shared" ref="F21:F56" si="8">SUM(G21:H21)</f>
        <v>0</v>
      </c>
      <c r="G21" s="330"/>
      <c r="H21" s="330"/>
      <c r="I21" s="330"/>
      <c r="J21" s="330"/>
      <c r="K21" s="330"/>
      <c r="L21" s="330"/>
      <c r="M21" s="330"/>
      <c r="N21" s="330"/>
      <c r="O21" s="330"/>
      <c r="P21" s="330"/>
      <c r="Q21" s="330"/>
      <c r="R21" s="325">
        <f>SUM(T21:Z21,AB21:BC21)</f>
        <v>0</v>
      </c>
      <c r="S21" s="329">
        <f>D21-BE21</f>
        <v>0.33</v>
      </c>
      <c r="T21" s="330"/>
      <c r="U21" s="330"/>
      <c r="V21" s="330"/>
      <c r="W21" s="330"/>
      <c r="X21" s="330"/>
      <c r="Y21" s="330"/>
      <c r="Z21" s="330"/>
      <c r="AA21" s="551">
        <f>SUM(AB21:AQ21)</f>
        <v>0</v>
      </c>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25">
        <f>SUM(AB21:BD21,G21:Q21,T21:Z21)</f>
        <v>0</v>
      </c>
      <c r="BF21" s="314">
        <f>S60</f>
        <v>2.33</v>
      </c>
      <c r="BG21" s="117">
        <f t="shared" si="6"/>
        <v>-2</v>
      </c>
      <c r="BH21" s="294"/>
      <c r="BI21" s="295"/>
      <c r="BK21" s="582"/>
      <c r="BL21" s="578"/>
    </row>
    <row r="22" spans="1:66" x14ac:dyDescent="0.25">
      <c r="A22" s="319" t="s">
        <v>10</v>
      </c>
      <c r="B22" s="320" t="s">
        <v>18</v>
      </c>
      <c r="C22" s="314" t="s">
        <v>30</v>
      </c>
      <c r="D22" s="601"/>
      <c r="E22" s="328">
        <f>SUM(G22:Q22)</f>
        <v>0</v>
      </c>
      <c r="F22" s="325">
        <f t="shared" si="8"/>
        <v>0</v>
      </c>
      <c r="G22" s="330"/>
      <c r="H22" s="330"/>
      <c r="I22" s="330"/>
      <c r="J22" s="330"/>
      <c r="K22" s="330"/>
      <c r="L22" s="330"/>
      <c r="M22" s="330"/>
      <c r="N22" s="330"/>
      <c r="O22" s="330"/>
      <c r="P22" s="330"/>
      <c r="Q22" s="330"/>
      <c r="R22" s="325">
        <f>SUM(S22,U22:Z22,AB22:BC22)</f>
        <v>0</v>
      </c>
      <c r="S22" s="330"/>
      <c r="T22" s="329">
        <f>D22-BE22</f>
        <v>0</v>
      </c>
      <c r="U22" s="330"/>
      <c r="V22" s="330"/>
      <c r="W22" s="330"/>
      <c r="X22" s="330"/>
      <c r="Y22" s="330"/>
      <c r="Z22" s="330"/>
      <c r="AA22" s="551">
        <f t="shared" ref="AA22:AA28" si="9">SUM(AB22:AQ22)</f>
        <v>0</v>
      </c>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25">
        <f>SUM(AB22:BD22,G22:Q22,U22:Z22,S22)</f>
        <v>0</v>
      </c>
      <c r="BF22" s="314">
        <f>T60</f>
        <v>0.2</v>
      </c>
      <c r="BG22" s="117">
        <f t="shared" si="6"/>
        <v>-0.2</v>
      </c>
      <c r="BH22" s="296"/>
      <c r="BI22" s="295"/>
      <c r="BK22" s="583"/>
      <c r="BL22" s="578"/>
    </row>
    <row r="23" spans="1:66" x14ac:dyDescent="0.25">
      <c r="A23" s="319" t="s">
        <v>11</v>
      </c>
      <c r="B23" s="320" t="s">
        <v>19</v>
      </c>
      <c r="C23" s="314" t="s">
        <v>131</v>
      </c>
      <c r="D23" s="601"/>
      <c r="E23" s="328">
        <f t="shared" ref="E23:E58" si="10">SUM(G23:Q23)</f>
        <v>0</v>
      </c>
      <c r="F23" s="325">
        <f t="shared" si="8"/>
        <v>0</v>
      </c>
      <c r="G23" s="330"/>
      <c r="H23" s="330"/>
      <c r="I23" s="330"/>
      <c r="J23" s="330"/>
      <c r="K23" s="330"/>
      <c r="L23" s="330"/>
      <c r="M23" s="330"/>
      <c r="N23" s="330"/>
      <c r="O23" s="330"/>
      <c r="P23" s="330"/>
      <c r="Q23" s="330"/>
      <c r="R23" s="325">
        <f>SUM(S23:T23,V23:Z23,AB23:BC23)</f>
        <v>0</v>
      </c>
      <c r="S23" s="330"/>
      <c r="T23" s="330"/>
      <c r="U23" s="329">
        <f>D23-BE23</f>
        <v>0</v>
      </c>
      <c r="V23" s="330"/>
      <c r="W23" s="330"/>
      <c r="X23" s="330"/>
      <c r="Y23" s="330"/>
      <c r="Z23" s="330"/>
      <c r="AA23" s="551">
        <f t="shared" si="9"/>
        <v>0</v>
      </c>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25">
        <f>SUM(AB23:BD23,G23:Q23,V23:Z23,S23:T23)</f>
        <v>0</v>
      </c>
      <c r="BF23" s="314">
        <f>U60</f>
        <v>0</v>
      </c>
      <c r="BG23" s="117">
        <f t="shared" si="6"/>
        <v>0</v>
      </c>
      <c r="BH23" s="296"/>
      <c r="BI23" s="295"/>
      <c r="BK23" s="583"/>
      <c r="BL23" s="578"/>
    </row>
    <row r="24" spans="1:66" x14ac:dyDescent="0.25">
      <c r="A24" s="319" t="s">
        <v>13</v>
      </c>
      <c r="B24" s="320" t="s">
        <v>91</v>
      </c>
      <c r="C24" s="314" t="s">
        <v>135</v>
      </c>
      <c r="D24" s="601"/>
      <c r="E24" s="328">
        <f t="shared" si="10"/>
        <v>0</v>
      </c>
      <c r="F24" s="325">
        <f t="shared" si="8"/>
        <v>0</v>
      </c>
      <c r="G24" s="330"/>
      <c r="H24" s="330"/>
      <c r="I24" s="330"/>
      <c r="J24" s="330"/>
      <c r="K24" s="330"/>
      <c r="L24" s="330"/>
      <c r="M24" s="330"/>
      <c r="N24" s="330"/>
      <c r="O24" s="330"/>
      <c r="P24" s="330"/>
      <c r="Q24" s="330"/>
      <c r="R24" s="325">
        <f>SUM(S24:U24,AB24:BC24,W24:Z24)</f>
        <v>0</v>
      </c>
      <c r="S24" s="330"/>
      <c r="T24" s="330"/>
      <c r="U24" s="330"/>
      <c r="V24" s="329">
        <f>D24-BE24</f>
        <v>0</v>
      </c>
      <c r="W24" s="330"/>
      <c r="X24" s="330"/>
      <c r="Y24" s="330"/>
      <c r="Z24" s="330"/>
      <c r="AA24" s="551">
        <f t="shared" si="9"/>
        <v>0</v>
      </c>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25">
        <f>SUM(AB24:BD24,G24:Q24,W24:Z24,S24:U24)</f>
        <v>0</v>
      </c>
      <c r="BF24" s="314">
        <f>V60</f>
        <v>0</v>
      </c>
      <c r="BG24" s="117">
        <f t="shared" si="6"/>
        <v>0</v>
      </c>
      <c r="BH24" s="296"/>
      <c r="BI24" s="295"/>
      <c r="BK24" s="582"/>
      <c r="BL24" s="578"/>
    </row>
    <row r="25" spans="1:66" x14ac:dyDescent="0.25">
      <c r="A25" s="319" t="s">
        <v>14</v>
      </c>
      <c r="B25" s="320" t="s">
        <v>92</v>
      </c>
      <c r="C25" s="314" t="s">
        <v>133</v>
      </c>
      <c r="D25" s="605"/>
      <c r="E25" s="328">
        <f t="shared" si="10"/>
        <v>0</v>
      </c>
      <c r="F25" s="325">
        <f t="shared" si="8"/>
        <v>0</v>
      </c>
      <c r="G25" s="330"/>
      <c r="H25" s="330"/>
      <c r="I25" s="330"/>
      <c r="J25" s="330"/>
      <c r="K25" s="330"/>
      <c r="L25" s="330"/>
      <c r="M25" s="330"/>
      <c r="N25" s="330"/>
      <c r="O25" s="330"/>
      <c r="P25" s="330"/>
      <c r="Q25" s="330"/>
      <c r="R25" s="325">
        <f>SUM(S25:V25,AB25:BC25,X25:Z25)</f>
        <v>0</v>
      </c>
      <c r="S25" s="330"/>
      <c r="T25" s="330"/>
      <c r="U25" s="330"/>
      <c r="V25" s="330"/>
      <c r="W25" s="329">
        <f>D25-BE25</f>
        <v>0</v>
      </c>
      <c r="X25" s="330"/>
      <c r="Y25" s="330"/>
      <c r="Z25" s="330"/>
      <c r="AA25" s="551">
        <f t="shared" si="9"/>
        <v>0</v>
      </c>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25">
        <f>SUM(AB25:BD25,G25:Q25,X25:Z25,S25:V25)</f>
        <v>0</v>
      </c>
      <c r="BF25" s="314">
        <f>W60</f>
        <v>0</v>
      </c>
      <c r="BG25" s="117">
        <f t="shared" si="6"/>
        <v>0</v>
      </c>
      <c r="BH25" s="296"/>
      <c r="BI25" s="295"/>
      <c r="BK25" s="583"/>
      <c r="BL25" s="578"/>
    </row>
    <row r="26" spans="1:66" x14ac:dyDescent="0.25">
      <c r="A26" s="319" t="s">
        <v>22</v>
      </c>
      <c r="B26" s="320" t="s">
        <v>93</v>
      </c>
      <c r="C26" s="314" t="s">
        <v>53</v>
      </c>
      <c r="D26" s="605"/>
      <c r="E26" s="328">
        <f t="shared" si="10"/>
        <v>0</v>
      </c>
      <c r="F26" s="325">
        <f t="shared" si="8"/>
        <v>0</v>
      </c>
      <c r="G26" s="330"/>
      <c r="H26" s="330"/>
      <c r="I26" s="330"/>
      <c r="J26" s="330"/>
      <c r="K26" s="330"/>
      <c r="L26" s="330"/>
      <c r="M26" s="330"/>
      <c r="N26" s="330"/>
      <c r="O26" s="330"/>
      <c r="P26" s="330"/>
      <c r="Q26" s="330"/>
      <c r="R26" s="325">
        <f>SUM(S26:W26,AB26:BC26,Y26:Z26)</f>
        <v>0</v>
      </c>
      <c r="S26" s="330"/>
      <c r="T26" s="330"/>
      <c r="U26" s="330"/>
      <c r="V26" s="330"/>
      <c r="W26" s="330"/>
      <c r="X26" s="329">
        <f>D26-BE26</f>
        <v>0</v>
      </c>
      <c r="Y26" s="330"/>
      <c r="Z26" s="330"/>
      <c r="AA26" s="551">
        <f t="shared" si="9"/>
        <v>0</v>
      </c>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25">
        <f>SUM(AB26:BD26,G26:Q26,Y26:Z26,S26:W26)</f>
        <v>0</v>
      </c>
      <c r="BF26" s="314">
        <f>X60</f>
        <v>0</v>
      </c>
      <c r="BG26" s="117">
        <f t="shared" si="6"/>
        <v>0</v>
      </c>
      <c r="BH26" s="296"/>
      <c r="BI26" s="295"/>
      <c r="BK26" s="583"/>
      <c r="BL26" s="578"/>
    </row>
    <row r="27" spans="1:66" x14ac:dyDescent="0.25">
      <c r="A27" s="319" t="s">
        <v>23</v>
      </c>
      <c r="B27" s="320" t="s">
        <v>94</v>
      </c>
      <c r="C27" s="314" t="s">
        <v>46</v>
      </c>
      <c r="D27" s="601"/>
      <c r="E27" s="328">
        <f t="shared" si="10"/>
        <v>0</v>
      </c>
      <c r="F27" s="325">
        <f t="shared" si="8"/>
        <v>0</v>
      </c>
      <c r="G27" s="330"/>
      <c r="H27" s="330"/>
      <c r="I27" s="330"/>
      <c r="J27" s="330"/>
      <c r="K27" s="330"/>
      <c r="L27" s="330"/>
      <c r="M27" s="330"/>
      <c r="N27" s="330"/>
      <c r="O27" s="330"/>
      <c r="P27" s="330"/>
      <c r="Q27" s="330"/>
      <c r="R27" s="325">
        <f>SUM(S27:X27,AB27:BC27,Z27)</f>
        <v>0</v>
      </c>
      <c r="S27" s="330"/>
      <c r="T27" s="330"/>
      <c r="U27" s="330"/>
      <c r="V27" s="330"/>
      <c r="W27" s="330"/>
      <c r="X27" s="330"/>
      <c r="Y27" s="329">
        <f>D27-BE27</f>
        <v>0</v>
      </c>
      <c r="Z27" s="330"/>
      <c r="AA27" s="551">
        <f t="shared" si="9"/>
        <v>0</v>
      </c>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25">
        <f>SUM(AB27:BD27,G27:Q27,Z27,S27:X27)</f>
        <v>0</v>
      </c>
      <c r="BF27" s="314">
        <f>Y60</f>
        <v>0</v>
      </c>
      <c r="BG27" s="117">
        <f t="shared" si="6"/>
        <v>0</v>
      </c>
      <c r="BH27" s="296"/>
      <c r="BI27" s="295"/>
      <c r="BK27" s="583"/>
      <c r="BL27" s="578"/>
    </row>
    <row r="28" spans="1:66" x14ac:dyDescent="0.25">
      <c r="A28" s="319"/>
      <c r="B28" s="320" t="s">
        <v>106</v>
      </c>
      <c r="C28" s="314" t="s">
        <v>54</v>
      </c>
      <c r="D28" s="605"/>
      <c r="E28" s="328">
        <f t="shared" si="10"/>
        <v>0</v>
      </c>
      <c r="F28" s="325">
        <f t="shared" si="8"/>
        <v>0</v>
      </c>
      <c r="G28" s="330"/>
      <c r="H28" s="330"/>
      <c r="I28" s="330"/>
      <c r="J28" s="330"/>
      <c r="K28" s="330"/>
      <c r="L28" s="330"/>
      <c r="M28" s="330"/>
      <c r="N28" s="330"/>
      <c r="O28" s="330"/>
      <c r="P28" s="330"/>
      <c r="Q28" s="330"/>
      <c r="R28" s="325">
        <f>SUM(S28:Y28,AB28:BC28)</f>
        <v>0</v>
      </c>
      <c r="S28" s="330"/>
      <c r="T28" s="330"/>
      <c r="U28" s="330"/>
      <c r="V28" s="330"/>
      <c r="W28" s="330"/>
      <c r="X28" s="330"/>
      <c r="Y28" s="330"/>
      <c r="Z28" s="329">
        <f>D28-BE28</f>
        <v>0</v>
      </c>
      <c r="AA28" s="551">
        <f t="shared" si="9"/>
        <v>0</v>
      </c>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25">
        <f>SUM(AB28:BD28,G28:Q28,S28:Y28)</f>
        <v>0</v>
      </c>
      <c r="BF28" s="314">
        <f>Z60</f>
        <v>0</v>
      </c>
      <c r="BG28" s="117"/>
      <c r="BH28" s="296"/>
      <c r="BI28" s="295"/>
      <c r="BK28" s="583"/>
      <c r="BL28" s="578"/>
    </row>
    <row r="29" spans="1:66" s="554" customFormat="1" x14ac:dyDescent="0.25">
      <c r="A29" s="555" t="s">
        <v>47</v>
      </c>
      <c r="B29" s="556" t="s">
        <v>139</v>
      </c>
      <c r="C29" s="557" t="s">
        <v>31</v>
      </c>
      <c r="D29" s="606">
        <f>SUM(D30:D45)</f>
        <v>54.06</v>
      </c>
      <c r="E29" s="559">
        <f t="shared" si="10"/>
        <v>0</v>
      </c>
      <c r="F29" s="551">
        <f t="shared" si="8"/>
        <v>0</v>
      </c>
      <c r="G29" s="551">
        <f>SUM(G30:G45)</f>
        <v>0</v>
      </c>
      <c r="H29" s="551">
        <f t="shared" ref="H29:Z29" si="11">SUM(H30:H45)</f>
        <v>0</v>
      </c>
      <c r="I29" s="551">
        <f t="shared" si="11"/>
        <v>0</v>
      </c>
      <c r="J29" s="551">
        <f t="shared" si="11"/>
        <v>0</v>
      </c>
      <c r="K29" s="551">
        <f t="shared" si="11"/>
        <v>0</v>
      </c>
      <c r="L29" s="551">
        <f t="shared" si="11"/>
        <v>0</v>
      </c>
      <c r="M29" s="551">
        <f t="shared" si="11"/>
        <v>0</v>
      </c>
      <c r="N29" s="551">
        <f t="shared" si="11"/>
        <v>0</v>
      </c>
      <c r="O29" s="551">
        <f t="shared" si="11"/>
        <v>0</v>
      </c>
      <c r="P29" s="551">
        <f t="shared" si="11"/>
        <v>0</v>
      </c>
      <c r="Q29" s="551">
        <f t="shared" si="11"/>
        <v>0</v>
      </c>
      <c r="R29" s="551">
        <f t="shared" si="11"/>
        <v>0.05</v>
      </c>
      <c r="S29" s="551">
        <f t="shared" si="11"/>
        <v>0</v>
      </c>
      <c r="T29" s="551">
        <f t="shared" si="11"/>
        <v>0</v>
      </c>
      <c r="U29" s="551">
        <f t="shared" si="11"/>
        <v>0</v>
      </c>
      <c r="V29" s="551">
        <f t="shared" si="11"/>
        <v>0</v>
      </c>
      <c r="W29" s="551">
        <f t="shared" si="11"/>
        <v>0</v>
      </c>
      <c r="X29" s="551">
        <f t="shared" si="11"/>
        <v>0</v>
      </c>
      <c r="Y29" s="551">
        <f t="shared" si="11"/>
        <v>0</v>
      </c>
      <c r="Z29" s="551">
        <f t="shared" si="11"/>
        <v>0</v>
      </c>
      <c r="AA29" s="551">
        <f>D29-BE29</f>
        <v>54.010000000000005</v>
      </c>
      <c r="AB29" s="551">
        <f>SUM(AB31:AB45)</f>
        <v>0</v>
      </c>
      <c r="AC29" s="551">
        <f>SUM(AC30,AC32:AC45)</f>
        <v>0</v>
      </c>
      <c r="AD29" s="551">
        <f>SUM(AD30:AD31,AD33:AD45)</f>
        <v>0</v>
      </c>
      <c r="AE29" s="551">
        <f>SUM(AE30:AE32,AE34:AE45)</f>
        <v>0</v>
      </c>
      <c r="AF29" s="551">
        <f>SUM(AF30:AF33,AF35:AF45)</f>
        <v>0</v>
      </c>
      <c r="AG29" s="551">
        <f>SUM(AG30:AG34,AG36:AG45)</f>
        <v>0</v>
      </c>
      <c r="AH29" s="551">
        <f>SUM(AH30:AH35,AH37:AH45)</f>
        <v>0</v>
      </c>
      <c r="AI29" s="551">
        <f>SUM(AI30:AI36,AI38:AI45)</f>
        <v>0.05</v>
      </c>
      <c r="AJ29" s="551">
        <f>SUM(AJ30:AJ37,AJ39:AJ45)</f>
        <v>0</v>
      </c>
      <c r="AK29" s="551">
        <f>SUM(AK30:AK38,AK40:AK45)</f>
        <v>0</v>
      </c>
      <c r="AL29" s="551">
        <f>SUM(AL30:AL39,AL41:AL45)</f>
        <v>0</v>
      </c>
      <c r="AM29" s="551">
        <f>SUM(AM30:AM40,AM42:AM45)</f>
        <v>0</v>
      </c>
      <c r="AN29" s="551">
        <f>SUM(AN30:AN41,AN43:AN45)</f>
        <v>0</v>
      </c>
      <c r="AO29" s="551">
        <f>SUM(AO30:AO42,AO44:AO45)</f>
        <v>0</v>
      </c>
      <c r="AP29" s="551">
        <f>SUM(AP30:AP43,AP45)</f>
        <v>0</v>
      </c>
      <c r="AQ29" s="551">
        <f>SUM(AQ30:AQ44)</f>
        <v>0</v>
      </c>
      <c r="AR29" s="551">
        <f>SUM(AR30:AR45)</f>
        <v>0</v>
      </c>
      <c r="AS29" s="551">
        <f t="shared" ref="AS29:BD29" si="12">SUM(AS30:AS45)</f>
        <v>0</v>
      </c>
      <c r="AT29" s="551">
        <f t="shared" si="12"/>
        <v>0</v>
      </c>
      <c r="AU29" s="551">
        <f t="shared" si="12"/>
        <v>0</v>
      </c>
      <c r="AV29" s="551">
        <f t="shared" si="12"/>
        <v>0</v>
      </c>
      <c r="AW29" s="551">
        <f t="shared" si="12"/>
        <v>0</v>
      </c>
      <c r="AX29" s="551">
        <f t="shared" si="12"/>
        <v>0</v>
      </c>
      <c r="AY29" s="551">
        <f t="shared" si="12"/>
        <v>0</v>
      </c>
      <c r="AZ29" s="551">
        <f t="shared" si="12"/>
        <v>0</v>
      </c>
      <c r="BA29" s="551">
        <f t="shared" si="12"/>
        <v>0</v>
      </c>
      <c r="BB29" s="551">
        <f t="shared" si="12"/>
        <v>0</v>
      </c>
      <c r="BC29" s="551">
        <f t="shared" si="12"/>
        <v>0</v>
      </c>
      <c r="BD29" s="551">
        <f t="shared" si="12"/>
        <v>0</v>
      </c>
      <c r="BE29" s="551">
        <f>SUM(BE30:BE45)</f>
        <v>0.05</v>
      </c>
      <c r="BF29" s="557">
        <f>AA60</f>
        <v>83.160000000000011</v>
      </c>
      <c r="BG29" s="560">
        <f>D29-BF29</f>
        <v>-29.100000000000009</v>
      </c>
      <c r="BH29" s="561"/>
      <c r="BI29" s="562"/>
      <c r="BK29" s="583"/>
      <c r="BL29" s="578"/>
    </row>
    <row r="30" spans="1:66" x14ac:dyDescent="0.25">
      <c r="A30" s="319" t="s">
        <v>442</v>
      </c>
      <c r="B30" s="320" t="s">
        <v>248</v>
      </c>
      <c r="C30" s="314" t="s">
        <v>249</v>
      </c>
      <c r="D30" s="579">
        <v>37.380000000000003</v>
      </c>
      <c r="E30" s="328">
        <f t="shared" si="10"/>
        <v>0</v>
      </c>
      <c r="F30" s="325">
        <f t="shared" si="8"/>
        <v>0</v>
      </c>
      <c r="G30" s="330"/>
      <c r="H30" s="330"/>
      <c r="I30" s="330"/>
      <c r="J30" s="330"/>
      <c r="K30" s="330"/>
      <c r="L30" s="330"/>
      <c r="M30" s="330"/>
      <c r="N30" s="330"/>
      <c r="O30" s="330"/>
      <c r="P30" s="330"/>
      <c r="Q30" s="330"/>
      <c r="R30" s="325">
        <f>SUM(S30:Z30,AC30:BC30)</f>
        <v>0</v>
      </c>
      <c r="S30" s="330"/>
      <c r="T30" s="330"/>
      <c r="U30" s="330"/>
      <c r="V30" s="330"/>
      <c r="W30" s="330"/>
      <c r="X30" s="330"/>
      <c r="Y30" s="330"/>
      <c r="Z30" s="330"/>
      <c r="AA30" s="551">
        <f>SUM(AC30:AQ30)</f>
        <v>0</v>
      </c>
      <c r="AB30" s="337">
        <f>D30-BE30</f>
        <v>37.380000000000003</v>
      </c>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25">
        <f>SUM(G30:Q30,S30:Z30,AC30:BD30)</f>
        <v>0</v>
      </c>
      <c r="BF30" s="314">
        <f>AB60</f>
        <v>49.88</v>
      </c>
      <c r="BG30" s="117">
        <f t="shared" ref="BG30:BG58" si="13">D30-BF30</f>
        <v>-12.5</v>
      </c>
      <c r="BH30" s="296"/>
      <c r="BI30" s="295"/>
      <c r="BK30" s="583"/>
      <c r="BL30" s="578"/>
    </row>
    <row r="31" spans="1:66" x14ac:dyDescent="0.25">
      <c r="A31" s="319" t="s">
        <v>442</v>
      </c>
      <c r="B31" s="320" t="s">
        <v>257</v>
      </c>
      <c r="C31" s="314" t="s">
        <v>258</v>
      </c>
      <c r="D31" s="578">
        <v>5.45</v>
      </c>
      <c r="E31" s="328">
        <f t="shared" si="10"/>
        <v>0</v>
      </c>
      <c r="F31" s="325">
        <f t="shared" si="8"/>
        <v>0</v>
      </c>
      <c r="G31" s="330"/>
      <c r="H31" s="330"/>
      <c r="I31" s="330"/>
      <c r="J31" s="330"/>
      <c r="K31" s="330"/>
      <c r="L31" s="330"/>
      <c r="M31" s="330"/>
      <c r="N31" s="330"/>
      <c r="O31" s="330"/>
      <c r="P31" s="330"/>
      <c r="Q31" s="330"/>
      <c r="R31" s="325">
        <f>SUM(S31:Z31,AD31:BC31,AB31)</f>
        <v>0</v>
      </c>
      <c r="S31" s="330"/>
      <c r="T31" s="330"/>
      <c r="U31" s="330"/>
      <c r="V31" s="330"/>
      <c r="W31" s="330"/>
      <c r="X31" s="330"/>
      <c r="Y31" s="330"/>
      <c r="Z31" s="330"/>
      <c r="AA31" s="551">
        <f>SUM(AB31,AD31:AQ31)</f>
        <v>0</v>
      </c>
      <c r="AB31" s="330"/>
      <c r="AC31" s="337">
        <f>D31-BE31</f>
        <v>5.45</v>
      </c>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25">
        <f>SUM(G31:Q31,S31:Z31,AD31:BD31,AB31)</f>
        <v>0</v>
      </c>
      <c r="BF31" s="314">
        <f>AC60</f>
        <v>21.75</v>
      </c>
      <c r="BG31" s="117">
        <f t="shared" si="13"/>
        <v>-16.3</v>
      </c>
      <c r="BH31" s="296"/>
      <c r="BI31" s="295"/>
      <c r="BK31" s="583"/>
      <c r="BL31" s="578"/>
    </row>
    <row r="32" spans="1:66" x14ac:dyDescent="0.25">
      <c r="A32" s="319" t="s">
        <v>442</v>
      </c>
      <c r="B32" s="320" t="s">
        <v>443</v>
      </c>
      <c r="C32" s="314" t="s">
        <v>245</v>
      </c>
      <c r="D32" s="578">
        <v>0.12</v>
      </c>
      <c r="E32" s="328">
        <f t="shared" si="10"/>
        <v>0</v>
      </c>
      <c r="F32" s="325">
        <f t="shared" si="8"/>
        <v>0</v>
      </c>
      <c r="G32" s="330"/>
      <c r="H32" s="330"/>
      <c r="I32" s="330"/>
      <c r="J32" s="330"/>
      <c r="K32" s="330"/>
      <c r="L32" s="330"/>
      <c r="M32" s="330"/>
      <c r="N32" s="330"/>
      <c r="O32" s="330"/>
      <c r="P32" s="330"/>
      <c r="Q32" s="330"/>
      <c r="R32" s="325">
        <f>SUM(S32:Z32,AE32:BC32,AB32:AC32)</f>
        <v>0.05</v>
      </c>
      <c r="S32" s="330"/>
      <c r="T32" s="330"/>
      <c r="U32" s="330"/>
      <c r="V32" s="330"/>
      <c r="W32" s="330"/>
      <c r="X32" s="330"/>
      <c r="Y32" s="330"/>
      <c r="Z32" s="330"/>
      <c r="AA32" s="551">
        <f>SUM(AB32:AC32,AE32:AQ32)</f>
        <v>0.05</v>
      </c>
      <c r="AB32" s="330"/>
      <c r="AC32" s="330"/>
      <c r="AD32" s="337">
        <f>D32-BE32</f>
        <v>6.9999999999999993E-2</v>
      </c>
      <c r="AE32" s="330"/>
      <c r="AF32" s="330"/>
      <c r="AG32" s="330"/>
      <c r="AH32" s="330"/>
      <c r="AI32" s="330">
        <v>0.05</v>
      </c>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25">
        <f>SUM(G32:Q32,S32:Z32,AE32:BD32,AB32:AC32)</f>
        <v>0.05</v>
      </c>
      <c r="BF32" s="314">
        <f>AD60</f>
        <v>6.9999999999999993E-2</v>
      </c>
      <c r="BG32" s="117">
        <f t="shared" si="13"/>
        <v>0.05</v>
      </c>
      <c r="BH32" s="296"/>
      <c r="BI32" s="295"/>
      <c r="BK32" s="583"/>
      <c r="BL32" s="578"/>
    </row>
    <row r="33" spans="1:64" x14ac:dyDescent="0.25">
      <c r="A33" s="319" t="s">
        <v>442</v>
      </c>
      <c r="B33" s="320" t="s">
        <v>444</v>
      </c>
      <c r="C33" s="314" t="s">
        <v>436</v>
      </c>
      <c r="D33" s="578">
        <v>0.43</v>
      </c>
      <c r="E33" s="328">
        <f t="shared" si="10"/>
        <v>0</v>
      </c>
      <c r="F33" s="325">
        <f t="shared" si="8"/>
        <v>0</v>
      </c>
      <c r="G33" s="330"/>
      <c r="H33" s="330"/>
      <c r="I33" s="330"/>
      <c r="J33" s="330"/>
      <c r="K33" s="330"/>
      <c r="L33" s="330"/>
      <c r="M33" s="330"/>
      <c r="N33" s="330"/>
      <c r="O33" s="330"/>
      <c r="P33" s="330"/>
      <c r="Q33" s="330"/>
      <c r="R33" s="325">
        <f>SUM(S33:Z33,AF33:BC33,AB33:AD33)</f>
        <v>0</v>
      </c>
      <c r="S33" s="330"/>
      <c r="T33" s="330"/>
      <c r="U33" s="330"/>
      <c r="V33" s="330"/>
      <c r="W33" s="330"/>
      <c r="X33" s="330"/>
      <c r="Y33" s="330"/>
      <c r="Z33" s="330"/>
      <c r="AA33" s="551">
        <f>SUM(AB33:AD33,AF33:AQ33)</f>
        <v>0</v>
      </c>
      <c r="AB33" s="330"/>
      <c r="AC33" s="330"/>
      <c r="AD33" s="330"/>
      <c r="AE33" s="337">
        <f>D33-BE33</f>
        <v>0.43</v>
      </c>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25">
        <f>SUM(G33:Q33,S33:Z33,AF33:BD33,AB33:AD33)</f>
        <v>0</v>
      </c>
      <c r="BF33" s="314">
        <f>AE60</f>
        <v>0.43</v>
      </c>
      <c r="BG33" s="117">
        <f t="shared" si="13"/>
        <v>0</v>
      </c>
      <c r="BH33" s="296"/>
      <c r="BI33" s="295"/>
      <c r="BK33" s="583"/>
      <c r="BL33" s="578"/>
    </row>
    <row r="34" spans="1:64" x14ac:dyDescent="0.25">
      <c r="A34" s="319" t="s">
        <v>442</v>
      </c>
      <c r="B34" s="320" t="s">
        <v>277</v>
      </c>
      <c r="C34" s="314" t="s">
        <v>246</v>
      </c>
      <c r="D34" s="578">
        <v>1.04</v>
      </c>
      <c r="E34" s="328">
        <f t="shared" si="10"/>
        <v>0</v>
      </c>
      <c r="F34" s="325">
        <f t="shared" si="8"/>
        <v>0</v>
      </c>
      <c r="G34" s="330"/>
      <c r="H34" s="330"/>
      <c r="I34" s="330"/>
      <c r="J34" s="330"/>
      <c r="K34" s="330"/>
      <c r="L34" s="330"/>
      <c r="M34" s="330"/>
      <c r="N34" s="330"/>
      <c r="O34" s="330"/>
      <c r="P34" s="330"/>
      <c r="Q34" s="330"/>
      <c r="R34" s="325">
        <f>SUM(S34:Z34,AG34:BC34,AB34:AE34)</f>
        <v>0</v>
      </c>
      <c r="S34" s="330"/>
      <c r="T34" s="330"/>
      <c r="U34" s="330"/>
      <c r="V34" s="330"/>
      <c r="W34" s="330"/>
      <c r="X34" s="330"/>
      <c r="Y34" s="330"/>
      <c r="Z34" s="330"/>
      <c r="AA34" s="551">
        <f>SUM(AB34:AE34,AG34:AQ34)</f>
        <v>0</v>
      </c>
      <c r="AB34" s="330"/>
      <c r="AC34" s="330"/>
      <c r="AD34" s="330"/>
      <c r="AE34" s="330"/>
      <c r="AF34" s="337">
        <f>D34-BE34</f>
        <v>1.04</v>
      </c>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25">
        <f>SUM(G34:Q34,S34:Z34,AG34:BD34,AB34:AE34)</f>
        <v>0</v>
      </c>
      <c r="BF34" s="314">
        <f>AF60</f>
        <v>1.04</v>
      </c>
      <c r="BG34" s="117">
        <f t="shared" si="13"/>
        <v>0</v>
      </c>
      <c r="BH34" s="296"/>
      <c r="BI34" s="295"/>
      <c r="BK34" s="583"/>
      <c r="BL34" s="578"/>
    </row>
    <row r="35" spans="1:64" x14ac:dyDescent="0.25">
      <c r="A35" s="319" t="s">
        <v>442</v>
      </c>
      <c r="B35" s="320" t="s">
        <v>445</v>
      </c>
      <c r="C35" s="314" t="s">
        <v>437</v>
      </c>
      <c r="D35" s="578">
        <v>0.85</v>
      </c>
      <c r="E35" s="328">
        <f t="shared" si="10"/>
        <v>0</v>
      </c>
      <c r="F35" s="325">
        <f t="shared" si="8"/>
        <v>0</v>
      </c>
      <c r="G35" s="330"/>
      <c r="H35" s="330"/>
      <c r="I35" s="330"/>
      <c r="J35" s="330"/>
      <c r="K35" s="330"/>
      <c r="L35" s="330"/>
      <c r="M35" s="330"/>
      <c r="N35" s="330"/>
      <c r="O35" s="330"/>
      <c r="P35" s="330"/>
      <c r="Q35" s="330"/>
      <c r="R35" s="325">
        <f>SUM(S35:Z35,AH35:BC35,AB35:AF35)</f>
        <v>0</v>
      </c>
      <c r="S35" s="330"/>
      <c r="T35" s="330"/>
      <c r="U35" s="330"/>
      <c r="V35" s="330"/>
      <c r="W35" s="330"/>
      <c r="X35" s="330"/>
      <c r="Y35" s="330"/>
      <c r="Z35" s="330"/>
      <c r="AA35" s="551">
        <f>SUM(AB35:AF35,AH35:AQ35)</f>
        <v>0</v>
      </c>
      <c r="AB35" s="330"/>
      <c r="AC35" s="330"/>
      <c r="AD35" s="330"/>
      <c r="AE35" s="330"/>
      <c r="AF35" s="330"/>
      <c r="AG35" s="337">
        <f>D35-BE35</f>
        <v>0.85</v>
      </c>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25">
        <f>SUM(G35:Q35,S35:Z35,AH35:BD35,AB35:AF35)</f>
        <v>0</v>
      </c>
      <c r="BF35" s="314">
        <f>AG60</f>
        <v>0.85</v>
      </c>
      <c r="BG35" s="117">
        <f t="shared" si="13"/>
        <v>0</v>
      </c>
      <c r="BH35" s="296"/>
      <c r="BI35" s="295"/>
      <c r="BK35" s="583"/>
      <c r="BL35" s="578"/>
    </row>
    <row r="36" spans="1:64" x14ac:dyDescent="0.25">
      <c r="A36" s="319" t="s">
        <v>442</v>
      </c>
      <c r="B36" s="320" t="s">
        <v>449</v>
      </c>
      <c r="C36" s="314" t="s">
        <v>438</v>
      </c>
      <c r="D36" s="605"/>
      <c r="E36" s="328">
        <f t="shared" si="10"/>
        <v>0</v>
      </c>
      <c r="F36" s="325">
        <f t="shared" si="8"/>
        <v>0</v>
      </c>
      <c r="G36" s="330"/>
      <c r="H36" s="330"/>
      <c r="I36" s="330"/>
      <c r="J36" s="330"/>
      <c r="K36" s="330"/>
      <c r="L36" s="330"/>
      <c r="M36" s="330"/>
      <c r="N36" s="330"/>
      <c r="O36" s="330"/>
      <c r="P36" s="330"/>
      <c r="Q36" s="330"/>
      <c r="R36" s="325">
        <f>SUM(S36:Z36,AI36:BC36,AB36:AG36)</f>
        <v>0</v>
      </c>
      <c r="S36" s="330"/>
      <c r="T36" s="330"/>
      <c r="U36" s="330"/>
      <c r="V36" s="330"/>
      <c r="W36" s="330"/>
      <c r="X36" s="330"/>
      <c r="Y36" s="330"/>
      <c r="Z36" s="330"/>
      <c r="AA36" s="551">
        <f>SUM(AB36:AG36,AI36:AQ36)</f>
        <v>0</v>
      </c>
      <c r="AB36" s="330"/>
      <c r="AC36" s="330"/>
      <c r="AD36" s="330"/>
      <c r="AE36" s="330"/>
      <c r="AF36" s="330"/>
      <c r="AG36" s="330"/>
      <c r="AH36" s="337">
        <f>D36-BE36</f>
        <v>0</v>
      </c>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25">
        <f>SUM(G36:Q36,S36:Z36,AI36:BD36,AB36:AG36)</f>
        <v>0</v>
      </c>
      <c r="BF36" s="314">
        <f>AH60</f>
        <v>0</v>
      </c>
      <c r="BG36" s="117">
        <f t="shared" si="13"/>
        <v>0</v>
      </c>
      <c r="BH36" s="296"/>
      <c r="BI36" s="295"/>
      <c r="BK36" s="583"/>
      <c r="BL36" s="578"/>
    </row>
    <row r="37" spans="1:64" x14ac:dyDescent="0.25">
      <c r="A37" s="319" t="s">
        <v>442</v>
      </c>
      <c r="B37" s="320" t="s">
        <v>363</v>
      </c>
      <c r="C37" s="314" t="s">
        <v>364</v>
      </c>
      <c r="D37" s="580">
        <v>0.01</v>
      </c>
      <c r="E37" s="328">
        <f t="shared" si="10"/>
        <v>0</v>
      </c>
      <c r="F37" s="325">
        <f t="shared" si="8"/>
        <v>0</v>
      </c>
      <c r="G37" s="330"/>
      <c r="H37" s="330"/>
      <c r="I37" s="330"/>
      <c r="J37" s="330"/>
      <c r="K37" s="330"/>
      <c r="L37" s="330"/>
      <c r="M37" s="330"/>
      <c r="N37" s="330"/>
      <c r="O37" s="330"/>
      <c r="P37" s="330"/>
      <c r="Q37" s="330"/>
      <c r="R37" s="325">
        <f>SUM(S37:Z37,AJ37:BC37,AB37:AH37)</f>
        <v>0</v>
      </c>
      <c r="S37" s="330"/>
      <c r="T37" s="330"/>
      <c r="U37" s="330"/>
      <c r="V37" s="330"/>
      <c r="W37" s="330"/>
      <c r="X37" s="330"/>
      <c r="Y37" s="330"/>
      <c r="Z37" s="330"/>
      <c r="AA37" s="551">
        <f>SUM(AB37:AH37,AJ37:AQ37)</f>
        <v>0</v>
      </c>
      <c r="AB37" s="330"/>
      <c r="AC37" s="330"/>
      <c r="AD37" s="330"/>
      <c r="AE37" s="330"/>
      <c r="AF37" s="330"/>
      <c r="AG37" s="330"/>
      <c r="AH37" s="330"/>
      <c r="AI37" s="337">
        <f>D37-BE37</f>
        <v>0.01</v>
      </c>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25">
        <f>SUM(G37:Q37,S37:Z37,AJ37:BD37,AB37:AH37)</f>
        <v>0</v>
      </c>
      <c r="BF37" s="314">
        <f>AI60</f>
        <v>6.0000000000000005E-2</v>
      </c>
      <c r="BG37" s="117">
        <f t="shared" si="13"/>
        <v>-0.05</v>
      </c>
      <c r="BH37" s="296"/>
      <c r="BI37" s="295"/>
      <c r="BK37" s="583"/>
      <c r="BL37" s="578"/>
    </row>
    <row r="38" spans="1:64" x14ac:dyDescent="0.25">
      <c r="A38" s="319" t="s">
        <v>442</v>
      </c>
      <c r="B38" s="320" t="s">
        <v>450</v>
      </c>
      <c r="C38" s="314" t="s">
        <v>439</v>
      </c>
      <c r="D38" s="601"/>
      <c r="E38" s="328">
        <f t="shared" si="10"/>
        <v>0</v>
      </c>
      <c r="F38" s="325">
        <f t="shared" si="8"/>
        <v>0</v>
      </c>
      <c r="G38" s="330"/>
      <c r="H38" s="330"/>
      <c r="I38" s="330"/>
      <c r="J38" s="330"/>
      <c r="K38" s="330"/>
      <c r="L38" s="330"/>
      <c r="M38" s="330"/>
      <c r="N38" s="330"/>
      <c r="O38" s="330"/>
      <c r="P38" s="330"/>
      <c r="Q38" s="330"/>
      <c r="R38" s="325">
        <f>SUM(S38:Z38,AK38:BC38,AB38:AI38)</f>
        <v>0</v>
      </c>
      <c r="S38" s="330"/>
      <c r="T38" s="330"/>
      <c r="U38" s="330"/>
      <c r="V38" s="330"/>
      <c r="W38" s="330"/>
      <c r="X38" s="330"/>
      <c r="Y38" s="330"/>
      <c r="Z38" s="330"/>
      <c r="AA38" s="551">
        <f>SUM(AB38:AI38,AK38:AQ38)</f>
        <v>0</v>
      </c>
      <c r="AB38" s="330"/>
      <c r="AC38" s="330"/>
      <c r="AD38" s="330"/>
      <c r="AE38" s="330"/>
      <c r="AF38" s="330"/>
      <c r="AG38" s="330"/>
      <c r="AH38" s="330"/>
      <c r="AI38" s="330"/>
      <c r="AJ38" s="337">
        <f>D38-BE38</f>
        <v>0</v>
      </c>
      <c r="AK38" s="330"/>
      <c r="AL38" s="330"/>
      <c r="AM38" s="330"/>
      <c r="AN38" s="330"/>
      <c r="AO38" s="330"/>
      <c r="AP38" s="330"/>
      <c r="AQ38" s="330"/>
      <c r="AR38" s="330"/>
      <c r="AS38" s="330"/>
      <c r="AT38" s="330"/>
      <c r="AU38" s="330"/>
      <c r="AV38" s="330"/>
      <c r="AW38" s="330"/>
      <c r="AX38" s="330"/>
      <c r="AY38" s="330"/>
      <c r="AZ38" s="330"/>
      <c r="BA38" s="330"/>
      <c r="BB38" s="330"/>
      <c r="BC38" s="330"/>
      <c r="BD38" s="330"/>
      <c r="BE38" s="325">
        <f>SUM(G38:Q38,S38:Z38,AK38:BD38,AB38:AI38)</f>
        <v>0</v>
      </c>
      <c r="BF38" s="314">
        <f>AJ60</f>
        <v>0</v>
      </c>
      <c r="BG38" s="117">
        <f t="shared" si="13"/>
        <v>0</v>
      </c>
      <c r="BH38" s="296"/>
      <c r="BI38" s="295"/>
      <c r="BK38" s="583"/>
      <c r="BL38" s="578"/>
    </row>
    <row r="39" spans="1:64" x14ac:dyDescent="0.25">
      <c r="A39" s="319" t="s">
        <v>442</v>
      </c>
      <c r="B39" s="320" t="s">
        <v>454</v>
      </c>
      <c r="C39" s="314" t="s">
        <v>156</v>
      </c>
      <c r="D39" s="605"/>
      <c r="E39" s="328">
        <f t="shared" si="10"/>
        <v>0</v>
      </c>
      <c r="F39" s="325">
        <f t="shared" si="8"/>
        <v>0</v>
      </c>
      <c r="G39" s="330"/>
      <c r="H39" s="330"/>
      <c r="I39" s="330"/>
      <c r="J39" s="330"/>
      <c r="K39" s="330"/>
      <c r="L39" s="330"/>
      <c r="M39" s="330"/>
      <c r="N39" s="330"/>
      <c r="O39" s="330"/>
      <c r="P39" s="330"/>
      <c r="Q39" s="330"/>
      <c r="R39" s="325">
        <f>SUM(S39:Z39,AL39:BC39,AB39:AJ39)</f>
        <v>0</v>
      </c>
      <c r="S39" s="330"/>
      <c r="T39" s="330"/>
      <c r="U39" s="330"/>
      <c r="V39" s="330"/>
      <c r="W39" s="330"/>
      <c r="X39" s="330"/>
      <c r="Y39" s="330"/>
      <c r="Z39" s="330"/>
      <c r="AA39" s="551">
        <f>SUM(AB39:AJ39,AL39:AQ39)</f>
        <v>0</v>
      </c>
      <c r="AB39" s="330"/>
      <c r="AC39" s="330"/>
      <c r="AD39" s="330"/>
      <c r="AE39" s="330"/>
      <c r="AF39" s="330"/>
      <c r="AG39" s="330"/>
      <c r="AH39" s="330"/>
      <c r="AI39" s="330"/>
      <c r="AJ39" s="330"/>
      <c r="AK39" s="337">
        <f>D39-BE39</f>
        <v>0</v>
      </c>
      <c r="AL39" s="330"/>
      <c r="AM39" s="330"/>
      <c r="AN39" s="330"/>
      <c r="AO39" s="330"/>
      <c r="AP39" s="330"/>
      <c r="AQ39" s="330"/>
      <c r="AR39" s="330"/>
      <c r="AS39" s="330"/>
      <c r="AT39" s="330"/>
      <c r="AU39" s="330"/>
      <c r="AV39" s="330"/>
      <c r="AW39" s="330"/>
      <c r="AX39" s="330"/>
      <c r="AY39" s="330"/>
      <c r="AZ39" s="330"/>
      <c r="BA39" s="330"/>
      <c r="BB39" s="330"/>
      <c r="BC39" s="330"/>
      <c r="BD39" s="330"/>
      <c r="BE39" s="325">
        <f>SUM(G39:Q39,S39:Z39,AL39:BD39,AB39:AJ39)</f>
        <v>0</v>
      </c>
      <c r="BF39" s="314">
        <f>AK60</f>
        <v>0</v>
      </c>
      <c r="BG39" s="117">
        <f t="shared" si="13"/>
        <v>0</v>
      </c>
      <c r="BH39" s="296"/>
      <c r="BI39" s="295"/>
      <c r="BK39" s="583"/>
      <c r="BL39" s="578"/>
    </row>
    <row r="40" spans="1:64" x14ac:dyDescent="0.25">
      <c r="A40" s="319" t="s">
        <v>442</v>
      </c>
      <c r="B40" s="320" t="s">
        <v>88</v>
      </c>
      <c r="C40" s="314" t="s">
        <v>77</v>
      </c>
      <c r="D40" s="601"/>
      <c r="E40" s="328">
        <f t="shared" si="10"/>
        <v>0</v>
      </c>
      <c r="F40" s="325">
        <f t="shared" si="8"/>
        <v>0</v>
      </c>
      <c r="G40" s="330"/>
      <c r="H40" s="330"/>
      <c r="I40" s="330"/>
      <c r="J40" s="330"/>
      <c r="K40" s="330"/>
      <c r="L40" s="330"/>
      <c r="M40" s="330"/>
      <c r="N40" s="330"/>
      <c r="O40" s="330"/>
      <c r="P40" s="330"/>
      <c r="Q40" s="330"/>
      <c r="R40" s="325">
        <f>SUM(S40:Z40,AM40:BC40,AB40:AK40)</f>
        <v>0</v>
      </c>
      <c r="S40" s="330"/>
      <c r="T40" s="330"/>
      <c r="U40" s="330"/>
      <c r="V40" s="330"/>
      <c r="W40" s="330"/>
      <c r="X40" s="330"/>
      <c r="Y40" s="330"/>
      <c r="Z40" s="330"/>
      <c r="AA40" s="551">
        <f>SUM(AB40:AK40,AM40:AQ40)</f>
        <v>0</v>
      </c>
      <c r="AB40" s="330"/>
      <c r="AC40" s="330"/>
      <c r="AD40" s="330"/>
      <c r="AE40" s="330"/>
      <c r="AF40" s="330"/>
      <c r="AG40" s="330"/>
      <c r="AH40" s="330"/>
      <c r="AI40" s="330"/>
      <c r="AJ40" s="330"/>
      <c r="AK40" s="330"/>
      <c r="AL40" s="337">
        <f>D40-BE40</f>
        <v>0</v>
      </c>
      <c r="AM40" s="330"/>
      <c r="AN40" s="330"/>
      <c r="AO40" s="330"/>
      <c r="AP40" s="330"/>
      <c r="AQ40" s="330"/>
      <c r="AR40" s="330"/>
      <c r="AS40" s="330"/>
      <c r="AT40" s="330"/>
      <c r="AU40" s="330"/>
      <c r="AV40" s="330"/>
      <c r="AW40" s="330"/>
      <c r="AX40" s="330"/>
      <c r="AY40" s="330"/>
      <c r="AZ40" s="330"/>
      <c r="BA40" s="330"/>
      <c r="BB40" s="330"/>
      <c r="BC40" s="330"/>
      <c r="BD40" s="330"/>
      <c r="BE40" s="325">
        <f>SUM(G40:Q40,S40:Z40,AM40:BD40,AB40:AK40)</f>
        <v>0</v>
      </c>
      <c r="BF40" s="314">
        <f>AL60</f>
        <v>0</v>
      </c>
      <c r="BG40" s="117">
        <f t="shared" si="13"/>
        <v>0</v>
      </c>
      <c r="BH40" s="296"/>
      <c r="BI40" s="295"/>
      <c r="BK40" s="583"/>
      <c r="BL40" s="578"/>
    </row>
    <row r="41" spans="1:64" x14ac:dyDescent="0.25">
      <c r="A41" s="319" t="s">
        <v>442</v>
      </c>
      <c r="B41" s="320" t="s">
        <v>98</v>
      </c>
      <c r="C41" s="314" t="s">
        <v>103</v>
      </c>
      <c r="D41" s="580">
        <v>0.31</v>
      </c>
      <c r="E41" s="328">
        <f t="shared" si="10"/>
        <v>0</v>
      </c>
      <c r="F41" s="325">
        <f t="shared" si="8"/>
        <v>0</v>
      </c>
      <c r="G41" s="330"/>
      <c r="H41" s="330"/>
      <c r="I41" s="330"/>
      <c r="J41" s="330"/>
      <c r="K41" s="330"/>
      <c r="L41" s="330"/>
      <c r="M41" s="330"/>
      <c r="N41" s="330"/>
      <c r="O41" s="330"/>
      <c r="P41" s="330"/>
      <c r="Q41" s="330"/>
      <c r="R41" s="325">
        <f>SUM(S41:Z41,AN41:BC41,AB41:AL41)</f>
        <v>0</v>
      </c>
      <c r="S41" s="330"/>
      <c r="T41" s="330"/>
      <c r="U41" s="330"/>
      <c r="V41" s="330"/>
      <c r="W41" s="330"/>
      <c r="X41" s="330"/>
      <c r="Y41" s="330"/>
      <c r="Z41" s="330"/>
      <c r="AA41" s="551">
        <f>SUM(AB41:AL41,AN41:AQ41)</f>
        <v>0</v>
      </c>
      <c r="AB41" s="330"/>
      <c r="AC41" s="330"/>
      <c r="AD41" s="330"/>
      <c r="AE41" s="330"/>
      <c r="AF41" s="330"/>
      <c r="AG41" s="330"/>
      <c r="AH41" s="330"/>
      <c r="AI41" s="330"/>
      <c r="AJ41" s="330"/>
      <c r="AK41" s="330"/>
      <c r="AL41" s="330"/>
      <c r="AM41" s="337">
        <f>D41-BE41</f>
        <v>0.31</v>
      </c>
      <c r="AN41" s="330"/>
      <c r="AO41" s="330"/>
      <c r="AP41" s="330"/>
      <c r="AQ41" s="330"/>
      <c r="AR41" s="330"/>
      <c r="AS41" s="330"/>
      <c r="AT41" s="330"/>
      <c r="AU41" s="330"/>
      <c r="AV41" s="330"/>
      <c r="AW41" s="330"/>
      <c r="AX41" s="330"/>
      <c r="AY41" s="330"/>
      <c r="AZ41" s="330"/>
      <c r="BA41" s="330"/>
      <c r="BB41" s="330"/>
      <c r="BC41" s="330"/>
      <c r="BD41" s="330"/>
      <c r="BE41" s="325">
        <f>SUM(G41:Q41,S41:Z41,AN41:BD41,AB41:AL41)</f>
        <v>0</v>
      </c>
      <c r="BF41" s="314">
        <f>AM60</f>
        <v>0.61</v>
      </c>
      <c r="BG41" s="117">
        <f t="shared" si="13"/>
        <v>-0.3</v>
      </c>
      <c r="BH41" s="296"/>
      <c r="BI41" s="295"/>
      <c r="BK41" s="583"/>
      <c r="BL41" s="578"/>
    </row>
    <row r="42" spans="1:64" x14ac:dyDescent="0.25">
      <c r="A42" s="319" t="s">
        <v>442</v>
      </c>
      <c r="B42" s="320" t="s">
        <v>451</v>
      </c>
      <c r="C42" s="314" t="s">
        <v>48</v>
      </c>
      <c r="D42" s="578">
        <v>8.4700000000000006</v>
      </c>
      <c r="E42" s="328">
        <f t="shared" si="10"/>
        <v>0</v>
      </c>
      <c r="F42" s="325">
        <f t="shared" si="8"/>
        <v>0</v>
      </c>
      <c r="G42" s="330"/>
      <c r="H42" s="330"/>
      <c r="I42" s="330"/>
      <c r="J42" s="330"/>
      <c r="K42" s="330"/>
      <c r="L42" s="330"/>
      <c r="M42" s="330"/>
      <c r="N42" s="330"/>
      <c r="O42" s="330"/>
      <c r="P42" s="330"/>
      <c r="Q42" s="330"/>
      <c r="R42" s="325">
        <f>SUM(S42:Z42,AO42:BC42,AB42:AM42)</f>
        <v>0</v>
      </c>
      <c r="S42" s="330"/>
      <c r="T42" s="330"/>
      <c r="U42" s="330"/>
      <c r="V42" s="330"/>
      <c r="W42" s="330"/>
      <c r="X42" s="330"/>
      <c r="Y42" s="330"/>
      <c r="Z42" s="330"/>
      <c r="AA42" s="551">
        <f>SUM(AB42:AM42,AO42:AQ42)</f>
        <v>0</v>
      </c>
      <c r="AB42" s="330"/>
      <c r="AC42" s="330"/>
      <c r="AD42" s="330"/>
      <c r="AE42" s="330"/>
      <c r="AF42" s="330"/>
      <c r="AG42" s="330"/>
      <c r="AH42" s="330"/>
      <c r="AI42" s="330"/>
      <c r="AJ42" s="330"/>
      <c r="AK42" s="330"/>
      <c r="AL42" s="330"/>
      <c r="AM42" s="330"/>
      <c r="AN42" s="337">
        <f>D42-BE42</f>
        <v>8.4700000000000006</v>
      </c>
      <c r="AO42" s="330"/>
      <c r="AP42" s="330"/>
      <c r="AQ42" s="330"/>
      <c r="AR42" s="330"/>
      <c r="AS42" s="330"/>
      <c r="AT42" s="330"/>
      <c r="AU42" s="330"/>
      <c r="AV42" s="330"/>
      <c r="AW42" s="330"/>
      <c r="AX42" s="330"/>
      <c r="AY42" s="330"/>
      <c r="AZ42" s="330"/>
      <c r="BA42" s="330"/>
      <c r="BB42" s="330"/>
      <c r="BC42" s="330"/>
      <c r="BD42" s="330"/>
      <c r="BE42" s="325">
        <f>SUM(G42:Q42,S42:Z42,AO42:BD42,AB42:AM42)</f>
        <v>0</v>
      </c>
      <c r="BF42" s="314">
        <f>AN60</f>
        <v>8.4700000000000006</v>
      </c>
      <c r="BG42" s="117">
        <f t="shared" si="13"/>
        <v>0</v>
      </c>
      <c r="BH42" s="296"/>
      <c r="BI42" s="295"/>
      <c r="BK42" s="583"/>
      <c r="BL42" s="578"/>
    </row>
    <row r="43" spans="1:64" x14ac:dyDescent="0.25">
      <c r="A43" s="319" t="s">
        <v>442</v>
      </c>
      <c r="B43" s="320" t="s">
        <v>452</v>
      </c>
      <c r="C43" s="314" t="s">
        <v>440</v>
      </c>
      <c r="D43" s="601"/>
      <c r="E43" s="328">
        <f t="shared" si="10"/>
        <v>0</v>
      </c>
      <c r="F43" s="325">
        <f t="shared" si="8"/>
        <v>0</v>
      </c>
      <c r="G43" s="330"/>
      <c r="H43" s="330"/>
      <c r="I43" s="330"/>
      <c r="J43" s="330"/>
      <c r="K43" s="330"/>
      <c r="L43" s="330"/>
      <c r="M43" s="330"/>
      <c r="N43" s="330"/>
      <c r="O43" s="330"/>
      <c r="P43" s="330"/>
      <c r="Q43" s="330"/>
      <c r="R43" s="325">
        <f>SUM(S43:Z43,AP43:BC43,AB43:AN43)</f>
        <v>0</v>
      </c>
      <c r="S43" s="330"/>
      <c r="T43" s="330"/>
      <c r="U43" s="330"/>
      <c r="V43" s="330"/>
      <c r="W43" s="330"/>
      <c r="X43" s="330"/>
      <c r="Y43" s="330"/>
      <c r="Z43" s="330"/>
      <c r="AA43" s="551">
        <f>SUM(AB43:AN43,AP43:AQ43)</f>
        <v>0</v>
      </c>
      <c r="AB43" s="330"/>
      <c r="AC43" s="330"/>
      <c r="AD43" s="330"/>
      <c r="AE43" s="330"/>
      <c r="AF43" s="330"/>
      <c r="AG43" s="330"/>
      <c r="AH43" s="330"/>
      <c r="AI43" s="330"/>
      <c r="AJ43" s="330"/>
      <c r="AK43" s="330"/>
      <c r="AL43" s="330"/>
      <c r="AM43" s="330"/>
      <c r="AN43" s="330"/>
      <c r="AO43" s="337">
        <f>D43-BE43</f>
        <v>0</v>
      </c>
      <c r="AP43" s="330"/>
      <c r="AQ43" s="330"/>
      <c r="AR43" s="330"/>
      <c r="AS43" s="330"/>
      <c r="AT43" s="330"/>
      <c r="AU43" s="330"/>
      <c r="AV43" s="330"/>
      <c r="AW43" s="330"/>
      <c r="AX43" s="330"/>
      <c r="AY43" s="330"/>
      <c r="AZ43" s="330"/>
      <c r="BA43" s="330"/>
      <c r="BB43" s="330"/>
      <c r="BC43" s="330"/>
      <c r="BD43" s="330"/>
      <c r="BE43" s="325">
        <f>SUM(G43:Q43,S43:Z43,AP43:BD43,AB43:AN43)</f>
        <v>0</v>
      </c>
      <c r="BF43" s="314">
        <f>AO60</f>
        <v>0</v>
      </c>
      <c r="BG43" s="117">
        <f t="shared" si="13"/>
        <v>0</v>
      </c>
      <c r="BH43" s="296"/>
      <c r="BI43" s="295"/>
      <c r="BK43" s="583"/>
      <c r="BL43" s="578"/>
    </row>
    <row r="44" spans="1:64" x14ac:dyDescent="0.25">
      <c r="A44" s="319" t="s">
        <v>442</v>
      </c>
      <c r="B44" s="320" t="s">
        <v>453</v>
      </c>
      <c r="C44" s="314" t="s">
        <v>441</v>
      </c>
      <c r="D44" s="601"/>
      <c r="E44" s="328">
        <f t="shared" si="10"/>
        <v>0</v>
      </c>
      <c r="F44" s="325">
        <f t="shared" si="8"/>
        <v>0</v>
      </c>
      <c r="G44" s="330"/>
      <c r="H44" s="330"/>
      <c r="I44" s="330"/>
      <c r="J44" s="330"/>
      <c r="K44" s="330"/>
      <c r="L44" s="330"/>
      <c r="M44" s="330"/>
      <c r="N44" s="330"/>
      <c r="O44" s="330"/>
      <c r="P44" s="330"/>
      <c r="Q44" s="330"/>
      <c r="R44" s="325">
        <f>SUM(S44:Z44,AQ44:BC44,AB44:AO44)</f>
        <v>0</v>
      </c>
      <c r="S44" s="330"/>
      <c r="T44" s="330"/>
      <c r="U44" s="330"/>
      <c r="V44" s="330"/>
      <c r="W44" s="330"/>
      <c r="X44" s="330"/>
      <c r="Y44" s="330"/>
      <c r="Z44" s="330"/>
      <c r="AA44" s="551">
        <f>SUM(AB44:AO44,AQ44)</f>
        <v>0</v>
      </c>
      <c r="AB44" s="330"/>
      <c r="AC44" s="330"/>
      <c r="AD44" s="330"/>
      <c r="AE44" s="330"/>
      <c r="AF44" s="330"/>
      <c r="AG44" s="330"/>
      <c r="AH44" s="330"/>
      <c r="AI44" s="330"/>
      <c r="AJ44" s="330"/>
      <c r="AK44" s="330"/>
      <c r="AL44" s="330"/>
      <c r="AM44" s="330"/>
      <c r="AN44" s="330"/>
      <c r="AO44" s="330"/>
      <c r="AP44" s="337">
        <f>D44-BE44</f>
        <v>0</v>
      </c>
      <c r="AQ44" s="330"/>
      <c r="AR44" s="330"/>
      <c r="AS44" s="330"/>
      <c r="AT44" s="330"/>
      <c r="AU44" s="330"/>
      <c r="AV44" s="330"/>
      <c r="AW44" s="330"/>
      <c r="AX44" s="330"/>
      <c r="AY44" s="330"/>
      <c r="AZ44" s="330"/>
      <c r="BA44" s="330"/>
      <c r="BB44" s="330"/>
      <c r="BC44" s="330"/>
      <c r="BD44" s="330"/>
      <c r="BE44" s="325">
        <f>SUM(G44:Q44,S44:Z44,AQ44:BD44,AB44:AO44)</f>
        <v>0</v>
      </c>
      <c r="BF44" s="314">
        <f>AP60</f>
        <v>0</v>
      </c>
      <c r="BG44" s="117">
        <f t="shared" si="13"/>
        <v>0</v>
      </c>
      <c r="BH44" s="296"/>
      <c r="BI44" s="295"/>
      <c r="BK44" s="583"/>
      <c r="BL44" s="578"/>
    </row>
    <row r="45" spans="1:64" x14ac:dyDescent="0.25">
      <c r="A45" s="319" t="s">
        <v>442</v>
      </c>
      <c r="B45" s="320" t="s">
        <v>345</v>
      </c>
      <c r="C45" s="314" t="s">
        <v>346</v>
      </c>
      <c r="D45" s="607"/>
      <c r="E45" s="328">
        <f t="shared" si="10"/>
        <v>0</v>
      </c>
      <c r="F45" s="325">
        <f t="shared" si="8"/>
        <v>0</v>
      </c>
      <c r="G45" s="330"/>
      <c r="H45" s="330"/>
      <c r="I45" s="330"/>
      <c r="J45" s="330"/>
      <c r="K45" s="330"/>
      <c r="L45" s="330"/>
      <c r="M45" s="330"/>
      <c r="N45" s="330"/>
      <c r="O45" s="330"/>
      <c r="P45" s="330"/>
      <c r="Q45" s="330"/>
      <c r="R45" s="325">
        <f>SUM(S45:Z45,AR45:BC45,AB45:AP45)</f>
        <v>0</v>
      </c>
      <c r="S45" s="330"/>
      <c r="T45" s="330"/>
      <c r="U45" s="330"/>
      <c r="V45" s="330"/>
      <c r="W45" s="330"/>
      <c r="X45" s="330"/>
      <c r="Y45" s="330"/>
      <c r="Z45" s="330"/>
      <c r="AA45" s="551">
        <f>SUM(AB45:AP45)</f>
        <v>0</v>
      </c>
      <c r="AB45" s="330"/>
      <c r="AC45" s="330"/>
      <c r="AD45" s="330"/>
      <c r="AE45" s="330"/>
      <c r="AF45" s="330"/>
      <c r="AG45" s="330"/>
      <c r="AH45" s="330"/>
      <c r="AI45" s="330"/>
      <c r="AJ45" s="330"/>
      <c r="AK45" s="330"/>
      <c r="AL45" s="330"/>
      <c r="AM45" s="330"/>
      <c r="AN45" s="330"/>
      <c r="AO45" s="330"/>
      <c r="AP45" s="330"/>
      <c r="AQ45" s="337">
        <f>D45-BE45</f>
        <v>0</v>
      </c>
      <c r="AR45" s="330"/>
      <c r="AS45" s="330"/>
      <c r="AT45" s="330"/>
      <c r="AU45" s="330"/>
      <c r="AV45" s="330"/>
      <c r="AW45" s="330"/>
      <c r="AX45" s="330"/>
      <c r="AY45" s="330"/>
      <c r="AZ45" s="330"/>
      <c r="BA45" s="330"/>
      <c r="BB45" s="330"/>
      <c r="BC45" s="330"/>
      <c r="BD45" s="330"/>
      <c r="BE45" s="325">
        <f>SUM(G45:Q45,S45:Z45,AR45:BD45,AB45:AP45)</f>
        <v>0</v>
      </c>
      <c r="BF45" s="314">
        <f>AQ60</f>
        <v>0</v>
      </c>
      <c r="BG45" s="117">
        <f t="shared" si="13"/>
        <v>0</v>
      </c>
      <c r="BH45" s="296"/>
      <c r="BI45" s="295"/>
      <c r="BK45" s="583"/>
      <c r="BL45" s="578"/>
    </row>
    <row r="46" spans="1:64" x14ac:dyDescent="0.25">
      <c r="A46" s="319" t="s">
        <v>138</v>
      </c>
      <c r="B46" s="320" t="s">
        <v>128</v>
      </c>
      <c r="C46" s="314" t="s">
        <v>132</v>
      </c>
      <c r="D46" s="601"/>
      <c r="E46" s="328">
        <f t="shared" si="10"/>
        <v>0</v>
      </c>
      <c r="F46" s="325">
        <f t="shared" si="8"/>
        <v>0</v>
      </c>
      <c r="G46" s="330"/>
      <c r="H46" s="330"/>
      <c r="I46" s="330"/>
      <c r="J46" s="330"/>
      <c r="K46" s="330"/>
      <c r="L46" s="330"/>
      <c r="M46" s="330"/>
      <c r="N46" s="330"/>
      <c r="O46" s="330"/>
      <c r="P46" s="330"/>
      <c r="Q46" s="330"/>
      <c r="R46" s="325">
        <f>SUM(S46:Z46,AS46:BC46,AB46:AQ46)</f>
        <v>0</v>
      </c>
      <c r="S46" s="330"/>
      <c r="T46" s="330"/>
      <c r="U46" s="330"/>
      <c r="V46" s="330"/>
      <c r="W46" s="330"/>
      <c r="X46" s="330"/>
      <c r="Y46" s="330"/>
      <c r="Z46" s="330"/>
      <c r="AA46" s="551">
        <f>SUM(AB46:AQ46)</f>
        <v>0</v>
      </c>
      <c r="AB46" s="330"/>
      <c r="AC46" s="330"/>
      <c r="AD46" s="330"/>
      <c r="AE46" s="330"/>
      <c r="AF46" s="330"/>
      <c r="AG46" s="330"/>
      <c r="AH46" s="330"/>
      <c r="AI46" s="330"/>
      <c r="AJ46" s="330"/>
      <c r="AK46" s="330"/>
      <c r="AL46" s="330"/>
      <c r="AM46" s="330"/>
      <c r="AN46" s="330"/>
      <c r="AO46" s="330"/>
      <c r="AP46" s="330"/>
      <c r="AQ46" s="330"/>
      <c r="AR46" s="329">
        <f>D46-BE46</f>
        <v>0</v>
      </c>
      <c r="AS46" s="330"/>
      <c r="AT46" s="330"/>
      <c r="AU46" s="330"/>
      <c r="AV46" s="330"/>
      <c r="AW46" s="330"/>
      <c r="AX46" s="330"/>
      <c r="AY46" s="330"/>
      <c r="AZ46" s="330"/>
      <c r="BA46" s="330"/>
      <c r="BB46" s="330"/>
      <c r="BC46" s="330"/>
      <c r="BD46" s="330"/>
      <c r="BE46" s="325">
        <f>SUM(AS46:BD46,S46:Z46,G46:Q46,AB46:AQ46)</f>
        <v>0</v>
      </c>
      <c r="BF46" s="314">
        <f>AR60</f>
        <v>0</v>
      </c>
      <c r="BG46" s="117">
        <f t="shared" si="13"/>
        <v>0</v>
      </c>
      <c r="BH46" s="296"/>
      <c r="BI46" s="295"/>
      <c r="BK46" s="583"/>
      <c r="BL46" s="578"/>
    </row>
    <row r="47" spans="1:64" x14ac:dyDescent="0.25">
      <c r="A47" s="319" t="s">
        <v>183</v>
      </c>
      <c r="B47" s="320" t="s">
        <v>161</v>
      </c>
      <c r="C47" s="314" t="s">
        <v>159</v>
      </c>
      <c r="D47" s="578">
        <v>1.05</v>
      </c>
      <c r="E47" s="328">
        <f t="shared" si="10"/>
        <v>0</v>
      </c>
      <c r="F47" s="325">
        <f t="shared" si="8"/>
        <v>0</v>
      </c>
      <c r="G47" s="330"/>
      <c r="H47" s="330"/>
      <c r="I47" s="330"/>
      <c r="J47" s="330"/>
      <c r="K47" s="330"/>
      <c r="L47" s="330"/>
      <c r="M47" s="330"/>
      <c r="N47" s="330"/>
      <c r="O47" s="330"/>
      <c r="P47" s="330"/>
      <c r="Q47" s="330"/>
      <c r="R47" s="325">
        <f>SUM(S47:Z47,AT47:BC47,AB47:AR47)</f>
        <v>0.30000000000000004</v>
      </c>
      <c r="S47" s="330"/>
      <c r="T47" s="330"/>
      <c r="U47" s="330"/>
      <c r="V47" s="330"/>
      <c r="W47" s="330"/>
      <c r="X47" s="330"/>
      <c r="Y47" s="330"/>
      <c r="Z47" s="330"/>
      <c r="AA47" s="551">
        <f t="shared" ref="AA47:AA58" si="14">SUM(AB47:AQ47)</f>
        <v>0</v>
      </c>
      <c r="AB47" s="330"/>
      <c r="AC47" s="330"/>
      <c r="AD47" s="330"/>
      <c r="AE47" s="330"/>
      <c r="AF47" s="330"/>
      <c r="AG47" s="330"/>
      <c r="AH47" s="330"/>
      <c r="AI47" s="330"/>
      <c r="AJ47" s="330"/>
      <c r="AK47" s="330"/>
      <c r="AL47" s="330"/>
      <c r="AM47" s="330"/>
      <c r="AN47" s="330"/>
      <c r="AO47" s="330"/>
      <c r="AP47" s="330"/>
      <c r="AQ47" s="330"/>
      <c r="AR47" s="330"/>
      <c r="AS47" s="329">
        <f>D47-BE47</f>
        <v>0.75</v>
      </c>
      <c r="AT47" s="330"/>
      <c r="AU47" s="330">
        <v>0.2</v>
      </c>
      <c r="AV47" s="330"/>
      <c r="AW47" s="330">
        <v>0.1</v>
      </c>
      <c r="AX47" s="330"/>
      <c r="AY47" s="330"/>
      <c r="AZ47" s="330"/>
      <c r="BA47" s="330"/>
      <c r="BB47" s="330"/>
      <c r="BC47" s="330"/>
      <c r="BD47" s="330"/>
      <c r="BE47" s="325">
        <f>SUM(AT47:BD47,S47:Z47,G47:Q47,AB47:AR47)</f>
        <v>0.30000000000000004</v>
      </c>
      <c r="BF47" s="314">
        <f>AS60</f>
        <v>0.75</v>
      </c>
      <c r="BG47" s="117">
        <f t="shared" si="13"/>
        <v>0.30000000000000004</v>
      </c>
      <c r="BH47" s="296"/>
      <c r="BI47" s="295"/>
      <c r="BK47" s="583"/>
      <c r="BL47" s="579"/>
    </row>
    <row r="48" spans="1:64" x14ac:dyDescent="0.25">
      <c r="A48" s="319" t="s">
        <v>184</v>
      </c>
      <c r="B48" s="320" t="s">
        <v>162</v>
      </c>
      <c r="C48" s="314" t="s">
        <v>160</v>
      </c>
      <c r="D48" s="605"/>
      <c r="E48" s="328">
        <f t="shared" si="10"/>
        <v>0</v>
      </c>
      <c r="F48" s="325">
        <f t="shared" si="8"/>
        <v>0</v>
      </c>
      <c r="G48" s="330"/>
      <c r="H48" s="330"/>
      <c r="I48" s="330"/>
      <c r="J48" s="330"/>
      <c r="K48" s="330"/>
      <c r="L48" s="330"/>
      <c r="M48" s="330"/>
      <c r="N48" s="330"/>
      <c r="O48" s="330"/>
      <c r="P48" s="330"/>
      <c r="Q48" s="330"/>
      <c r="R48" s="325">
        <f>SUM(S48:Z48,AU48:BC48,AB48:AS48)</f>
        <v>0</v>
      </c>
      <c r="S48" s="330"/>
      <c r="T48" s="330"/>
      <c r="U48" s="330"/>
      <c r="V48" s="330"/>
      <c r="W48" s="330"/>
      <c r="X48" s="330"/>
      <c r="Y48" s="330"/>
      <c r="Z48" s="330"/>
      <c r="AA48" s="551">
        <f t="shared" si="14"/>
        <v>0</v>
      </c>
      <c r="AB48" s="330"/>
      <c r="AC48" s="330"/>
      <c r="AD48" s="330"/>
      <c r="AE48" s="330"/>
      <c r="AF48" s="330"/>
      <c r="AG48" s="330"/>
      <c r="AH48" s="330"/>
      <c r="AI48" s="330"/>
      <c r="AJ48" s="330"/>
      <c r="AK48" s="330"/>
      <c r="AL48" s="330"/>
      <c r="AM48" s="330"/>
      <c r="AN48" s="330"/>
      <c r="AO48" s="330"/>
      <c r="AP48" s="330"/>
      <c r="AQ48" s="330"/>
      <c r="AR48" s="330"/>
      <c r="AS48" s="330"/>
      <c r="AT48" s="329">
        <f>D48-BE48</f>
        <v>0</v>
      </c>
      <c r="AU48" s="330"/>
      <c r="AV48" s="330"/>
      <c r="AW48" s="330"/>
      <c r="AX48" s="330"/>
      <c r="AY48" s="330"/>
      <c r="AZ48" s="330"/>
      <c r="BA48" s="330"/>
      <c r="BB48" s="330"/>
      <c r="BC48" s="330"/>
      <c r="BD48" s="330"/>
      <c r="BE48" s="325">
        <f>SUM(AU48:BD48,AB48:AS48,G48:Q48,S48:Z48)</f>
        <v>0</v>
      </c>
      <c r="BF48" s="314">
        <f>AT60</f>
        <v>0</v>
      </c>
      <c r="BG48" s="117">
        <f t="shared" si="13"/>
        <v>0</v>
      </c>
      <c r="BH48" s="296"/>
      <c r="BI48" s="295"/>
      <c r="BK48" s="583"/>
      <c r="BL48" s="578"/>
    </row>
    <row r="49" spans="1:64" x14ac:dyDescent="0.25">
      <c r="A49" s="319" t="s">
        <v>185</v>
      </c>
      <c r="B49" s="320" t="s">
        <v>95</v>
      </c>
      <c r="C49" s="314" t="s">
        <v>100</v>
      </c>
      <c r="D49" s="578">
        <v>17.489999999999998</v>
      </c>
      <c r="E49" s="328">
        <f t="shared" si="10"/>
        <v>0</v>
      </c>
      <c r="F49" s="325">
        <f t="shared" si="8"/>
        <v>0</v>
      </c>
      <c r="G49" s="330"/>
      <c r="H49" s="330"/>
      <c r="I49" s="330"/>
      <c r="J49" s="330"/>
      <c r="K49" s="330"/>
      <c r="L49" s="330"/>
      <c r="M49" s="330"/>
      <c r="N49" s="330"/>
      <c r="O49" s="330"/>
      <c r="P49" s="330"/>
      <c r="Q49" s="330"/>
      <c r="R49" s="325">
        <f>SUM(S49:Z49,AV49:BC49,AB49:AT49)</f>
        <v>0</v>
      </c>
      <c r="S49" s="330"/>
      <c r="T49" s="330"/>
      <c r="U49" s="330"/>
      <c r="V49" s="330"/>
      <c r="W49" s="330"/>
      <c r="X49" s="330"/>
      <c r="Y49" s="330"/>
      <c r="Z49" s="330"/>
      <c r="AA49" s="551">
        <f t="shared" si="14"/>
        <v>0</v>
      </c>
      <c r="AB49" s="330"/>
      <c r="AC49" s="330"/>
      <c r="AD49" s="330"/>
      <c r="AE49" s="330"/>
      <c r="AF49" s="330"/>
      <c r="AG49" s="330"/>
      <c r="AH49" s="330"/>
      <c r="AI49" s="330"/>
      <c r="AJ49" s="330"/>
      <c r="AK49" s="330"/>
      <c r="AL49" s="330"/>
      <c r="AM49" s="330"/>
      <c r="AN49" s="330"/>
      <c r="AO49" s="330"/>
      <c r="AP49" s="330"/>
      <c r="AQ49" s="330"/>
      <c r="AR49" s="330"/>
      <c r="AS49" s="330"/>
      <c r="AT49" s="330"/>
      <c r="AU49" s="329">
        <f>D49-BE49</f>
        <v>17.489999999999998</v>
      </c>
      <c r="AV49" s="330"/>
      <c r="AW49" s="330"/>
      <c r="AX49" s="330"/>
      <c r="AY49" s="330"/>
      <c r="AZ49" s="330"/>
      <c r="BA49" s="330"/>
      <c r="BB49" s="330"/>
      <c r="BC49" s="330"/>
      <c r="BD49" s="330"/>
      <c r="BE49" s="325">
        <f>SUM(AV49:BD49,AB49:AT49,G49:Q49,S49:Z49)</f>
        <v>0</v>
      </c>
      <c r="BF49" s="314">
        <f>AU60</f>
        <v>53.19</v>
      </c>
      <c r="BG49" s="117">
        <f t="shared" si="13"/>
        <v>-35.700000000000003</v>
      </c>
      <c r="BH49" s="296"/>
      <c r="BI49" s="295"/>
      <c r="BK49" s="583"/>
      <c r="BL49" s="578"/>
    </row>
    <row r="50" spans="1:64" x14ac:dyDescent="0.25">
      <c r="A50" s="319" t="s">
        <v>186</v>
      </c>
      <c r="B50" s="320" t="s">
        <v>96</v>
      </c>
      <c r="C50" s="314" t="s">
        <v>101</v>
      </c>
      <c r="D50" s="601"/>
      <c r="E50" s="328">
        <f t="shared" si="10"/>
        <v>0</v>
      </c>
      <c r="F50" s="325">
        <f t="shared" si="8"/>
        <v>0</v>
      </c>
      <c r="G50" s="330"/>
      <c r="H50" s="330"/>
      <c r="I50" s="330"/>
      <c r="J50" s="330"/>
      <c r="K50" s="330"/>
      <c r="L50" s="330"/>
      <c r="M50" s="330"/>
      <c r="N50" s="330"/>
      <c r="O50" s="330"/>
      <c r="P50" s="330"/>
      <c r="Q50" s="330"/>
      <c r="R50" s="325">
        <f>SUM(S50:Z50,AW50:BC50,AB50:AU50)</f>
        <v>0</v>
      </c>
      <c r="S50" s="330"/>
      <c r="T50" s="330"/>
      <c r="U50" s="330"/>
      <c r="V50" s="330"/>
      <c r="W50" s="330"/>
      <c r="X50" s="330"/>
      <c r="Y50" s="330"/>
      <c r="Z50" s="330"/>
      <c r="AA50" s="551">
        <f t="shared" si="14"/>
        <v>0</v>
      </c>
      <c r="AB50" s="331"/>
      <c r="AC50" s="331"/>
      <c r="AD50" s="331"/>
      <c r="AE50" s="331"/>
      <c r="AF50" s="331"/>
      <c r="AG50" s="331"/>
      <c r="AH50" s="331"/>
      <c r="AI50" s="331"/>
      <c r="AJ50" s="331"/>
      <c r="AK50" s="331"/>
      <c r="AL50" s="331"/>
      <c r="AM50" s="331"/>
      <c r="AN50" s="331"/>
      <c r="AO50" s="331"/>
      <c r="AP50" s="331"/>
      <c r="AQ50" s="331"/>
      <c r="AR50" s="330"/>
      <c r="AS50" s="330"/>
      <c r="AT50" s="330"/>
      <c r="AU50" s="330"/>
      <c r="AV50" s="329">
        <f>D50-BE50</f>
        <v>0</v>
      </c>
      <c r="AW50" s="330"/>
      <c r="AX50" s="330"/>
      <c r="AY50" s="330"/>
      <c r="AZ50" s="330"/>
      <c r="BA50" s="330"/>
      <c r="BB50" s="330"/>
      <c r="BC50" s="330"/>
      <c r="BD50" s="330"/>
      <c r="BE50" s="325">
        <f>SUM(AW50:BD50,AB50:AU50,G50:Q50,S50:Z50)</f>
        <v>0</v>
      </c>
      <c r="BF50" s="314">
        <f>AV60</f>
        <v>0</v>
      </c>
      <c r="BG50" s="117">
        <f t="shared" si="13"/>
        <v>0</v>
      </c>
      <c r="BH50" s="296"/>
      <c r="BI50" s="295"/>
      <c r="BK50" s="583"/>
      <c r="BL50" s="578"/>
    </row>
    <row r="51" spans="1:64" x14ac:dyDescent="0.25">
      <c r="A51" s="319" t="s">
        <v>187</v>
      </c>
      <c r="B51" s="320" t="s">
        <v>97</v>
      </c>
      <c r="C51" s="314" t="s">
        <v>105</v>
      </c>
      <c r="D51" s="578">
        <v>0.18</v>
      </c>
      <c r="E51" s="328">
        <f t="shared" si="10"/>
        <v>0</v>
      </c>
      <c r="F51" s="325">
        <f t="shared" si="8"/>
        <v>0</v>
      </c>
      <c r="G51" s="330"/>
      <c r="H51" s="330"/>
      <c r="I51" s="330"/>
      <c r="J51" s="330"/>
      <c r="K51" s="330"/>
      <c r="L51" s="330"/>
      <c r="M51" s="330"/>
      <c r="N51" s="330"/>
      <c r="O51" s="330"/>
      <c r="P51" s="330"/>
      <c r="Q51" s="330"/>
      <c r="R51" s="325">
        <f>SUM(S51:Z51,AX51:BC51,AB51:AV51)</f>
        <v>0</v>
      </c>
      <c r="S51" s="330"/>
      <c r="T51" s="330"/>
      <c r="U51" s="330"/>
      <c r="V51" s="330"/>
      <c r="W51" s="330"/>
      <c r="X51" s="330"/>
      <c r="Y51" s="330"/>
      <c r="Z51" s="330"/>
      <c r="AA51" s="551">
        <f t="shared" si="14"/>
        <v>0</v>
      </c>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29">
        <f>D51-BE51</f>
        <v>0.18</v>
      </c>
      <c r="AX51" s="330"/>
      <c r="AY51" s="330"/>
      <c r="AZ51" s="330"/>
      <c r="BA51" s="330"/>
      <c r="BB51" s="330"/>
      <c r="BC51" s="330"/>
      <c r="BD51" s="330"/>
      <c r="BE51" s="325">
        <f>SUM(AX51:BD51,AB51:AV51,G51:Q51,S51:Z51)</f>
        <v>0</v>
      </c>
      <c r="BF51" s="314">
        <f>AW60</f>
        <v>0.28000000000000003</v>
      </c>
      <c r="BG51" s="117">
        <f t="shared" si="13"/>
        <v>-0.10000000000000003</v>
      </c>
      <c r="BH51" s="296"/>
      <c r="BI51" s="295"/>
      <c r="BK51" s="583"/>
      <c r="BL51" s="578"/>
    </row>
    <row r="52" spans="1:64" x14ac:dyDescent="0.25">
      <c r="A52" s="319" t="s">
        <v>188</v>
      </c>
      <c r="B52" s="320" t="s">
        <v>125</v>
      </c>
      <c r="C52" s="314" t="s">
        <v>102</v>
      </c>
      <c r="D52" s="601"/>
      <c r="E52" s="328">
        <f t="shared" si="10"/>
        <v>0</v>
      </c>
      <c r="F52" s="325">
        <f t="shared" si="8"/>
        <v>0</v>
      </c>
      <c r="G52" s="330"/>
      <c r="H52" s="330"/>
      <c r="I52" s="330"/>
      <c r="J52" s="330"/>
      <c r="K52" s="330"/>
      <c r="L52" s="330"/>
      <c r="M52" s="330"/>
      <c r="N52" s="330"/>
      <c r="O52" s="330"/>
      <c r="P52" s="330"/>
      <c r="Q52" s="330"/>
      <c r="R52" s="325">
        <f>SUM(S52:Z52,AY52:BC52,AB52:AW52)</f>
        <v>0</v>
      </c>
      <c r="S52" s="330"/>
      <c r="T52" s="330"/>
      <c r="U52" s="330"/>
      <c r="V52" s="330"/>
      <c r="W52" s="330"/>
      <c r="X52" s="330"/>
      <c r="Y52" s="330"/>
      <c r="Z52" s="330"/>
      <c r="AA52" s="551">
        <f t="shared" si="14"/>
        <v>0</v>
      </c>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29">
        <f>D52-BE52</f>
        <v>0</v>
      </c>
      <c r="AY52" s="330"/>
      <c r="AZ52" s="330"/>
      <c r="BA52" s="330"/>
      <c r="BB52" s="330"/>
      <c r="BC52" s="330"/>
      <c r="BD52" s="330"/>
      <c r="BE52" s="325">
        <f>SUM(AY52:BD52,S52:AW52,G52:Q52)</f>
        <v>0</v>
      </c>
      <c r="BF52" s="314">
        <f>AX60</f>
        <v>0</v>
      </c>
      <c r="BG52" s="117">
        <f t="shared" si="13"/>
        <v>0</v>
      </c>
      <c r="BH52" s="296"/>
      <c r="BI52" s="295"/>
      <c r="BK52" s="583"/>
      <c r="BL52" s="578"/>
    </row>
    <row r="53" spans="1:64" x14ac:dyDescent="0.25">
      <c r="A53" s="319" t="s">
        <v>189</v>
      </c>
      <c r="B53" s="320" t="s">
        <v>129</v>
      </c>
      <c r="C53" s="314" t="s">
        <v>126</v>
      </c>
      <c r="D53" s="601"/>
      <c r="E53" s="328">
        <f t="shared" si="10"/>
        <v>0</v>
      </c>
      <c r="F53" s="325">
        <f t="shared" si="8"/>
        <v>0</v>
      </c>
      <c r="G53" s="330"/>
      <c r="H53" s="330"/>
      <c r="I53" s="330"/>
      <c r="J53" s="330"/>
      <c r="K53" s="330"/>
      <c r="L53" s="330"/>
      <c r="M53" s="330"/>
      <c r="N53" s="330"/>
      <c r="O53" s="330"/>
      <c r="P53" s="330"/>
      <c r="Q53" s="330"/>
      <c r="R53" s="325">
        <f>SUM(S53:Z53,AZ53:BC53,AB53:AX53)</f>
        <v>0</v>
      </c>
      <c r="S53" s="330"/>
      <c r="T53" s="330"/>
      <c r="U53" s="330"/>
      <c r="V53" s="330"/>
      <c r="W53" s="330"/>
      <c r="X53" s="330"/>
      <c r="Y53" s="330"/>
      <c r="Z53" s="330"/>
      <c r="AA53" s="551">
        <f t="shared" si="14"/>
        <v>0</v>
      </c>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29">
        <f>D53-BE53</f>
        <v>0</v>
      </c>
      <c r="AZ53" s="330"/>
      <c r="BA53" s="330"/>
      <c r="BB53" s="330"/>
      <c r="BC53" s="330"/>
      <c r="BD53" s="330"/>
      <c r="BE53" s="325">
        <f>SUM(AZ53:BD53,AB53:AX53,G53:Q53,S53:Z53)</f>
        <v>0</v>
      </c>
      <c r="BF53" s="314">
        <f>AY60</f>
        <v>0</v>
      </c>
      <c r="BG53" s="117">
        <f t="shared" si="13"/>
        <v>0</v>
      </c>
      <c r="BH53" s="296"/>
      <c r="BI53" s="295"/>
      <c r="BK53" s="583"/>
      <c r="BL53" s="578"/>
    </row>
    <row r="54" spans="1:64" x14ac:dyDescent="0.25">
      <c r="A54" s="319" t="s">
        <v>196</v>
      </c>
      <c r="B54" s="320" t="s">
        <v>157</v>
      </c>
      <c r="C54" s="314" t="s">
        <v>111</v>
      </c>
      <c r="D54" s="607"/>
      <c r="E54" s="328">
        <f t="shared" si="10"/>
        <v>0</v>
      </c>
      <c r="F54" s="325">
        <f t="shared" si="8"/>
        <v>0</v>
      </c>
      <c r="G54" s="330"/>
      <c r="H54" s="330"/>
      <c r="I54" s="330"/>
      <c r="J54" s="330"/>
      <c r="K54" s="330"/>
      <c r="L54" s="330"/>
      <c r="M54" s="330"/>
      <c r="N54" s="330"/>
      <c r="O54" s="330"/>
      <c r="P54" s="330"/>
      <c r="Q54" s="330"/>
      <c r="R54" s="325">
        <f>SUM(S54:Z54,BA54:BC54,AB54:AY54)</f>
        <v>0</v>
      </c>
      <c r="S54" s="330"/>
      <c r="T54" s="330"/>
      <c r="U54" s="330"/>
      <c r="V54" s="330"/>
      <c r="W54" s="330"/>
      <c r="X54" s="330"/>
      <c r="Y54" s="330"/>
      <c r="Z54" s="330"/>
      <c r="AA54" s="551">
        <f t="shared" si="14"/>
        <v>0</v>
      </c>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29">
        <f>D54-BE54</f>
        <v>0</v>
      </c>
      <c r="BA54" s="330"/>
      <c r="BB54" s="330"/>
      <c r="BC54" s="330"/>
      <c r="BD54" s="330"/>
      <c r="BE54" s="325">
        <f>SUM(BA54:BD54,AB54:AY54,G54:Q54,S54:Z54)</f>
        <v>0</v>
      </c>
      <c r="BF54" s="314">
        <f>AZ60</f>
        <v>0</v>
      </c>
      <c r="BG54" s="117">
        <f t="shared" si="13"/>
        <v>0</v>
      </c>
      <c r="BH54" s="296"/>
      <c r="BI54" s="295"/>
      <c r="BK54" s="583"/>
      <c r="BL54" s="580"/>
    </row>
    <row r="55" spans="1:64" x14ac:dyDescent="0.25">
      <c r="A55" s="319" t="s">
        <v>197</v>
      </c>
      <c r="B55" s="320" t="s">
        <v>164</v>
      </c>
      <c r="C55" s="314" t="s">
        <v>165</v>
      </c>
      <c r="D55" s="578">
        <v>159.91</v>
      </c>
      <c r="E55" s="328">
        <f t="shared" si="10"/>
        <v>0</v>
      </c>
      <c r="F55" s="325">
        <f t="shared" si="8"/>
        <v>0</v>
      </c>
      <c r="G55" s="330"/>
      <c r="H55" s="330"/>
      <c r="I55" s="330"/>
      <c r="J55" s="330"/>
      <c r="K55" s="330"/>
      <c r="L55" s="330"/>
      <c r="M55" s="330"/>
      <c r="N55" s="330"/>
      <c r="O55" s="330"/>
      <c r="P55" s="330"/>
      <c r="Q55" s="330"/>
      <c r="R55" s="325">
        <f>SUM(S55:Z55,BB55:BC55,AB55:AZ55)</f>
        <v>0</v>
      </c>
      <c r="S55" s="330"/>
      <c r="T55" s="330"/>
      <c r="U55" s="330"/>
      <c r="V55" s="330"/>
      <c r="W55" s="330"/>
      <c r="X55" s="330"/>
      <c r="Y55" s="330"/>
      <c r="Z55" s="330"/>
      <c r="AA55" s="551">
        <f t="shared" si="14"/>
        <v>0</v>
      </c>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29">
        <f>D55-BE55</f>
        <v>159.91</v>
      </c>
      <c r="BB55" s="330"/>
      <c r="BC55" s="330"/>
      <c r="BD55" s="330"/>
      <c r="BE55" s="325">
        <f>SUM(BB55:BD55,AB55:AZ55,G55:Q55,S55:Z55)</f>
        <v>0</v>
      </c>
      <c r="BF55" s="314">
        <f>BA60</f>
        <v>159.91</v>
      </c>
      <c r="BG55" s="117">
        <f t="shared" si="13"/>
        <v>0</v>
      </c>
      <c r="BH55" s="296"/>
      <c r="BI55" s="295"/>
      <c r="BK55" s="583"/>
      <c r="BL55" s="580"/>
    </row>
    <row r="56" spans="1:64" x14ac:dyDescent="0.25">
      <c r="A56" s="319" t="s">
        <v>198</v>
      </c>
      <c r="B56" s="320" t="s">
        <v>163</v>
      </c>
      <c r="C56" s="314" t="s">
        <v>166</v>
      </c>
      <c r="D56" s="578">
        <v>0.02</v>
      </c>
      <c r="E56" s="328">
        <f t="shared" si="10"/>
        <v>0</v>
      </c>
      <c r="F56" s="325">
        <f t="shared" si="8"/>
        <v>0</v>
      </c>
      <c r="G56" s="330"/>
      <c r="H56" s="330"/>
      <c r="I56" s="330"/>
      <c r="J56" s="330"/>
      <c r="K56" s="330"/>
      <c r="L56" s="330"/>
      <c r="M56" s="330"/>
      <c r="N56" s="330"/>
      <c r="O56" s="330"/>
      <c r="P56" s="330"/>
      <c r="Q56" s="330"/>
      <c r="R56" s="325">
        <f>SUM(S56:Z56,BC56,AB56:BA56)</f>
        <v>0</v>
      </c>
      <c r="S56" s="330"/>
      <c r="T56" s="330"/>
      <c r="U56" s="330"/>
      <c r="V56" s="330"/>
      <c r="W56" s="330"/>
      <c r="X56" s="330"/>
      <c r="Y56" s="330"/>
      <c r="Z56" s="330"/>
      <c r="AA56" s="551">
        <f t="shared" si="14"/>
        <v>0</v>
      </c>
      <c r="AB56" s="330"/>
      <c r="AC56" s="330"/>
      <c r="AD56" s="330"/>
      <c r="AE56" s="330"/>
      <c r="AF56" s="330"/>
      <c r="AG56" s="330"/>
      <c r="AH56" s="330"/>
      <c r="AI56" s="330"/>
      <c r="AJ56" s="330"/>
      <c r="AK56" s="330"/>
      <c r="AL56" s="330"/>
      <c r="AM56" s="330"/>
      <c r="AN56" s="330"/>
      <c r="AO56" s="330"/>
      <c r="AP56" s="330"/>
      <c r="AQ56" s="330"/>
      <c r="AR56" s="330"/>
      <c r="AS56" s="330"/>
      <c r="AT56" s="330"/>
      <c r="AU56" s="330"/>
      <c r="AV56" s="331"/>
      <c r="AW56" s="330"/>
      <c r="AX56" s="330"/>
      <c r="AY56" s="330"/>
      <c r="AZ56" s="330"/>
      <c r="BA56" s="330"/>
      <c r="BB56" s="329">
        <f>D56-BE56</f>
        <v>0.02</v>
      </c>
      <c r="BC56" s="330"/>
      <c r="BD56" s="330"/>
      <c r="BE56" s="325">
        <f>SUM(BC56:BD56,AB56:BA56,G56:Q56,S56:Z56)</f>
        <v>0</v>
      </c>
      <c r="BF56" s="314">
        <f>BB60</f>
        <v>0.02</v>
      </c>
      <c r="BG56" s="117">
        <f t="shared" si="13"/>
        <v>0</v>
      </c>
      <c r="BH56" s="296"/>
      <c r="BI56" s="295"/>
      <c r="BK56" s="583"/>
      <c r="BL56" s="580"/>
    </row>
    <row r="57" spans="1:64" ht="16.5" thickBot="1" x14ac:dyDescent="0.3">
      <c r="A57" s="319" t="s">
        <v>199</v>
      </c>
      <c r="B57" s="320" t="s">
        <v>81</v>
      </c>
      <c r="C57" s="314" t="s">
        <v>82</v>
      </c>
      <c r="D57" s="608"/>
      <c r="E57" s="328">
        <f t="shared" si="10"/>
        <v>0</v>
      </c>
      <c r="F57" s="325">
        <f>SUM(G57:H57)</f>
        <v>0</v>
      </c>
      <c r="G57" s="330"/>
      <c r="H57" s="330"/>
      <c r="I57" s="330"/>
      <c r="J57" s="330"/>
      <c r="K57" s="330"/>
      <c r="L57" s="330"/>
      <c r="M57" s="330"/>
      <c r="N57" s="330"/>
      <c r="O57" s="330"/>
      <c r="P57" s="330"/>
      <c r="Q57" s="330"/>
      <c r="R57" s="325">
        <f>SUM(S57:Z57,AB57:BB57)</f>
        <v>0</v>
      </c>
      <c r="S57" s="330"/>
      <c r="T57" s="330"/>
      <c r="U57" s="330"/>
      <c r="V57" s="330"/>
      <c r="W57" s="330"/>
      <c r="X57" s="330"/>
      <c r="Y57" s="330"/>
      <c r="Z57" s="330"/>
      <c r="AA57" s="551">
        <f t="shared" si="14"/>
        <v>0</v>
      </c>
      <c r="AB57" s="330"/>
      <c r="AC57" s="330"/>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29">
        <f>D57-BE57</f>
        <v>0</v>
      </c>
      <c r="BD57" s="330"/>
      <c r="BE57" s="325">
        <f>SUM(BD57,AB57:BB57,G57:Q57,S57:Z57)</f>
        <v>0</v>
      </c>
      <c r="BF57" s="314">
        <f>BC60</f>
        <v>0</v>
      </c>
      <c r="BG57" s="117">
        <f t="shared" si="13"/>
        <v>0</v>
      </c>
      <c r="BH57" s="296"/>
      <c r="BI57" s="295"/>
      <c r="BK57" s="583"/>
      <c r="BL57" s="580"/>
    </row>
    <row r="58" spans="1:64" x14ac:dyDescent="0.25">
      <c r="A58" s="338">
        <v>3</v>
      </c>
      <c r="B58" s="339" t="s">
        <v>76</v>
      </c>
      <c r="C58" s="340" t="s">
        <v>89</v>
      </c>
      <c r="D58" s="601">
        <v>35.24</v>
      </c>
      <c r="E58" s="328">
        <f t="shared" si="10"/>
        <v>0</v>
      </c>
      <c r="F58" s="325">
        <f>SUM(G58:H58)</f>
        <v>0</v>
      </c>
      <c r="G58" s="330"/>
      <c r="H58" s="330"/>
      <c r="I58" s="330"/>
      <c r="J58" s="330"/>
      <c r="K58" s="330"/>
      <c r="L58" s="330"/>
      <c r="M58" s="330"/>
      <c r="N58" s="330"/>
      <c r="O58" s="330"/>
      <c r="P58" s="330"/>
      <c r="Q58" s="330"/>
      <c r="R58" s="325">
        <f>SUM(S58:Z58,AB58:BC58)</f>
        <v>0.3</v>
      </c>
      <c r="S58" s="330"/>
      <c r="T58" s="330"/>
      <c r="U58" s="330"/>
      <c r="V58" s="330"/>
      <c r="W58" s="330"/>
      <c r="X58" s="330"/>
      <c r="Y58" s="330"/>
      <c r="Z58" s="330"/>
      <c r="AA58" s="551">
        <f t="shared" si="14"/>
        <v>0</v>
      </c>
      <c r="AB58" s="330"/>
      <c r="AC58" s="330"/>
      <c r="AD58" s="330"/>
      <c r="AE58" s="330"/>
      <c r="AF58" s="330"/>
      <c r="AG58" s="330"/>
      <c r="AH58" s="330"/>
      <c r="AI58" s="330"/>
      <c r="AJ58" s="330"/>
      <c r="AK58" s="330"/>
      <c r="AL58" s="330"/>
      <c r="AM58" s="330"/>
      <c r="AN58" s="330"/>
      <c r="AO58" s="330"/>
      <c r="AP58" s="330"/>
      <c r="AQ58" s="330"/>
      <c r="AR58" s="330"/>
      <c r="AS58" s="330"/>
      <c r="AT58" s="330"/>
      <c r="AU58" s="330">
        <v>0.3</v>
      </c>
      <c r="AV58" s="330"/>
      <c r="AW58" s="330"/>
      <c r="AX58" s="330"/>
      <c r="AY58" s="330"/>
      <c r="AZ58" s="330"/>
      <c r="BA58" s="330"/>
      <c r="BB58" s="330"/>
      <c r="BC58" s="330"/>
      <c r="BD58" s="329">
        <f>D58-BE58</f>
        <v>34.940000000000005</v>
      </c>
      <c r="BE58" s="325">
        <f>SUM(AB58:BC58,G58:Q58,S58:Z58)</f>
        <v>0.3</v>
      </c>
      <c r="BF58" s="314">
        <f>BD60</f>
        <v>34.940000000000005</v>
      </c>
      <c r="BG58" s="117">
        <f t="shared" si="13"/>
        <v>0.29999999999999716</v>
      </c>
      <c r="BH58" s="296"/>
      <c r="BI58" s="297"/>
      <c r="BK58" s="582"/>
      <c r="BL58" s="580"/>
    </row>
    <row r="59" spans="1:64" ht="16.5" customHeight="1" x14ac:dyDescent="0.25">
      <c r="A59" s="341"/>
      <c r="B59" s="342" t="s">
        <v>121</v>
      </c>
      <c r="C59" s="343"/>
      <c r="D59" s="330"/>
      <c r="E59" s="325">
        <f>SUM(G59:Q59)</f>
        <v>24.47</v>
      </c>
      <c r="F59" s="325">
        <f>SUM(G59:H59)</f>
        <v>0</v>
      </c>
      <c r="G59" s="325">
        <f>SUM(G30:G58,G10:G19,G21:G28)</f>
        <v>0</v>
      </c>
      <c r="H59" s="325">
        <f>SUM(H30:H58,H11:H19,H9,H21:H28)</f>
        <v>0</v>
      </c>
      <c r="I59" s="325">
        <f>SUM(I30:I58,I12:I19,I9:I10,I21:I28)</f>
        <v>0</v>
      </c>
      <c r="J59" s="325">
        <f>SUM(J30:J58,J13:J19,J9:J11,J21:J28)</f>
        <v>10.469999999999999</v>
      </c>
      <c r="K59" s="325">
        <f>SUM(K30:K58,K14:K19,K9:K12,K21:K28)</f>
        <v>0</v>
      </c>
      <c r="L59" s="325">
        <f>SUM(L30:L58,L15:L19,L9:L13,L21:L28)</f>
        <v>0</v>
      </c>
      <c r="M59" s="325">
        <f>SUM(M30:M58,M16:M19,M9:M14,M21:M28)</f>
        <v>0</v>
      </c>
      <c r="N59" s="325">
        <f>SUM(N30:N58,N17:N19,N9:N15,N21:N28)</f>
        <v>0</v>
      </c>
      <c r="O59" s="325">
        <f>SUM(O30:O58,O18:O19,O9:O16,O21:O28)</f>
        <v>0</v>
      </c>
      <c r="P59" s="325">
        <f>SUM(P30:P58,P19,P9:P17,P21:P28)</f>
        <v>0</v>
      </c>
      <c r="Q59" s="325">
        <f>SUM(Q30:Q58,Q9:Q18,Q21:Q28)</f>
        <v>14</v>
      </c>
      <c r="R59" s="325">
        <f>SUM(S59:Z59,AB59:BC59)</f>
        <v>67.150000000000006</v>
      </c>
      <c r="S59" s="325">
        <f>SUM(S30:S58,S9:S19,S22:S28)</f>
        <v>2</v>
      </c>
      <c r="T59" s="325">
        <f>SUM(T30:T58,T21,T9:T19,T23:T28)</f>
        <v>0.2</v>
      </c>
      <c r="U59" s="325">
        <f>SUM(U30:U58,U21:U22,U9:U19,U24:U28)</f>
        <v>0</v>
      </c>
      <c r="V59" s="325">
        <f>SUM(V30:V58,V21:V23,V9:V19,V25:V28)</f>
        <v>0</v>
      </c>
      <c r="W59" s="325">
        <f>SUM(W30:W58,W21:W24,W9:W19,W26:W28)</f>
        <v>0</v>
      </c>
      <c r="X59" s="325">
        <f>SUM(X30:X58,X21:X25,X9:X19,X27:X28)</f>
        <v>0</v>
      </c>
      <c r="Y59" s="325">
        <f>SUM(Y30:Y58,Y21:Y26,Y9:Y19,Y28)</f>
        <v>0</v>
      </c>
      <c r="Z59" s="325">
        <f>SUM(Z30:Z58,Z21:Z27,Z9:Z19)</f>
        <v>0</v>
      </c>
      <c r="AA59" s="551">
        <f>SUM(AA30:AA58,AA21:AA28,AA9:AA19)</f>
        <v>29.150000000000002</v>
      </c>
      <c r="AB59" s="325">
        <f>SUM(AB31:AB58,AB21:AB28,AB9:AB19)</f>
        <v>12.5</v>
      </c>
      <c r="AC59" s="325">
        <f>SUM(AC32:AC58,AC21:AC28,AC9:AC19,AC30)</f>
        <v>16.3</v>
      </c>
      <c r="AD59" s="325">
        <f>SUM(AD33:AD58,AD21:AD28,AD9:AD19,AD30:AD31)</f>
        <v>0</v>
      </c>
      <c r="AE59" s="325">
        <f>SUM(AE34:AE58,AE21:AE28,AE9:AE19,AE30:AE32)</f>
        <v>0</v>
      </c>
      <c r="AF59" s="325">
        <f>SUM(AF35:AF58,AF21:AF28,AF9:AF19,AF30:AF33)</f>
        <v>0</v>
      </c>
      <c r="AG59" s="325">
        <f>SUM(AG36:AG58,AG21:AG28,AG9:AG19,AG30:AG34)</f>
        <v>0</v>
      </c>
      <c r="AH59" s="325">
        <f>SUM(AH37:AH58,AH21:AH28,AH9:AH19,AH30:AH35)</f>
        <v>0</v>
      </c>
      <c r="AI59" s="325">
        <f>SUM(AI38:AI58,AI21:AI28,AI9:AI19,AI30:AI36)</f>
        <v>0.05</v>
      </c>
      <c r="AJ59" s="325">
        <f>SUM(AJ39:AJ58,AJ21:AJ28,AJ9:AJ19,AJ30:AJ37)</f>
        <v>0</v>
      </c>
      <c r="AK59" s="325">
        <f>SUM(AK40:AK58,AK21:AK28,AK9:AK19,AK30:AK38)</f>
        <v>0</v>
      </c>
      <c r="AL59" s="325">
        <f>SUM(AL41:AL58,AL21:AL28,AL9:AL19,AL30:AL39)</f>
        <v>0</v>
      </c>
      <c r="AM59" s="325">
        <f>SUM(AM42:AM58,AM21:AM28,AM9:AM19,AM30:AM40)</f>
        <v>0.3</v>
      </c>
      <c r="AN59" s="325">
        <f>SUM(AN43:AN58,AN21:AN28,AN9:AN19,AN30:AN41)</f>
        <v>0</v>
      </c>
      <c r="AO59" s="325">
        <f>SUM(AO44:AO58,AO21:AO28,AO9:AO19,AO30:AO42)</f>
        <v>0</v>
      </c>
      <c r="AP59" s="325">
        <f>SUM(AP45:AP58,AP21:AP28,AP9:AP19,AP30:AP43)</f>
        <v>0</v>
      </c>
      <c r="AQ59" s="325">
        <f>SUM(AQ46:AQ58,AQ21:AQ28,AQ9:AQ19,AQ30:AQ44)</f>
        <v>0</v>
      </c>
      <c r="AR59" s="325">
        <f>SUM(AR47:AR58,AR21:AR28,AR9:AR19,AR30:AR45)</f>
        <v>0</v>
      </c>
      <c r="AS59" s="325">
        <f>SUM(AS48:AS58,AS21:AS28,AS9:AS19,AS30:AS46)</f>
        <v>0</v>
      </c>
      <c r="AT59" s="325">
        <f>SUM(AT49:AT58,AT21:AT28,AT9:AT19,AT30:AT47)</f>
        <v>0</v>
      </c>
      <c r="AU59" s="325">
        <f>SUM(AU50:AU58,AU21:AU28,AU9:AU19,AU30:AU48)</f>
        <v>35.700000000000003</v>
      </c>
      <c r="AV59" s="325">
        <f>SUM(AV51:AV58,AV21:AV28,AV9:AV19,AV30:AV49)</f>
        <v>0</v>
      </c>
      <c r="AW59" s="325">
        <f>SUM(AW52:AW58,AW21:AW28,AW9:AW19,AW30:AW50)</f>
        <v>0.1</v>
      </c>
      <c r="AX59" s="325">
        <f>SUM(AX53:AX58,AX30:AX51,AX9:AX19,AX21:AX28)</f>
        <v>0</v>
      </c>
      <c r="AY59" s="325">
        <f>SUM(AY54:AY58,AY30:AY52,AY9:AY19,AY21:AY28)</f>
        <v>0</v>
      </c>
      <c r="AZ59" s="325">
        <f>SUM(AZ55:AZ58,AZ30:AZ53,AZ9:AZ19,AZ21:AZ28)</f>
        <v>0</v>
      </c>
      <c r="BA59" s="325">
        <f>SUM(BA56:BA58,BA30:BA54,BA9:BA19,BA21:BA28)</f>
        <v>0</v>
      </c>
      <c r="BB59" s="325">
        <f>SUM(BB57:BB58,BB30:BB55,BB9:BB19,BB21:BB28)</f>
        <v>0</v>
      </c>
      <c r="BC59" s="325">
        <f>SUM(BC58,BC30:BC56,BC9:BC19,BC21:BC28)</f>
        <v>0</v>
      </c>
      <c r="BD59" s="325">
        <f>SUM(BD30:BD57,BD9:BD19,BD21:BD28)</f>
        <v>0</v>
      </c>
      <c r="BE59" s="330"/>
      <c r="BF59" s="330"/>
      <c r="BG59" s="116"/>
      <c r="BH59" s="296"/>
      <c r="BI59" s="295"/>
      <c r="BK59" s="582"/>
      <c r="BL59" s="580"/>
    </row>
    <row r="60" spans="1:64" ht="36.75" customHeight="1" x14ac:dyDescent="0.25">
      <c r="A60" s="344"/>
      <c r="B60" s="345" t="s">
        <v>122</v>
      </c>
      <c r="C60" s="346"/>
      <c r="D60" s="347"/>
      <c r="E60" s="347">
        <f>E59+E7</f>
        <v>4764.58</v>
      </c>
      <c r="F60" s="347">
        <f>F8+F59</f>
        <v>47.67</v>
      </c>
      <c r="G60" s="347">
        <f>G59+G9</f>
        <v>47.67</v>
      </c>
      <c r="H60" s="347">
        <f>H10+H59</f>
        <v>0</v>
      </c>
      <c r="I60" s="347">
        <f>I11+I59</f>
        <v>69.22</v>
      </c>
      <c r="J60" s="347">
        <f>J12+J59</f>
        <v>184.79999999999998</v>
      </c>
      <c r="K60" s="347">
        <f>K13+K59</f>
        <v>3046.79</v>
      </c>
      <c r="L60" s="347">
        <f>L14+L59</f>
        <v>0</v>
      </c>
      <c r="M60" s="347">
        <f>M15+M59</f>
        <v>1400.69</v>
      </c>
      <c r="N60" s="347">
        <f>N16+N59</f>
        <v>689.31</v>
      </c>
      <c r="O60" s="347">
        <f>O59+O17</f>
        <v>1.41</v>
      </c>
      <c r="P60" s="347">
        <f>P59+P18</f>
        <v>0</v>
      </c>
      <c r="Q60" s="347">
        <f>Q59+Q19</f>
        <v>14</v>
      </c>
      <c r="R60" s="347">
        <f>SUM(R59,R20)</f>
        <v>299.84000000000003</v>
      </c>
      <c r="S60" s="347">
        <f>S59+S21</f>
        <v>2.33</v>
      </c>
      <c r="T60" s="347">
        <f>T59+T22</f>
        <v>0.2</v>
      </c>
      <c r="U60" s="347">
        <f>U59+U23</f>
        <v>0</v>
      </c>
      <c r="V60" s="347">
        <f>+V59+V24</f>
        <v>0</v>
      </c>
      <c r="W60" s="347">
        <f>+W59+W25</f>
        <v>0</v>
      </c>
      <c r="X60" s="347">
        <f>X59+X26</f>
        <v>0</v>
      </c>
      <c r="Y60" s="347">
        <f>+Y59+Y27</f>
        <v>0</v>
      </c>
      <c r="Z60" s="347">
        <f>+Z59+Z28</f>
        <v>0</v>
      </c>
      <c r="AA60" s="553">
        <f>+AA59+AA29</f>
        <v>83.160000000000011</v>
      </c>
      <c r="AB60" s="347">
        <f>+AB59+AB30</f>
        <v>49.88</v>
      </c>
      <c r="AC60" s="347">
        <f>+AC59+AC31</f>
        <v>21.75</v>
      </c>
      <c r="AD60" s="347">
        <f>+AD59+AD32</f>
        <v>6.9999999999999993E-2</v>
      </c>
      <c r="AE60" s="347">
        <f>+AE59+AE33</f>
        <v>0.43</v>
      </c>
      <c r="AF60" s="347">
        <f>+AF59+AF34</f>
        <v>1.04</v>
      </c>
      <c r="AG60" s="347">
        <f>+AG59+AG35</f>
        <v>0.85</v>
      </c>
      <c r="AH60" s="347">
        <f>+AH59+AH36</f>
        <v>0</v>
      </c>
      <c r="AI60" s="347">
        <f>+AI59+AI37</f>
        <v>6.0000000000000005E-2</v>
      </c>
      <c r="AJ60" s="347">
        <f>+AJ59+AJ38</f>
        <v>0</v>
      </c>
      <c r="AK60" s="347">
        <f>+AK59+AK39</f>
        <v>0</v>
      </c>
      <c r="AL60" s="347">
        <f>+AL59+AL40</f>
        <v>0</v>
      </c>
      <c r="AM60" s="347">
        <f>+AM59+AM41</f>
        <v>0.61</v>
      </c>
      <c r="AN60" s="347">
        <f>+AN59+AN42</f>
        <v>8.4700000000000006</v>
      </c>
      <c r="AO60" s="347">
        <f>+AO59+AO43</f>
        <v>0</v>
      </c>
      <c r="AP60" s="347">
        <f>+AP59+AP44</f>
        <v>0</v>
      </c>
      <c r="AQ60" s="347">
        <f>+AQ59+AQ45</f>
        <v>0</v>
      </c>
      <c r="AR60" s="347">
        <f>AR59+AR46</f>
        <v>0</v>
      </c>
      <c r="AS60" s="347">
        <f>AS59+AS47</f>
        <v>0.75</v>
      </c>
      <c r="AT60" s="347">
        <f>AT59+AT48</f>
        <v>0</v>
      </c>
      <c r="AU60" s="347">
        <f>AU59+AU49</f>
        <v>53.19</v>
      </c>
      <c r="AV60" s="347">
        <f>AV59+AV50</f>
        <v>0</v>
      </c>
      <c r="AW60" s="347">
        <f>AW59+AW51</f>
        <v>0.28000000000000003</v>
      </c>
      <c r="AX60" s="347">
        <f>AX59+AX52</f>
        <v>0</v>
      </c>
      <c r="AY60" s="347">
        <f>AY59+AY53</f>
        <v>0</v>
      </c>
      <c r="AZ60" s="347">
        <f>AZ59+AZ54</f>
        <v>0</v>
      </c>
      <c r="BA60" s="347">
        <f>BA59+BA55</f>
        <v>159.91</v>
      </c>
      <c r="BB60" s="347">
        <f>BB59+BB56</f>
        <v>0.02</v>
      </c>
      <c r="BC60" s="347">
        <f>BC59+BC57</f>
        <v>0</v>
      </c>
      <c r="BD60" s="347">
        <f>BD59+BD58</f>
        <v>34.940000000000005</v>
      </c>
      <c r="BE60" s="347"/>
      <c r="BF60" s="347"/>
      <c r="BG60" s="116"/>
      <c r="BH60" s="296"/>
      <c r="BI60" s="295"/>
      <c r="BK60" s="582"/>
      <c r="BL60" s="578"/>
    </row>
    <row r="61" spans="1:64" ht="36.75" customHeight="1" x14ac:dyDescent="0.25">
      <c r="A61" s="119"/>
      <c r="B61" s="124"/>
      <c r="C61" s="125"/>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547"/>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H61" s="296"/>
      <c r="BI61" s="295"/>
      <c r="BK61" s="582"/>
      <c r="BL61" s="578"/>
    </row>
    <row r="62" spans="1:64" ht="31.5" customHeight="1" x14ac:dyDescent="0.25">
      <c r="A62" s="119"/>
      <c r="B62" s="120" t="s">
        <v>171</v>
      </c>
      <c r="C62" s="121" t="s">
        <v>167</v>
      </c>
      <c r="D62" s="122"/>
      <c r="E62" s="116"/>
      <c r="F62" s="116"/>
      <c r="G62" s="116"/>
      <c r="H62" s="116"/>
      <c r="I62" s="116"/>
      <c r="J62" s="116"/>
      <c r="K62" s="116"/>
      <c r="L62" s="116"/>
      <c r="M62" s="116"/>
      <c r="N62" s="116"/>
      <c r="O62" s="116"/>
      <c r="P62" s="116"/>
      <c r="Q62" s="116"/>
      <c r="R62" s="116"/>
      <c r="S62" s="116"/>
      <c r="T62" s="116"/>
      <c r="U62" s="116"/>
      <c r="V62" s="116"/>
      <c r="W62" s="116"/>
      <c r="X62" s="116"/>
      <c r="Y62" s="116"/>
      <c r="Z62" s="116"/>
      <c r="AA62" s="547"/>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H62" s="296"/>
      <c r="BI62" s="295"/>
      <c r="BK62" s="582"/>
      <c r="BL62" s="578"/>
    </row>
    <row r="63" spans="1:64" ht="16.5" thickBot="1" x14ac:dyDescent="0.3">
      <c r="A63" s="119"/>
      <c r="B63" s="120" t="s">
        <v>172</v>
      </c>
      <c r="C63" s="121" t="s">
        <v>168</v>
      </c>
      <c r="D63" s="122"/>
      <c r="E63" s="116"/>
      <c r="F63" s="116"/>
      <c r="G63" s="116"/>
      <c r="H63" s="116"/>
      <c r="I63" s="116"/>
      <c r="J63" s="116"/>
      <c r="K63" s="116"/>
      <c r="L63" s="116"/>
      <c r="M63" s="116"/>
      <c r="N63" s="116"/>
      <c r="O63" s="116"/>
      <c r="P63" s="116"/>
      <c r="Q63" s="116"/>
      <c r="R63" s="116"/>
      <c r="S63" s="116"/>
      <c r="T63" s="116"/>
      <c r="U63" s="116"/>
      <c r="V63" s="116"/>
      <c r="W63" s="116"/>
      <c r="X63" s="116"/>
      <c r="Y63" s="116"/>
      <c r="Z63" s="116"/>
      <c r="AA63" s="547"/>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5"/>
      <c r="AX63" s="115"/>
      <c r="AY63" s="115"/>
      <c r="AZ63" s="116"/>
      <c r="BA63" s="116"/>
      <c r="BB63" s="116"/>
      <c r="BC63" s="116"/>
      <c r="BD63" s="116"/>
      <c r="BE63" s="116"/>
      <c r="BF63" s="116"/>
      <c r="BH63" s="296"/>
      <c r="BI63" s="295"/>
      <c r="BK63" s="584"/>
      <c r="BL63" s="585"/>
    </row>
    <row r="64" spans="1:64" x14ac:dyDescent="0.25">
      <c r="A64" s="119"/>
      <c r="B64" s="120" t="s">
        <v>173</v>
      </c>
      <c r="C64" s="121" t="s">
        <v>127</v>
      </c>
      <c r="D64" s="122"/>
      <c r="E64" s="116"/>
      <c r="F64" s="116"/>
      <c r="G64" s="116"/>
      <c r="H64" s="116"/>
      <c r="I64" s="116"/>
      <c r="J64" s="116"/>
      <c r="K64" s="116"/>
      <c r="L64" s="116"/>
      <c r="M64" s="116"/>
      <c r="N64" s="116"/>
      <c r="O64" s="116"/>
      <c r="P64" s="116"/>
      <c r="Q64" s="116"/>
      <c r="R64" s="116"/>
      <c r="S64" s="116"/>
      <c r="T64" s="116"/>
      <c r="U64" s="116"/>
      <c r="V64" s="116"/>
      <c r="W64" s="116"/>
      <c r="X64" s="116"/>
      <c r="Y64" s="116"/>
      <c r="Z64" s="116"/>
      <c r="AA64" s="547"/>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5"/>
      <c r="AX64" s="115"/>
      <c r="AY64" s="115"/>
      <c r="AZ64" s="116"/>
      <c r="BA64" s="116"/>
      <c r="BB64" s="116"/>
      <c r="BC64" s="116"/>
      <c r="BD64" s="116"/>
      <c r="BE64" s="116"/>
      <c r="BF64" s="116"/>
      <c r="BH64" s="296"/>
      <c r="BI64" s="295"/>
    </row>
    <row r="65" spans="1:61" x14ac:dyDescent="0.25">
      <c r="A65" s="119"/>
      <c r="B65" s="124"/>
      <c r="C65" s="125"/>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547"/>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5"/>
      <c r="AX65" s="115"/>
      <c r="AY65" s="115"/>
      <c r="AZ65" s="116"/>
      <c r="BA65" s="116"/>
      <c r="BB65" s="116"/>
      <c r="BC65" s="116"/>
      <c r="BD65" s="116"/>
      <c r="BE65" s="116"/>
      <c r="BF65" s="116"/>
      <c r="BH65" s="296"/>
      <c r="BI65" s="293"/>
    </row>
    <row r="66" spans="1:61" x14ac:dyDescent="0.25">
      <c r="AW66" s="115"/>
      <c r="AX66" s="115"/>
      <c r="AY66" s="115"/>
      <c r="BH66" s="296"/>
      <c r="BI66" s="293"/>
    </row>
    <row r="67" spans="1:61" x14ac:dyDescent="0.25">
      <c r="BH67" s="296"/>
      <c r="BI67" s="293"/>
    </row>
    <row r="68" spans="1:61" x14ac:dyDescent="0.25">
      <c r="BH68" s="296"/>
      <c r="BI68" s="293"/>
    </row>
    <row r="69" spans="1:61" x14ac:dyDescent="0.25">
      <c r="BH69" s="294"/>
      <c r="BI69" s="293"/>
    </row>
    <row r="70" spans="1:61" x14ac:dyDescent="0.25">
      <c r="BH70" s="294"/>
      <c r="BI70" s="293"/>
    </row>
    <row r="71" spans="1:61" x14ac:dyDescent="0.25">
      <c r="BH71" s="294"/>
      <c r="BI71" s="295"/>
    </row>
    <row r="72" spans="1:61" x14ac:dyDescent="0.25">
      <c r="BH72" s="294"/>
      <c r="BI72" s="295"/>
    </row>
    <row r="73" spans="1:61" x14ac:dyDescent="0.25">
      <c r="BH73" s="294"/>
      <c r="BI73" s="295"/>
    </row>
    <row r="76" spans="1:61" x14ac:dyDescent="0.25">
      <c r="B76" s="143"/>
    </row>
  </sheetData>
  <sheetProtection selectLockedCells="1"/>
  <mergeCells count="11">
    <mergeCell ref="D5:D6"/>
    <mergeCell ref="F5:BD5"/>
    <mergeCell ref="BE5:BE6"/>
    <mergeCell ref="BF5:BF6"/>
    <mergeCell ref="A1:B1"/>
    <mergeCell ref="A2:BE2"/>
    <mergeCell ref="A3:BF3"/>
    <mergeCell ref="BC4:BF4"/>
    <mergeCell ref="A5:A6"/>
    <mergeCell ref="B5:B6"/>
    <mergeCell ref="C5:C6"/>
  </mergeCells>
  <pageMargins left="0.47" right="0.16" top="0.64" bottom="0.2" header="0.56999999999999995" footer="0.16"/>
  <pageSetup paperSize="8"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L76"/>
  <sheetViews>
    <sheetView topLeftCell="A4" zoomScale="70" zoomScaleNormal="70" zoomScaleSheetLayoutView="55" workbookViewId="0">
      <pane xSplit="4" ySplit="3" topLeftCell="AB34" activePane="bottomRight" state="frozen"/>
      <selection activeCell="D14" sqref="D14"/>
      <selection pane="topRight" activeCell="D14" sqref="D14"/>
      <selection pane="bottomLeft" activeCell="D14" sqref="D14"/>
      <selection pane="bottomRight" activeCell="D14" sqref="D14"/>
    </sheetView>
  </sheetViews>
  <sheetFormatPr defaultColWidth="7.85546875" defaultRowHeight="15.75" x14ac:dyDescent="0.25"/>
  <cols>
    <col min="1" max="1" width="7.5703125" style="140" customWidth="1"/>
    <col min="2" max="2" width="53" style="141" bestFit="1" customWidth="1"/>
    <col min="3" max="3" width="8.85546875" style="142" customWidth="1"/>
    <col min="4" max="4" width="14.85546875" style="99" bestFit="1" customWidth="1"/>
    <col min="5" max="7" width="9.7109375" style="99" bestFit="1" customWidth="1"/>
    <col min="8" max="8" width="8.42578125" style="99" bestFit="1" customWidth="1"/>
    <col min="9" max="9" width="9" style="99" bestFit="1" customWidth="1"/>
    <col min="10" max="10" width="8.42578125" style="99" bestFit="1" customWidth="1"/>
    <col min="11" max="12" width="7.140625" style="99" bestFit="1" customWidth="1"/>
    <col min="13" max="13" width="6.5703125" style="99" bestFit="1" customWidth="1"/>
    <col min="14" max="14" width="6.85546875" style="99" bestFit="1" customWidth="1"/>
    <col min="15" max="15" width="8.42578125" style="99" bestFit="1" customWidth="1"/>
    <col min="16" max="16" width="6.85546875" style="99" bestFit="1" customWidth="1"/>
    <col min="17" max="17" width="7.7109375" style="99" bestFit="1" customWidth="1"/>
    <col min="18" max="18" width="10.28515625" style="99" bestFit="1" customWidth="1"/>
    <col min="19" max="19" width="7.7109375" style="99" bestFit="1" customWidth="1"/>
    <col min="20" max="20" width="7.140625" style="99" bestFit="1" customWidth="1"/>
    <col min="21" max="21" width="6.5703125" style="99" bestFit="1" customWidth="1"/>
    <col min="22" max="22" width="8.140625" style="99" bestFit="1" customWidth="1"/>
    <col min="23" max="23" width="7.7109375" style="99" bestFit="1" customWidth="1"/>
    <col min="24" max="24" width="7.140625" style="99" bestFit="1" customWidth="1"/>
    <col min="25" max="26" width="6.5703125" style="99" bestFit="1" customWidth="1"/>
    <col min="27" max="27" width="9.28515625" style="554" bestFit="1" customWidth="1"/>
    <col min="28" max="28" width="7.7109375" style="99" customWidth="1"/>
    <col min="29" max="36" width="7.7109375" style="99" bestFit="1" customWidth="1"/>
    <col min="37" max="37" width="8.42578125" style="99" bestFit="1" customWidth="1"/>
    <col min="38" max="38" width="8" style="99" bestFit="1" customWidth="1"/>
    <col min="39" max="44" width="8.42578125" style="99" bestFit="1" customWidth="1"/>
    <col min="45" max="45" width="6.85546875" style="99" bestFit="1" customWidth="1"/>
    <col min="46" max="46" width="6.5703125" style="99" bestFit="1" customWidth="1"/>
    <col min="47" max="47" width="8.140625" style="99" bestFit="1" customWidth="1"/>
    <col min="48" max="48" width="9" style="99" bestFit="1" customWidth="1"/>
    <col min="49" max="49" width="7.7109375" style="99" bestFit="1" customWidth="1"/>
    <col min="50" max="50" width="7.140625" style="99" bestFit="1" customWidth="1"/>
    <col min="51" max="52" width="7.7109375" style="99" bestFit="1" customWidth="1"/>
    <col min="53" max="53" width="9" style="99" bestFit="1" customWidth="1"/>
    <col min="54" max="54" width="8.140625" style="99" bestFit="1" customWidth="1"/>
    <col min="55" max="55" width="7.42578125" style="99" bestFit="1" customWidth="1"/>
    <col min="56" max="56" width="8.42578125" style="99" bestFit="1" customWidth="1"/>
    <col min="57" max="57" width="8.7109375" style="99" customWidth="1"/>
    <col min="58" max="58" width="13.85546875" style="99" bestFit="1" customWidth="1"/>
    <col min="59" max="59" width="16.5703125" style="99" customWidth="1"/>
    <col min="60" max="60" width="47.5703125" style="99" customWidth="1"/>
    <col min="61" max="61" width="7.85546875" style="99"/>
    <col min="62" max="62" width="11.7109375" style="99" customWidth="1"/>
    <col min="63" max="64" width="17.85546875" style="99" customWidth="1"/>
    <col min="65" max="16384" width="7.85546875" style="99"/>
  </cols>
  <sheetData>
    <row r="1" spans="1:64" x14ac:dyDescent="0.25">
      <c r="A1" s="1249" t="s">
        <v>215</v>
      </c>
      <c r="B1" s="1249"/>
      <c r="C1" s="315"/>
      <c r="D1" s="116"/>
      <c r="E1" s="116"/>
      <c r="F1" s="116"/>
      <c r="G1" s="116"/>
      <c r="H1" s="116"/>
      <c r="I1" s="116"/>
      <c r="J1" s="116"/>
      <c r="K1" s="116"/>
      <c r="L1" s="116"/>
      <c r="M1" s="116"/>
      <c r="N1" s="116"/>
      <c r="O1" s="116"/>
      <c r="P1" s="116"/>
      <c r="Q1" s="116"/>
      <c r="R1" s="116"/>
      <c r="S1" s="116"/>
      <c r="T1" s="116"/>
      <c r="U1" s="116"/>
      <c r="V1" s="116"/>
      <c r="W1" s="116"/>
      <c r="X1" s="116"/>
      <c r="Y1" s="116"/>
      <c r="Z1" s="116"/>
      <c r="AA1" s="547"/>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row>
    <row r="2" spans="1:64" ht="14.25" customHeight="1" x14ac:dyDescent="0.25">
      <c r="A2" s="1250" t="s">
        <v>2</v>
      </c>
      <c r="B2" s="1250"/>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0"/>
      <c r="AT2" s="1250"/>
      <c r="AU2" s="1250"/>
      <c r="AV2" s="1250"/>
      <c r="AW2" s="1250"/>
      <c r="AX2" s="1250"/>
      <c r="AY2" s="1250"/>
      <c r="AZ2" s="1250"/>
      <c r="BA2" s="1250"/>
      <c r="BB2" s="1250"/>
      <c r="BC2" s="1250"/>
      <c r="BD2" s="1250"/>
      <c r="BE2" s="1250"/>
      <c r="BF2" s="116"/>
      <c r="BG2" s="116"/>
    </row>
    <row r="3" spans="1:64" x14ac:dyDescent="0.25">
      <c r="A3" s="1251" t="s">
        <v>216</v>
      </c>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c r="AS3" s="1251"/>
      <c r="AT3" s="1251"/>
      <c r="AU3" s="1251"/>
      <c r="AV3" s="1251"/>
      <c r="AW3" s="1251"/>
      <c r="AX3" s="1251"/>
      <c r="AY3" s="1251"/>
      <c r="AZ3" s="1251"/>
      <c r="BA3" s="1251"/>
      <c r="BB3" s="1251"/>
      <c r="BC3" s="1251"/>
      <c r="BD3" s="1251"/>
      <c r="BE3" s="1251"/>
      <c r="BF3" s="1251"/>
      <c r="BG3" s="116"/>
    </row>
    <row r="4" spans="1:64" x14ac:dyDescent="0.25">
      <c r="A4" s="317"/>
      <c r="B4" s="316"/>
      <c r="C4" s="317"/>
      <c r="D4" s="317"/>
      <c r="E4" s="317"/>
      <c r="F4" s="317"/>
      <c r="G4" s="317"/>
      <c r="H4" s="317"/>
      <c r="I4" s="317"/>
      <c r="J4" s="317"/>
      <c r="K4" s="317"/>
      <c r="L4" s="317"/>
      <c r="M4" s="317"/>
      <c r="N4" s="317"/>
      <c r="O4" s="317"/>
      <c r="P4" s="317"/>
      <c r="Q4" s="317"/>
      <c r="R4" s="317"/>
      <c r="S4" s="317"/>
      <c r="T4" s="317"/>
      <c r="U4" s="317"/>
      <c r="V4" s="317"/>
      <c r="W4" s="317"/>
      <c r="X4" s="317"/>
      <c r="Y4" s="317"/>
      <c r="Z4" s="317"/>
      <c r="AA4" s="548"/>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1252" t="s">
        <v>32</v>
      </c>
      <c r="BD4" s="1252"/>
      <c r="BE4" s="1252"/>
      <c r="BF4" s="1252"/>
      <c r="BG4" s="116"/>
    </row>
    <row r="5" spans="1:64" ht="14.25" customHeight="1" x14ac:dyDescent="0.25">
      <c r="A5" s="1253" t="s">
        <v>20</v>
      </c>
      <c r="B5" s="1254" t="s">
        <v>170</v>
      </c>
      <c r="C5" s="1175" t="s">
        <v>24</v>
      </c>
      <c r="D5" s="1248" t="s">
        <v>427</v>
      </c>
      <c r="E5" s="311"/>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c r="AX5" s="1248"/>
      <c r="AY5" s="1248"/>
      <c r="AZ5" s="1248"/>
      <c r="BA5" s="1248"/>
      <c r="BB5" s="1248"/>
      <c r="BC5" s="1248"/>
      <c r="BD5" s="1248"/>
      <c r="BE5" s="1248" t="s">
        <v>120</v>
      </c>
      <c r="BF5" s="1248" t="s">
        <v>448</v>
      </c>
      <c r="BG5" s="116"/>
    </row>
    <row r="6" spans="1:64" s="138" customFormat="1" ht="36" customHeight="1" x14ac:dyDescent="0.2">
      <c r="A6" s="1253"/>
      <c r="B6" s="1255"/>
      <c r="C6" s="1256"/>
      <c r="D6" s="1248"/>
      <c r="E6" s="312" t="s">
        <v>25</v>
      </c>
      <c r="F6" s="318" t="s">
        <v>86</v>
      </c>
      <c r="G6" s="311" t="s">
        <v>84</v>
      </c>
      <c r="H6" s="311" t="s">
        <v>207</v>
      </c>
      <c r="I6" s="311" t="s">
        <v>56</v>
      </c>
      <c r="J6" s="311" t="s">
        <v>44</v>
      </c>
      <c r="K6" s="311" t="s">
        <v>26</v>
      </c>
      <c r="L6" s="311" t="s">
        <v>27</v>
      </c>
      <c r="M6" s="311" t="s">
        <v>45</v>
      </c>
      <c r="N6" s="311" t="s">
        <v>447</v>
      </c>
      <c r="O6" s="311" t="s">
        <v>78</v>
      </c>
      <c r="P6" s="311" t="s">
        <v>51</v>
      </c>
      <c r="Q6" s="311" t="s">
        <v>58</v>
      </c>
      <c r="R6" s="312" t="s">
        <v>28</v>
      </c>
      <c r="S6" s="311" t="s">
        <v>29</v>
      </c>
      <c r="T6" s="311" t="s">
        <v>30</v>
      </c>
      <c r="U6" s="311" t="s">
        <v>131</v>
      </c>
      <c r="V6" s="311" t="s">
        <v>135</v>
      </c>
      <c r="W6" s="311" t="s">
        <v>133</v>
      </c>
      <c r="X6" s="311" t="s">
        <v>53</v>
      </c>
      <c r="Y6" s="311" t="s">
        <v>46</v>
      </c>
      <c r="Z6" s="311" t="s">
        <v>54</v>
      </c>
      <c r="AA6" s="549" t="s">
        <v>31</v>
      </c>
      <c r="AB6" s="313" t="s">
        <v>249</v>
      </c>
      <c r="AC6" s="313" t="s">
        <v>258</v>
      </c>
      <c r="AD6" s="313" t="s">
        <v>245</v>
      </c>
      <c r="AE6" s="313" t="s">
        <v>436</v>
      </c>
      <c r="AF6" s="313" t="s">
        <v>246</v>
      </c>
      <c r="AG6" s="313" t="s">
        <v>437</v>
      </c>
      <c r="AH6" s="313" t="s">
        <v>438</v>
      </c>
      <c r="AI6" s="313" t="s">
        <v>364</v>
      </c>
      <c r="AJ6" s="313" t="s">
        <v>439</v>
      </c>
      <c r="AK6" s="313" t="s">
        <v>156</v>
      </c>
      <c r="AL6" s="313" t="s">
        <v>77</v>
      </c>
      <c r="AM6" s="313" t="s">
        <v>103</v>
      </c>
      <c r="AN6" s="313" t="s">
        <v>48</v>
      </c>
      <c r="AO6" s="313" t="s">
        <v>440</v>
      </c>
      <c r="AP6" s="313" t="s">
        <v>441</v>
      </c>
      <c r="AQ6" s="313" t="s">
        <v>346</v>
      </c>
      <c r="AR6" s="314" t="s">
        <v>132</v>
      </c>
      <c r="AS6" s="311" t="s">
        <v>159</v>
      </c>
      <c r="AT6" s="311" t="s">
        <v>160</v>
      </c>
      <c r="AU6" s="311" t="s">
        <v>100</v>
      </c>
      <c r="AV6" s="311" t="s">
        <v>101</v>
      </c>
      <c r="AW6" s="311" t="s">
        <v>105</v>
      </c>
      <c r="AX6" s="311" t="s">
        <v>102</v>
      </c>
      <c r="AY6" s="311" t="s">
        <v>126</v>
      </c>
      <c r="AZ6" s="311" t="s">
        <v>111</v>
      </c>
      <c r="BA6" s="311" t="s">
        <v>165</v>
      </c>
      <c r="BB6" s="311" t="s">
        <v>166</v>
      </c>
      <c r="BC6" s="311" t="s">
        <v>82</v>
      </c>
      <c r="BD6" s="311" t="s">
        <v>89</v>
      </c>
      <c r="BE6" s="1248"/>
      <c r="BF6" s="1248"/>
      <c r="BG6" s="117"/>
    </row>
    <row r="7" spans="1:64" s="138" customFormat="1" x14ac:dyDescent="0.25">
      <c r="A7" s="319">
        <v>1</v>
      </c>
      <c r="B7" s="320" t="s">
        <v>35</v>
      </c>
      <c r="C7" s="321" t="s">
        <v>25</v>
      </c>
      <c r="D7" s="601">
        <f>D8+D11+D12+D13+D14+D15+D17+D18+D19</f>
        <v>1232.3000000000002</v>
      </c>
      <c r="E7" s="323">
        <f>D7-BE7</f>
        <v>1170.2800000000002</v>
      </c>
      <c r="F7" s="324">
        <f>SUM(F11:F19)</f>
        <v>0</v>
      </c>
      <c r="G7" s="324">
        <f>SUM(G10:G19)</f>
        <v>0</v>
      </c>
      <c r="H7" s="324">
        <f>SUM(H9,H11:H19)</f>
        <v>0</v>
      </c>
      <c r="I7" s="324">
        <f>SUM(I9:I10,I12:I19)</f>
        <v>0</v>
      </c>
      <c r="J7" s="324">
        <f>SUM(J9:J11,J13:J19)</f>
        <v>0</v>
      </c>
      <c r="K7" s="324">
        <f>SUM(K9:K12,K14:K19)</f>
        <v>0</v>
      </c>
      <c r="L7" s="324">
        <f>SUM(L9:L13,L15:L19)</f>
        <v>0</v>
      </c>
      <c r="M7" s="324">
        <f>SUM(M9:M14,M16:M19)</f>
        <v>0</v>
      </c>
      <c r="N7" s="324">
        <f>SUM(N9:N15,N17:N19)</f>
        <v>0</v>
      </c>
      <c r="O7" s="324">
        <f>SUM(O9:O16,O18:O19)</f>
        <v>0</v>
      </c>
      <c r="P7" s="324">
        <f>SUM(P9:P17,P19)</f>
        <v>0</v>
      </c>
      <c r="Q7" s="324">
        <f>SUM(Q9:Q18)</f>
        <v>1.65</v>
      </c>
      <c r="R7" s="325">
        <f>SUM(R9:R19)</f>
        <v>60.370000000000005</v>
      </c>
      <c r="S7" s="324">
        <f>SUM(S9:S19)</f>
        <v>0.34</v>
      </c>
      <c r="T7" s="324">
        <f t="shared" ref="T7:BD7" si="0">SUM(T9:T19)</f>
        <v>0.18</v>
      </c>
      <c r="U7" s="324">
        <f t="shared" si="0"/>
        <v>0</v>
      </c>
      <c r="V7" s="324">
        <f t="shared" si="0"/>
        <v>24</v>
      </c>
      <c r="W7" s="324">
        <f t="shared" si="0"/>
        <v>0.48</v>
      </c>
      <c r="X7" s="324">
        <f t="shared" si="0"/>
        <v>3.5700000000000003</v>
      </c>
      <c r="Y7" s="324">
        <f t="shared" si="0"/>
        <v>0</v>
      </c>
      <c r="Z7" s="324">
        <f>SUM(Z9:Z19)</f>
        <v>0</v>
      </c>
      <c r="AA7" s="550">
        <f t="shared" si="0"/>
        <v>17.369999999999997</v>
      </c>
      <c r="AB7" s="324">
        <f t="shared" si="0"/>
        <v>14.47</v>
      </c>
      <c r="AC7" s="324">
        <f t="shared" si="0"/>
        <v>2.0999999999999996</v>
      </c>
      <c r="AD7" s="324">
        <f t="shared" si="0"/>
        <v>0</v>
      </c>
      <c r="AE7" s="324">
        <f t="shared" si="0"/>
        <v>0</v>
      </c>
      <c r="AF7" s="324">
        <f t="shared" si="0"/>
        <v>0</v>
      </c>
      <c r="AG7" s="324">
        <f t="shared" si="0"/>
        <v>0</v>
      </c>
      <c r="AH7" s="324">
        <f t="shared" si="0"/>
        <v>0</v>
      </c>
      <c r="AI7" s="324">
        <f t="shared" si="0"/>
        <v>0.12</v>
      </c>
      <c r="AJ7" s="324">
        <f t="shared" si="0"/>
        <v>0</v>
      </c>
      <c r="AK7" s="324">
        <f t="shared" si="0"/>
        <v>0.43</v>
      </c>
      <c r="AL7" s="324">
        <f t="shared" si="0"/>
        <v>0</v>
      </c>
      <c r="AM7" s="324">
        <f t="shared" si="0"/>
        <v>0</v>
      </c>
      <c r="AN7" s="324">
        <f t="shared" si="0"/>
        <v>0</v>
      </c>
      <c r="AO7" s="324">
        <f t="shared" si="0"/>
        <v>0</v>
      </c>
      <c r="AP7" s="324">
        <f t="shared" si="0"/>
        <v>0</v>
      </c>
      <c r="AQ7" s="324">
        <f t="shared" si="0"/>
        <v>0.25</v>
      </c>
      <c r="AR7" s="324">
        <f t="shared" si="0"/>
        <v>0</v>
      </c>
      <c r="AS7" s="324">
        <f t="shared" si="0"/>
        <v>0</v>
      </c>
      <c r="AT7" s="324">
        <f t="shared" si="0"/>
        <v>0</v>
      </c>
      <c r="AU7" s="324">
        <f t="shared" si="0"/>
        <v>14.43</v>
      </c>
      <c r="AV7" s="324">
        <f t="shared" si="0"/>
        <v>0</v>
      </c>
      <c r="AW7" s="324">
        <f t="shared" si="0"/>
        <v>0</v>
      </c>
      <c r="AX7" s="324">
        <f t="shared" si="0"/>
        <v>0</v>
      </c>
      <c r="AY7" s="324">
        <f t="shared" si="0"/>
        <v>0</v>
      </c>
      <c r="AZ7" s="324">
        <f t="shared" si="0"/>
        <v>0</v>
      </c>
      <c r="BA7" s="324">
        <f t="shared" si="0"/>
        <v>0</v>
      </c>
      <c r="BB7" s="324">
        <f t="shared" si="0"/>
        <v>0</v>
      </c>
      <c r="BC7" s="324">
        <f t="shared" si="0"/>
        <v>0</v>
      </c>
      <c r="BD7" s="324">
        <f t="shared" si="0"/>
        <v>0</v>
      </c>
      <c r="BE7" s="326">
        <f>SUM(BE9:BE19)</f>
        <v>62.019999999999996</v>
      </c>
      <c r="BF7" s="327">
        <f>E60</f>
        <v>1171.9300000000003</v>
      </c>
      <c r="BG7" s="117">
        <f t="shared" ref="BG7:BG15" si="1">D7-BF7</f>
        <v>60.369999999999891</v>
      </c>
      <c r="BH7" s="139"/>
      <c r="BI7" s="115"/>
      <c r="BJ7" s="115"/>
      <c r="BK7" s="581"/>
      <c r="BL7" s="575"/>
    </row>
    <row r="8" spans="1:64" x14ac:dyDescent="0.25">
      <c r="A8" s="319" t="s">
        <v>5</v>
      </c>
      <c r="B8" s="320" t="s">
        <v>85</v>
      </c>
      <c r="C8" s="314" t="s">
        <v>86</v>
      </c>
      <c r="D8" s="601">
        <f>D9+D10</f>
        <v>296.16000000000003</v>
      </c>
      <c r="E8" s="328">
        <f>SUM(I8:Q8)</f>
        <v>0</v>
      </c>
      <c r="F8" s="329">
        <f>D8-BE8</f>
        <v>285.08000000000004</v>
      </c>
      <c r="G8" s="325">
        <f>SUM(G10)</f>
        <v>0</v>
      </c>
      <c r="H8" s="325">
        <f>SUM(H9)</f>
        <v>0</v>
      </c>
      <c r="I8" s="325">
        <f>SUM(I9:I10)</f>
        <v>0</v>
      </c>
      <c r="J8" s="325">
        <f t="shared" ref="J8:BE8" si="2">SUM(J9:J10)</f>
        <v>0</v>
      </c>
      <c r="K8" s="325">
        <f t="shared" si="2"/>
        <v>0</v>
      </c>
      <c r="L8" s="325">
        <f t="shared" si="2"/>
        <v>0</v>
      </c>
      <c r="M8" s="325">
        <f t="shared" si="2"/>
        <v>0</v>
      </c>
      <c r="N8" s="325">
        <f t="shared" si="2"/>
        <v>0</v>
      </c>
      <c r="O8" s="325">
        <f t="shared" si="2"/>
        <v>0</v>
      </c>
      <c r="P8" s="325">
        <f t="shared" si="2"/>
        <v>0</v>
      </c>
      <c r="Q8" s="325">
        <f t="shared" si="2"/>
        <v>0</v>
      </c>
      <c r="R8" s="325">
        <f>SUM(R9:R10)</f>
        <v>11.08</v>
      </c>
      <c r="S8" s="325">
        <f t="shared" si="2"/>
        <v>0.34</v>
      </c>
      <c r="T8" s="325">
        <f t="shared" si="2"/>
        <v>0.18</v>
      </c>
      <c r="U8" s="325">
        <f t="shared" si="2"/>
        <v>0</v>
      </c>
      <c r="V8" s="325">
        <f t="shared" si="2"/>
        <v>0</v>
      </c>
      <c r="W8" s="325">
        <f t="shared" si="2"/>
        <v>0</v>
      </c>
      <c r="X8" s="325">
        <f t="shared" si="2"/>
        <v>0</v>
      </c>
      <c r="Y8" s="325">
        <f t="shared" si="2"/>
        <v>0</v>
      </c>
      <c r="Z8" s="325">
        <f>SUM(Z9:Z10)</f>
        <v>0</v>
      </c>
      <c r="AA8" s="551">
        <f t="shared" si="2"/>
        <v>2.96</v>
      </c>
      <c r="AB8" s="325">
        <f t="shared" si="2"/>
        <v>1.25</v>
      </c>
      <c r="AC8" s="325">
        <f t="shared" si="2"/>
        <v>1.4</v>
      </c>
      <c r="AD8" s="325">
        <f t="shared" si="2"/>
        <v>0</v>
      </c>
      <c r="AE8" s="325">
        <f t="shared" si="2"/>
        <v>0</v>
      </c>
      <c r="AF8" s="325">
        <f t="shared" si="2"/>
        <v>0</v>
      </c>
      <c r="AG8" s="325">
        <f t="shared" si="2"/>
        <v>0</v>
      </c>
      <c r="AH8" s="325">
        <f t="shared" si="2"/>
        <v>0</v>
      </c>
      <c r="AI8" s="325">
        <f t="shared" si="2"/>
        <v>0.06</v>
      </c>
      <c r="AJ8" s="325">
        <f t="shared" si="2"/>
        <v>0</v>
      </c>
      <c r="AK8" s="325">
        <f t="shared" si="2"/>
        <v>0</v>
      </c>
      <c r="AL8" s="325">
        <f t="shared" si="2"/>
        <v>0</v>
      </c>
      <c r="AM8" s="325">
        <f t="shared" si="2"/>
        <v>0</v>
      </c>
      <c r="AN8" s="325">
        <f t="shared" si="2"/>
        <v>0</v>
      </c>
      <c r="AO8" s="325">
        <f t="shared" si="2"/>
        <v>0</v>
      </c>
      <c r="AP8" s="325">
        <f t="shared" si="2"/>
        <v>0</v>
      </c>
      <c r="AQ8" s="325">
        <f t="shared" si="2"/>
        <v>0.25</v>
      </c>
      <c r="AR8" s="325">
        <f t="shared" si="2"/>
        <v>0</v>
      </c>
      <c r="AS8" s="325">
        <f t="shared" si="2"/>
        <v>0</v>
      </c>
      <c r="AT8" s="325">
        <f t="shared" si="2"/>
        <v>0</v>
      </c>
      <c r="AU8" s="325">
        <f t="shared" si="2"/>
        <v>7.6</v>
      </c>
      <c r="AV8" s="325">
        <f t="shared" si="2"/>
        <v>0</v>
      </c>
      <c r="AW8" s="325">
        <f t="shared" si="2"/>
        <v>0</v>
      </c>
      <c r="AX8" s="325">
        <f t="shared" si="2"/>
        <v>0</v>
      </c>
      <c r="AY8" s="325">
        <f t="shared" si="2"/>
        <v>0</v>
      </c>
      <c r="AZ8" s="325">
        <f t="shared" si="2"/>
        <v>0</v>
      </c>
      <c r="BA8" s="325">
        <f t="shared" si="2"/>
        <v>0</v>
      </c>
      <c r="BB8" s="325">
        <f t="shared" si="2"/>
        <v>0</v>
      </c>
      <c r="BC8" s="325">
        <f t="shared" si="2"/>
        <v>0</v>
      </c>
      <c r="BD8" s="325">
        <f t="shared" si="2"/>
        <v>0</v>
      </c>
      <c r="BE8" s="325">
        <f t="shared" si="2"/>
        <v>11.08</v>
      </c>
      <c r="BF8" s="314">
        <f>F60</f>
        <v>285.08000000000004</v>
      </c>
      <c r="BG8" s="117">
        <f t="shared" si="1"/>
        <v>11.079999999999984</v>
      </c>
      <c r="BH8" s="139"/>
      <c r="BI8" s="115"/>
      <c r="BJ8" s="115"/>
      <c r="BK8" s="582"/>
      <c r="BL8" s="576"/>
    </row>
    <row r="9" spans="1:64" x14ac:dyDescent="0.25">
      <c r="A9" s="319"/>
      <c r="B9" s="320" t="s">
        <v>208</v>
      </c>
      <c r="C9" s="314" t="s">
        <v>84</v>
      </c>
      <c r="D9" s="576">
        <v>279.93</v>
      </c>
      <c r="E9" s="328">
        <f>SUM(H9:Q9)</f>
        <v>0</v>
      </c>
      <c r="F9" s="325">
        <f>SUM(H9)</f>
        <v>0</v>
      </c>
      <c r="G9" s="329">
        <f>D9-BE9</f>
        <v>268.85000000000002</v>
      </c>
      <c r="H9" s="330"/>
      <c r="I9" s="330"/>
      <c r="J9" s="330"/>
      <c r="K9" s="330"/>
      <c r="L9" s="330"/>
      <c r="M9" s="330"/>
      <c r="N9" s="330"/>
      <c r="O9" s="330"/>
      <c r="P9" s="330"/>
      <c r="Q9" s="330"/>
      <c r="R9" s="325">
        <f t="shared" ref="R9:R19" si="3">SUM(S9:Z9,AB9:BC9)</f>
        <v>11.08</v>
      </c>
      <c r="S9" s="331">
        <v>0.34</v>
      </c>
      <c r="T9" s="330">
        <v>0.18</v>
      </c>
      <c r="U9" s="330"/>
      <c r="V9" s="330"/>
      <c r="W9" s="331"/>
      <c r="X9" s="330"/>
      <c r="Y9" s="330"/>
      <c r="Z9" s="330"/>
      <c r="AA9" s="552">
        <f>SUM(AB9:AQ9)</f>
        <v>2.96</v>
      </c>
      <c r="AB9" s="331">
        <v>1.25</v>
      </c>
      <c r="AC9" s="331">
        <v>1.4</v>
      </c>
      <c r="AD9" s="331"/>
      <c r="AE9" s="331"/>
      <c r="AF9" s="331"/>
      <c r="AG9" s="331"/>
      <c r="AH9" s="331"/>
      <c r="AI9" s="331">
        <v>0.06</v>
      </c>
      <c r="AJ9" s="331"/>
      <c r="AK9" s="331"/>
      <c r="AL9" s="331"/>
      <c r="AM9" s="331"/>
      <c r="AN9" s="331"/>
      <c r="AO9" s="331"/>
      <c r="AP9" s="331"/>
      <c r="AQ9" s="331">
        <v>0.25</v>
      </c>
      <c r="AR9" s="330"/>
      <c r="AS9" s="330"/>
      <c r="AT9" s="330"/>
      <c r="AU9" s="331">
        <v>7.6</v>
      </c>
      <c r="AV9" s="331"/>
      <c r="AW9" s="331"/>
      <c r="AX9" s="330"/>
      <c r="AY9" s="330"/>
      <c r="AZ9" s="330"/>
      <c r="BA9" s="330"/>
      <c r="BB9" s="330"/>
      <c r="BC9" s="330"/>
      <c r="BD9" s="330"/>
      <c r="BE9" s="325">
        <f>SUM(H9:Q9,S9:Z9,AB9:BD9)</f>
        <v>11.08</v>
      </c>
      <c r="BF9" s="314">
        <f>G60</f>
        <v>268.85000000000002</v>
      </c>
      <c r="BG9" s="117">
        <f t="shared" si="1"/>
        <v>11.079999999999984</v>
      </c>
      <c r="BH9" s="139"/>
      <c r="BI9" s="115"/>
      <c r="BJ9" s="115"/>
      <c r="BK9" s="586"/>
      <c r="BL9" s="576"/>
    </row>
    <row r="10" spans="1:64" x14ac:dyDescent="0.25">
      <c r="A10" s="319"/>
      <c r="B10" s="320" t="s">
        <v>209</v>
      </c>
      <c r="C10" s="314" t="s">
        <v>207</v>
      </c>
      <c r="D10" s="576">
        <v>16.23</v>
      </c>
      <c r="E10" s="328">
        <f>SUM(G10,I10:Q10)</f>
        <v>0</v>
      </c>
      <c r="F10" s="325">
        <f>SUM(G10)</f>
        <v>0</v>
      </c>
      <c r="G10" s="330"/>
      <c r="H10" s="329">
        <f>D10-BE10</f>
        <v>16.23</v>
      </c>
      <c r="I10" s="330"/>
      <c r="J10" s="330"/>
      <c r="K10" s="330"/>
      <c r="L10" s="330"/>
      <c r="M10" s="330"/>
      <c r="N10" s="330"/>
      <c r="O10" s="330"/>
      <c r="P10" s="330"/>
      <c r="Q10" s="330"/>
      <c r="R10" s="325">
        <f t="shared" si="3"/>
        <v>0</v>
      </c>
      <c r="S10" s="330"/>
      <c r="T10" s="330"/>
      <c r="U10" s="330"/>
      <c r="V10" s="330"/>
      <c r="W10" s="330"/>
      <c r="X10" s="330"/>
      <c r="Y10" s="330"/>
      <c r="Z10" s="330"/>
      <c r="AA10" s="552">
        <f t="shared" ref="AA10:AA19" si="4">SUM(AB10:AQ10)</f>
        <v>0</v>
      </c>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25">
        <f>SUM(AB10:BD10,I10:Q10,G10,S10:Z10)</f>
        <v>0</v>
      </c>
      <c r="BF10" s="314">
        <f>H60</f>
        <v>16.23</v>
      </c>
      <c r="BG10" s="117">
        <f t="shared" si="1"/>
        <v>0</v>
      </c>
      <c r="BH10" s="139"/>
      <c r="BI10" s="115"/>
      <c r="BJ10" s="115"/>
      <c r="BK10" s="587"/>
      <c r="BL10" s="576"/>
    </row>
    <row r="11" spans="1:64" x14ac:dyDescent="0.25">
      <c r="A11" s="319" t="s">
        <v>6</v>
      </c>
      <c r="B11" s="320" t="s">
        <v>113</v>
      </c>
      <c r="C11" s="314" t="s">
        <v>56</v>
      </c>
      <c r="D11" s="576">
        <v>60.06</v>
      </c>
      <c r="E11" s="328">
        <f>SUM(G11:H11,J11:Q11)</f>
        <v>1.65</v>
      </c>
      <c r="F11" s="325">
        <f>SUM(G11:H11)</f>
        <v>0</v>
      </c>
      <c r="G11" s="330"/>
      <c r="H11" s="330"/>
      <c r="I11" s="329">
        <f>D11-BE11</f>
        <v>50.85</v>
      </c>
      <c r="J11" s="330"/>
      <c r="K11" s="330"/>
      <c r="L11" s="330"/>
      <c r="M11" s="330"/>
      <c r="N11" s="330"/>
      <c r="O11" s="330"/>
      <c r="P11" s="330"/>
      <c r="Q11" s="330">
        <v>1.65</v>
      </c>
      <c r="R11" s="325">
        <f t="shared" si="3"/>
        <v>7.56</v>
      </c>
      <c r="S11" s="330"/>
      <c r="T11" s="330"/>
      <c r="U11" s="330"/>
      <c r="V11" s="330"/>
      <c r="W11" s="330"/>
      <c r="X11" s="330">
        <v>1.57</v>
      </c>
      <c r="Y11" s="330"/>
      <c r="Z11" s="330"/>
      <c r="AA11" s="552">
        <f t="shared" si="4"/>
        <v>4.1599999999999993</v>
      </c>
      <c r="AB11" s="330">
        <v>3.4</v>
      </c>
      <c r="AC11" s="330">
        <v>0.7</v>
      </c>
      <c r="AD11" s="330"/>
      <c r="AE11" s="330"/>
      <c r="AF11" s="330"/>
      <c r="AG11" s="330"/>
      <c r="AH11" s="330"/>
      <c r="AI11" s="330">
        <v>0.06</v>
      </c>
      <c r="AJ11" s="330"/>
      <c r="AK11" s="330"/>
      <c r="AL11" s="330"/>
      <c r="AM11" s="330"/>
      <c r="AN11" s="330"/>
      <c r="AO11" s="330"/>
      <c r="AP11" s="330"/>
      <c r="AQ11" s="330"/>
      <c r="AR11" s="330"/>
      <c r="AS11" s="330"/>
      <c r="AT11" s="330"/>
      <c r="AU11" s="330">
        <v>1.83</v>
      </c>
      <c r="AV11" s="330"/>
      <c r="AW11" s="330"/>
      <c r="AX11" s="330"/>
      <c r="AY11" s="330"/>
      <c r="AZ11" s="330"/>
      <c r="BA11" s="330"/>
      <c r="BB11" s="330"/>
      <c r="BC11" s="330"/>
      <c r="BD11" s="330"/>
      <c r="BE11" s="325">
        <f>SUM(AB11:BD11,J11:Q11,G11:H11,S11:Z11)</f>
        <v>9.2099999999999991</v>
      </c>
      <c r="BF11" s="314">
        <f>I60</f>
        <v>50.85</v>
      </c>
      <c r="BG11" s="117">
        <f t="shared" si="1"/>
        <v>9.2100000000000009</v>
      </c>
      <c r="BK11" s="587"/>
      <c r="BL11" s="576"/>
    </row>
    <row r="12" spans="1:64" x14ac:dyDescent="0.25">
      <c r="A12" s="319" t="s">
        <v>7</v>
      </c>
      <c r="B12" s="320" t="s">
        <v>39</v>
      </c>
      <c r="C12" s="314" t="s">
        <v>44</v>
      </c>
      <c r="D12" s="576">
        <v>396.91</v>
      </c>
      <c r="E12" s="328">
        <f>SUM(G12:I12,K12:Q12)</f>
        <v>0</v>
      </c>
      <c r="F12" s="325">
        <f t="shared" ref="F12:F18" si="5">SUM(G12:H12)</f>
        <v>0</v>
      </c>
      <c r="G12" s="330"/>
      <c r="H12" s="330"/>
      <c r="I12" s="330"/>
      <c r="J12" s="329">
        <f>D12-BE12</f>
        <v>370.18</v>
      </c>
      <c r="K12" s="330"/>
      <c r="L12" s="330"/>
      <c r="M12" s="330"/>
      <c r="N12" s="330"/>
      <c r="O12" s="330"/>
      <c r="P12" s="330"/>
      <c r="Q12" s="330"/>
      <c r="R12" s="325">
        <f t="shared" si="3"/>
        <v>26.73</v>
      </c>
      <c r="S12" s="330"/>
      <c r="T12" s="330"/>
      <c r="U12" s="330"/>
      <c r="V12" s="330">
        <v>15</v>
      </c>
      <c r="W12" s="330">
        <v>0.48</v>
      </c>
      <c r="X12" s="330">
        <v>2</v>
      </c>
      <c r="Y12" s="330"/>
      <c r="Z12" s="330"/>
      <c r="AA12" s="552">
        <f t="shared" si="4"/>
        <v>4.25</v>
      </c>
      <c r="AB12" s="330">
        <v>3.82</v>
      </c>
      <c r="AC12" s="330"/>
      <c r="AD12" s="330"/>
      <c r="AE12" s="330"/>
      <c r="AF12" s="330"/>
      <c r="AG12" s="330"/>
      <c r="AH12" s="330"/>
      <c r="AI12" s="330"/>
      <c r="AJ12" s="330"/>
      <c r="AK12" s="330">
        <v>0.43</v>
      </c>
      <c r="AL12" s="330"/>
      <c r="AM12" s="330"/>
      <c r="AN12" s="330"/>
      <c r="AO12" s="330"/>
      <c r="AP12" s="330"/>
      <c r="AQ12" s="330"/>
      <c r="AR12" s="330"/>
      <c r="AS12" s="330"/>
      <c r="AT12" s="330"/>
      <c r="AU12" s="330">
        <v>5</v>
      </c>
      <c r="AV12" s="330"/>
      <c r="AW12" s="330"/>
      <c r="AX12" s="330"/>
      <c r="AY12" s="330"/>
      <c r="AZ12" s="330"/>
      <c r="BA12" s="330"/>
      <c r="BB12" s="330"/>
      <c r="BC12" s="330"/>
      <c r="BD12" s="330"/>
      <c r="BE12" s="325">
        <f>SUM(AB12:BD12,K12:Q12,G12:I12,S12:Z12)</f>
        <v>26.73</v>
      </c>
      <c r="BF12" s="314">
        <f>J60</f>
        <v>370.18</v>
      </c>
      <c r="BG12" s="117">
        <f t="shared" si="1"/>
        <v>26.730000000000018</v>
      </c>
      <c r="BK12" s="587"/>
      <c r="BL12" s="576"/>
    </row>
    <row r="13" spans="1:64" x14ac:dyDescent="0.25">
      <c r="A13" s="319" t="s">
        <v>8</v>
      </c>
      <c r="B13" s="320" t="s">
        <v>15</v>
      </c>
      <c r="C13" s="314" t="s">
        <v>26</v>
      </c>
      <c r="D13" s="577"/>
      <c r="E13" s="328">
        <f>SUM(G13:J13,L13:Q13)</f>
        <v>0</v>
      </c>
      <c r="F13" s="325">
        <f t="shared" si="5"/>
        <v>0</v>
      </c>
      <c r="G13" s="330"/>
      <c r="H13" s="330"/>
      <c r="I13" s="330"/>
      <c r="J13" s="330"/>
      <c r="K13" s="329">
        <f>D13-BE13</f>
        <v>0</v>
      </c>
      <c r="L13" s="330"/>
      <c r="M13" s="330"/>
      <c r="N13" s="330"/>
      <c r="O13" s="330"/>
      <c r="P13" s="330"/>
      <c r="Q13" s="330"/>
      <c r="R13" s="325">
        <f t="shared" si="3"/>
        <v>0</v>
      </c>
      <c r="S13" s="330"/>
      <c r="T13" s="330"/>
      <c r="U13" s="330"/>
      <c r="V13" s="330"/>
      <c r="W13" s="330"/>
      <c r="X13" s="330"/>
      <c r="Y13" s="330"/>
      <c r="Z13" s="330"/>
      <c r="AA13" s="552">
        <f t="shared" si="4"/>
        <v>0</v>
      </c>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25">
        <f>SUM(AB13:BD13,L13:Q13,G13:J13,S13:Z13)</f>
        <v>0</v>
      </c>
      <c r="BF13" s="314">
        <f>K60</f>
        <v>0</v>
      </c>
      <c r="BG13" s="117">
        <f t="shared" si="1"/>
        <v>0</v>
      </c>
      <c r="BK13" s="587"/>
      <c r="BL13" s="576"/>
    </row>
    <row r="14" spans="1:64" x14ac:dyDescent="0.25">
      <c r="A14" s="319" t="s">
        <v>9</v>
      </c>
      <c r="B14" s="320" t="s">
        <v>16</v>
      </c>
      <c r="C14" s="314" t="s">
        <v>27</v>
      </c>
      <c r="D14" s="332"/>
      <c r="E14" s="328">
        <f>SUM(G14:K14,M14:Q14)</f>
        <v>0</v>
      </c>
      <c r="F14" s="325">
        <f t="shared" si="5"/>
        <v>0</v>
      </c>
      <c r="G14" s="330"/>
      <c r="H14" s="330"/>
      <c r="I14" s="330"/>
      <c r="J14" s="330"/>
      <c r="K14" s="330"/>
      <c r="L14" s="329">
        <f>D14-BE14</f>
        <v>0</v>
      </c>
      <c r="M14" s="330"/>
      <c r="N14" s="330"/>
      <c r="O14" s="330"/>
      <c r="P14" s="330"/>
      <c r="Q14" s="330"/>
      <c r="R14" s="325">
        <f t="shared" si="3"/>
        <v>0</v>
      </c>
      <c r="S14" s="330"/>
      <c r="T14" s="330"/>
      <c r="U14" s="330"/>
      <c r="V14" s="330"/>
      <c r="W14" s="330"/>
      <c r="X14" s="330"/>
      <c r="Y14" s="330"/>
      <c r="Z14" s="330"/>
      <c r="AA14" s="552">
        <f t="shared" si="4"/>
        <v>0</v>
      </c>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25">
        <f>SUM(AB14:BD14,M14:Q14,G14:K14,S14:Z14)</f>
        <v>0</v>
      </c>
      <c r="BF14" s="314">
        <f>L60</f>
        <v>0</v>
      </c>
      <c r="BG14" s="117">
        <f t="shared" si="1"/>
        <v>0</v>
      </c>
      <c r="BK14" s="587"/>
      <c r="BL14" s="576"/>
    </row>
    <row r="15" spans="1:64" x14ac:dyDescent="0.25">
      <c r="A15" s="319" t="s">
        <v>41</v>
      </c>
      <c r="B15" s="320" t="s">
        <v>40</v>
      </c>
      <c r="C15" s="314" t="s">
        <v>45</v>
      </c>
      <c r="D15" s="577">
        <v>464.95</v>
      </c>
      <c r="E15" s="328">
        <f>SUM(G15:L15,N15:Q15)</f>
        <v>0</v>
      </c>
      <c r="F15" s="325">
        <f t="shared" si="5"/>
        <v>0</v>
      </c>
      <c r="G15" s="330"/>
      <c r="H15" s="330"/>
      <c r="I15" s="330"/>
      <c r="J15" s="330"/>
      <c r="K15" s="330"/>
      <c r="L15" s="330"/>
      <c r="M15" s="329">
        <f>D15-BE15</f>
        <v>449.95</v>
      </c>
      <c r="N15" s="330"/>
      <c r="O15" s="330"/>
      <c r="P15" s="330"/>
      <c r="Q15" s="330"/>
      <c r="R15" s="325">
        <f t="shared" si="3"/>
        <v>15</v>
      </c>
      <c r="S15" s="330"/>
      <c r="T15" s="330"/>
      <c r="U15" s="330"/>
      <c r="V15" s="330">
        <v>9</v>
      </c>
      <c r="W15" s="330"/>
      <c r="X15" s="330"/>
      <c r="Y15" s="330"/>
      <c r="Z15" s="330"/>
      <c r="AA15" s="552">
        <f t="shared" si="4"/>
        <v>6</v>
      </c>
      <c r="AB15" s="330">
        <v>6</v>
      </c>
      <c r="AC15" s="330"/>
      <c r="AD15" s="330"/>
      <c r="AE15" s="330"/>
      <c r="AF15" s="330"/>
      <c r="AG15" s="330"/>
      <c r="AH15" s="330"/>
      <c r="AI15" s="330"/>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25">
        <f>SUM(AB15:BD15,N15:Q15,G15:L15,S15:Z15)</f>
        <v>15</v>
      </c>
      <c r="BF15" s="314">
        <f>M60</f>
        <v>449.95</v>
      </c>
      <c r="BG15" s="117">
        <f t="shared" si="1"/>
        <v>15</v>
      </c>
      <c r="BK15" s="587"/>
      <c r="BL15" s="576"/>
    </row>
    <row r="16" spans="1:64" x14ac:dyDescent="0.25">
      <c r="A16" s="319"/>
      <c r="B16" s="333" t="s">
        <v>446</v>
      </c>
      <c r="C16" s="314" t="s">
        <v>447</v>
      </c>
      <c r="D16" s="577">
        <v>10.67</v>
      </c>
      <c r="E16" s="328">
        <f>SUM(G16:M16,O16:Q16)</f>
        <v>0</v>
      </c>
      <c r="F16" s="325">
        <f>SUM(G16:H16)</f>
        <v>0</v>
      </c>
      <c r="G16" s="330"/>
      <c r="H16" s="330"/>
      <c r="I16" s="330"/>
      <c r="J16" s="330"/>
      <c r="K16" s="330"/>
      <c r="L16" s="330"/>
      <c r="M16" s="330"/>
      <c r="N16" s="329">
        <f>D16-BE16</f>
        <v>10.67</v>
      </c>
      <c r="O16" s="330"/>
      <c r="P16" s="330"/>
      <c r="Q16" s="330"/>
      <c r="R16" s="325">
        <f t="shared" si="3"/>
        <v>0</v>
      </c>
      <c r="S16" s="330"/>
      <c r="T16" s="330"/>
      <c r="U16" s="330"/>
      <c r="V16" s="330"/>
      <c r="W16" s="330"/>
      <c r="X16" s="330"/>
      <c r="Y16" s="330"/>
      <c r="Z16" s="330"/>
      <c r="AA16" s="552">
        <f t="shared" si="4"/>
        <v>0</v>
      </c>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25">
        <f>SUM(AB16:BD16,O16:Q16,G16:M16,S16:Z16)</f>
        <v>0</v>
      </c>
      <c r="BF16" s="314">
        <f>N60</f>
        <v>10.67</v>
      </c>
      <c r="BG16" s="117"/>
      <c r="BK16" s="587"/>
      <c r="BL16" s="576"/>
    </row>
    <row r="17" spans="1:64" x14ac:dyDescent="0.25">
      <c r="A17" s="319" t="s">
        <v>42</v>
      </c>
      <c r="B17" s="320" t="s">
        <v>90</v>
      </c>
      <c r="C17" s="314" t="s">
        <v>78</v>
      </c>
      <c r="D17" s="577">
        <v>12.7</v>
      </c>
      <c r="E17" s="328">
        <f>SUM(G17:N17,P17:Q17)</f>
        <v>0</v>
      </c>
      <c r="F17" s="325">
        <f t="shared" si="5"/>
        <v>0</v>
      </c>
      <c r="G17" s="330"/>
      <c r="H17" s="330"/>
      <c r="I17" s="330"/>
      <c r="J17" s="330"/>
      <c r="K17" s="330"/>
      <c r="L17" s="330"/>
      <c r="M17" s="330"/>
      <c r="N17" s="330"/>
      <c r="O17" s="329">
        <f>D17-BE17</f>
        <v>12.7</v>
      </c>
      <c r="P17" s="330"/>
      <c r="Q17" s="330"/>
      <c r="R17" s="325">
        <f t="shared" si="3"/>
        <v>0</v>
      </c>
      <c r="S17" s="330"/>
      <c r="T17" s="330"/>
      <c r="U17" s="330"/>
      <c r="V17" s="330"/>
      <c r="W17" s="330"/>
      <c r="X17" s="330"/>
      <c r="Y17" s="330"/>
      <c r="Z17" s="330"/>
      <c r="AA17" s="552">
        <f t="shared" si="4"/>
        <v>0</v>
      </c>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25">
        <f>SUM(AB17:BD17,P17:Q17,G17:N17,S17:Z17)</f>
        <v>0</v>
      </c>
      <c r="BF17" s="314">
        <f>O60</f>
        <v>12.7</v>
      </c>
      <c r="BG17" s="117">
        <f t="shared" ref="BG17:BG27" si="6">D17-BF17</f>
        <v>0</v>
      </c>
      <c r="BK17" s="586"/>
      <c r="BL17" s="576"/>
    </row>
    <row r="18" spans="1:64" x14ac:dyDescent="0.25">
      <c r="A18" s="319" t="s">
        <v>52</v>
      </c>
      <c r="B18" s="320" t="s">
        <v>50</v>
      </c>
      <c r="C18" s="314" t="s">
        <v>51</v>
      </c>
      <c r="D18" s="332"/>
      <c r="E18" s="328">
        <f>SUM(G18:O18,Q18)</f>
        <v>0</v>
      </c>
      <c r="F18" s="325">
        <f t="shared" si="5"/>
        <v>0</v>
      </c>
      <c r="G18" s="330"/>
      <c r="H18" s="330"/>
      <c r="I18" s="330"/>
      <c r="J18" s="330"/>
      <c r="K18" s="330"/>
      <c r="L18" s="330"/>
      <c r="M18" s="330"/>
      <c r="N18" s="330"/>
      <c r="O18" s="330"/>
      <c r="P18" s="329">
        <f>D18-BE18</f>
        <v>0</v>
      </c>
      <c r="Q18" s="330"/>
      <c r="R18" s="325">
        <f t="shared" si="3"/>
        <v>0</v>
      </c>
      <c r="S18" s="330"/>
      <c r="T18" s="330"/>
      <c r="U18" s="330"/>
      <c r="V18" s="330"/>
      <c r="W18" s="330"/>
      <c r="X18" s="330"/>
      <c r="Y18" s="330"/>
      <c r="Z18" s="330"/>
      <c r="AA18" s="552">
        <f t="shared" si="4"/>
        <v>0</v>
      </c>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25">
        <f>SUM(AB18:BD18,Q18,G18:O18,S18:Z18)</f>
        <v>0</v>
      </c>
      <c r="BF18" s="314">
        <f>P60</f>
        <v>0</v>
      </c>
      <c r="BG18" s="117">
        <f t="shared" si="6"/>
        <v>0</v>
      </c>
      <c r="BK18" s="586"/>
      <c r="BL18" s="577"/>
    </row>
    <row r="19" spans="1:64" ht="16.5" thickBot="1" x14ac:dyDescent="0.3">
      <c r="A19" s="319" t="s">
        <v>192</v>
      </c>
      <c r="B19" s="320" t="s">
        <v>57</v>
      </c>
      <c r="C19" s="314" t="s">
        <v>58</v>
      </c>
      <c r="D19" s="589">
        <v>1.52</v>
      </c>
      <c r="E19" s="328">
        <f>SUM(G19:P19)</f>
        <v>0</v>
      </c>
      <c r="F19" s="325">
        <f>SUM(G19:H19)</f>
        <v>0</v>
      </c>
      <c r="G19" s="330"/>
      <c r="H19" s="330"/>
      <c r="I19" s="330"/>
      <c r="J19" s="330"/>
      <c r="K19" s="330"/>
      <c r="L19" s="330"/>
      <c r="M19" s="330"/>
      <c r="N19" s="330"/>
      <c r="O19" s="330"/>
      <c r="P19" s="330"/>
      <c r="Q19" s="329">
        <f>D19-BE19</f>
        <v>1.52</v>
      </c>
      <c r="R19" s="325">
        <f t="shared" si="3"/>
        <v>0</v>
      </c>
      <c r="S19" s="330"/>
      <c r="T19" s="330"/>
      <c r="U19" s="330"/>
      <c r="V19" s="330"/>
      <c r="W19" s="330"/>
      <c r="X19" s="330"/>
      <c r="Y19" s="330"/>
      <c r="Z19" s="330"/>
      <c r="AA19" s="552">
        <f t="shared" si="4"/>
        <v>0</v>
      </c>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25">
        <f>SUM(AB19:BD19,G19:P19,S19:Z19)</f>
        <v>0</v>
      </c>
      <c r="BF19" s="314">
        <f>Q60</f>
        <v>3.17</v>
      </c>
      <c r="BG19" s="117">
        <f t="shared" si="6"/>
        <v>-1.65</v>
      </c>
      <c r="BK19" s="586"/>
      <c r="BL19" s="577"/>
    </row>
    <row r="20" spans="1:64" x14ac:dyDescent="0.25">
      <c r="A20" s="319">
        <v>2</v>
      </c>
      <c r="B20" s="319" t="s">
        <v>36</v>
      </c>
      <c r="C20" s="314" t="s">
        <v>28</v>
      </c>
      <c r="D20" s="601">
        <f>D21+D22+D23+D24+D25+D26+D27+D28+D29+D46+D47+D48+D49+D50+D51+D52+D53+D54+D55+D56+D57</f>
        <v>223.68</v>
      </c>
      <c r="E20" s="328">
        <f>SUM(G20:Q20)</f>
        <v>0</v>
      </c>
      <c r="F20" s="325">
        <f>SUM(G20:H20)</f>
        <v>0</v>
      </c>
      <c r="G20" s="325">
        <f t="shared" ref="G20:Q20" si="7">SUM(G21:G28,G30:G57)</f>
        <v>0</v>
      </c>
      <c r="H20" s="325">
        <f t="shared" si="7"/>
        <v>0</v>
      </c>
      <c r="I20" s="325">
        <f t="shared" si="7"/>
        <v>0</v>
      </c>
      <c r="J20" s="325">
        <f t="shared" si="7"/>
        <v>0</v>
      </c>
      <c r="K20" s="325">
        <f t="shared" si="7"/>
        <v>0</v>
      </c>
      <c r="L20" s="325">
        <f t="shared" si="7"/>
        <v>0</v>
      </c>
      <c r="M20" s="325">
        <f t="shared" si="7"/>
        <v>0</v>
      </c>
      <c r="N20" s="325">
        <f t="shared" si="7"/>
        <v>0</v>
      </c>
      <c r="O20" s="325">
        <f t="shared" si="7"/>
        <v>0</v>
      </c>
      <c r="P20" s="325">
        <f t="shared" si="7"/>
        <v>0</v>
      </c>
      <c r="Q20" s="325">
        <f t="shared" si="7"/>
        <v>0</v>
      </c>
      <c r="R20" s="329">
        <f>D20-BE20</f>
        <v>219.08</v>
      </c>
      <c r="S20" s="325">
        <f>SUM(S30:S57,S22:S28)</f>
        <v>0</v>
      </c>
      <c r="T20" s="325">
        <f>SUM(T30:T57,T21,T23:T28)</f>
        <v>0</v>
      </c>
      <c r="U20" s="325">
        <f>SUM(U21:U22,U30:U57,U24:U28)</f>
        <v>0</v>
      </c>
      <c r="V20" s="325">
        <f>SUM(V21:V23,V30:V57,V25:V28)</f>
        <v>1</v>
      </c>
      <c r="W20" s="325">
        <f>SUM(W21:W24,W30:W57,W26:W28)</f>
        <v>1.2</v>
      </c>
      <c r="X20" s="325">
        <f>SUM(X21:X25,X30:X57,X27:X28)</f>
        <v>1.06</v>
      </c>
      <c r="Y20" s="325">
        <f>SUM(Y21:Y26,Y30:Y57,Y28)</f>
        <v>0</v>
      </c>
      <c r="Z20" s="325">
        <f>SUM(Z21:Z27,Z30:Z57)</f>
        <v>0</v>
      </c>
      <c r="AA20" s="551">
        <f>SUM(AA21:AA28,AA30:AA57)</f>
        <v>0.95</v>
      </c>
      <c r="AB20" s="325">
        <f>SUM(AB21:AB28,AB31:AB57)</f>
        <v>0.95</v>
      </c>
      <c r="AC20" s="325">
        <f>SUM(AC21:AC28,AC32:AC57,AC30:AC30)</f>
        <v>0</v>
      </c>
      <c r="AD20" s="325">
        <f>SUM(AD21:AD28,AD33:AD57,AD30:AD31)</f>
        <v>0</v>
      </c>
      <c r="AE20" s="325">
        <f>SUM(AE21:AE28,AE34:AE57,AE30:AE32)</f>
        <v>0</v>
      </c>
      <c r="AF20" s="325">
        <f>SUM(AF21:AF28,AF35:AF57,AF30:AF33)</f>
        <v>0</v>
      </c>
      <c r="AG20" s="325">
        <f>SUM(AG21:AG28,AG36:AG57,AG30:AG34)</f>
        <v>0</v>
      </c>
      <c r="AH20" s="325">
        <f>SUM(AH21:AH28,AH37:AH57,AH30:AH35)</f>
        <v>0</v>
      </c>
      <c r="AI20" s="325">
        <f>SUM(AI21:AI28,AI38:AI57,AI30:AI36)</f>
        <v>0</v>
      </c>
      <c r="AJ20" s="325">
        <f>SUM(AJ21:AJ28,AJ39:AJ57,AJ30:AJ37)</f>
        <v>0</v>
      </c>
      <c r="AK20" s="325">
        <f>SUM(AK21:AK28,AK40:AK57,AK30:AK38)</f>
        <v>0</v>
      </c>
      <c r="AL20" s="325">
        <f>SUM(AL21:AL28,AL41:AL57,AL30:AL39)</f>
        <v>0</v>
      </c>
      <c r="AM20" s="325">
        <f>SUM(AM21:AM28,AM42:AM57,AM30:AM40)</f>
        <v>0</v>
      </c>
      <c r="AN20" s="325">
        <f>SUM(AN21:AN28,AN43:AN57,AN30:AN41)</f>
        <v>0</v>
      </c>
      <c r="AO20" s="325">
        <f>SUM(AO21:AO28,AO44:AO57,AO30:AO42)</f>
        <v>0</v>
      </c>
      <c r="AP20" s="325">
        <f>SUM(AP21:AP28,AP45:AP57,AP30:AP43)</f>
        <v>0</v>
      </c>
      <c r="AQ20" s="325">
        <f>SUM(AQ21:AQ28,AQ46:AQ57,AQ30:AQ44)</f>
        <v>0</v>
      </c>
      <c r="AR20" s="325">
        <f>SUM(AR21:AR28,AR47:AR57,AR30:AR45)</f>
        <v>0</v>
      </c>
      <c r="AS20" s="325">
        <f>SUM(AS21:AS28,AS48:AS57,AS30:AS46)</f>
        <v>0</v>
      </c>
      <c r="AT20" s="325">
        <f>SUM(AT21:AT28,AT49:AT57,AT30:AT47)</f>
        <v>0</v>
      </c>
      <c r="AU20" s="325">
        <f>SUM(AU21:AU28,AU50:AU57,AU30:AU48)</f>
        <v>0.39</v>
      </c>
      <c r="AV20" s="325">
        <f>SUM(AV21:AV28,AV51:AV57,AV30:AV49)</f>
        <v>0</v>
      </c>
      <c r="AW20" s="325">
        <f>SUM(AW21:AW28,AW52:AW57,AW30:AW50)</f>
        <v>0</v>
      </c>
      <c r="AX20" s="325">
        <f>SUM(AX21:AX28,AX53:AX57,AX30:AX51)</f>
        <v>0</v>
      </c>
      <c r="AY20" s="325">
        <f>SUM(AY21:AY28,AY54:AY57,AY30:AY52)</f>
        <v>0</v>
      </c>
      <c r="AZ20" s="325">
        <f>SUM(AZ21:AZ28,AZ55:AZ57,AZ30:AZ53)</f>
        <v>0</v>
      </c>
      <c r="BA20" s="325">
        <f>SUM(BA21:BA28,BA56:BA57,BA30:BA54)</f>
        <v>0</v>
      </c>
      <c r="BB20" s="325">
        <f>SUM(BB21:BB28,BB57,BB30:BB55)</f>
        <v>0</v>
      </c>
      <c r="BC20" s="325">
        <f>SUM(BC21:BC28,BC30:BC56)</f>
        <v>0</v>
      </c>
      <c r="BD20" s="325">
        <f>SUM(BD21:BD28,BD30:BD57)</f>
        <v>0</v>
      </c>
      <c r="BE20" s="325">
        <f>SUM(BE21:BE28,BE30:BE57)</f>
        <v>4.5999999999999996</v>
      </c>
      <c r="BF20" s="314">
        <f>R60</f>
        <v>284.61</v>
      </c>
      <c r="BG20" s="117">
        <f t="shared" si="6"/>
        <v>-60.930000000000007</v>
      </c>
      <c r="BH20" s="292"/>
      <c r="BI20" s="293"/>
      <c r="BK20" s="581"/>
      <c r="BL20" s="580"/>
    </row>
    <row r="21" spans="1:64" x14ac:dyDescent="0.25">
      <c r="A21" s="319" t="s">
        <v>21</v>
      </c>
      <c r="B21" s="320" t="s">
        <v>17</v>
      </c>
      <c r="C21" s="314" t="s">
        <v>29</v>
      </c>
      <c r="D21" s="578">
        <v>3.25</v>
      </c>
      <c r="E21" s="328">
        <f>SUM(G21:Q21)</f>
        <v>0</v>
      </c>
      <c r="F21" s="325">
        <f t="shared" ref="F21:F56" si="8">SUM(G21:H21)</f>
        <v>0</v>
      </c>
      <c r="G21" s="330"/>
      <c r="H21" s="330"/>
      <c r="I21" s="330"/>
      <c r="J21" s="330"/>
      <c r="K21" s="330"/>
      <c r="L21" s="330"/>
      <c r="M21" s="330"/>
      <c r="N21" s="330"/>
      <c r="O21" s="330"/>
      <c r="P21" s="330"/>
      <c r="Q21" s="330"/>
      <c r="R21" s="325">
        <f>SUM(T21:Z21,AB21:BC21)</f>
        <v>0</v>
      </c>
      <c r="S21" s="329">
        <f>D21-BE21</f>
        <v>3.25</v>
      </c>
      <c r="T21" s="330"/>
      <c r="U21" s="330"/>
      <c r="V21" s="330"/>
      <c r="W21" s="330"/>
      <c r="X21" s="330"/>
      <c r="Y21" s="330"/>
      <c r="Z21" s="330"/>
      <c r="AA21" s="551">
        <f>SUM(AB21:AQ21)</f>
        <v>0</v>
      </c>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25">
        <f>SUM(AB21:BD21,G21:Q21,T21:Z21)</f>
        <v>0</v>
      </c>
      <c r="BF21" s="314">
        <f>S60</f>
        <v>3.59</v>
      </c>
      <c r="BG21" s="117">
        <f t="shared" si="6"/>
        <v>-0.33999999999999986</v>
      </c>
      <c r="BH21" s="294"/>
      <c r="BI21" s="295"/>
      <c r="BK21" s="582"/>
      <c r="BL21" s="578"/>
    </row>
    <row r="22" spans="1:64" x14ac:dyDescent="0.25">
      <c r="A22" s="319" t="s">
        <v>10</v>
      </c>
      <c r="B22" s="320" t="s">
        <v>18</v>
      </c>
      <c r="C22" s="314" t="s">
        <v>30</v>
      </c>
      <c r="D22" s="601"/>
      <c r="E22" s="328">
        <f>SUM(G22:Q22)</f>
        <v>0</v>
      </c>
      <c r="F22" s="325">
        <f t="shared" si="8"/>
        <v>0</v>
      </c>
      <c r="G22" s="330"/>
      <c r="H22" s="330"/>
      <c r="I22" s="330"/>
      <c r="J22" s="330"/>
      <c r="K22" s="330"/>
      <c r="L22" s="330"/>
      <c r="M22" s="330"/>
      <c r="N22" s="330"/>
      <c r="O22" s="330"/>
      <c r="P22" s="330"/>
      <c r="Q22" s="330"/>
      <c r="R22" s="325">
        <f>SUM(S22,U22:Z22,AB22:BC22)</f>
        <v>0</v>
      </c>
      <c r="S22" s="330"/>
      <c r="T22" s="329">
        <f>D22-BE22</f>
        <v>0</v>
      </c>
      <c r="U22" s="330"/>
      <c r="V22" s="330"/>
      <c r="W22" s="330"/>
      <c r="X22" s="330"/>
      <c r="Y22" s="330"/>
      <c r="Z22" s="330"/>
      <c r="AA22" s="551">
        <f t="shared" ref="AA22:AA28" si="9">SUM(AB22:AQ22)</f>
        <v>0</v>
      </c>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25">
        <f>SUM(AB22:BD22,G22:Q22,U22:Z22,S22)</f>
        <v>0</v>
      </c>
      <c r="BF22" s="314">
        <f>T60</f>
        <v>0.18</v>
      </c>
      <c r="BG22" s="117">
        <f t="shared" si="6"/>
        <v>-0.18</v>
      </c>
      <c r="BH22" s="296"/>
      <c r="BI22" s="295"/>
      <c r="BK22" s="583"/>
      <c r="BL22" s="578"/>
    </row>
    <row r="23" spans="1:64" x14ac:dyDescent="0.25">
      <c r="A23" s="319" t="s">
        <v>11</v>
      </c>
      <c r="B23" s="320" t="s">
        <v>19</v>
      </c>
      <c r="C23" s="314" t="s">
        <v>131</v>
      </c>
      <c r="D23" s="601"/>
      <c r="E23" s="328">
        <f t="shared" ref="E23:E58" si="10">SUM(G23:Q23)</f>
        <v>0</v>
      </c>
      <c r="F23" s="325">
        <f t="shared" si="8"/>
        <v>0</v>
      </c>
      <c r="G23" s="330"/>
      <c r="H23" s="330"/>
      <c r="I23" s="330"/>
      <c r="J23" s="330"/>
      <c r="K23" s="330"/>
      <c r="L23" s="330"/>
      <c r="M23" s="330"/>
      <c r="N23" s="330"/>
      <c r="O23" s="330"/>
      <c r="P23" s="330"/>
      <c r="Q23" s="330"/>
      <c r="R23" s="325">
        <f>SUM(S23:T23,V23:Z23,AB23:BC23)</f>
        <v>0</v>
      </c>
      <c r="S23" s="330"/>
      <c r="T23" s="330"/>
      <c r="U23" s="329">
        <f>D23-BE23</f>
        <v>0</v>
      </c>
      <c r="V23" s="330"/>
      <c r="W23" s="330"/>
      <c r="X23" s="330"/>
      <c r="Y23" s="330"/>
      <c r="Z23" s="330"/>
      <c r="AA23" s="551">
        <f t="shared" si="9"/>
        <v>0</v>
      </c>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25">
        <f>SUM(AB23:BD23,G23:Q23,V23:Z23,S23:T23)</f>
        <v>0</v>
      </c>
      <c r="BF23" s="314">
        <f>U60</f>
        <v>0</v>
      </c>
      <c r="BG23" s="117">
        <f t="shared" si="6"/>
        <v>0</v>
      </c>
      <c r="BH23" s="296"/>
      <c r="BI23" s="295"/>
      <c r="BK23" s="583"/>
      <c r="BL23" s="578"/>
    </row>
    <row r="24" spans="1:64" x14ac:dyDescent="0.25">
      <c r="A24" s="319" t="s">
        <v>13</v>
      </c>
      <c r="B24" s="320" t="s">
        <v>91</v>
      </c>
      <c r="C24" s="314" t="s">
        <v>135</v>
      </c>
      <c r="D24" s="601"/>
      <c r="E24" s="328">
        <f t="shared" si="10"/>
        <v>0</v>
      </c>
      <c r="F24" s="325">
        <f t="shared" si="8"/>
        <v>0</v>
      </c>
      <c r="G24" s="330"/>
      <c r="H24" s="330"/>
      <c r="I24" s="330"/>
      <c r="J24" s="330"/>
      <c r="K24" s="330"/>
      <c r="L24" s="330"/>
      <c r="M24" s="330"/>
      <c r="N24" s="330"/>
      <c r="O24" s="330"/>
      <c r="P24" s="330"/>
      <c r="Q24" s="330"/>
      <c r="R24" s="325">
        <f>SUM(S24:U24,AB24:BC24,W24:Z24)</f>
        <v>0</v>
      </c>
      <c r="S24" s="330"/>
      <c r="T24" s="330"/>
      <c r="U24" s="330"/>
      <c r="V24" s="329">
        <f>D24-BE24</f>
        <v>0</v>
      </c>
      <c r="W24" s="330"/>
      <c r="X24" s="330"/>
      <c r="Y24" s="330"/>
      <c r="Z24" s="330"/>
      <c r="AA24" s="551">
        <f t="shared" si="9"/>
        <v>0</v>
      </c>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25">
        <f>SUM(AB24:BD24,G24:Q24,W24:Z24,S24:U24)</f>
        <v>0</v>
      </c>
      <c r="BF24" s="314">
        <f>V60</f>
        <v>25</v>
      </c>
      <c r="BG24" s="117">
        <f t="shared" si="6"/>
        <v>-25</v>
      </c>
      <c r="BH24" s="296"/>
      <c r="BI24" s="295"/>
      <c r="BK24" s="582"/>
      <c r="BL24" s="578"/>
    </row>
    <row r="25" spans="1:64" x14ac:dyDescent="0.25">
      <c r="A25" s="319" t="s">
        <v>14</v>
      </c>
      <c r="B25" s="320" t="s">
        <v>92</v>
      </c>
      <c r="C25" s="314" t="s">
        <v>133</v>
      </c>
      <c r="D25" s="578">
        <f>2.91-0.82</f>
        <v>2.0900000000000003</v>
      </c>
      <c r="E25" s="328">
        <f t="shared" si="10"/>
        <v>0</v>
      </c>
      <c r="F25" s="325">
        <f t="shared" si="8"/>
        <v>0</v>
      </c>
      <c r="G25" s="330"/>
      <c r="H25" s="330"/>
      <c r="I25" s="330"/>
      <c r="J25" s="330"/>
      <c r="K25" s="330"/>
      <c r="L25" s="330"/>
      <c r="M25" s="330"/>
      <c r="N25" s="330"/>
      <c r="O25" s="330"/>
      <c r="P25" s="330"/>
      <c r="Q25" s="330"/>
      <c r="R25" s="325">
        <f>SUM(S25:V25,AB25:BC25,X25:Z25)</f>
        <v>0.93</v>
      </c>
      <c r="S25" s="330"/>
      <c r="T25" s="330"/>
      <c r="U25" s="330"/>
      <c r="V25" s="330"/>
      <c r="W25" s="329">
        <f>D25-BE25</f>
        <v>1.1600000000000001</v>
      </c>
      <c r="X25" s="330">
        <v>0.93</v>
      </c>
      <c r="Y25" s="330"/>
      <c r="Z25" s="330"/>
      <c r="AA25" s="551">
        <f t="shared" si="9"/>
        <v>0</v>
      </c>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25">
        <f>SUM(AB25:BD25,G25:Q25,X25:Z25,S25:V25)</f>
        <v>0.93</v>
      </c>
      <c r="BF25" s="314">
        <f>W60</f>
        <v>2.84</v>
      </c>
      <c r="BG25" s="117">
        <f t="shared" si="6"/>
        <v>-0.74999999999999956</v>
      </c>
      <c r="BH25" s="296"/>
      <c r="BI25" s="295"/>
      <c r="BK25" s="583"/>
      <c r="BL25" s="578"/>
    </row>
    <row r="26" spans="1:64" x14ac:dyDescent="0.25">
      <c r="A26" s="319" t="s">
        <v>22</v>
      </c>
      <c r="B26" s="320" t="s">
        <v>93</v>
      </c>
      <c r="C26" s="314" t="s">
        <v>53</v>
      </c>
      <c r="D26" s="578">
        <f>5.18+0.82</f>
        <v>6</v>
      </c>
      <c r="E26" s="328">
        <f t="shared" si="10"/>
        <v>0</v>
      </c>
      <c r="F26" s="325">
        <f t="shared" si="8"/>
        <v>0</v>
      </c>
      <c r="G26" s="330"/>
      <c r="H26" s="330"/>
      <c r="I26" s="330"/>
      <c r="J26" s="330"/>
      <c r="K26" s="330"/>
      <c r="L26" s="330"/>
      <c r="M26" s="330"/>
      <c r="N26" s="330"/>
      <c r="O26" s="330"/>
      <c r="P26" s="330"/>
      <c r="Q26" s="330"/>
      <c r="R26" s="325">
        <f>SUM(S26:W26,AB26:BC26,Y26:Z26)</f>
        <v>0</v>
      </c>
      <c r="S26" s="330"/>
      <c r="T26" s="330"/>
      <c r="U26" s="330"/>
      <c r="V26" s="330"/>
      <c r="W26" s="330"/>
      <c r="X26" s="329">
        <f>D26-BE26</f>
        <v>6</v>
      </c>
      <c r="Y26" s="330"/>
      <c r="Z26" s="330"/>
      <c r="AA26" s="551">
        <f t="shared" si="9"/>
        <v>0</v>
      </c>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25">
        <f>SUM(AB26:BD26,G26:Q26,Y26:Z26,S26:W26)</f>
        <v>0</v>
      </c>
      <c r="BF26" s="314">
        <f>X60</f>
        <v>10.629999999999999</v>
      </c>
      <c r="BG26" s="117">
        <f t="shared" si="6"/>
        <v>-4.629999999999999</v>
      </c>
      <c r="BH26" s="296"/>
      <c r="BI26" s="295"/>
      <c r="BK26" s="583"/>
      <c r="BL26" s="578"/>
    </row>
    <row r="27" spans="1:64" x14ac:dyDescent="0.25">
      <c r="A27" s="319" t="s">
        <v>23</v>
      </c>
      <c r="B27" s="320" t="s">
        <v>94</v>
      </c>
      <c r="C27" s="314" t="s">
        <v>46</v>
      </c>
      <c r="D27" s="601"/>
      <c r="E27" s="328">
        <f t="shared" si="10"/>
        <v>0</v>
      </c>
      <c r="F27" s="325">
        <f t="shared" si="8"/>
        <v>0</v>
      </c>
      <c r="G27" s="330"/>
      <c r="H27" s="330"/>
      <c r="I27" s="330"/>
      <c r="J27" s="330"/>
      <c r="K27" s="330"/>
      <c r="L27" s="330"/>
      <c r="M27" s="330"/>
      <c r="N27" s="330"/>
      <c r="O27" s="330"/>
      <c r="P27" s="330"/>
      <c r="Q27" s="330"/>
      <c r="R27" s="325">
        <f>SUM(S27:X27,AB27:BC27,Z27)</f>
        <v>0</v>
      </c>
      <c r="S27" s="330"/>
      <c r="T27" s="330"/>
      <c r="U27" s="330"/>
      <c r="V27" s="330"/>
      <c r="W27" s="330"/>
      <c r="X27" s="330"/>
      <c r="Y27" s="329">
        <f>D27-BE27</f>
        <v>0</v>
      </c>
      <c r="Z27" s="330"/>
      <c r="AA27" s="551">
        <f t="shared" si="9"/>
        <v>0</v>
      </c>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25">
        <f>SUM(AB27:BD27,G27:Q27,Z27,S27:X27)</f>
        <v>0</v>
      </c>
      <c r="BF27" s="314">
        <f>Y60</f>
        <v>0</v>
      </c>
      <c r="BG27" s="117">
        <f t="shared" si="6"/>
        <v>0</v>
      </c>
      <c r="BH27" s="296"/>
      <c r="BI27" s="295"/>
      <c r="BK27" s="583"/>
      <c r="BL27" s="578"/>
    </row>
    <row r="28" spans="1:64" x14ac:dyDescent="0.25">
      <c r="A28" s="319"/>
      <c r="B28" s="320" t="s">
        <v>106</v>
      </c>
      <c r="C28" s="314" t="s">
        <v>54</v>
      </c>
      <c r="D28" s="605"/>
      <c r="E28" s="328">
        <f t="shared" si="10"/>
        <v>0</v>
      </c>
      <c r="F28" s="325">
        <f t="shared" si="8"/>
        <v>0</v>
      </c>
      <c r="G28" s="330"/>
      <c r="H28" s="330"/>
      <c r="I28" s="330"/>
      <c r="J28" s="330"/>
      <c r="K28" s="330"/>
      <c r="L28" s="330"/>
      <c r="M28" s="330"/>
      <c r="N28" s="330"/>
      <c r="O28" s="330"/>
      <c r="P28" s="330"/>
      <c r="Q28" s="330"/>
      <c r="R28" s="325">
        <f>SUM(S28:Y28,AB28:BC28)</f>
        <v>0</v>
      </c>
      <c r="S28" s="330"/>
      <c r="T28" s="330"/>
      <c r="U28" s="330"/>
      <c r="V28" s="330"/>
      <c r="W28" s="330"/>
      <c r="X28" s="330"/>
      <c r="Y28" s="330"/>
      <c r="Z28" s="329">
        <f>D28-BE28</f>
        <v>0</v>
      </c>
      <c r="AA28" s="551">
        <f t="shared" si="9"/>
        <v>0</v>
      </c>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25">
        <f>SUM(AB28:BD28,G28:Q28,S28:Y28)</f>
        <v>0</v>
      </c>
      <c r="BF28" s="314">
        <f>Z60</f>
        <v>0</v>
      </c>
      <c r="BG28" s="117"/>
      <c r="BH28" s="296"/>
      <c r="BI28" s="295"/>
      <c r="BK28" s="583"/>
      <c r="BL28" s="578"/>
    </row>
    <row r="29" spans="1:64" s="554" customFormat="1" x14ac:dyDescent="0.25">
      <c r="A29" s="555" t="s">
        <v>47</v>
      </c>
      <c r="B29" s="556" t="s">
        <v>139</v>
      </c>
      <c r="C29" s="557" t="s">
        <v>31</v>
      </c>
      <c r="D29" s="606">
        <f>SUM(D30:D45)</f>
        <v>135.62</v>
      </c>
      <c r="E29" s="559">
        <f t="shared" si="10"/>
        <v>0</v>
      </c>
      <c r="F29" s="551">
        <f t="shared" si="8"/>
        <v>0</v>
      </c>
      <c r="G29" s="551">
        <f>SUM(G30:G45)</f>
        <v>0</v>
      </c>
      <c r="H29" s="551">
        <f t="shared" ref="H29:Z29" si="11">SUM(H30:H45)</f>
        <v>0</v>
      </c>
      <c r="I29" s="551">
        <f t="shared" si="11"/>
        <v>0</v>
      </c>
      <c r="J29" s="551">
        <f t="shared" si="11"/>
        <v>0</v>
      </c>
      <c r="K29" s="551">
        <f t="shared" si="11"/>
        <v>0</v>
      </c>
      <c r="L29" s="551">
        <f t="shared" si="11"/>
        <v>0</v>
      </c>
      <c r="M29" s="551">
        <f t="shared" si="11"/>
        <v>0</v>
      </c>
      <c r="N29" s="551">
        <f t="shared" si="11"/>
        <v>0</v>
      </c>
      <c r="O29" s="551">
        <f t="shared" si="11"/>
        <v>0</v>
      </c>
      <c r="P29" s="551">
        <f t="shared" si="11"/>
        <v>0</v>
      </c>
      <c r="Q29" s="551">
        <f t="shared" si="11"/>
        <v>0</v>
      </c>
      <c r="R29" s="551">
        <f t="shared" si="11"/>
        <v>0.95</v>
      </c>
      <c r="S29" s="551">
        <f t="shared" si="11"/>
        <v>0</v>
      </c>
      <c r="T29" s="551">
        <f t="shared" si="11"/>
        <v>0</v>
      </c>
      <c r="U29" s="551">
        <f t="shared" si="11"/>
        <v>0</v>
      </c>
      <c r="V29" s="551">
        <f t="shared" si="11"/>
        <v>0</v>
      </c>
      <c r="W29" s="551">
        <f t="shared" si="11"/>
        <v>0</v>
      </c>
      <c r="X29" s="551">
        <f t="shared" si="11"/>
        <v>0</v>
      </c>
      <c r="Y29" s="551">
        <f t="shared" si="11"/>
        <v>0</v>
      </c>
      <c r="Z29" s="551">
        <f t="shared" si="11"/>
        <v>0</v>
      </c>
      <c r="AA29" s="551">
        <f>D29-BE29</f>
        <v>134.67000000000002</v>
      </c>
      <c r="AB29" s="551">
        <f>SUM(AB31:AB45)</f>
        <v>0.95</v>
      </c>
      <c r="AC29" s="551">
        <f>SUM(AC30,AC32:AC45)</f>
        <v>0</v>
      </c>
      <c r="AD29" s="551">
        <f>SUM(AD30:AD31,AD33:AD45)</f>
        <v>0</v>
      </c>
      <c r="AE29" s="551">
        <f>SUM(AE30:AE32,AE34:AE45)</f>
        <v>0</v>
      </c>
      <c r="AF29" s="551">
        <f>SUM(AF30:AF33,AF35:AF45)</f>
        <v>0</v>
      </c>
      <c r="AG29" s="551">
        <f>SUM(AG30:AG34,AG36:AG45)</f>
        <v>0</v>
      </c>
      <c r="AH29" s="551">
        <f>SUM(AH30:AH35,AH37:AH45)</f>
        <v>0</v>
      </c>
      <c r="AI29" s="551">
        <f>SUM(AI30:AI36,AI38:AI45)</f>
        <v>0</v>
      </c>
      <c r="AJ29" s="551">
        <f>SUM(AJ30:AJ37,AJ39:AJ45)</f>
        <v>0</v>
      </c>
      <c r="AK29" s="551">
        <f>SUM(AK30:AK38,AK40:AK45)</f>
        <v>0</v>
      </c>
      <c r="AL29" s="551">
        <f>SUM(AL30:AL39,AL41:AL45)</f>
        <v>0</v>
      </c>
      <c r="AM29" s="551">
        <f>SUM(AM30:AM40,AM42:AM45)</f>
        <v>0</v>
      </c>
      <c r="AN29" s="551">
        <f>SUM(AN30:AN41,AN43:AN45)</f>
        <v>0</v>
      </c>
      <c r="AO29" s="551">
        <f>SUM(AO30:AO42,AO44:AO45)</f>
        <v>0</v>
      </c>
      <c r="AP29" s="551">
        <f>SUM(AP30:AP43,AP45)</f>
        <v>0</v>
      </c>
      <c r="AQ29" s="551">
        <f>SUM(AQ30:AQ44)</f>
        <v>0</v>
      </c>
      <c r="AR29" s="551">
        <f>SUM(AR30:AR45)</f>
        <v>0</v>
      </c>
      <c r="AS29" s="551">
        <f t="shared" ref="AS29:BD29" si="12">SUM(AS30:AS45)</f>
        <v>0</v>
      </c>
      <c r="AT29" s="551">
        <f t="shared" si="12"/>
        <v>0</v>
      </c>
      <c r="AU29" s="551">
        <f t="shared" si="12"/>
        <v>0</v>
      </c>
      <c r="AV29" s="551">
        <f t="shared" si="12"/>
        <v>0</v>
      </c>
      <c r="AW29" s="551">
        <f t="shared" si="12"/>
        <v>0</v>
      </c>
      <c r="AX29" s="551">
        <f t="shared" si="12"/>
        <v>0</v>
      </c>
      <c r="AY29" s="551">
        <f t="shared" si="12"/>
        <v>0</v>
      </c>
      <c r="AZ29" s="551">
        <f t="shared" si="12"/>
        <v>0</v>
      </c>
      <c r="BA29" s="551">
        <f t="shared" si="12"/>
        <v>0</v>
      </c>
      <c r="BB29" s="551">
        <f t="shared" si="12"/>
        <v>0</v>
      </c>
      <c r="BC29" s="551">
        <f t="shared" si="12"/>
        <v>0</v>
      </c>
      <c r="BD29" s="551">
        <f t="shared" si="12"/>
        <v>0</v>
      </c>
      <c r="BE29" s="551">
        <f>SUM(BE30:BE45)</f>
        <v>0.95</v>
      </c>
      <c r="BF29" s="557">
        <f>AA60</f>
        <v>153.55000000000001</v>
      </c>
      <c r="BG29" s="560">
        <f>D29-BF29</f>
        <v>-17.930000000000007</v>
      </c>
      <c r="BH29" s="561"/>
      <c r="BI29" s="562"/>
      <c r="BK29" s="583"/>
      <c r="BL29" s="578"/>
    </row>
    <row r="30" spans="1:64" x14ac:dyDescent="0.25">
      <c r="A30" s="319" t="s">
        <v>442</v>
      </c>
      <c r="B30" s="320" t="s">
        <v>248</v>
      </c>
      <c r="C30" s="314" t="s">
        <v>249</v>
      </c>
      <c r="D30" s="579">
        <v>70.86</v>
      </c>
      <c r="E30" s="328">
        <f t="shared" si="10"/>
        <v>0</v>
      </c>
      <c r="F30" s="325">
        <f t="shared" si="8"/>
        <v>0</v>
      </c>
      <c r="G30" s="330"/>
      <c r="H30" s="330"/>
      <c r="I30" s="330"/>
      <c r="J30" s="330"/>
      <c r="K30" s="330"/>
      <c r="L30" s="330"/>
      <c r="M30" s="330"/>
      <c r="N30" s="330"/>
      <c r="O30" s="330"/>
      <c r="P30" s="330"/>
      <c r="Q30" s="330"/>
      <c r="R30" s="325">
        <f>SUM(S30:Z30,AC30:BC30)</f>
        <v>0</v>
      </c>
      <c r="S30" s="330"/>
      <c r="T30" s="330"/>
      <c r="U30" s="330"/>
      <c r="V30" s="330"/>
      <c r="W30" s="330"/>
      <c r="X30" s="330"/>
      <c r="Y30" s="330"/>
      <c r="Z30" s="330"/>
      <c r="AA30" s="551">
        <f>SUM(AC30:AQ30)</f>
        <v>0</v>
      </c>
      <c r="AB30" s="337">
        <f>D30-BE30</f>
        <v>70.86</v>
      </c>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25">
        <f>SUM(G30:Q30,S30:Z30,AC30:BD30)</f>
        <v>0</v>
      </c>
      <c r="BF30" s="314">
        <f>AB60</f>
        <v>86.28</v>
      </c>
      <c r="BG30" s="117">
        <f t="shared" ref="BG30:BG58" si="13">D30-BF30</f>
        <v>-15.420000000000002</v>
      </c>
      <c r="BH30" s="296"/>
      <c r="BI30" s="295"/>
      <c r="BK30" s="583"/>
      <c r="BL30" s="578"/>
    </row>
    <row r="31" spans="1:64" x14ac:dyDescent="0.25">
      <c r="A31" s="319" t="s">
        <v>442</v>
      </c>
      <c r="B31" s="320" t="s">
        <v>257</v>
      </c>
      <c r="C31" s="314" t="s">
        <v>258</v>
      </c>
      <c r="D31" s="578">
        <v>29.26</v>
      </c>
      <c r="E31" s="328">
        <f t="shared" si="10"/>
        <v>0</v>
      </c>
      <c r="F31" s="325">
        <f t="shared" si="8"/>
        <v>0</v>
      </c>
      <c r="G31" s="330"/>
      <c r="H31" s="330"/>
      <c r="I31" s="330"/>
      <c r="J31" s="330"/>
      <c r="K31" s="330"/>
      <c r="L31" s="330"/>
      <c r="M31" s="330"/>
      <c r="N31" s="330"/>
      <c r="O31" s="330"/>
      <c r="P31" s="330"/>
      <c r="Q31" s="330"/>
      <c r="R31" s="325">
        <f>SUM(S31:Z31,AD31:BC31,AB31)</f>
        <v>0.95</v>
      </c>
      <c r="S31" s="330"/>
      <c r="T31" s="330"/>
      <c r="U31" s="330"/>
      <c r="V31" s="330"/>
      <c r="W31" s="330"/>
      <c r="X31" s="330"/>
      <c r="Y31" s="330"/>
      <c r="Z31" s="330"/>
      <c r="AA31" s="551">
        <f>SUM(AB31,AD31:AQ31)</f>
        <v>0.95</v>
      </c>
      <c r="AB31" s="330">
        <v>0.95</v>
      </c>
      <c r="AC31" s="337">
        <f>D31-BE31</f>
        <v>28.310000000000002</v>
      </c>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25">
        <f>SUM(G31:Q31,S31:Z31,AD31:BD31,AB31)</f>
        <v>0.95</v>
      </c>
      <c r="BF31" s="314">
        <f>AC60</f>
        <v>30.94</v>
      </c>
      <c r="BG31" s="117">
        <f t="shared" si="13"/>
        <v>-1.6799999999999997</v>
      </c>
      <c r="BH31" s="296"/>
      <c r="BI31" s="295"/>
      <c r="BK31" s="583"/>
      <c r="BL31" s="578"/>
    </row>
    <row r="32" spans="1:64" x14ac:dyDescent="0.25">
      <c r="A32" s="319" t="s">
        <v>442</v>
      </c>
      <c r="B32" s="320" t="s">
        <v>443</v>
      </c>
      <c r="C32" s="314" t="s">
        <v>245</v>
      </c>
      <c r="D32" s="578">
        <v>0.06</v>
      </c>
      <c r="E32" s="328">
        <f t="shared" si="10"/>
        <v>0</v>
      </c>
      <c r="F32" s="325">
        <f t="shared" si="8"/>
        <v>0</v>
      </c>
      <c r="G32" s="330"/>
      <c r="H32" s="330"/>
      <c r="I32" s="330"/>
      <c r="J32" s="330"/>
      <c r="K32" s="330"/>
      <c r="L32" s="330"/>
      <c r="M32" s="330"/>
      <c r="N32" s="330"/>
      <c r="O32" s="330"/>
      <c r="P32" s="330"/>
      <c r="Q32" s="330"/>
      <c r="R32" s="325">
        <f>SUM(S32:Z32,AE32:BC32,AB32:AC32)</f>
        <v>0</v>
      </c>
      <c r="S32" s="330"/>
      <c r="T32" s="330"/>
      <c r="U32" s="330"/>
      <c r="V32" s="330"/>
      <c r="W32" s="330"/>
      <c r="X32" s="330"/>
      <c r="Y32" s="330"/>
      <c r="Z32" s="330"/>
      <c r="AA32" s="551">
        <f>SUM(AB32:AC32,AE32:AQ32)</f>
        <v>0</v>
      </c>
      <c r="AB32" s="330"/>
      <c r="AC32" s="330"/>
      <c r="AD32" s="337">
        <f>D32-BE32</f>
        <v>0.06</v>
      </c>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25">
        <f>SUM(G32:Q32,S32:Z32,AE32:BD32,AB32:AC32)</f>
        <v>0</v>
      </c>
      <c r="BF32" s="314">
        <f>AD60</f>
        <v>0.06</v>
      </c>
      <c r="BG32" s="117">
        <f t="shared" si="13"/>
        <v>0</v>
      </c>
      <c r="BH32" s="296"/>
      <c r="BI32" s="295"/>
      <c r="BK32" s="583"/>
      <c r="BL32" s="578"/>
    </row>
    <row r="33" spans="1:64" x14ac:dyDescent="0.25">
      <c r="A33" s="319" t="s">
        <v>442</v>
      </c>
      <c r="B33" s="320" t="s">
        <v>444</v>
      </c>
      <c r="C33" s="314" t="s">
        <v>436</v>
      </c>
      <c r="D33" s="578">
        <v>0.11</v>
      </c>
      <c r="E33" s="328">
        <f t="shared" si="10"/>
        <v>0</v>
      </c>
      <c r="F33" s="325">
        <f t="shared" si="8"/>
        <v>0</v>
      </c>
      <c r="G33" s="330"/>
      <c r="H33" s="330"/>
      <c r="I33" s="330"/>
      <c r="J33" s="330"/>
      <c r="K33" s="330"/>
      <c r="L33" s="330"/>
      <c r="M33" s="330"/>
      <c r="N33" s="330"/>
      <c r="O33" s="330"/>
      <c r="P33" s="330"/>
      <c r="Q33" s="330"/>
      <c r="R33" s="325">
        <f>SUM(S33:Z33,AF33:BC33,AB33:AD33)</f>
        <v>0</v>
      </c>
      <c r="S33" s="330"/>
      <c r="T33" s="330"/>
      <c r="U33" s="330"/>
      <c r="V33" s="330"/>
      <c r="W33" s="330"/>
      <c r="X33" s="330"/>
      <c r="Y33" s="330"/>
      <c r="Z33" s="330"/>
      <c r="AA33" s="551">
        <f>SUM(AB33:AD33,AF33:AQ33)</f>
        <v>0</v>
      </c>
      <c r="AB33" s="330"/>
      <c r="AC33" s="330"/>
      <c r="AD33" s="330"/>
      <c r="AE33" s="337">
        <f>D33-BE33</f>
        <v>0.11</v>
      </c>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25">
        <f>SUM(G33:Q33,S33:Z33,AF33:BD33,AB33:AD33)</f>
        <v>0</v>
      </c>
      <c r="BF33" s="314">
        <f>AE60</f>
        <v>0.11</v>
      </c>
      <c r="BG33" s="117">
        <f t="shared" si="13"/>
        <v>0</v>
      </c>
      <c r="BH33" s="296"/>
      <c r="BI33" s="295"/>
      <c r="BK33" s="583"/>
      <c r="BL33" s="578"/>
    </row>
    <row r="34" spans="1:64" x14ac:dyDescent="0.25">
      <c r="A34" s="319" t="s">
        <v>442</v>
      </c>
      <c r="B34" s="320" t="s">
        <v>277</v>
      </c>
      <c r="C34" s="314" t="s">
        <v>246</v>
      </c>
      <c r="D34" s="578">
        <v>1.93</v>
      </c>
      <c r="E34" s="328">
        <f t="shared" si="10"/>
        <v>0</v>
      </c>
      <c r="F34" s="325">
        <f t="shared" si="8"/>
        <v>0</v>
      </c>
      <c r="G34" s="330"/>
      <c r="H34" s="330"/>
      <c r="I34" s="330"/>
      <c r="J34" s="330"/>
      <c r="K34" s="330"/>
      <c r="L34" s="330"/>
      <c r="M34" s="330"/>
      <c r="N34" s="330"/>
      <c r="O34" s="330"/>
      <c r="P34" s="330"/>
      <c r="Q34" s="330"/>
      <c r="R34" s="325">
        <f>SUM(S34:Z34,AG34:BC34,AB34:AE34)</f>
        <v>0</v>
      </c>
      <c r="S34" s="330"/>
      <c r="T34" s="330"/>
      <c r="U34" s="330"/>
      <c r="V34" s="330"/>
      <c r="W34" s="330"/>
      <c r="X34" s="330"/>
      <c r="Y34" s="330"/>
      <c r="Z34" s="330"/>
      <c r="AA34" s="551">
        <f>SUM(AB34:AE34,AG34:AQ34)</f>
        <v>0</v>
      </c>
      <c r="AB34" s="330"/>
      <c r="AC34" s="330"/>
      <c r="AD34" s="330"/>
      <c r="AE34" s="330"/>
      <c r="AF34" s="337">
        <f>D34-BE34</f>
        <v>1.93</v>
      </c>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25">
        <f>SUM(G34:Q34,S34:Z34,AG34:BD34,AB34:AE34)</f>
        <v>0</v>
      </c>
      <c r="BF34" s="314">
        <f>AF60</f>
        <v>1.93</v>
      </c>
      <c r="BG34" s="117">
        <f t="shared" si="13"/>
        <v>0</v>
      </c>
      <c r="BH34" s="296"/>
      <c r="BI34" s="295"/>
      <c r="BK34" s="583"/>
      <c r="BL34" s="578"/>
    </row>
    <row r="35" spans="1:64" x14ac:dyDescent="0.25">
      <c r="A35" s="319" t="s">
        <v>442</v>
      </c>
      <c r="B35" s="320" t="s">
        <v>445</v>
      </c>
      <c r="C35" s="314" t="s">
        <v>437</v>
      </c>
      <c r="D35" s="578">
        <v>1.22</v>
      </c>
      <c r="E35" s="328">
        <f t="shared" si="10"/>
        <v>0</v>
      </c>
      <c r="F35" s="325">
        <f t="shared" si="8"/>
        <v>0</v>
      </c>
      <c r="G35" s="330"/>
      <c r="H35" s="330"/>
      <c r="I35" s="330"/>
      <c r="J35" s="330"/>
      <c r="K35" s="330"/>
      <c r="L35" s="330"/>
      <c r="M35" s="330"/>
      <c r="N35" s="330"/>
      <c r="O35" s="330"/>
      <c r="P35" s="330"/>
      <c r="Q35" s="330"/>
      <c r="R35" s="325">
        <f>SUM(S35:Z35,AH35:BC35,AB35:AF35)</f>
        <v>0</v>
      </c>
      <c r="S35" s="330"/>
      <c r="T35" s="330"/>
      <c r="U35" s="330"/>
      <c r="V35" s="330"/>
      <c r="W35" s="330"/>
      <c r="X35" s="330"/>
      <c r="Y35" s="330"/>
      <c r="Z35" s="330"/>
      <c r="AA35" s="551">
        <f>SUM(AB35:AF35,AH35:AQ35)</f>
        <v>0</v>
      </c>
      <c r="AB35" s="330"/>
      <c r="AC35" s="330"/>
      <c r="AD35" s="330"/>
      <c r="AE35" s="330"/>
      <c r="AF35" s="330"/>
      <c r="AG35" s="337">
        <f>D35-BE35</f>
        <v>1.22</v>
      </c>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25">
        <f>SUM(G35:Q35,S35:Z35,AH35:BD35,AB35:AF35)</f>
        <v>0</v>
      </c>
      <c r="BF35" s="314">
        <f>AG60</f>
        <v>1.22</v>
      </c>
      <c r="BG35" s="117">
        <f t="shared" si="13"/>
        <v>0</v>
      </c>
      <c r="BH35" s="296"/>
      <c r="BI35" s="295"/>
      <c r="BK35" s="583"/>
      <c r="BL35" s="578"/>
    </row>
    <row r="36" spans="1:64" x14ac:dyDescent="0.25">
      <c r="A36" s="319" t="s">
        <v>442</v>
      </c>
      <c r="B36" s="320" t="s">
        <v>449</v>
      </c>
      <c r="C36" s="314" t="s">
        <v>438</v>
      </c>
      <c r="D36" s="578">
        <v>7.0000000000000007E-2</v>
      </c>
      <c r="E36" s="328">
        <f t="shared" si="10"/>
        <v>0</v>
      </c>
      <c r="F36" s="325">
        <f t="shared" si="8"/>
        <v>0</v>
      </c>
      <c r="G36" s="330"/>
      <c r="H36" s="330"/>
      <c r="I36" s="330"/>
      <c r="J36" s="330"/>
      <c r="K36" s="330"/>
      <c r="L36" s="330"/>
      <c r="M36" s="330"/>
      <c r="N36" s="330"/>
      <c r="O36" s="330"/>
      <c r="P36" s="330"/>
      <c r="Q36" s="330"/>
      <c r="R36" s="325">
        <f>SUM(S36:Z36,AI36:BC36,AB36:AG36)</f>
        <v>0</v>
      </c>
      <c r="S36" s="330"/>
      <c r="T36" s="330"/>
      <c r="U36" s="330"/>
      <c r="V36" s="330"/>
      <c r="W36" s="330"/>
      <c r="X36" s="330"/>
      <c r="Y36" s="330"/>
      <c r="Z36" s="330"/>
      <c r="AA36" s="551">
        <f>SUM(AB36:AG36,AI36:AQ36)</f>
        <v>0</v>
      </c>
      <c r="AB36" s="330"/>
      <c r="AC36" s="330"/>
      <c r="AD36" s="330"/>
      <c r="AE36" s="330"/>
      <c r="AF36" s="330"/>
      <c r="AG36" s="330"/>
      <c r="AH36" s="337">
        <f>D36-BE36</f>
        <v>7.0000000000000007E-2</v>
      </c>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25">
        <f>SUM(G36:Q36,S36:Z36,AI36:BD36,AB36:AG36)</f>
        <v>0</v>
      </c>
      <c r="BF36" s="314">
        <f>AH60</f>
        <v>7.0000000000000007E-2</v>
      </c>
      <c r="BG36" s="117">
        <f t="shared" si="13"/>
        <v>0</v>
      </c>
      <c r="BH36" s="296"/>
      <c r="BI36" s="295"/>
      <c r="BK36" s="583"/>
      <c r="BL36" s="578"/>
    </row>
    <row r="37" spans="1:64" x14ac:dyDescent="0.25">
      <c r="A37" s="319" t="s">
        <v>442</v>
      </c>
      <c r="B37" s="320" t="s">
        <v>363</v>
      </c>
      <c r="C37" s="314" t="s">
        <v>364</v>
      </c>
      <c r="D37" s="580">
        <v>0.02</v>
      </c>
      <c r="E37" s="328">
        <f t="shared" si="10"/>
        <v>0</v>
      </c>
      <c r="F37" s="325">
        <f t="shared" si="8"/>
        <v>0</v>
      </c>
      <c r="G37" s="330"/>
      <c r="H37" s="330"/>
      <c r="I37" s="330"/>
      <c r="J37" s="330"/>
      <c r="K37" s="330"/>
      <c r="L37" s="330"/>
      <c r="M37" s="330"/>
      <c r="N37" s="330"/>
      <c r="O37" s="330"/>
      <c r="P37" s="330"/>
      <c r="Q37" s="330"/>
      <c r="R37" s="325">
        <f>SUM(S37:Z37,AJ37:BC37,AB37:AH37)</f>
        <v>0</v>
      </c>
      <c r="S37" s="330"/>
      <c r="T37" s="330"/>
      <c r="U37" s="330"/>
      <c r="V37" s="330"/>
      <c r="W37" s="330"/>
      <c r="X37" s="330"/>
      <c r="Y37" s="330"/>
      <c r="Z37" s="330"/>
      <c r="AA37" s="551">
        <f>SUM(AB37:AH37,AJ37:AQ37)</f>
        <v>0</v>
      </c>
      <c r="AB37" s="330"/>
      <c r="AC37" s="330"/>
      <c r="AD37" s="330"/>
      <c r="AE37" s="330"/>
      <c r="AF37" s="330"/>
      <c r="AG37" s="330"/>
      <c r="AH37" s="330"/>
      <c r="AI37" s="337">
        <f>D37-BE37</f>
        <v>0.02</v>
      </c>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25">
        <f>SUM(G37:Q37,S37:Z37,AJ37:BD37,AB37:AH37)</f>
        <v>0</v>
      </c>
      <c r="BF37" s="314">
        <f>AI60</f>
        <v>0.16999999999999998</v>
      </c>
      <c r="BG37" s="117">
        <f t="shared" si="13"/>
        <v>-0.15</v>
      </c>
      <c r="BH37" s="296"/>
      <c r="BI37" s="295"/>
      <c r="BK37" s="583"/>
      <c r="BL37" s="578"/>
    </row>
    <row r="38" spans="1:64" x14ac:dyDescent="0.25">
      <c r="A38" s="319" t="s">
        <v>442</v>
      </c>
      <c r="B38" s="320" t="s">
        <v>450</v>
      </c>
      <c r="C38" s="314" t="s">
        <v>439</v>
      </c>
      <c r="D38" s="601"/>
      <c r="E38" s="328">
        <f t="shared" si="10"/>
        <v>0</v>
      </c>
      <c r="F38" s="325">
        <f t="shared" si="8"/>
        <v>0</v>
      </c>
      <c r="G38" s="330"/>
      <c r="H38" s="330"/>
      <c r="I38" s="330"/>
      <c r="J38" s="330"/>
      <c r="K38" s="330"/>
      <c r="L38" s="330"/>
      <c r="M38" s="330"/>
      <c r="N38" s="330"/>
      <c r="O38" s="330"/>
      <c r="P38" s="330"/>
      <c r="Q38" s="330"/>
      <c r="R38" s="325">
        <f>SUM(S38:Z38,AK38:BC38,AB38:AI38)</f>
        <v>0</v>
      </c>
      <c r="S38" s="330"/>
      <c r="T38" s="330"/>
      <c r="U38" s="330"/>
      <c r="V38" s="330"/>
      <c r="W38" s="330"/>
      <c r="X38" s="330"/>
      <c r="Y38" s="330"/>
      <c r="Z38" s="330"/>
      <c r="AA38" s="551">
        <f>SUM(AB38:AI38,AK38:AQ38)</f>
        <v>0</v>
      </c>
      <c r="AB38" s="330"/>
      <c r="AC38" s="330"/>
      <c r="AD38" s="330"/>
      <c r="AE38" s="330"/>
      <c r="AF38" s="330"/>
      <c r="AG38" s="330"/>
      <c r="AH38" s="330"/>
      <c r="AI38" s="330"/>
      <c r="AJ38" s="337">
        <f>D38-BE38</f>
        <v>0</v>
      </c>
      <c r="AK38" s="330"/>
      <c r="AL38" s="330"/>
      <c r="AM38" s="330"/>
      <c r="AN38" s="330"/>
      <c r="AO38" s="330"/>
      <c r="AP38" s="330"/>
      <c r="AQ38" s="330"/>
      <c r="AR38" s="330"/>
      <c r="AS38" s="330"/>
      <c r="AT38" s="330"/>
      <c r="AU38" s="330"/>
      <c r="AV38" s="330"/>
      <c r="AW38" s="330"/>
      <c r="AX38" s="330"/>
      <c r="AY38" s="330"/>
      <c r="AZ38" s="330"/>
      <c r="BA38" s="330"/>
      <c r="BB38" s="330"/>
      <c r="BC38" s="330"/>
      <c r="BD38" s="330"/>
      <c r="BE38" s="325">
        <f>SUM(G38:Q38,S38:Z38,AK38:BD38,AB38:AI38)</f>
        <v>0</v>
      </c>
      <c r="BF38" s="314">
        <f>AJ60</f>
        <v>0</v>
      </c>
      <c r="BG38" s="117">
        <f t="shared" si="13"/>
        <v>0</v>
      </c>
      <c r="BH38" s="296"/>
      <c r="BI38" s="295"/>
      <c r="BK38" s="583"/>
      <c r="BL38" s="578"/>
    </row>
    <row r="39" spans="1:64" x14ac:dyDescent="0.25">
      <c r="A39" s="319" t="s">
        <v>442</v>
      </c>
      <c r="B39" s="320" t="s">
        <v>454</v>
      </c>
      <c r="C39" s="314" t="s">
        <v>156</v>
      </c>
      <c r="D39" s="605"/>
      <c r="E39" s="328">
        <f t="shared" si="10"/>
        <v>0</v>
      </c>
      <c r="F39" s="325">
        <f t="shared" si="8"/>
        <v>0</v>
      </c>
      <c r="G39" s="330"/>
      <c r="H39" s="330"/>
      <c r="I39" s="330"/>
      <c r="J39" s="330"/>
      <c r="K39" s="330"/>
      <c r="L39" s="330"/>
      <c r="M39" s="330"/>
      <c r="N39" s="330"/>
      <c r="O39" s="330"/>
      <c r="P39" s="330"/>
      <c r="Q39" s="330"/>
      <c r="R39" s="325">
        <f>SUM(S39:Z39,AL39:BC39,AB39:AJ39)</f>
        <v>0</v>
      </c>
      <c r="S39" s="330"/>
      <c r="T39" s="330"/>
      <c r="U39" s="330"/>
      <c r="V39" s="330"/>
      <c r="W39" s="330"/>
      <c r="X39" s="330"/>
      <c r="Y39" s="330"/>
      <c r="Z39" s="330"/>
      <c r="AA39" s="551">
        <f>SUM(AB39:AJ39,AL39:AQ39)</f>
        <v>0</v>
      </c>
      <c r="AB39" s="330"/>
      <c r="AC39" s="330"/>
      <c r="AD39" s="330"/>
      <c r="AE39" s="330"/>
      <c r="AF39" s="330"/>
      <c r="AG39" s="330"/>
      <c r="AH39" s="330"/>
      <c r="AI39" s="330"/>
      <c r="AJ39" s="330"/>
      <c r="AK39" s="337">
        <f>D39-BE39</f>
        <v>0</v>
      </c>
      <c r="AL39" s="330"/>
      <c r="AM39" s="330"/>
      <c r="AN39" s="330"/>
      <c r="AO39" s="330"/>
      <c r="AP39" s="330"/>
      <c r="AQ39" s="330"/>
      <c r="AR39" s="330"/>
      <c r="AS39" s="330"/>
      <c r="AT39" s="330"/>
      <c r="AU39" s="330"/>
      <c r="AV39" s="330"/>
      <c r="AW39" s="330"/>
      <c r="AX39" s="330"/>
      <c r="AY39" s="330"/>
      <c r="AZ39" s="330"/>
      <c r="BA39" s="330"/>
      <c r="BB39" s="330"/>
      <c r="BC39" s="330"/>
      <c r="BD39" s="330"/>
      <c r="BE39" s="325">
        <f>SUM(G39:Q39,S39:Z39,AL39:BD39,AB39:AJ39)</f>
        <v>0</v>
      </c>
      <c r="BF39" s="314">
        <f>AK60</f>
        <v>0.43</v>
      </c>
      <c r="BG39" s="117">
        <f t="shared" si="13"/>
        <v>-0.43</v>
      </c>
      <c r="BH39" s="296"/>
      <c r="BI39" s="295"/>
      <c r="BK39" s="583"/>
      <c r="BL39" s="578"/>
    </row>
    <row r="40" spans="1:64" x14ac:dyDescent="0.25">
      <c r="A40" s="319" t="s">
        <v>442</v>
      </c>
      <c r="B40" s="320" t="s">
        <v>88</v>
      </c>
      <c r="C40" s="314" t="s">
        <v>77</v>
      </c>
      <c r="D40" s="601"/>
      <c r="E40" s="328">
        <f t="shared" si="10"/>
        <v>0</v>
      </c>
      <c r="F40" s="325">
        <f t="shared" si="8"/>
        <v>0</v>
      </c>
      <c r="G40" s="330"/>
      <c r="H40" s="330"/>
      <c r="I40" s="330"/>
      <c r="J40" s="330"/>
      <c r="K40" s="330"/>
      <c r="L40" s="330"/>
      <c r="M40" s="330"/>
      <c r="N40" s="330"/>
      <c r="O40" s="330"/>
      <c r="P40" s="330"/>
      <c r="Q40" s="330"/>
      <c r="R40" s="325">
        <f>SUM(S40:Z40,AM40:BC40,AB40:AK40)</f>
        <v>0</v>
      </c>
      <c r="S40" s="330"/>
      <c r="T40" s="330"/>
      <c r="U40" s="330"/>
      <c r="V40" s="330"/>
      <c r="W40" s="330"/>
      <c r="X40" s="330"/>
      <c r="Y40" s="330"/>
      <c r="Z40" s="330"/>
      <c r="AA40" s="551">
        <f>SUM(AB40:AK40,AM40:AQ40)</f>
        <v>0</v>
      </c>
      <c r="AB40" s="330"/>
      <c r="AC40" s="330"/>
      <c r="AD40" s="330"/>
      <c r="AE40" s="330"/>
      <c r="AF40" s="330"/>
      <c r="AG40" s="330"/>
      <c r="AH40" s="330"/>
      <c r="AI40" s="330"/>
      <c r="AJ40" s="330"/>
      <c r="AK40" s="330"/>
      <c r="AL40" s="337">
        <f>D40-BE40</f>
        <v>0</v>
      </c>
      <c r="AM40" s="330"/>
      <c r="AN40" s="330"/>
      <c r="AO40" s="330"/>
      <c r="AP40" s="330"/>
      <c r="AQ40" s="330"/>
      <c r="AR40" s="330"/>
      <c r="AS40" s="330"/>
      <c r="AT40" s="330"/>
      <c r="AU40" s="330"/>
      <c r="AV40" s="330"/>
      <c r="AW40" s="330"/>
      <c r="AX40" s="330"/>
      <c r="AY40" s="330"/>
      <c r="AZ40" s="330"/>
      <c r="BA40" s="330"/>
      <c r="BB40" s="330"/>
      <c r="BC40" s="330"/>
      <c r="BD40" s="330"/>
      <c r="BE40" s="325">
        <f>SUM(G40:Q40,S40:Z40,AM40:BD40,AB40:AK40)</f>
        <v>0</v>
      </c>
      <c r="BF40" s="314">
        <f>AL60</f>
        <v>0</v>
      </c>
      <c r="BG40" s="117">
        <f t="shared" si="13"/>
        <v>0</v>
      </c>
      <c r="BH40" s="296"/>
      <c r="BI40" s="295"/>
      <c r="BK40" s="583"/>
      <c r="BL40" s="578"/>
    </row>
    <row r="41" spans="1:64" x14ac:dyDescent="0.25">
      <c r="A41" s="319" t="s">
        <v>442</v>
      </c>
      <c r="B41" s="320" t="s">
        <v>98</v>
      </c>
      <c r="C41" s="314" t="s">
        <v>103</v>
      </c>
      <c r="D41" s="580">
        <v>1.56</v>
      </c>
      <c r="E41" s="328">
        <f t="shared" si="10"/>
        <v>0</v>
      </c>
      <c r="F41" s="325">
        <f t="shared" si="8"/>
        <v>0</v>
      </c>
      <c r="G41" s="330"/>
      <c r="H41" s="330"/>
      <c r="I41" s="330"/>
      <c r="J41" s="330"/>
      <c r="K41" s="330"/>
      <c r="L41" s="330"/>
      <c r="M41" s="330"/>
      <c r="N41" s="330"/>
      <c r="O41" s="330"/>
      <c r="P41" s="330"/>
      <c r="Q41" s="330"/>
      <c r="R41" s="325">
        <f>SUM(S41:Z41,AN41:BC41,AB41:AL41)</f>
        <v>0</v>
      </c>
      <c r="S41" s="330"/>
      <c r="T41" s="330"/>
      <c r="U41" s="330"/>
      <c r="V41" s="330"/>
      <c r="W41" s="330"/>
      <c r="X41" s="330"/>
      <c r="Y41" s="330"/>
      <c r="Z41" s="330"/>
      <c r="AA41" s="551">
        <f>SUM(AB41:AL41,AN41:AQ41)</f>
        <v>0</v>
      </c>
      <c r="AB41" s="330"/>
      <c r="AC41" s="330"/>
      <c r="AD41" s="330"/>
      <c r="AE41" s="330"/>
      <c r="AF41" s="330"/>
      <c r="AG41" s="330"/>
      <c r="AH41" s="330"/>
      <c r="AI41" s="330"/>
      <c r="AJ41" s="330"/>
      <c r="AK41" s="330"/>
      <c r="AL41" s="330"/>
      <c r="AM41" s="337">
        <f>D41-BE41</f>
        <v>1.56</v>
      </c>
      <c r="AN41" s="330"/>
      <c r="AO41" s="330"/>
      <c r="AP41" s="330"/>
      <c r="AQ41" s="330"/>
      <c r="AR41" s="330"/>
      <c r="AS41" s="330"/>
      <c r="AT41" s="330"/>
      <c r="AU41" s="330"/>
      <c r="AV41" s="330"/>
      <c r="AW41" s="330"/>
      <c r="AX41" s="330"/>
      <c r="AY41" s="330"/>
      <c r="AZ41" s="330"/>
      <c r="BA41" s="330"/>
      <c r="BB41" s="330"/>
      <c r="BC41" s="330"/>
      <c r="BD41" s="330"/>
      <c r="BE41" s="325">
        <f>SUM(G41:Q41,S41:Z41,AN41:BD41,AB41:AL41)</f>
        <v>0</v>
      </c>
      <c r="BF41" s="314">
        <f>AM60</f>
        <v>1.56</v>
      </c>
      <c r="BG41" s="117">
        <f t="shared" si="13"/>
        <v>0</v>
      </c>
      <c r="BH41" s="296"/>
      <c r="BI41" s="295"/>
      <c r="BK41" s="583"/>
      <c r="BL41" s="578"/>
    </row>
    <row r="42" spans="1:64" x14ac:dyDescent="0.25">
      <c r="A42" s="319" t="s">
        <v>442</v>
      </c>
      <c r="B42" s="320" t="s">
        <v>451</v>
      </c>
      <c r="C42" s="314" t="s">
        <v>48</v>
      </c>
      <c r="D42" s="578">
        <v>30.44</v>
      </c>
      <c r="E42" s="328">
        <f t="shared" si="10"/>
        <v>0</v>
      </c>
      <c r="F42" s="325">
        <f t="shared" si="8"/>
        <v>0</v>
      </c>
      <c r="G42" s="330"/>
      <c r="H42" s="330"/>
      <c r="I42" s="330"/>
      <c r="J42" s="330"/>
      <c r="K42" s="330"/>
      <c r="L42" s="330"/>
      <c r="M42" s="330"/>
      <c r="N42" s="330"/>
      <c r="O42" s="330"/>
      <c r="P42" s="330"/>
      <c r="Q42" s="330"/>
      <c r="R42" s="325">
        <f>SUM(S42:Z42,AO42:BC42,AB42:AM42)</f>
        <v>0</v>
      </c>
      <c r="S42" s="330"/>
      <c r="T42" s="330"/>
      <c r="U42" s="330"/>
      <c r="V42" s="330"/>
      <c r="W42" s="330"/>
      <c r="X42" s="330"/>
      <c r="Y42" s="330"/>
      <c r="Z42" s="330"/>
      <c r="AA42" s="551">
        <f>SUM(AB42:AM42,AO42:AQ42)</f>
        <v>0</v>
      </c>
      <c r="AB42" s="330"/>
      <c r="AC42" s="330"/>
      <c r="AD42" s="330"/>
      <c r="AE42" s="330"/>
      <c r="AF42" s="330"/>
      <c r="AG42" s="330"/>
      <c r="AH42" s="330"/>
      <c r="AI42" s="330"/>
      <c r="AJ42" s="330"/>
      <c r="AK42" s="330"/>
      <c r="AL42" s="330"/>
      <c r="AM42" s="330"/>
      <c r="AN42" s="337">
        <f>D42-BE42</f>
        <v>30.44</v>
      </c>
      <c r="AO42" s="330"/>
      <c r="AP42" s="330"/>
      <c r="AQ42" s="330"/>
      <c r="AR42" s="330"/>
      <c r="AS42" s="330"/>
      <c r="AT42" s="330"/>
      <c r="AU42" s="330"/>
      <c r="AV42" s="330"/>
      <c r="AW42" s="330"/>
      <c r="AX42" s="330"/>
      <c r="AY42" s="330"/>
      <c r="AZ42" s="330"/>
      <c r="BA42" s="330"/>
      <c r="BB42" s="330"/>
      <c r="BC42" s="330"/>
      <c r="BD42" s="330"/>
      <c r="BE42" s="325">
        <f>SUM(G42:Q42,S42:Z42,AO42:BD42,AB42:AM42)</f>
        <v>0</v>
      </c>
      <c r="BF42" s="314">
        <f>AN60</f>
        <v>30.44</v>
      </c>
      <c r="BG42" s="117">
        <f t="shared" si="13"/>
        <v>0</v>
      </c>
      <c r="BH42" s="296"/>
      <c r="BI42" s="295"/>
      <c r="BK42" s="583"/>
      <c r="BL42" s="578"/>
    </row>
    <row r="43" spans="1:64" x14ac:dyDescent="0.25">
      <c r="A43" s="319" t="s">
        <v>442</v>
      </c>
      <c r="B43" s="320" t="s">
        <v>452</v>
      </c>
      <c r="C43" s="314" t="s">
        <v>440</v>
      </c>
      <c r="D43" s="601"/>
      <c r="E43" s="328">
        <f t="shared" si="10"/>
        <v>0</v>
      </c>
      <c r="F43" s="325">
        <f t="shared" si="8"/>
        <v>0</v>
      </c>
      <c r="G43" s="330"/>
      <c r="H43" s="330"/>
      <c r="I43" s="330"/>
      <c r="J43" s="330"/>
      <c r="K43" s="330"/>
      <c r="L43" s="330"/>
      <c r="M43" s="330"/>
      <c r="N43" s="330"/>
      <c r="O43" s="330"/>
      <c r="P43" s="330"/>
      <c r="Q43" s="330"/>
      <c r="R43" s="325">
        <f>SUM(S43:Z43,AP43:BC43,AB43:AN43)</f>
        <v>0</v>
      </c>
      <c r="S43" s="330"/>
      <c r="T43" s="330"/>
      <c r="U43" s="330"/>
      <c r="V43" s="330"/>
      <c r="W43" s="330"/>
      <c r="X43" s="330"/>
      <c r="Y43" s="330"/>
      <c r="Z43" s="330"/>
      <c r="AA43" s="551">
        <f>SUM(AB43:AN43,AP43:AQ43)</f>
        <v>0</v>
      </c>
      <c r="AB43" s="330"/>
      <c r="AC43" s="330"/>
      <c r="AD43" s="330"/>
      <c r="AE43" s="330"/>
      <c r="AF43" s="330"/>
      <c r="AG43" s="330"/>
      <c r="AH43" s="330"/>
      <c r="AI43" s="330"/>
      <c r="AJ43" s="330"/>
      <c r="AK43" s="330"/>
      <c r="AL43" s="330"/>
      <c r="AM43" s="330"/>
      <c r="AN43" s="330"/>
      <c r="AO43" s="337">
        <f>D43-BE43</f>
        <v>0</v>
      </c>
      <c r="AP43" s="330"/>
      <c r="AQ43" s="330"/>
      <c r="AR43" s="330"/>
      <c r="AS43" s="330"/>
      <c r="AT43" s="330"/>
      <c r="AU43" s="330"/>
      <c r="AV43" s="330"/>
      <c r="AW43" s="330"/>
      <c r="AX43" s="330"/>
      <c r="AY43" s="330"/>
      <c r="AZ43" s="330"/>
      <c r="BA43" s="330"/>
      <c r="BB43" s="330"/>
      <c r="BC43" s="330"/>
      <c r="BD43" s="330"/>
      <c r="BE43" s="325">
        <f>SUM(G43:Q43,S43:Z43,AP43:BD43,AB43:AN43)</f>
        <v>0</v>
      </c>
      <c r="BF43" s="314">
        <f>AO60</f>
        <v>0</v>
      </c>
      <c r="BG43" s="117">
        <f t="shared" si="13"/>
        <v>0</v>
      </c>
      <c r="BH43" s="296"/>
      <c r="BI43" s="295"/>
      <c r="BK43" s="583"/>
      <c r="BL43" s="578"/>
    </row>
    <row r="44" spans="1:64" x14ac:dyDescent="0.25">
      <c r="A44" s="319" t="s">
        <v>442</v>
      </c>
      <c r="B44" s="320" t="s">
        <v>453</v>
      </c>
      <c r="C44" s="314" t="s">
        <v>441</v>
      </c>
      <c r="D44" s="601"/>
      <c r="E44" s="328">
        <f t="shared" si="10"/>
        <v>0</v>
      </c>
      <c r="F44" s="325">
        <f t="shared" si="8"/>
        <v>0</v>
      </c>
      <c r="G44" s="330"/>
      <c r="H44" s="330"/>
      <c r="I44" s="330"/>
      <c r="J44" s="330"/>
      <c r="K44" s="330"/>
      <c r="L44" s="330"/>
      <c r="M44" s="330"/>
      <c r="N44" s="330"/>
      <c r="O44" s="330"/>
      <c r="P44" s="330"/>
      <c r="Q44" s="330"/>
      <c r="R44" s="325">
        <f>SUM(S44:Z44,AQ44:BC44,AB44:AO44)</f>
        <v>0</v>
      </c>
      <c r="S44" s="330"/>
      <c r="T44" s="330"/>
      <c r="U44" s="330"/>
      <c r="V44" s="330"/>
      <c r="W44" s="330"/>
      <c r="X44" s="330"/>
      <c r="Y44" s="330"/>
      <c r="Z44" s="330"/>
      <c r="AA44" s="551">
        <f>SUM(AB44:AO44,AQ44)</f>
        <v>0</v>
      </c>
      <c r="AB44" s="330"/>
      <c r="AC44" s="330"/>
      <c r="AD44" s="330"/>
      <c r="AE44" s="330"/>
      <c r="AF44" s="330"/>
      <c r="AG44" s="330"/>
      <c r="AH44" s="330"/>
      <c r="AI44" s="330"/>
      <c r="AJ44" s="330"/>
      <c r="AK44" s="330"/>
      <c r="AL44" s="330"/>
      <c r="AM44" s="330"/>
      <c r="AN44" s="330"/>
      <c r="AO44" s="330"/>
      <c r="AP44" s="337">
        <f>D44-BE44</f>
        <v>0</v>
      </c>
      <c r="AQ44" s="330"/>
      <c r="AR44" s="330"/>
      <c r="AS44" s="330"/>
      <c r="AT44" s="330"/>
      <c r="AU44" s="330"/>
      <c r="AV44" s="330"/>
      <c r="AW44" s="330"/>
      <c r="AX44" s="330"/>
      <c r="AY44" s="330"/>
      <c r="AZ44" s="330"/>
      <c r="BA44" s="330"/>
      <c r="BB44" s="330"/>
      <c r="BC44" s="330"/>
      <c r="BD44" s="330"/>
      <c r="BE44" s="325">
        <f>SUM(G44:Q44,S44:Z44,AQ44:BD44,AB44:AO44)</f>
        <v>0</v>
      </c>
      <c r="BF44" s="314">
        <f>AP60</f>
        <v>0</v>
      </c>
      <c r="BG44" s="117">
        <f t="shared" si="13"/>
        <v>0</v>
      </c>
      <c r="BH44" s="296"/>
      <c r="BI44" s="295"/>
      <c r="BK44" s="583"/>
      <c r="BL44" s="578"/>
    </row>
    <row r="45" spans="1:64" x14ac:dyDescent="0.25">
      <c r="A45" s="319" t="s">
        <v>442</v>
      </c>
      <c r="B45" s="320" t="s">
        <v>345</v>
      </c>
      <c r="C45" s="314" t="s">
        <v>346</v>
      </c>
      <c r="D45" s="580">
        <v>0.09</v>
      </c>
      <c r="E45" s="328">
        <f t="shared" si="10"/>
        <v>0</v>
      </c>
      <c r="F45" s="325">
        <f t="shared" si="8"/>
        <v>0</v>
      </c>
      <c r="G45" s="330"/>
      <c r="H45" s="330"/>
      <c r="I45" s="330"/>
      <c r="J45" s="330"/>
      <c r="K45" s="330"/>
      <c r="L45" s="330"/>
      <c r="M45" s="330"/>
      <c r="N45" s="330"/>
      <c r="O45" s="330"/>
      <c r="P45" s="330"/>
      <c r="Q45" s="330"/>
      <c r="R45" s="325">
        <f>SUM(S45:Z45,AR45:BC45,AB45:AP45)</f>
        <v>0</v>
      </c>
      <c r="S45" s="330"/>
      <c r="T45" s="330"/>
      <c r="U45" s="330"/>
      <c r="V45" s="330"/>
      <c r="W45" s="330"/>
      <c r="X45" s="330"/>
      <c r="Y45" s="330"/>
      <c r="Z45" s="330"/>
      <c r="AA45" s="551">
        <f>SUM(AB45:AP45)</f>
        <v>0</v>
      </c>
      <c r="AB45" s="330"/>
      <c r="AC45" s="330"/>
      <c r="AD45" s="330"/>
      <c r="AE45" s="330"/>
      <c r="AF45" s="330"/>
      <c r="AG45" s="330"/>
      <c r="AH45" s="330"/>
      <c r="AI45" s="330"/>
      <c r="AJ45" s="330"/>
      <c r="AK45" s="330"/>
      <c r="AL45" s="330"/>
      <c r="AM45" s="330"/>
      <c r="AN45" s="330"/>
      <c r="AO45" s="330"/>
      <c r="AP45" s="330"/>
      <c r="AQ45" s="337">
        <f>D45-BE45</f>
        <v>0.09</v>
      </c>
      <c r="AR45" s="330"/>
      <c r="AS45" s="330"/>
      <c r="AT45" s="330"/>
      <c r="AU45" s="330"/>
      <c r="AV45" s="330"/>
      <c r="AW45" s="330"/>
      <c r="AX45" s="330"/>
      <c r="AY45" s="330"/>
      <c r="AZ45" s="330"/>
      <c r="BA45" s="330"/>
      <c r="BB45" s="330"/>
      <c r="BC45" s="330"/>
      <c r="BD45" s="330"/>
      <c r="BE45" s="325">
        <f>SUM(G45:Q45,S45:Z45,AR45:BD45,AB45:AP45)</f>
        <v>0</v>
      </c>
      <c r="BF45" s="314">
        <f>AQ60</f>
        <v>0.33999999999999997</v>
      </c>
      <c r="BG45" s="117">
        <f t="shared" si="13"/>
        <v>-0.24999999999999997</v>
      </c>
      <c r="BH45" s="296"/>
      <c r="BI45" s="295"/>
      <c r="BK45" s="583"/>
      <c r="BL45" s="578"/>
    </row>
    <row r="46" spans="1:64" x14ac:dyDescent="0.25">
      <c r="A46" s="319" t="s">
        <v>138</v>
      </c>
      <c r="B46" s="320" t="s">
        <v>128</v>
      </c>
      <c r="C46" s="314" t="s">
        <v>132</v>
      </c>
      <c r="D46" s="601"/>
      <c r="E46" s="328">
        <f t="shared" si="10"/>
        <v>0</v>
      </c>
      <c r="F46" s="325">
        <f t="shared" si="8"/>
        <v>0</v>
      </c>
      <c r="G46" s="330"/>
      <c r="H46" s="330"/>
      <c r="I46" s="330"/>
      <c r="J46" s="330"/>
      <c r="K46" s="330"/>
      <c r="L46" s="330"/>
      <c r="M46" s="330"/>
      <c r="N46" s="330"/>
      <c r="O46" s="330"/>
      <c r="P46" s="330"/>
      <c r="Q46" s="330"/>
      <c r="R46" s="325">
        <f>SUM(S46:Z46,AS46:BC46,AB46:AQ46)</f>
        <v>0</v>
      </c>
      <c r="S46" s="330"/>
      <c r="T46" s="330"/>
      <c r="U46" s="330"/>
      <c r="V46" s="330"/>
      <c r="W46" s="330"/>
      <c r="X46" s="330"/>
      <c r="Y46" s="330"/>
      <c r="Z46" s="330"/>
      <c r="AA46" s="551">
        <f>SUM(AB46:AQ46)</f>
        <v>0</v>
      </c>
      <c r="AB46" s="330"/>
      <c r="AC46" s="330"/>
      <c r="AD46" s="330"/>
      <c r="AE46" s="330"/>
      <c r="AF46" s="330"/>
      <c r="AG46" s="330"/>
      <c r="AH46" s="330"/>
      <c r="AI46" s="330"/>
      <c r="AJ46" s="330"/>
      <c r="AK46" s="330"/>
      <c r="AL46" s="330"/>
      <c r="AM46" s="330"/>
      <c r="AN46" s="330"/>
      <c r="AO46" s="330"/>
      <c r="AP46" s="330"/>
      <c r="AQ46" s="330"/>
      <c r="AR46" s="329">
        <f>D46-BE46</f>
        <v>0</v>
      </c>
      <c r="AS46" s="330"/>
      <c r="AT46" s="330"/>
      <c r="AU46" s="330"/>
      <c r="AV46" s="330"/>
      <c r="AW46" s="330"/>
      <c r="AX46" s="330"/>
      <c r="AY46" s="330"/>
      <c r="AZ46" s="330"/>
      <c r="BA46" s="330"/>
      <c r="BB46" s="330"/>
      <c r="BC46" s="330"/>
      <c r="BD46" s="330"/>
      <c r="BE46" s="325">
        <f>SUM(AS46:BD46,S46:Z46,G46:Q46,AB46:AQ46)</f>
        <v>0</v>
      </c>
      <c r="BF46" s="314">
        <f>AR60</f>
        <v>0</v>
      </c>
      <c r="BG46" s="117">
        <f t="shared" si="13"/>
        <v>0</v>
      </c>
      <c r="BH46" s="296"/>
      <c r="BI46" s="295"/>
      <c r="BK46" s="583"/>
      <c r="BL46" s="578"/>
    </row>
    <row r="47" spans="1:64" x14ac:dyDescent="0.25">
      <c r="A47" s="319" t="s">
        <v>183</v>
      </c>
      <c r="B47" s="320" t="s">
        <v>161</v>
      </c>
      <c r="C47" s="314" t="s">
        <v>159</v>
      </c>
      <c r="D47" s="578">
        <v>1.51</v>
      </c>
      <c r="E47" s="328">
        <f t="shared" si="10"/>
        <v>0</v>
      </c>
      <c r="F47" s="325">
        <f t="shared" si="8"/>
        <v>0</v>
      </c>
      <c r="G47" s="330"/>
      <c r="H47" s="330"/>
      <c r="I47" s="330"/>
      <c r="J47" s="330"/>
      <c r="K47" s="330"/>
      <c r="L47" s="330"/>
      <c r="M47" s="330"/>
      <c r="N47" s="330"/>
      <c r="O47" s="330"/>
      <c r="P47" s="330"/>
      <c r="Q47" s="330"/>
      <c r="R47" s="325">
        <f>SUM(S47:Z47,AT47:BC47,AB47:AR47)</f>
        <v>0.39</v>
      </c>
      <c r="S47" s="330"/>
      <c r="T47" s="330"/>
      <c r="U47" s="330"/>
      <c r="V47" s="330"/>
      <c r="W47" s="330"/>
      <c r="X47" s="330"/>
      <c r="Y47" s="330"/>
      <c r="Z47" s="330"/>
      <c r="AA47" s="551">
        <f t="shared" ref="AA47:AA58" si="14">SUM(AB47:AQ47)</f>
        <v>0</v>
      </c>
      <c r="AB47" s="330"/>
      <c r="AC47" s="330"/>
      <c r="AD47" s="330"/>
      <c r="AE47" s="330"/>
      <c r="AF47" s="330"/>
      <c r="AG47" s="330"/>
      <c r="AH47" s="330"/>
      <c r="AI47" s="330"/>
      <c r="AJ47" s="330"/>
      <c r="AK47" s="330"/>
      <c r="AL47" s="330"/>
      <c r="AM47" s="330"/>
      <c r="AN47" s="330"/>
      <c r="AO47" s="330"/>
      <c r="AP47" s="330"/>
      <c r="AQ47" s="330"/>
      <c r="AR47" s="330"/>
      <c r="AS47" s="329">
        <f>D47-BE47</f>
        <v>1.1200000000000001</v>
      </c>
      <c r="AT47" s="330"/>
      <c r="AU47" s="330">
        <v>0.39</v>
      </c>
      <c r="AV47" s="330"/>
      <c r="AW47" s="330"/>
      <c r="AX47" s="330"/>
      <c r="AY47" s="330"/>
      <c r="AZ47" s="330"/>
      <c r="BA47" s="330"/>
      <c r="BB47" s="330"/>
      <c r="BC47" s="330"/>
      <c r="BD47" s="330"/>
      <c r="BE47" s="325">
        <f>SUM(AT47:BD47,S47:Z47,G47:Q47,AB47:AR47)</f>
        <v>0.39</v>
      </c>
      <c r="BF47" s="314">
        <f>AS60</f>
        <v>1.1200000000000001</v>
      </c>
      <c r="BG47" s="117">
        <f t="shared" si="13"/>
        <v>0.3899999999999999</v>
      </c>
      <c r="BH47" s="296"/>
      <c r="BI47" s="295"/>
      <c r="BK47" s="583"/>
      <c r="BL47" s="579"/>
    </row>
    <row r="48" spans="1:64" x14ac:dyDescent="0.25">
      <c r="A48" s="319" t="s">
        <v>184</v>
      </c>
      <c r="B48" s="320" t="s">
        <v>162</v>
      </c>
      <c r="C48" s="314" t="s">
        <v>160</v>
      </c>
      <c r="D48" s="605"/>
      <c r="E48" s="328">
        <f t="shared" si="10"/>
        <v>0</v>
      </c>
      <c r="F48" s="325">
        <f t="shared" si="8"/>
        <v>0</v>
      </c>
      <c r="G48" s="330"/>
      <c r="H48" s="330"/>
      <c r="I48" s="330"/>
      <c r="J48" s="330"/>
      <c r="K48" s="330"/>
      <c r="L48" s="330"/>
      <c r="M48" s="330"/>
      <c r="N48" s="330"/>
      <c r="O48" s="330"/>
      <c r="P48" s="330"/>
      <c r="Q48" s="330"/>
      <c r="R48" s="325">
        <f>SUM(S48:Z48,AU48:BC48,AB48:AS48)</f>
        <v>0</v>
      </c>
      <c r="S48" s="330"/>
      <c r="T48" s="330"/>
      <c r="U48" s="330"/>
      <c r="V48" s="330"/>
      <c r="W48" s="330"/>
      <c r="X48" s="330"/>
      <c r="Y48" s="330"/>
      <c r="Z48" s="330"/>
      <c r="AA48" s="551">
        <f t="shared" si="14"/>
        <v>0</v>
      </c>
      <c r="AB48" s="330"/>
      <c r="AC48" s="330"/>
      <c r="AD48" s="330"/>
      <c r="AE48" s="330"/>
      <c r="AF48" s="330"/>
      <c r="AG48" s="330"/>
      <c r="AH48" s="330"/>
      <c r="AI48" s="330"/>
      <c r="AJ48" s="330"/>
      <c r="AK48" s="330"/>
      <c r="AL48" s="330"/>
      <c r="AM48" s="330"/>
      <c r="AN48" s="330"/>
      <c r="AO48" s="330"/>
      <c r="AP48" s="330"/>
      <c r="AQ48" s="330"/>
      <c r="AR48" s="330"/>
      <c r="AS48" s="330"/>
      <c r="AT48" s="329">
        <f>D48-BE48</f>
        <v>0</v>
      </c>
      <c r="AU48" s="330"/>
      <c r="AV48" s="330"/>
      <c r="AW48" s="330"/>
      <c r="AX48" s="330"/>
      <c r="AY48" s="330"/>
      <c r="AZ48" s="330"/>
      <c r="BA48" s="330"/>
      <c r="BB48" s="330"/>
      <c r="BC48" s="330"/>
      <c r="BD48" s="330"/>
      <c r="BE48" s="325">
        <f>SUM(AU48:BD48,AB48:AS48,G48:Q48,S48:Z48)</f>
        <v>0</v>
      </c>
      <c r="BF48" s="314">
        <f>AT60</f>
        <v>0</v>
      </c>
      <c r="BG48" s="117">
        <f t="shared" si="13"/>
        <v>0</v>
      </c>
      <c r="BH48" s="296"/>
      <c r="BI48" s="295"/>
      <c r="BK48" s="583"/>
      <c r="BL48" s="578"/>
    </row>
    <row r="49" spans="1:64" x14ac:dyDescent="0.25">
      <c r="A49" s="319" t="s">
        <v>185</v>
      </c>
      <c r="B49" s="320" t="s">
        <v>95</v>
      </c>
      <c r="C49" s="314" t="s">
        <v>100</v>
      </c>
      <c r="D49" s="578">
        <v>52.87</v>
      </c>
      <c r="E49" s="328">
        <f t="shared" si="10"/>
        <v>0</v>
      </c>
      <c r="F49" s="325">
        <f t="shared" si="8"/>
        <v>0</v>
      </c>
      <c r="G49" s="330"/>
      <c r="H49" s="330"/>
      <c r="I49" s="330"/>
      <c r="J49" s="330"/>
      <c r="K49" s="330"/>
      <c r="L49" s="330"/>
      <c r="M49" s="330"/>
      <c r="N49" s="330"/>
      <c r="O49" s="330"/>
      <c r="P49" s="330"/>
      <c r="Q49" s="330"/>
      <c r="R49" s="325">
        <f>SUM(S49:Z49,AV49:BC49,AB49:AT49)</f>
        <v>2.33</v>
      </c>
      <c r="S49" s="330"/>
      <c r="T49" s="330"/>
      <c r="U49" s="330"/>
      <c r="V49" s="330">
        <v>1</v>
      </c>
      <c r="W49" s="330">
        <v>1.2</v>
      </c>
      <c r="X49" s="330">
        <v>0.13</v>
      </c>
      <c r="Y49" s="330"/>
      <c r="Z49" s="330"/>
      <c r="AA49" s="551">
        <f t="shared" si="14"/>
        <v>0</v>
      </c>
      <c r="AB49" s="330"/>
      <c r="AC49" s="330"/>
      <c r="AD49" s="330"/>
      <c r="AE49" s="330"/>
      <c r="AF49" s="330"/>
      <c r="AG49" s="330"/>
      <c r="AH49" s="330"/>
      <c r="AI49" s="330"/>
      <c r="AJ49" s="330"/>
      <c r="AK49" s="330"/>
      <c r="AL49" s="330"/>
      <c r="AM49" s="330"/>
      <c r="AN49" s="330"/>
      <c r="AO49" s="330"/>
      <c r="AP49" s="330"/>
      <c r="AQ49" s="330"/>
      <c r="AR49" s="330"/>
      <c r="AS49" s="330"/>
      <c r="AT49" s="330"/>
      <c r="AU49" s="329">
        <f>D49-BE49</f>
        <v>50.54</v>
      </c>
      <c r="AV49" s="330"/>
      <c r="AW49" s="330"/>
      <c r="AX49" s="330"/>
      <c r="AY49" s="330"/>
      <c r="AZ49" s="330"/>
      <c r="BA49" s="330"/>
      <c r="BB49" s="330"/>
      <c r="BC49" s="330"/>
      <c r="BD49" s="330"/>
      <c r="BE49" s="325">
        <f>SUM(AV49:BD49,AB49:AT49,G49:Q49,S49:Z49)</f>
        <v>2.33</v>
      </c>
      <c r="BF49" s="314">
        <f>AU60</f>
        <v>65.36</v>
      </c>
      <c r="BG49" s="117">
        <f t="shared" si="13"/>
        <v>-12.490000000000002</v>
      </c>
      <c r="BH49" s="296"/>
      <c r="BI49" s="295"/>
      <c r="BK49" s="583"/>
      <c r="BL49" s="578"/>
    </row>
    <row r="50" spans="1:64" x14ac:dyDescent="0.25">
      <c r="A50" s="319" t="s">
        <v>186</v>
      </c>
      <c r="B50" s="320" t="s">
        <v>96</v>
      </c>
      <c r="C50" s="314" t="s">
        <v>101</v>
      </c>
      <c r="D50" s="601"/>
      <c r="E50" s="328">
        <f t="shared" si="10"/>
        <v>0</v>
      </c>
      <c r="F50" s="325">
        <f t="shared" si="8"/>
        <v>0</v>
      </c>
      <c r="G50" s="330"/>
      <c r="H50" s="330"/>
      <c r="I50" s="330"/>
      <c r="J50" s="330"/>
      <c r="K50" s="330"/>
      <c r="L50" s="330"/>
      <c r="M50" s="330"/>
      <c r="N50" s="330"/>
      <c r="O50" s="330"/>
      <c r="P50" s="330"/>
      <c r="Q50" s="330"/>
      <c r="R50" s="325">
        <f>SUM(S50:Z50,AW50:BC50,AB50:AU50)</f>
        <v>0</v>
      </c>
      <c r="S50" s="330"/>
      <c r="T50" s="330"/>
      <c r="U50" s="330"/>
      <c r="V50" s="330"/>
      <c r="W50" s="330"/>
      <c r="X50" s="330"/>
      <c r="Y50" s="330"/>
      <c r="Z50" s="330"/>
      <c r="AA50" s="551">
        <f t="shared" si="14"/>
        <v>0</v>
      </c>
      <c r="AB50" s="331"/>
      <c r="AC50" s="331"/>
      <c r="AD50" s="331"/>
      <c r="AE50" s="331"/>
      <c r="AF50" s="331"/>
      <c r="AG50" s="331"/>
      <c r="AH50" s="331"/>
      <c r="AI50" s="331"/>
      <c r="AJ50" s="331"/>
      <c r="AK50" s="331"/>
      <c r="AL50" s="331"/>
      <c r="AM50" s="331"/>
      <c r="AN50" s="331"/>
      <c r="AO50" s="331"/>
      <c r="AP50" s="331"/>
      <c r="AQ50" s="331"/>
      <c r="AR50" s="330"/>
      <c r="AS50" s="330"/>
      <c r="AT50" s="330"/>
      <c r="AU50" s="330"/>
      <c r="AV50" s="329">
        <f>D50-BE50</f>
        <v>0</v>
      </c>
      <c r="AW50" s="330"/>
      <c r="AX50" s="330"/>
      <c r="AY50" s="330"/>
      <c r="AZ50" s="330"/>
      <c r="BA50" s="330"/>
      <c r="BB50" s="330"/>
      <c r="BC50" s="330"/>
      <c r="BD50" s="330"/>
      <c r="BE50" s="325">
        <f>SUM(AW50:BD50,AB50:AU50,G50:Q50,S50:Z50)</f>
        <v>0</v>
      </c>
      <c r="BF50" s="314">
        <f>AV60</f>
        <v>0</v>
      </c>
      <c r="BG50" s="117">
        <f t="shared" si="13"/>
        <v>0</v>
      </c>
      <c r="BH50" s="296"/>
      <c r="BI50" s="295"/>
      <c r="BK50" s="583"/>
      <c r="BL50" s="578"/>
    </row>
    <row r="51" spans="1:64" x14ac:dyDescent="0.25">
      <c r="A51" s="319" t="s">
        <v>187</v>
      </c>
      <c r="B51" s="320" t="s">
        <v>97</v>
      </c>
      <c r="C51" s="314" t="s">
        <v>105</v>
      </c>
      <c r="D51" s="578">
        <v>0.48</v>
      </c>
      <c r="E51" s="328">
        <f t="shared" si="10"/>
        <v>0</v>
      </c>
      <c r="F51" s="325">
        <f t="shared" si="8"/>
        <v>0</v>
      </c>
      <c r="G51" s="330"/>
      <c r="H51" s="330"/>
      <c r="I51" s="330"/>
      <c r="J51" s="330"/>
      <c r="K51" s="330"/>
      <c r="L51" s="330"/>
      <c r="M51" s="330"/>
      <c r="N51" s="330"/>
      <c r="O51" s="330"/>
      <c r="P51" s="330"/>
      <c r="Q51" s="330"/>
      <c r="R51" s="325">
        <f>SUM(S51:Z51,AX51:BC51,AB51:AV51)</f>
        <v>0</v>
      </c>
      <c r="S51" s="330"/>
      <c r="T51" s="330"/>
      <c r="U51" s="330"/>
      <c r="V51" s="330"/>
      <c r="W51" s="330"/>
      <c r="X51" s="330"/>
      <c r="Y51" s="330"/>
      <c r="Z51" s="330"/>
      <c r="AA51" s="551">
        <f t="shared" si="14"/>
        <v>0</v>
      </c>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29">
        <f>D51-BE51</f>
        <v>0.48</v>
      </c>
      <c r="AX51" s="330"/>
      <c r="AY51" s="330"/>
      <c r="AZ51" s="330"/>
      <c r="BA51" s="330"/>
      <c r="BB51" s="330"/>
      <c r="BC51" s="330"/>
      <c r="BD51" s="330"/>
      <c r="BE51" s="325">
        <f>SUM(AX51:BD51,AB51:AV51,G51:Q51,S51:Z51)</f>
        <v>0</v>
      </c>
      <c r="BF51" s="314">
        <f>AW60</f>
        <v>0.48</v>
      </c>
      <c r="BG51" s="117">
        <f t="shared" si="13"/>
        <v>0</v>
      </c>
      <c r="BH51" s="296"/>
      <c r="BI51" s="295"/>
      <c r="BK51" s="583"/>
      <c r="BL51" s="578"/>
    </row>
    <row r="52" spans="1:64" x14ac:dyDescent="0.25">
      <c r="A52" s="319" t="s">
        <v>188</v>
      </c>
      <c r="B52" s="320" t="s">
        <v>125</v>
      </c>
      <c r="C52" s="314" t="s">
        <v>102</v>
      </c>
      <c r="D52" s="601"/>
      <c r="E52" s="328">
        <f t="shared" si="10"/>
        <v>0</v>
      </c>
      <c r="F52" s="325">
        <f t="shared" si="8"/>
        <v>0</v>
      </c>
      <c r="G52" s="330"/>
      <c r="H52" s="330"/>
      <c r="I52" s="330"/>
      <c r="J52" s="330"/>
      <c r="K52" s="330"/>
      <c r="L52" s="330"/>
      <c r="M52" s="330"/>
      <c r="N52" s="330"/>
      <c r="O52" s="330"/>
      <c r="P52" s="330"/>
      <c r="Q52" s="330"/>
      <c r="R52" s="325">
        <f>SUM(S52:Z52,AY52:BC52,AB52:AW52)</f>
        <v>0</v>
      </c>
      <c r="S52" s="330"/>
      <c r="T52" s="330"/>
      <c r="U52" s="330"/>
      <c r="V52" s="330"/>
      <c r="W52" s="330"/>
      <c r="X52" s="330"/>
      <c r="Y52" s="330"/>
      <c r="Z52" s="330"/>
      <c r="AA52" s="551">
        <f t="shared" si="14"/>
        <v>0</v>
      </c>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29">
        <f>D52-BE52</f>
        <v>0</v>
      </c>
      <c r="AY52" s="330"/>
      <c r="AZ52" s="330"/>
      <c r="BA52" s="330"/>
      <c r="BB52" s="330"/>
      <c r="BC52" s="330"/>
      <c r="BD52" s="330"/>
      <c r="BE52" s="325">
        <f>SUM(AY52:BD52,S52:AW52,G52:Q52)</f>
        <v>0</v>
      </c>
      <c r="BF52" s="314">
        <f>AX60</f>
        <v>0</v>
      </c>
      <c r="BG52" s="117">
        <f t="shared" si="13"/>
        <v>0</v>
      </c>
      <c r="BH52" s="296"/>
      <c r="BI52" s="295"/>
      <c r="BK52" s="583"/>
      <c r="BL52" s="578"/>
    </row>
    <row r="53" spans="1:64" x14ac:dyDescent="0.25">
      <c r="A53" s="319" t="s">
        <v>189</v>
      </c>
      <c r="B53" s="320" t="s">
        <v>129</v>
      </c>
      <c r="C53" s="314" t="s">
        <v>126</v>
      </c>
      <c r="D53" s="601"/>
      <c r="E53" s="328">
        <f t="shared" si="10"/>
        <v>0</v>
      </c>
      <c r="F53" s="325">
        <f t="shared" si="8"/>
        <v>0</v>
      </c>
      <c r="G53" s="330"/>
      <c r="H53" s="330"/>
      <c r="I53" s="330"/>
      <c r="J53" s="330"/>
      <c r="K53" s="330"/>
      <c r="L53" s="330"/>
      <c r="M53" s="330"/>
      <c r="N53" s="330"/>
      <c r="O53" s="330"/>
      <c r="P53" s="330"/>
      <c r="Q53" s="330"/>
      <c r="R53" s="325">
        <f>SUM(S53:Z53,AZ53:BC53,AB53:AX53)</f>
        <v>0</v>
      </c>
      <c r="S53" s="330"/>
      <c r="T53" s="330"/>
      <c r="U53" s="330"/>
      <c r="V53" s="330"/>
      <c r="W53" s="330"/>
      <c r="X53" s="330"/>
      <c r="Y53" s="330"/>
      <c r="Z53" s="330"/>
      <c r="AA53" s="551">
        <f t="shared" si="14"/>
        <v>0</v>
      </c>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29">
        <f>D53-BE53</f>
        <v>0</v>
      </c>
      <c r="AZ53" s="330"/>
      <c r="BA53" s="330"/>
      <c r="BB53" s="330"/>
      <c r="BC53" s="330"/>
      <c r="BD53" s="330"/>
      <c r="BE53" s="325">
        <f>SUM(AZ53:BD53,AB53:AX53,G53:Q53,S53:Z53)</f>
        <v>0</v>
      </c>
      <c r="BF53" s="314">
        <f>AY60</f>
        <v>0</v>
      </c>
      <c r="BG53" s="117">
        <f t="shared" si="13"/>
        <v>0</v>
      </c>
      <c r="BH53" s="296"/>
      <c r="BI53" s="295"/>
      <c r="BK53" s="583"/>
      <c r="BL53" s="578"/>
    </row>
    <row r="54" spans="1:64" x14ac:dyDescent="0.25">
      <c r="A54" s="319" t="s">
        <v>196</v>
      </c>
      <c r="B54" s="320" t="s">
        <v>157</v>
      </c>
      <c r="C54" s="314" t="s">
        <v>111</v>
      </c>
      <c r="D54" s="580">
        <v>1.03</v>
      </c>
      <c r="E54" s="328">
        <f t="shared" si="10"/>
        <v>0</v>
      </c>
      <c r="F54" s="325">
        <f t="shared" si="8"/>
        <v>0</v>
      </c>
      <c r="G54" s="330"/>
      <c r="H54" s="330"/>
      <c r="I54" s="330"/>
      <c r="J54" s="330"/>
      <c r="K54" s="330"/>
      <c r="L54" s="330"/>
      <c r="M54" s="330"/>
      <c r="N54" s="330"/>
      <c r="O54" s="330"/>
      <c r="P54" s="330"/>
      <c r="Q54" s="330"/>
      <c r="R54" s="325">
        <f>SUM(S54:Z54,BA54:BC54,AB54:AY54)</f>
        <v>0</v>
      </c>
      <c r="S54" s="330"/>
      <c r="T54" s="330"/>
      <c r="U54" s="330"/>
      <c r="V54" s="330"/>
      <c r="W54" s="330"/>
      <c r="X54" s="330"/>
      <c r="Y54" s="330"/>
      <c r="Z54" s="330"/>
      <c r="AA54" s="551">
        <f t="shared" si="14"/>
        <v>0</v>
      </c>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29">
        <f>D54-BE54</f>
        <v>1.03</v>
      </c>
      <c r="BA54" s="330"/>
      <c r="BB54" s="330"/>
      <c r="BC54" s="330"/>
      <c r="BD54" s="330"/>
      <c r="BE54" s="325">
        <f>SUM(BA54:BD54,AB54:AY54,G54:Q54,S54:Z54)</f>
        <v>0</v>
      </c>
      <c r="BF54" s="314">
        <f>AZ60</f>
        <v>1.03</v>
      </c>
      <c r="BG54" s="117">
        <f t="shared" si="13"/>
        <v>0</v>
      </c>
      <c r="BH54" s="296"/>
      <c r="BI54" s="295"/>
      <c r="BK54" s="583"/>
      <c r="BL54" s="580"/>
    </row>
    <row r="55" spans="1:64" x14ac:dyDescent="0.25">
      <c r="A55" s="319" t="s">
        <v>197</v>
      </c>
      <c r="B55" s="320" t="s">
        <v>164</v>
      </c>
      <c r="C55" s="314" t="s">
        <v>165</v>
      </c>
      <c r="D55" s="578"/>
      <c r="E55" s="328">
        <f t="shared" si="10"/>
        <v>0</v>
      </c>
      <c r="F55" s="325">
        <f t="shared" si="8"/>
        <v>0</v>
      </c>
      <c r="G55" s="330"/>
      <c r="H55" s="330"/>
      <c r="I55" s="330"/>
      <c r="J55" s="330"/>
      <c r="K55" s="330"/>
      <c r="L55" s="330"/>
      <c r="M55" s="330"/>
      <c r="N55" s="330"/>
      <c r="O55" s="330"/>
      <c r="P55" s="330"/>
      <c r="Q55" s="330"/>
      <c r="R55" s="325">
        <f>SUM(S55:Z55,BB55:BC55,AB55:AZ55)</f>
        <v>0</v>
      </c>
      <c r="S55" s="330"/>
      <c r="T55" s="330"/>
      <c r="U55" s="330"/>
      <c r="V55" s="330"/>
      <c r="W55" s="330"/>
      <c r="X55" s="330"/>
      <c r="Y55" s="330"/>
      <c r="Z55" s="330"/>
      <c r="AA55" s="551">
        <f t="shared" si="14"/>
        <v>0</v>
      </c>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29">
        <f>D55-BE55</f>
        <v>0</v>
      </c>
      <c r="BB55" s="330"/>
      <c r="BC55" s="330"/>
      <c r="BD55" s="330"/>
      <c r="BE55" s="325">
        <f>SUM(BB55:BD55,AB55:AZ55,G55:Q55,S55:Z55)</f>
        <v>0</v>
      </c>
      <c r="BF55" s="314">
        <f>BA60</f>
        <v>0</v>
      </c>
      <c r="BG55" s="117">
        <f t="shared" si="13"/>
        <v>0</v>
      </c>
      <c r="BH55" s="296"/>
      <c r="BI55" s="295"/>
      <c r="BK55" s="583"/>
      <c r="BL55" s="580"/>
    </row>
    <row r="56" spans="1:64" x14ac:dyDescent="0.25">
      <c r="A56" s="319" t="s">
        <v>198</v>
      </c>
      <c r="B56" s="320" t="s">
        <v>163</v>
      </c>
      <c r="C56" s="314" t="s">
        <v>166</v>
      </c>
      <c r="D56" s="578">
        <v>20.83</v>
      </c>
      <c r="E56" s="328">
        <f t="shared" si="10"/>
        <v>0</v>
      </c>
      <c r="F56" s="325">
        <f t="shared" si="8"/>
        <v>0</v>
      </c>
      <c r="G56" s="330"/>
      <c r="H56" s="330"/>
      <c r="I56" s="330"/>
      <c r="J56" s="330"/>
      <c r="K56" s="330"/>
      <c r="L56" s="330"/>
      <c r="M56" s="330"/>
      <c r="N56" s="330"/>
      <c r="O56" s="330"/>
      <c r="P56" s="330"/>
      <c r="Q56" s="330"/>
      <c r="R56" s="325">
        <f>SUM(S56:Z56,BC56,AB56:BA56)</f>
        <v>0</v>
      </c>
      <c r="S56" s="330"/>
      <c r="T56" s="330"/>
      <c r="U56" s="330"/>
      <c r="V56" s="330"/>
      <c r="W56" s="330"/>
      <c r="X56" s="330"/>
      <c r="Y56" s="330"/>
      <c r="Z56" s="330"/>
      <c r="AA56" s="551">
        <f t="shared" si="14"/>
        <v>0</v>
      </c>
      <c r="AB56" s="330"/>
      <c r="AC56" s="330"/>
      <c r="AD56" s="330"/>
      <c r="AE56" s="330"/>
      <c r="AF56" s="330"/>
      <c r="AG56" s="330"/>
      <c r="AH56" s="330"/>
      <c r="AI56" s="330"/>
      <c r="AJ56" s="330"/>
      <c r="AK56" s="330"/>
      <c r="AL56" s="330"/>
      <c r="AM56" s="330"/>
      <c r="AN56" s="330"/>
      <c r="AO56" s="330"/>
      <c r="AP56" s="330"/>
      <c r="AQ56" s="330"/>
      <c r="AR56" s="330"/>
      <c r="AS56" s="330"/>
      <c r="AT56" s="330"/>
      <c r="AU56" s="330"/>
      <c r="AV56" s="331"/>
      <c r="AW56" s="330"/>
      <c r="AX56" s="330"/>
      <c r="AY56" s="330"/>
      <c r="AZ56" s="330"/>
      <c r="BA56" s="330"/>
      <c r="BB56" s="329">
        <f>D56-BE56</f>
        <v>20.83</v>
      </c>
      <c r="BC56" s="330"/>
      <c r="BD56" s="330"/>
      <c r="BE56" s="325">
        <f>SUM(BC56:BD56,AB56:BA56,G56:Q56,S56:Z56)</f>
        <v>0</v>
      </c>
      <c r="BF56" s="314">
        <f>BB60</f>
        <v>20.83</v>
      </c>
      <c r="BG56" s="117">
        <f t="shared" si="13"/>
        <v>0</v>
      </c>
      <c r="BH56" s="296"/>
      <c r="BI56" s="295"/>
      <c r="BK56" s="583"/>
      <c r="BL56" s="580"/>
    </row>
    <row r="57" spans="1:64" ht="16.5" thickBot="1" x14ac:dyDescent="0.3">
      <c r="A57" s="319" t="s">
        <v>199</v>
      </c>
      <c r="B57" s="320" t="s">
        <v>81</v>
      </c>
      <c r="C57" s="314" t="s">
        <v>82</v>
      </c>
      <c r="D57" s="608"/>
      <c r="E57" s="328">
        <f t="shared" si="10"/>
        <v>0</v>
      </c>
      <c r="F57" s="325">
        <f>SUM(G57:H57)</f>
        <v>0</v>
      </c>
      <c r="G57" s="330"/>
      <c r="H57" s="330"/>
      <c r="I57" s="330"/>
      <c r="J57" s="330"/>
      <c r="K57" s="330"/>
      <c r="L57" s="330"/>
      <c r="M57" s="330"/>
      <c r="N57" s="330"/>
      <c r="O57" s="330"/>
      <c r="P57" s="330"/>
      <c r="Q57" s="330"/>
      <c r="R57" s="325">
        <f>SUM(S57:Z57,AB57:BB57)</f>
        <v>0</v>
      </c>
      <c r="S57" s="330"/>
      <c r="T57" s="330"/>
      <c r="U57" s="330"/>
      <c r="V57" s="330"/>
      <c r="W57" s="330"/>
      <c r="X57" s="330"/>
      <c r="Y57" s="330"/>
      <c r="Z57" s="330"/>
      <c r="AA57" s="551">
        <f t="shared" si="14"/>
        <v>0</v>
      </c>
      <c r="AB57" s="330"/>
      <c r="AC57" s="330"/>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29">
        <f>D57-BE57</f>
        <v>0</v>
      </c>
      <c r="BD57" s="330"/>
      <c r="BE57" s="325">
        <f>SUM(BD57,AB57:BB57,G57:Q57,S57:Z57)</f>
        <v>0</v>
      </c>
      <c r="BF57" s="314">
        <f>BC60</f>
        <v>0</v>
      </c>
      <c r="BG57" s="117">
        <f t="shared" si="13"/>
        <v>0</v>
      </c>
      <c r="BH57" s="296"/>
      <c r="BI57" s="295"/>
      <c r="BK57" s="583"/>
      <c r="BL57" s="580"/>
    </row>
    <row r="58" spans="1:64" x14ac:dyDescent="0.25">
      <c r="A58" s="338">
        <v>3</v>
      </c>
      <c r="B58" s="339" t="s">
        <v>76</v>
      </c>
      <c r="C58" s="340" t="s">
        <v>89</v>
      </c>
      <c r="D58" s="601">
        <v>15.99</v>
      </c>
      <c r="E58" s="328">
        <f t="shared" si="10"/>
        <v>0</v>
      </c>
      <c r="F58" s="325">
        <f>SUM(G58:H58)</f>
        <v>0</v>
      </c>
      <c r="G58" s="330"/>
      <c r="H58" s="330"/>
      <c r="I58" s="330"/>
      <c r="J58" s="330"/>
      <c r="K58" s="330"/>
      <c r="L58" s="330"/>
      <c r="M58" s="330"/>
      <c r="N58" s="330"/>
      <c r="O58" s="330"/>
      <c r="P58" s="330"/>
      <c r="Q58" s="330"/>
      <c r="R58" s="325">
        <f>SUM(S58:Z58,AB58:BC58)</f>
        <v>0.56000000000000005</v>
      </c>
      <c r="S58" s="330"/>
      <c r="T58" s="330"/>
      <c r="U58" s="330"/>
      <c r="V58" s="330"/>
      <c r="W58" s="330"/>
      <c r="X58" s="330"/>
      <c r="Y58" s="330"/>
      <c r="Z58" s="330"/>
      <c r="AA58" s="551">
        <f t="shared" si="14"/>
        <v>0.56000000000000005</v>
      </c>
      <c r="AB58" s="330"/>
      <c r="AC58" s="330">
        <v>0.53</v>
      </c>
      <c r="AD58" s="330"/>
      <c r="AE58" s="330"/>
      <c r="AF58" s="330"/>
      <c r="AG58" s="330"/>
      <c r="AH58" s="330"/>
      <c r="AI58" s="330">
        <v>0.03</v>
      </c>
      <c r="AJ58" s="330"/>
      <c r="AK58" s="330"/>
      <c r="AL58" s="330"/>
      <c r="AM58" s="330"/>
      <c r="AN58" s="330"/>
      <c r="AO58" s="330"/>
      <c r="AP58" s="330"/>
      <c r="AQ58" s="330"/>
      <c r="AR58" s="330"/>
      <c r="AS58" s="330"/>
      <c r="AT58" s="330"/>
      <c r="AU58" s="330"/>
      <c r="AV58" s="330"/>
      <c r="AW58" s="330"/>
      <c r="AX58" s="330"/>
      <c r="AY58" s="330"/>
      <c r="AZ58" s="330"/>
      <c r="BA58" s="330"/>
      <c r="BB58" s="330"/>
      <c r="BC58" s="330"/>
      <c r="BD58" s="329">
        <f>D58-BE58</f>
        <v>15.43</v>
      </c>
      <c r="BE58" s="325">
        <f>SUM(AB58:BC58,G58:Q58,S58:Z58)</f>
        <v>0.56000000000000005</v>
      </c>
      <c r="BF58" s="314">
        <f>BD60</f>
        <v>15.43</v>
      </c>
      <c r="BG58" s="117">
        <f t="shared" si="13"/>
        <v>0.5600000000000005</v>
      </c>
      <c r="BH58" s="296"/>
      <c r="BI58" s="297"/>
      <c r="BK58" s="582"/>
      <c r="BL58" s="580"/>
    </row>
    <row r="59" spans="1:64" ht="16.5" customHeight="1" x14ac:dyDescent="0.25">
      <c r="A59" s="341"/>
      <c r="B59" s="342" t="s">
        <v>121</v>
      </c>
      <c r="C59" s="343"/>
      <c r="D59" s="330"/>
      <c r="E59" s="325">
        <f>SUM(G59:Q59)</f>
        <v>1.65</v>
      </c>
      <c r="F59" s="325">
        <f>SUM(G59:H59)</f>
        <v>0</v>
      </c>
      <c r="G59" s="325">
        <f>SUM(G30:G58,G10:G19,G21:G28)</f>
        <v>0</v>
      </c>
      <c r="H59" s="325">
        <f>SUM(H30:H58,H11:H19,H9,H21:H28)</f>
        <v>0</v>
      </c>
      <c r="I59" s="325">
        <f>SUM(I30:I58,I12:I19,I9:I10,I21:I28)</f>
        <v>0</v>
      </c>
      <c r="J59" s="325">
        <f>SUM(J30:J58,J13:J19,J9:J11,J21:J28)</f>
        <v>0</v>
      </c>
      <c r="K59" s="325">
        <f>SUM(K30:K58,K14:K19,K9:K12,K21:K28)</f>
        <v>0</v>
      </c>
      <c r="L59" s="325">
        <f>SUM(L30:L58,L15:L19,L9:L13,L21:L28)</f>
        <v>0</v>
      </c>
      <c r="M59" s="325">
        <f>SUM(M30:M58,M16:M19,M9:M14,M21:M28)</f>
        <v>0</v>
      </c>
      <c r="N59" s="325">
        <f>SUM(N30:N58,N17:N19,N9:N15,N21:N28)</f>
        <v>0</v>
      </c>
      <c r="O59" s="325">
        <f>SUM(O30:O58,O18:O19,O9:O16,O21:O28)</f>
        <v>0</v>
      </c>
      <c r="P59" s="325">
        <f>SUM(P30:P58,P19,P9:P17,P21:P28)</f>
        <v>0</v>
      </c>
      <c r="Q59" s="325">
        <f>SUM(Q30:Q58,Q9:Q18,Q21:Q28)</f>
        <v>1.65</v>
      </c>
      <c r="R59" s="325">
        <f>SUM(S59:Z59,AB59:BC59)</f>
        <v>65.53</v>
      </c>
      <c r="S59" s="325">
        <f>SUM(S30:S58,S9:S19,S22:S28)</f>
        <v>0.34</v>
      </c>
      <c r="T59" s="325">
        <f>SUM(T30:T58,T21,T9:T19,T23:T28)</f>
        <v>0.18</v>
      </c>
      <c r="U59" s="325">
        <f>SUM(U30:U58,U21:U22,U9:U19,U24:U28)</f>
        <v>0</v>
      </c>
      <c r="V59" s="325">
        <f>SUM(V30:V58,V21:V23,V9:V19,V25:V28)</f>
        <v>25</v>
      </c>
      <c r="W59" s="325">
        <f>SUM(W30:W58,W21:W24,W9:W19,W26:W28)</f>
        <v>1.68</v>
      </c>
      <c r="X59" s="325">
        <f>SUM(X30:X58,X21:X25,X9:X19,X27:X28)</f>
        <v>4.63</v>
      </c>
      <c r="Y59" s="325">
        <f>SUM(Y30:Y58,Y21:Y26,Y9:Y19,Y28)</f>
        <v>0</v>
      </c>
      <c r="Z59" s="325">
        <f>SUM(Z30:Z58,Z21:Z27,Z9:Z19)</f>
        <v>0</v>
      </c>
      <c r="AA59" s="551">
        <f>SUM(AA30:AA58,AA21:AA28,AA9:AA19)</f>
        <v>18.88</v>
      </c>
      <c r="AB59" s="325">
        <f>SUM(AB31:AB58,AB21:AB28,AB9:AB19)</f>
        <v>15.42</v>
      </c>
      <c r="AC59" s="325">
        <f>SUM(AC32:AC58,AC21:AC28,AC9:AC19,AC30)</f>
        <v>2.63</v>
      </c>
      <c r="AD59" s="325">
        <f>SUM(AD33:AD58,AD21:AD28,AD9:AD19,AD30:AD31)</f>
        <v>0</v>
      </c>
      <c r="AE59" s="325">
        <f>SUM(AE34:AE58,AE21:AE28,AE9:AE19,AE30:AE32)</f>
        <v>0</v>
      </c>
      <c r="AF59" s="325">
        <f>SUM(AF35:AF58,AF21:AF28,AF9:AF19,AF30:AF33)</f>
        <v>0</v>
      </c>
      <c r="AG59" s="325">
        <f>SUM(AG36:AG58,AG21:AG28,AG9:AG19,AG30:AG34)</f>
        <v>0</v>
      </c>
      <c r="AH59" s="325">
        <f>SUM(AH37:AH58,AH21:AH28,AH9:AH19,AH30:AH35)</f>
        <v>0</v>
      </c>
      <c r="AI59" s="325">
        <f>SUM(AI38:AI58,AI21:AI28,AI9:AI19,AI30:AI36)</f>
        <v>0.15</v>
      </c>
      <c r="AJ59" s="325">
        <f>SUM(AJ39:AJ58,AJ21:AJ28,AJ9:AJ19,AJ30:AJ37)</f>
        <v>0</v>
      </c>
      <c r="AK59" s="325">
        <f>SUM(AK40:AK58,AK21:AK28,AK9:AK19,AK30:AK38)</f>
        <v>0.43</v>
      </c>
      <c r="AL59" s="325">
        <f>SUM(AL41:AL58,AL21:AL28,AL9:AL19,AL30:AL39)</f>
        <v>0</v>
      </c>
      <c r="AM59" s="325">
        <f>SUM(AM42:AM58,AM21:AM28,AM9:AM19,AM30:AM40)</f>
        <v>0</v>
      </c>
      <c r="AN59" s="325">
        <f>SUM(AN43:AN58,AN21:AN28,AN9:AN19,AN30:AN41)</f>
        <v>0</v>
      </c>
      <c r="AO59" s="325">
        <f>SUM(AO44:AO58,AO21:AO28,AO9:AO19,AO30:AO42)</f>
        <v>0</v>
      </c>
      <c r="AP59" s="325">
        <f>SUM(AP45:AP58,AP21:AP28,AP9:AP19,AP30:AP43)</f>
        <v>0</v>
      </c>
      <c r="AQ59" s="325">
        <f>SUM(AQ46:AQ58,AQ21:AQ28,AQ9:AQ19,AQ30:AQ44)</f>
        <v>0.25</v>
      </c>
      <c r="AR59" s="325">
        <f>SUM(AR47:AR58,AR21:AR28,AR9:AR19,AR30:AR45)</f>
        <v>0</v>
      </c>
      <c r="AS59" s="325">
        <f>SUM(AS48:AS58,AS21:AS28,AS9:AS19,AS30:AS46)</f>
        <v>0</v>
      </c>
      <c r="AT59" s="325">
        <f>SUM(AT49:AT58,AT21:AT28,AT9:AT19,AT30:AT47)</f>
        <v>0</v>
      </c>
      <c r="AU59" s="325">
        <f>SUM(AU50:AU58,AU21:AU28,AU9:AU19,AU30:AU48)</f>
        <v>14.82</v>
      </c>
      <c r="AV59" s="325">
        <f>SUM(AV51:AV58,AV21:AV28,AV9:AV19,AV30:AV49)</f>
        <v>0</v>
      </c>
      <c r="AW59" s="325">
        <f>SUM(AW52:AW58,AW21:AW28,AW9:AW19,AW30:AW50)</f>
        <v>0</v>
      </c>
      <c r="AX59" s="325">
        <f>SUM(AX53:AX58,AX30:AX51,AX9:AX19,AX21:AX28)</f>
        <v>0</v>
      </c>
      <c r="AY59" s="325">
        <f>SUM(AY54:AY58,AY30:AY52,AY9:AY19,AY21:AY28)</f>
        <v>0</v>
      </c>
      <c r="AZ59" s="325">
        <f>SUM(AZ55:AZ58,AZ30:AZ53,AZ9:AZ19,AZ21:AZ28)</f>
        <v>0</v>
      </c>
      <c r="BA59" s="325">
        <f>SUM(BA56:BA58,BA30:BA54,BA9:BA19,BA21:BA28)</f>
        <v>0</v>
      </c>
      <c r="BB59" s="325">
        <f>SUM(BB57:BB58,BB30:BB55,BB9:BB19,BB21:BB28)</f>
        <v>0</v>
      </c>
      <c r="BC59" s="325">
        <f>SUM(BC58,BC30:BC56,BC9:BC19,BC21:BC28)</f>
        <v>0</v>
      </c>
      <c r="BD59" s="325">
        <f>SUM(BD30:BD57,BD9:BD19,BD21:BD28)</f>
        <v>0</v>
      </c>
      <c r="BE59" s="330"/>
      <c r="BF59" s="330"/>
      <c r="BG59" s="116"/>
      <c r="BH59" s="296"/>
      <c r="BI59" s="295"/>
      <c r="BK59" s="582"/>
      <c r="BL59" s="580"/>
    </row>
    <row r="60" spans="1:64" ht="36.75" customHeight="1" x14ac:dyDescent="0.25">
      <c r="A60" s="344"/>
      <c r="B60" s="345" t="s">
        <v>122</v>
      </c>
      <c r="C60" s="346"/>
      <c r="D60" s="347"/>
      <c r="E60" s="347">
        <f>E59+E7</f>
        <v>1171.9300000000003</v>
      </c>
      <c r="F60" s="347">
        <f>F8+F59</f>
        <v>285.08000000000004</v>
      </c>
      <c r="G60" s="347">
        <f>G59+G9</f>
        <v>268.85000000000002</v>
      </c>
      <c r="H60" s="347">
        <f>H10+H59</f>
        <v>16.23</v>
      </c>
      <c r="I60" s="347">
        <f>I11+I59</f>
        <v>50.85</v>
      </c>
      <c r="J60" s="347">
        <f>J12+J59</f>
        <v>370.18</v>
      </c>
      <c r="K60" s="347">
        <f>K13+K59</f>
        <v>0</v>
      </c>
      <c r="L60" s="347">
        <f>L14+L59</f>
        <v>0</v>
      </c>
      <c r="M60" s="347">
        <f>M15+M59</f>
        <v>449.95</v>
      </c>
      <c r="N60" s="347">
        <f>N16+N59</f>
        <v>10.67</v>
      </c>
      <c r="O60" s="347">
        <f>O59+O17</f>
        <v>12.7</v>
      </c>
      <c r="P60" s="347">
        <f>P59+P18</f>
        <v>0</v>
      </c>
      <c r="Q60" s="347">
        <f>Q59+Q19</f>
        <v>3.17</v>
      </c>
      <c r="R60" s="347">
        <f>SUM(R59,R20)</f>
        <v>284.61</v>
      </c>
      <c r="S60" s="347">
        <f>S59+S21</f>
        <v>3.59</v>
      </c>
      <c r="T60" s="347">
        <f>T59+T22</f>
        <v>0.18</v>
      </c>
      <c r="U60" s="347">
        <f>U59+U23</f>
        <v>0</v>
      </c>
      <c r="V60" s="347">
        <f>+V59+V24</f>
        <v>25</v>
      </c>
      <c r="W60" s="347">
        <f>+W59+W25</f>
        <v>2.84</v>
      </c>
      <c r="X60" s="347">
        <f>X59+X26</f>
        <v>10.629999999999999</v>
      </c>
      <c r="Y60" s="347">
        <f>+Y59+Y27</f>
        <v>0</v>
      </c>
      <c r="Z60" s="347">
        <f>+Z59+Z28</f>
        <v>0</v>
      </c>
      <c r="AA60" s="553">
        <f>+AA59+AA29</f>
        <v>153.55000000000001</v>
      </c>
      <c r="AB60" s="347">
        <f>+AB59+AB30</f>
        <v>86.28</v>
      </c>
      <c r="AC60" s="347">
        <f>+AC59+AC31</f>
        <v>30.94</v>
      </c>
      <c r="AD60" s="347">
        <f>+AD59+AD32</f>
        <v>0.06</v>
      </c>
      <c r="AE60" s="347">
        <f>+AE59+AE33</f>
        <v>0.11</v>
      </c>
      <c r="AF60" s="347">
        <f>+AF59+AF34</f>
        <v>1.93</v>
      </c>
      <c r="AG60" s="347">
        <f>+AG59+AG35</f>
        <v>1.22</v>
      </c>
      <c r="AH60" s="347">
        <f>+AH59+AH36</f>
        <v>7.0000000000000007E-2</v>
      </c>
      <c r="AI60" s="347">
        <f>+AI59+AI37</f>
        <v>0.16999999999999998</v>
      </c>
      <c r="AJ60" s="347">
        <f>+AJ59+AJ38</f>
        <v>0</v>
      </c>
      <c r="AK60" s="347">
        <f>+AK59+AK39</f>
        <v>0.43</v>
      </c>
      <c r="AL60" s="347">
        <f>+AL59+AL40</f>
        <v>0</v>
      </c>
      <c r="AM60" s="347">
        <f>+AM59+AM41</f>
        <v>1.56</v>
      </c>
      <c r="AN60" s="347">
        <f>+AN59+AN42</f>
        <v>30.44</v>
      </c>
      <c r="AO60" s="347">
        <f>+AO59+AO43</f>
        <v>0</v>
      </c>
      <c r="AP60" s="347">
        <f>+AP59+AP44</f>
        <v>0</v>
      </c>
      <c r="AQ60" s="347">
        <f>+AQ59+AQ45</f>
        <v>0.33999999999999997</v>
      </c>
      <c r="AR60" s="347">
        <f>AR59+AR46</f>
        <v>0</v>
      </c>
      <c r="AS60" s="347">
        <f>AS59+AS47</f>
        <v>1.1200000000000001</v>
      </c>
      <c r="AT60" s="347">
        <f>AT59+AT48</f>
        <v>0</v>
      </c>
      <c r="AU60" s="347">
        <f>AU59+AU49</f>
        <v>65.36</v>
      </c>
      <c r="AV60" s="347">
        <f>AV59+AV50</f>
        <v>0</v>
      </c>
      <c r="AW60" s="347">
        <f>AW59+AW51</f>
        <v>0.48</v>
      </c>
      <c r="AX60" s="347">
        <f>AX59+AX52</f>
        <v>0</v>
      </c>
      <c r="AY60" s="347">
        <f>AY59+AY53</f>
        <v>0</v>
      </c>
      <c r="AZ60" s="347">
        <f>AZ59+AZ54</f>
        <v>1.03</v>
      </c>
      <c r="BA60" s="347">
        <f>BA59+BA55</f>
        <v>0</v>
      </c>
      <c r="BB60" s="347">
        <f>BB59+BB56</f>
        <v>20.83</v>
      </c>
      <c r="BC60" s="347">
        <f>BC59+BC57</f>
        <v>0</v>
      </c>
      <c r="BD60" s="347">
        <f>BD59+BD58</f>
        <v>15.43</v>
      </c>
      <c r="BE60" s="347"/>
      <c r="BF60" s="347"/>
      <c r="BG60" s="116"/>
      <c r="BH60" s="296"/>
      <c r="BI60" s="295"/>
      <c r="BK60" s="582"/>
      <c r="BL60" s="578"/>
    </row>
    <row r="61" spans="1:64" ht="36.75" customHeight="1" x14ac:dyDescent="0.25">
      <c r="A61" s="119"/>
      <c r="B61" s="124"/>
      <c r="C61" s="125"/>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547"/>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H61" s="296"/>
      <c r="BI61" s="295"/>
      <c r="BK61" s="582"/>
      <c r="BL61" s="578"/>
    </row>
    <row r="62" spans="1:64" ht="31.5" customHeight="1" x14ac:dyDescent="0.25">
      <c r="A62" s="119"/>
      <c r="B62" s="120" t="s">
        <v>171</v>
      </c>
      <c r="C62" s="121" t="s">
        <v>167</v>
      </c>
      <c r="D62" s="122"/>
      <c r="E62" s="116"/>
      <c r="F62" s="116"/>
      <c r="G62" s="116"/>
      <c r="H62" s="116"/>
      <c r="I62" s="116"/>
      <c r="J62" s="116"/>
      <c r="K62" s="116"/>
      <c r="L62" s="116"/>
      <c r="M62" s="116"/>
      <c r="N62" s="116"/>
      <c r="O62" s="116"/>
      <c r="P62" s="116"/>
      <c r="Q62" s="116"/>
      <c r="R62" s="116"/>
      <c r="S62" s="116"/>
      <c r="T62" s="116"/>
      <c r="U62" s="116"/>
      <c r="V62" s="116"/>
      <c r="W62" s="116"/>
      <c r="X62" s="116"/>
      <c r="Y62" s="116"/>
      <c r="Z62" s="116"/>
      <c r="AA62" s="547"/>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H62" s="296"/>
      <c r="BI62" s="295"/>
      <c r="BK62" s="582"/>
      <c r="BL62" s="578"/>
    </row>
    <row r="63" spans="1:64" ht="16.5" thickBot="1" x14ac:dyDescent="0.3">
      <c r="A63" s="119"/>
      <c r="B63" s="120" t="s">
        <v>172</v>
      </c>
      <c r="C63" s="121" t="s">
        <v>168</v>
      </c>
      <c r="D63" s="122"/>
      <c r="E63" s="116"/>
      <c r="F63" s="116"/>
      <c r="G63" s="116"/>
      <c r="H63" s="116"/>
      <c r="I63" s="116"/>
      <c r="J63" s="116"/>
      <c r="K63" s="116"/>
      <c r="L63" s="116"/>
      <c r="M63" s="116"/>
      <c r="N63" s="116"/>
      <c r="O63" s="116"/>
      <c r="P63" s="116"/>
      <c r="Q63" s="116"/>
      <c r="R63" s="116"/>
      <c r="S63" s="116"/>
      <c r="T63" s="116"/>
      <c r="U63" s="116"/>
      <c r="V63" s="116"/>
      <c r="W63" s="116"/>
      <c r="X63" s="116"/>
      <c r="Y63" s="116"/>
      <c r="Z63" s="116"/>
      <c r="AA63" s="547"/>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5"/>
      <c r="AX63" s="115"/>
      <c r="AY63" s="115"/>
      <c r="AZ63" s="116"/>
      <c r="BA63" s="116"/>
      <c r="BB63" s="116"/>
      <c r="BC63" s="116"/>
      <c r="BD63" s="116"/>
      <c r="BE63" s="116"/>
      <c r="BF63" s="116"/>
      <c r="BH63" s="296"/>
      <c r="BI63" s="295"/>
      <c r="BK63" s="584"/>
      <c r="BL63" s="585"/>
    </row>
    <row r="64" spans="1:64" x14ac:dyDescent="0.25">
      <c r="A64" s="119"/>
      <c r="B64" s="120" t="s">
        <v>173</v>
      </c>
      <c r="C64" s="121" t="s">
        <v>127</v>
      </c>
      <c r="D64" s="122"/>
      <c r="E64" s="116"/>
      <c r="F64" s="116"/>
      <c r="G64" s="116"/>
      <c r="H64" s="116"/>
      <c r="I64" s="116"/>
      <c r="J64" s="116"/>
      <c r="K64" s="116"/>
      <c r="L64" s="116"/>
      <c r="M64" s="116"/>
      <c r="N64" s="116"/>
      <c r="O64" s="116"/>
      <c r="P64" s="116"/>
      <c r="Q64" s="116"/>
      <c r="R64" s="116"/>
      <c r="S64" s="116"/>
      <c r="T64" s="116"/>
      <c r="U64" s="116"/>
      <c r="V64" s="116"/>
      <c r="W64" s="116"/>
      <c r="X64" s="116"/>
      <c r="Y64" s="116"/>
      <c r="Z64" s="116"/>
      <c r="AA64" s="547"/>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5"/>
      <c r="AX64" s="115"/>
      <c r="AY64" s="115"/>
      <c r="AZ64" s="116"/>
      <c r="BA64" s="116"/>
      <c r="BB64" s="116"/>
      <c r="BC64" s="116"/>
      <c r="BD64" s="116"/>
      <c r="BE64" s="116"/>
      <c r="BF64" s="116"/>
      <c r="BH64" s="296"/>
      <c r="BI64" s="295"/>
    </row>
    <row r="65" spans="1:61" x14ac:dyDescent="0.25">
      <c r="A65" s="119"/>
      <c r="B65" s="124"/>
      <c r="C65" s="125"/>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547"/>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5"/>
      <c r="AX65" s="115"/>
      <c r="AY65" s="115"/>
      <c r="AZ65" s="116"/>
      <c r="BA65" s="116"/>
      <c r="BB65" s="116"/>
      <c r="BC65" s="116"/>
      <c r="BD65" s="116"/>
      <c r="BE65" s="116"/>
      <c r="BF65" s="116"/>
      <c r="BH65" s="296"/>
      <c r="BI65" s="293"/>
    </row>
    <row r="66" spans="1:61" x14ac:dyDescent="0.25">
      <c r="AW66" s="115"/>
      <c r="AX66" s="115"/>
      <c r="AY66" s="115"/>
      <c r="BH66" s="296"/>
      <c r="BI66" s="293"/>
    </row>
    <row r="67" spans="1:61" x14ac:dyDescent="0.25">
      <c r="BH67" s="296"/>
      <c r="BI67" s="293"/>
    </row>
    <row r="68" spans="1:61" x14ac:dyDescent="0.25">
      <c r="BH68" s="296"/>
      <c r="BI68" s="293"/>
    </row>
    <row r="69" spans="1:61" x14ac:dyDescent="0.25">
      <c r="BH69" s="294"/>
      <c r="BI69" s="293"/>
    </row>
    <row r="70" spans="1:61" x14ac:dyDescent="0.25">
      <c r="BH70" s="294"/>
      <c r="BI70" s="293"/>
    </row>
    <row r="71" spans="1:61" x14ac:dyDescent="0.25">
      <c r="BH71" s="294"/>
      <c r="BI71" s="295"/>
    </row>
    <row r="72" spans="1:61" x14ac:dyDescent="0.25">
      <c r="BH72" s="294"/>
      <c r="BI72" s="295"/>
    </row>
    <row r="73" spans="1:61" x14ac:dyDescent="0.25">
      <c r="BH73" s="294"/>
      <c r="BI73" s="295"/>
    </row>
    <row r="76" spans="1:61" x14ac:dyDescent="0.25">
      <c r="B76" s="143"/>
    </row>
  </sheetData>
  <sheetProtection selectLockedCells="1"/>
  <mergeCells count="11">
    <mergeCell ref="D5:D6"/>
    <mergeCell ref="F5:BD5"/>
    <mergeCell ref="BE5:BE6"/>
    <mergeCell ref="BF5:BF6"/>
    <mergeCell ref="A1:B1"/>
    <mergeCell ref="A2:BE2"/>
    <mergeCell ref="A3:BF3"/>
    <mergeCell ref="BC4:BF4"/>
    <mergeCell ref="A5:A6"/>
    <mergeCell ref="B5:B6"/>
    <mergeCell ref="C5:C6"/>
  </mergeCells>
  <pageMargins left="0.47" right="0.16" top="0.64" bottom="0.2" header="0.56999999999999995" footer="0.16"/>
  <pageSetup paperSize="8"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M76"/>
  <sheetViews>
    <sheetView topLeftCell="A4" zoomScale="70" zoomScaleNormal="70" zoomScaleSheetLayoutView="55" workbookViewId="0">
      <pane xSplit="4" ySplit="3" topLeftCell="AF7" activePane="bottomRight" state="frozen"/>
      <selection activeCell="D14" sqref="D14"/>
      <selection pane="topRight" activeCell="D14" sqref="D14"/>
      <selection pane="bottomLeft" activeCell="D14" sqref="D14"/>
      <selection pane="bottomRight" activeCell="D14" sqref="D14"/>
    </sheetView>
  </sheetViews>
  <sheetFormatPr defaultColWidth="7.85546875" defaultRowHeight="15.75" x14ac:dyDescent="0.25"/>
  <cols>
    <col min="1" max="1" width="7.5703125" style="140" customWidth="1"/>
    <col min="2" max="2" width="53" style="141" bestFit="1" customWidth="1"/>
    <col min="3" max="3" width="8.85546875" style="142" customWidth="1"/>
    <col min="4" max="4" width="14.85546875" style="99" bestFit="1" customWidth="1"/>
    <col min="5" max="7" width="9.7109375" style="99" bestFit="1" customWidth="1"/>
    <col min="8" max="8" width="8.42578125" style="99" bestFit="1" customWidth="1"/>
    <col min="9" max="9" width="9" style="99" bestFit="1" customWidth="1"/>
    <col min="10" max="10" width="8.42578125" style="99" bestFit="1" customWidth="1"/>
    <col min="11" max="12" width="7.140625" style="99" bestFit="1" customWidth="1"/>
    <col min="13" max="13" width="6.5703125" style="99" bestFit="1" customWidth="1"/>
    <col min="14" max="14" width="6.85546875" style="99" bestFit="1" customWidth="1"/>
    <col min="15" max="15" width="8.42578125" style="99" bestFit="1" customWidth="1"/>
    <col min="16" max="16" width="6.85546875" style="99" bestFit="1" customWidth="1"/>
    <col min="17" max="17" width="7.7109375" style="99" bestFit="1" customWidth="1"/>
    <col min="18" max="18" width="10.28515625" style="99" bestFit="1" customWidth="1"/>
    <col min="19" max="19" width="7.7109375" style="99" bestFit="1" customWidth="1"/>
    <col min="20" max="20" width="7.140625" style="99" bestFit="1" customWidth="1"/>
    <col min="21" max="21" width="6.5703125" style="99" bestFit="1" customWidth="1"/>
    <col min="22" max="22" width="7.140625" style="99" bestFit="1" customWidth="1"/>
    <col min="23" max="23" width="7.7109375" style="99" bestFit="1" customWidth="1"/>
    <col min="24" max="24" width="7.140625" style="99" bestFit="1" customWidth="1"/>
    <col min="25" max="26" width="6.5703125" style="99" bestFit="1" customWidth="1"/>
    <col min="27" max="27" width="9.28515625" style="554" bestFit="1" customWidth="1"/>
    <col min="28" max="28" width="7.140625" style="99" bestFit="1" customWidth="1"/>
    <col min="29" max="36" width="7.7109375" style="99" bestFit="1" customWidth="1"/>
    <col min="37" max="37" width="8.42578125" style="99" bestFit="1" customWidth="1"/>
    <col min="38" max="38" width="8" style="99" bestFit="1" customWidth="1"/>
    <col min="39" max="44" width="8.42578125" style="99" bestFit="1" customWidth="1"/>
    <col min="45" max="45" width="6.85546875" style="99" bestFit="1" customWidth="1"/>
    <col min="46" max="46" width="6.5703125" style="99" bestFit="1" customWidth="1"/>
    <col min="47" max="47" width="6.85546875" style="99" bestFit="1" customWidth="1"/>
    <col min="48" max="48" width="9" style="99" bestFit="1" customWidth="1"/>
    <col min="49" max="49" width="7.7109375" style="99" bestFit="1" customWidth="1"/>
    <col min="50" max="50" width="7.140625" style="99" bestFit="1" customWidth="1"/>
    <col min="51" max="52" width="7.7109375" style="99" bestFit="1" customWidth="1"/>
    <col min="53" max="53" width="9" style="99" bestFit="1" customWidth="1"/>
    <col min="54" max="54" width="8.140625" style="99" bestFit="1" customWidth="1"/>
    <col min="55" max="55" width="7.42578125" style="99" bestFit="1" customWidth="1"/>
    <col min="56" max="56" width="8.42578125" style="99" bestFit="1" customWidth="1"/>
    <col min="57" max="57" width="8.7109375" style="99" customWidth="1"/>
    <col min="58" max="58" width="13.85546875" style="99" bestFit="1" customWidth="1"/>
    <col min="59" max="59" width="16.5703125" style="99" customWidth="1"/>
    <col min="60" max="60" width="47.5703125" style="99" customWidth="1"/>
    <col min="61" max="61" width="7.85546875" style="99"/>
    <col min="62" max="62" width="11.7109375" style="99" customWidth="1"/>
    <col min="63" max="63" width="7.85546875" style="99"/>
    <col min="64" max="65" width="20.5703125" style="99" customWidth="1"/>
    <col min="66" max="16384" width="7.85546875" style="99"/>
  </cols>
  <sheetData>
    <row r="1" spans="1:65" x14ac:dyDescent="0.25">
      <c r="A1" s="1249" t="s">
        <v>215</v>
      </c>
      <c r="B1" s="1249"/>
      <c r="C1" s="315"/>
      <c r="D1" s="116"/>
      <c r="E1" s="116"/>
      <c r="F1" s="116"/>
      <c r="G1" s="116"/>
      <c r="H1" s="116"/>
      <c r="I1" s="116"/>
      <c r="J1" s="116"/>
      <c r="K1" s="116"/>
      <c r="L1" s="116"/>
      <c r="M1" s="116"/>
      <c r="N1" s="116"/>
      <c r="O1" s="116"/>
      <c r="P1" s="116"/>
      <c r="Q1" s="116"/>
      <c r="R1" s="116"/>
      <c r="S1" s="116"/>
      <c r="T1" s="116"/>
      <c r="U1" s="116"/>
      <c r="V1" s="116"/>
      <c r="W1" s="116"/>
      <c r="X1" s="116"/>
      <c r="Y1" s="116"/>
      <c r="Z1" s="116"/>
      <c r="AA1" s="547"/>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row>
    <row r="2" spans="1:65" ht="14.25" customHeight="1" x14ac:dyDescent="0.25">
      <c r="A2" s="1250" t="s">
        <v>2</v>
      </c>
      <c r="B2" s="1250"/>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0"/>
      <c r="AT2" s="1250"/>
      <c r="AU2" s="1250"/>
      <c r="AV2" s="1250"/>
      <c r="AW2" s="1250"/>
      <c r="AX2" s="1250"/>
      <c r="AY2" s="1250"/>
      <c r="AZ2" s="1250"/>
      <c r="BA2" s="1250"/>
      <c r="BB2" s="1250"/>
      <c r="BC2" s="1250"/>
      <c r="BD2" s="1250"/>
      <c r="BE2" s="1250"/>
      <c r="BF2" s="116"/>
      <c r="BG2" s="116"/>
    </row>
    <row r="3" spans="1:65" x14ac:dyDescent="0.25">
      <c r="A3" s="1251" t="s">
        <v>216</v>
      </c>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c r="AS3" s="1251"/>
      <c r="AT3" s="1251"/>
      <c r="AU3" s="1251"/>
      <c r="AV3" s="1251"/>
      <c r="AW3" s="1251"/>
      <c r="AX3" s="1251"/>
      <c r="AY3" s="1251"/>
      <c r="AZ3" s="1251"/>
      <c r="BA3" s="1251"/>
      <c r="BB3" s="1251"/>
      <c r="BC3" s="1251"/>
      <c r="BD3" s="1251"/>
      <c r="BE3" s="1251"/>
      <c r="BF3" s="1251"/>
      <c r="BG3" s="116"/>
    </row>
    <row r="4" spans="1:65" x14ac:dyDescent="0.25">
      <c r="A4" s="317"/>
      <c r="B4" s="316"/>
      <c r="C4" s="317"/>
      <c r="D4" s="317"/>
      <c r="E4" s="317"/>
      <c r="F4" s="317"/>
      <c r="G4" s="317"/>
      <c r="H4" s="317"/>
      <c r="I4" s="317"/>
      <c r="J4" s="317"/>
      <c r="K4" s="317"/>
      <c r="L4" s="317"/>
      <c r="M4" s="317"/>
      <c r="N4" s="317"/>
      <c r="O4" s="317"/>
      <c r="P4" s="317"/>
      <c r="Q4" s="317"/>
      <c r="R4" s="317"/>
      <c r="S4" s="317"/>
      <c r="T4" s="317"/>
      <c r="U4" s="317"/>
      <c r="V4" s="317"/>
      <c r="W4" s="317"/>
      <c r="X4" s="317"/>
      <c r="Y4" s="317"/>
      <c r="Z4" s="317"/>
      <c r="AA4" s="548"/>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1252" t="s">
        <v>32</v>
      </c>
      <c r="BD4" s="1252"/>
      <c r="BE4" s="1252"/>
      <c r="BF4" s="1252"/>
      <c r="BG4" s="116"/>
    </row>
    <row r="5" spans="1:65" ht="14.25" customHeight="1" x14ac:dyDescent="0.25">
      <c r="A5" s="1253" t="s">
        <v>20</v>
      </c>
      <c r="B5" s="1254" t="s">
        <v>170</v>
      </c>
      <c r="C5" s="1175" t="s">
        <v>24</v>
      </c>
      <c r="D5" s="1248" t="s">
        <v>427</v>
      </c>
      <c r="E5" s="311"/>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c r="AX5" s="1248"/>
      <c r="AY5" s="1248"/>
      <c r="AZ5" s="1248"/>
      <c r="BA5" s="1248"/>
      <c r="BB5" s="1248"/>
      <c r="BC5" s="1248"/>
      <c r="BD5" s="1248"/>
      <c r="BE5" s="1248" t="s">
        <v>120</v>
      </c>
      <c r="BF5" s="1248" t="s">
        <v>448</v>
      </c>
      <c r="BG5" s="116"/>
    </row>
    <row r="6" spans="1:65" s="138" customFormat="1" ht="36" customHeight="1" x14ac:dyDescent="0.2">
      <c r="A6" s="1253"/>
      <c r="B6" s="1255"/>
      <c r="C6" s="1256"/>
      <c r="D6" s="1248"/>
      <c r="E6" s="312" t="s">
        <v>25</v>
      </c>
      <c r="F6" s="318" t="s">
        <v>86</v>
      </c>
      <c r="G6" s="311" t="s">
        <v>84</v>
      </c>
      <c r="H6" s="311" t="s">
        <v>207</v>
      </c>
      <c r="I6" s="311" t="s">
        <v>56</v>
      </c>
      <c r="J6" s="311" t="s">
        <v>44</v>
      </c>
      <c r="K6" s="311" t="s">
        <v>26</v>
      </c>
      <c r="L6" s="311" t="s">
        <v>27</v>
      </c>
      <c r="M6" s="311" t="s">
        <v>45</v>
      </c>
      <c r="N6" s="311" t="s">
        <v>447</v>
      </c>
      <c r="O6" s="311" t="s">
        <v>78</v>
      </c>
      <c r="P6" s="311" t="s">
        <v>51</v>
      </c>
      <c r="Q6" s="311" t="s">
        <v>58</v>
      </c>
      <c r="R6" s="312" t="s">
        <v>28</v>
      </c>
      <c r="S6" s="311" t="s">
        <v>29</v>
      </c>
      <c r="T6" s="311" t="s">
        <v>30</v>
      </c>
      <c r="U6" s="311" t="s">
        <v>131</v>
      </c>
      <c r="V6" s="311" t="s">
        <v>135</v>
      </c>
      <c r="W6" s="311" t="s">
        <v>133</v>
      </c>
      <c r="X6" s="311" t="s">
        <v>53</v>
      </c>
      <c r="Y6" s="311" t="s">
        <v>46</v>
      </c>
      <c r="Z6" s="311" t="s">
        <v>54</v>
      </c>
      <c r="AA6" s="549" t="s">
        <v>31</v>
      </c>
      <c r="AB6" s="313" t="s">
        <v>249</v>
      </c>
      <c r="AC6" s="313" t="s">
        <v>258</v>
      </c>
      <c r="AD6" s="313" t="s">
        <v>245</v>
      </c>
      <c r="AE6" s="313" t="s">
        <v>436</v>
      </c>
      <c r="AF6" s="313" t="s">
        <v>246</v>
      </c>
      <c r="AG6" s="313" t="s">
        <v>437</v>
      </c>
      <c r="AH6" s="313" t="s">
        <v>438</v>
      </c>
      <c r="AI6" s="313" t="s">
        <v>364</v>
      </c>
      <c r="AJ6" s="313" t="s">
        <v>439</v>
      </c>
      <c r="AK6" s="313" t="s">
        <v>156</v>
      </c>
      <c r="AL6" s="313" t="s">
        <v>77</v>
      </c>
      <c r="AM6" s="313" t="s">
        <v>103</v>
      </c>
      <c r="AN6" s="313" t="s">
        <v>48</v>
      </c>
      <c r="AO6" s="313" t="s">
        <v>440</v>
      </c>
      <c r="AP6" s="313" t="s">
        <v>441</v>
      </c>
      <c r="AQ6" s="313" t="s">
        <v>346</v>
      </c>
      <c r="AR6" s="314" t="s">
        <v>132</v>
      </c>
      <c r="AS6" s="311" t="s">
        <v>159</v>
      </c>
      <c r="AT6" s="311" t="s">
        <v>160</v>
      </c>
      <c r="AU6" s="311" t="s">
        <v>100</v>
      </c>
      <c r="AV6" s="311" t="s">
        <v>101</v>
      </c>
      <c r="AW6" s="311" t="s">
        <v>105</v>
      </c>
      <c r="AX6" s="311" t="s">
        <v>102</v>
      </c>
      <c r="AY6" s="311" t="s">
        <v>126</v>
      </c>
      <c r="AZ6" s="311" t="s">
        <v>111</v>
      </c>
      <c r="BA6" s="311" t="s">
        <v>165</v>
      </c>
      <c r="BB6" s="311" t="s">
        <v>166</v>
      </c>
      <c r="BC6" s="311" t="s">
        <v>82</v>
      </c>
      <c r="BD6" s="311" t="s">
        <v>89</v>
      </c>
      <c r="BE6" s="1248"/>
      <c r="BF6" s="1248"/>
      <c r="BG6" s="117"/>
    </row>
    <row r="7" spans="1:65" s="138" customFormat="1" x14ac:dyDescent="0.25">
      <c r="A7" s="319">
        <v>1</v>
      </c>
      <c r="B7" s="320" t="s">
        <v>35</v>
      </c>
      <c r="C7" s="321" t="s">
        <v>25</v>
      </c>
      <c r="D7" s="601">
        <f>D8+D11+D12+D13+D14+D15+D17+D18+D19</f>
        <v>4883.87</v>
      </c>
      <c r="E7" s="323">
        <f>D7-BE7</f>
        <v>4574.6399999999994</v>
      </c>
      <c r="F7" s="324">
        <f>SUM(F11:F19)</f>
        <v>0</v>
      </c>
      <c r="G7" s="324">
        <f>SUM(G10:G19)</f>
        <v>0</v>
      </c>
      <c r="H7" s="324">
        <f>SUM(H9,H11:H19)</f>
        <v>0</v>
      </c>
      <c r="I7" s="324">
        <f>SUM(I9:I10,I12:I19)</f>
        <v>0</v>
      </c>
      <c r="J7" s="324">
        <f>SUM(J9:J11,J13:J19)</f>
        <v>147.55000000000001</v>
      </c>
      <c r="K7" s="324">
        <f>SUM(K9:K12,K14:K19)</f>
        <v>0</v>
      </c>
      <c r="L7" s="324">
        <f>SUM(L9:L13,L15:L19)</f>
        <v>0</v>
      </c>
      <c r="M7" s="324">
        <f>SUM(M9:M14,M16:M19)</f>
        <v>0</v>
      </c>
      <c r="N7" s="324">
        <f>SUM(N9:N15,N17:N19)</f>
        <v>0</v>
      </c>
      <c r="O7" s="324">
        <f>SUM(O9:O16,O18:O19)</f>
        <v>0</v>
      </c>
      <c r="P7" s="324">
        <f>SUM(P9:P17,P19)</f>
        <v>0</v>
      </c>
      <c r="Q7" s="324">
        <f>SUM(Q9:Q18)</f>
        <v>67.72</v>
      </c>
      <c r="R7" s="325">
        <f>SUM(R9:R19)</f>
        <v>93.96</v>
      </c>
      <c r="S7" s="324">
        <f>SUM(S9:S19)</f>
        <v>0.2</v>
      </c>
      <c r="T7" s="324">
        <f t="shared" ref="T7:BD7" si="0">SUM(T9:T19)</f>
        <v>0.2</v>
      </c>
      <c r="U7" s="324">
        <f t="shared" si="0"/>
        <v>0</v>
      </c>
      <c r="V7" s="324">
        <f t="shared" si="0"/>
        <v>0</v>
      </c>
      <c r="W7" s="324">
        <f t="shared" si="0"/>
        <v>0.47000000000000003</v>
      </c>
      <c r="X7" s="324">
        <f t="shared" si="0"/>
        <v>5.94</v>
      </c>
      <c r="Y7" s="324">
        <f t="shared" si="0"/>
        <v>0</v>
      </c>
      <c r="Z7" s="324">
        <f>SUM(Z9:Z19)</f>
        <v>2.5</v>
      </c>
      <c r="AA7" s="550">
        <f t="shared" si="0"/>
        <v>64.740000000000009</v>
      </c>
      <c r="AB7" s="324">
        <f t="shared" si="0"/>
        <v>8.34</v>
      </c>
      <c r="AC7" s="324">
        <f t="shared" si="0"/>
        <v>11.350000000000001</v>
      </c>
      <c r="AD7" s="324">
        <f t="shared" si="0"/>
        <v>0</v>
      </c>
      <c r="AE7" s="324">
        <f t="shared" si="0"/>
        <v>0</v>
      </c>
      <c r="AF7" s="324">
        <f t="shared" si="0"/>
        <v>0</v>
      </c>
      <c r="AG7" s="324">
        <f t="shared" si="0"/>
        <v>0</v>
      </c>
      <c r="AH7" s="324">
        <f t="shared" si="0"/>
        <v>0</v>
      </c>
      <c r="AI7" s="324">
        <f t="shared" si="0"/>
        <v>0.04</v>
      </c>
      <c r="AJ7" s="324">
        <f t="shared" si="0"/>
        <v>0</v>
      </c>
      <c r="AK7" s="324">
        <f t="shared" si="0"/>
        <v>8.52</v>
      </c>
      <c r="AL7" s="324">
        <f t="shared" si="0"/>
        <v>1.03</v>
      </c>
      <c r="AM7" s="324">
        <f t="shared" si="0"/>
        <v>0.35</v>
      </c>
      <c r="AN7" s="324">
        <f t="shared" si="0"/>
        <v>35</v>
      </c>
      <c r="AO7" s="324">
        <f t="shared" si="0"/>
        <v>0</v>
      </c>
      <c r="AP7" s="324">
        <f t="shared" si="0"/>
        <v>0</v>
      </c>
      <c r="AQ7" s="324">
        <f t="shared" si="0"/>
        <v>0.11</v>
      </c>
      <c r="AR7" s="324">
        <f t="shared" si="0"/>
        <v>0</v>
      </c>
      <c r="AS7" s="324">
        <f t="shared" si="0"/>
        <v>0</v>
      </c>
      <c r="AT7" s="324">
        <f t="shared" si="0"/>
        <v>0</v>
      </c>
      <c r="AU7" s="324">
        <f t="shared" si="0"/>
        <v>18.93</v>
      </c>
      <c r="AV7" s="324">
        <f t="shared" si="0"/>
        <v>0</v>
      </c>
      <c r="AW7" s="324">
        <f t="shared" si="0"/>
        <v>0</v>
      </c>
      <c r="AX7" s="324">
        <f t="shared" si="0"/>
        <v>0</v>
      </c>
      <c r="AY7" s="324">
        <f t="shared" si="0"/>
        <v>0</v>
      </c>
      <c r="AZ7" s="324">
        <f t="shared" si="0"/>
        <v>0.98</v>
      </c>
      <c r="BA7" s="324">
        <f t="shared" si="0"/>
        <v>0</v>
      </c>
      <c r="BB7" s="324">
        <f t="shared" si="0"/>
        <v>0</v>
      </c>
      <c r="BC7" s="324">
        <f t="shared" si="0"/>
        <v>0</v>
      </c>
      <c r="BD7" s="324">
        <f t="shared" si="0"/>
        <v>0</v>
      </c>
      <c r="BE7" s="326">
        <f>SUM(BE9:BE19)</f>
        <v>309.23</v>
      </c>
      <c r="BF7" s="327">
        <f>E60</f>
        <v>4789.91</v>
      </c>
      <c r="BG7" s="117">
        <f t="shared" ref="BG7:BG15" si="1">D7-BF7</f>
        <v>93.960000000000036</v>
      </c>
      <c r="BH7" s="139"/>
      <c r="BI7" s="115"/>
      <c r="BJ7" s="115"/>
      <c r="BK7" s="115"/>
      <c r="BL7" s="581"/>
      <c r="BM7" s="575"/>
    </row>
    <row r="8" spans="1:65" x14ac:dyDescent="0.25">
      <c r="A8" s="319" t="s">
        <v>5</v>
      </c>
      <c r="B8" s="320" t="s">
        <v>85</v>
      </c>
      <c r="C8" s="314" t="s">
        <v>86</v>
      </c>
      <c r="D8" s="601">
        <f>D9+D10</f>
        <v>301.37</v>
      </c>
      <c r="E8" s="328">
        <f>SUM(I8:Q8)</f>
        <v>0</v>
      </c>
      <c r="F8" s="329">
        <f>D8-BE8</f>
        <v>296.74</v>
      </c>
      <c r="G8" s="325">
        <f>SUM(G10)</f>
        <v>0</v>
      </c>
      <c r="H8" s="325">
        <f>SUM(H9)</f>
        <v>0</v>
      </c>
      <c r="I8" s="325">
        <f>SUM(I9:I10)</f>
        <v>0</v>
      </c>
      <c r="J8" s="325">
        <f t="shared" ref="J8:BE8" si="2">SUM(J9:J10)</f>
        <v>0</v>
      </c>
      <c r="K8" s="325">
        <f t="shared" si="2"/>
        <v>0</v>
      </c>
      <c r="L8" s="325">
        <f t="shared" si="2"/>
        <v>0</v>
      </c>
      <c r="M8" s="325">
        <f t="shared" si="2"/>
        <v>0</v>
      </c>
      <c r="N8" s="325">
        <f t="shared" si="2"/>
        <v>0</v>
      </c>
      <c r="O8" s="325">
        <f t="shared" si="2"/>
        <v>0</v>
      </c>
      <c r="P8" s="325">
        <f t="shared" si="2"/>
        <v>0</v>
      </c>
      <c r="Q8" s="325">
        <f t="shared" si="2"/>
        <v>0</v>
      </c>
      <c r="R8" s="325">
        <f>SUM(R9:R10)</f>
        <v>4.63</v>
      </c>
      <c r="S8" s="325">
        <f t="shared" si="2"/>
        <v>0</v>
      </c>
      <c r="T8" s="325">
        <f t="shared" si="2"/>
        <v>0</v>
      </c>
      <c r="U8" s="325">
        <f t="shared" si="2"/>
        <v>0</v>
      </c>
      <c r="V8" s="325">
        <f t="shared" si="2"/>
        <v>0</v>
      </c>
      <c r="W8" s="325">
        <f t="shared" si="2"/>
        <v>0.2</v>
      </c>
      <c r="X8" s="325">
        <f t="shared" si="2"/>
        <v>0</v>
      </c>
      <c r="Y8" s="325">
        <f t="shared" si="2"/>
        <v>0</v>
      </c>
      <c r="Z8" s="325">
        <f>SUM(Z9:Z10)</f>
        <v>0</v>
      </c>
      <c r="AA8" s="551">
        <f t="shared" si="2"/>
        <v>3.4299999999999997</v>
      </c>
      <c r="AB8" s="325">
        <f t="shared" si="2"/>
        <v>1.1299999999999999</v>
      </c>
      <c r="AC8" s="325">
        <f t="shared" si="2"/>
        <v>0.8</v>
      </c>
      <c r="AD8" s="325">
        <f t="shared" si="2"/>
        <v>0</v>
      </c>
      <c r="AE8" s="325">
        <f t="shared" si="2"/>
        <v>0</v>
      </c>
      <c r="AF8" s="325">
        <f t="shared" si="2"/>
        <v>0</v>
      </c>
      <c r="AG8" s="325">
        <f t="shared" si="2"/>
        <v>0</v>
      </c>
      <c r="AH8" s="325">
        <f t="shared" si="2"/>
        <v>0</v>
      </c>
      <c r="AI8" s="325">
        <f t="shared" si="2"/>
        <v>0</v>
      </c>
      <c r="AJ8" s="325">
        <f t="shared" si="2"/>
        <v>0</v>
      </c>
      <c r="AK8" s="325">
        <f t="shared" si="2"/>
        <v>1.5</v>
      </c>
      <c r="AL8" s="325">
        <f t="shared" si="2"/>
        <v>0</v>
      </c>
      <c r="AM8" s="325">
        <f t="shared" si="2"/>
        <v>0</v>
      </c>
      <c r="AN8" s="325">
        <f t="shared" si="2"/>
        <v>0</v>
      </c>
      <c r="AO8" s="325">
        <f t="shared" si="2"/>
        <v>0</v>
      </c>
      <c r="AP8" s="325">
        <f t="shared" si="2"/>
        <v>0</v>
      </c>
      <c r="AQ8" s="325">
        <f t="shared" si="2"/>
        <v>0</v>
      </c>
      <c r="AR8" s="325">
        <f t="shared" si="2"/>
        <v>0</v>
      </c>
      <c r="AS8" s="325">
        <f t="shared" si="2"/>
        <v>0</v>
      </c>
      <c r="AT8" s="325">
        <f t="shared" si="2"/>
        <v>0</v>
      </c>
      <c r="AU8" s="325">
        <f t="shared" si="2"/>
        <v>1</v>
      </c>
      <c r="AV8" s="325">
        <f t="shared" si="2"/>
        <v>0</v>
      </c>
      <c r="AW8" s="325">
        <f t="shared" si="2"/>
        <v>0</v>
      </c>
      <c r="AX8" s="325">
        <f t="shared" si="2"/>
        <v>0</v>
      </c>
      <c r="AY8" s="325">
        <f t="shared" si="2"/>
        <v>0</v>
      </c>
      <c r="AZ8" s="325">
        <f t="shared" si="2"/>
        <v>0</v>
      </c>
      <c r="BA8" s="325">
        <f t="shared" si="2"/>
        <v>0</v>
      </c>
      <c r="BB8" s="325">
        <f t="shared" si="2"/>
        <v>0</v>
      </c>
      <c r="BC8" s="325">
        <f t="shared" si="2"/>
        <v>0</v>
      </c>
      <c r="BD8" s="325">
        <f t="shared" si="2"/>
        <v>0</v>
      </c>
      <c r="BE8" s="325">
        <f t="shared" si="2"/>
        <v>4.63</v>
      </c>
      <c r="BF8" s="314">
        <f>F60</f>
        <v>296.74</v>
      </c>
      <c r="BG8" s="117">
        <f t="shared" si="1"/>
        <v>4.6299999999999955</v>
      </c>
      <c r="BH8" s="139"/>
      <c r="BI8" s="115"/>
      <c r="BJ8" s="115"/>
      <c r="BK8" s="115"/>
      <c r="BL8" s="582"/>
      <c r="BM8" s="576"/>
    </row>
    <row r="9" spans="1:65" x14ac:dyDescent="0.25">
      <c r="A9" s="319"/>
      <c r="B9" s="320" t="s">
        <v>208</v>
      </c>
      <c r="C9" s="314" t="s">
        <v>84</v>
      </c>
      <c r="D9" s="576">
        <v>301.37</v>
      </c>
      <c r="E9" s="328">
        <f>SUM(H9:Q9)</f>
        <v>0</v>
      </c>
      <c r="F9" s="325">
        <f>SUM(H9)</f>
        <v>0</v>
      </c>
      <c r="G9" s="329">
        <f>D9-BE9</f>
        <v>296.74</v>
      </c>
      <c r="H9" s="330"/>
      <c r="I9" s="330"/>
      <c r="J9" s="330"/>
      <c r="K9" s="330"/>
      <c r="L9" s="330"/>
      <c r="M9" s="330"/>
      <c r="N9" s="330"/>
      <c r="O9" s="330"/>
      <c r="P9" s="330"/>
      <c r="Q9" s="330"/>
      <c r="R9" s="325">
        <f t="shared" ref="R9:R19" si="3">SUM(S9:Z9,AB9:BC9)</f>
        <v>4.63</v>
      </c>
      <c r="S9" s="331"/>
      <c r="T9" s="330"/>
      <c r="U9" s="330"/>
      <c r="V9" s="330"/>
      <c r="W9" s="331">
        <v>0.2</v>
      </c>
      <c r="X9" s="330"/>
      <c r="Y9" s="330"/>
      <c r="Z9" s="330"/>
      <c r="AA9" s="552">
        <f>SUM(AB9:AQ9)</f>
        <v>3.4299999999999997</v>
      </c>
      <c r="AB9" s="331">
        <v>1.1299999999999999</v>
      </c>
      <c r="AC9" s="331">
        <v>0.8</v>
      </c>
      <c r="AD9" s="331"/>
      <c r="AE9" s="331"/>
      <c r="AF9" s="331"/>
      <c r="AG9" s="331"/>
      <c r="AH9" s="331"/>
      <c r="AI9" s="331"/>
      <c r="AJ9" s="331"/>
      <c r="AK9" s="331">
        <v>1.5</v>
      </c>
      <c r="AL9" s="331"/>
      <c r="AM9" s="331"/>
      <c r="AN9" s="331"/>
      <c r="AO9" s="331"/>
      <c r="AP9" s="331"/>
      <c r="AQ9" s="331"/>
      <c r="AR9" s="330"/>
      <c r="AS9" s="330"/>
      <c r="AT9" s="330"/>
      <c r="AU9" s="330">
        <v>1</v>
      </c>
      <c r="AV9" s="331"/>
      <c r="AW9" s="331"/>
      <c r="AX9" s="330"/>
      <c r="AY9" s="330"/>
      <c r="AZ9" s="330"/>
      <c r="BA9" s="330"/>
      <c r="BB9" s="330"/>
      <c r="BC9" s="330"/>
      <c r="BD9" s="330"/>
      <c r="BE9" s="325">
        <f>SUM(H9:Q9,S9:Z9,AB9:BD9)</f>
        <v>4.63</v>
      </c>
      <c r="BF9" s="314">
        <f>G60</f>
        <v>296.74</v>
      </c>
      <c r="BG9" s="117">
        <f t="shared" si="1"/>
        <v>4.6299999999999955</v>
      </c>
      <c r="BH9" s="139"/>
      <c r="BI9" s="115"/>
      <c r="BJ9" s="115"/>
      <c r="BK9" s="115"/>
      <c r="BL9" s="586"/>
      <c r="BM9" s="576"/>
    </row>
    <row r="10" spans="1:65" x14ac:dyDescent="0.25">
      <c r="A10" s="319"/>
      <c r="B10" s="320" t="s">
        <v>209</v>
      </c>
      <c r="C10" s="314" t="s">
        <v>207</v>
      </c>
      <c r="D10" s="576"/>
      <c r="E10" s="328">
        <f>SUM(G10,I10:Q10)</f>
        <v>0</v>
      </c>
      <c r="F10" s="325">
        <f>SUM(G10)</f>
        <v>0</v>
      </c>
      <c r="G10" s="330"/>
      <c r="H10" s="329">
        <f>D10-BE10</f>
        <v>0</v>
      </c>
      <c r="I10" s="330"/>
      <c r="J10" s="330"/>
      <c r="K10" s="330"/>
      <c r="L10" s="330"/>
      <c r="M10" s="330"/>
      <c r="N10" s="330"/>
      <c r="O10" s="330"/>
      <c r="P10" s="330"/>
      <c r="Q10" s="330"/>
      <c r="R10" s="325">
        <f t="shared" si="3"/>
        <v>0</v>
      </c>
      <c r="S10" s="330"/>
      <c r="T10" s="330"/>
      <c r="U10" s="330"/>
      <c r="V10" s="330"/>
      <c r="W10" s="330"/>
      <c r="X10" s="330"/>
      <c r="Y10" s="330"/>
      <c r="Z10" s="330"/>
      <c r="AA10" s="552">
        <f t="shared" ref="AA10:AA19" si="4">SUM(AB10:AQ10)</f>
        <v>0</v>
      </c>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25">
        <f>SUM(AB10:BD10,I10:Q10,G10,S10:Z10)</f>
        <v>0</v>
      </c>
      <c r="BF10" s="314">
        <f>H60</f>
        <v>0</v>
      </c>
      <c r="BG10" s="117">
        <f t="shared" si="1"/>
        <v>0</v>
      </c>
      <c r="BH10" s="139"/>
      <c r="BI10" s="115"/>
      <c r="BJ10" s="115"/>
      <c r="BK10" s="115"/>
      <c r="BL10" s="587"/>
      <c r="BM10" s="576"/>
    </row>
    <row r="11" spans="1:65" x14ac:dyDescent="0.25">
      <c r="A11" s="319" t="s">
        <v>6</v>
      </c>
      <c r="B11" s="320" t="s">
        <v>113</v>
      </c>
      <c r="C11" s="314" t="s">
        <v>56</v>
      </c>
      <c r="D11" s="576">
        <v>273.39</v>
      </c>
      <c r="E11" s="328">
        <f>SUM(G11:H11,J11:Q11)</f>
        <v>32.549999999999997</v>
      </c>
      <c r="F11" s="325">
        <f>SUM(G11:H11)</f>
        <v>0</v>
      </c>
      <c r="G11" s="330"/>
      <c r="H11" s="330"/>
      <c r="I11" s="329">
        <f>D11-BE11</f>
        <v>215.69</v>
      </c>
      <c r="J11" s="330">
        <v>32.549999999999997</v>
      </c>
      <c r="K11" s="330"/>
      <c r="L11" s="330"/>
      <c r="M11" s="330"/>
      <c r="N11" s="330"/>
      <c r="O11" s="330"/>
      <c r="P11" s="330"/>
      <c r="Q11" s="330"/>
      <c r="R11" s="325">
        <f t="shared" si="3"/>
        <v>25.15</v>
      </c>
      <c r="S11" s="330">
        <v>0.2</v>
      </c>
      <c r="T11" s="330">
        <v>0.2</v>
      </c>
      <c r="U11" s="330"/>
      <c r="V11" s="330"/>
      <c r="W11" s="330">
        <v>0.27</v>
      </c>
      <c r="X11" s="330"/>
      <c r="Y11" s="330"/>
      <c r="Z11" s="330"/>
      <c r="AA11" s="552">
        <f t="shared" si="4"/>
        <v>11.549999999999999</v>
      </c>
      <c r="AB11" s="330">
        <v>2.89</v>
      </c>
      <c r="AC11" s="330">
        <v>7.9</v>
      </c>
      <c r="AD11" s="330"/>
      <c r="AE11" s="330"/>
      <c r="AF11" s="330"/>
      <c r="AG11" s="330"/>
      <c r="AH11" s="330"/>
      <c r="AI11" s="330">
        <v>0.04</v>
      </c>
      <c r="AJ11" s="330"/>
      <c r="AK11" s="330"/>
      <c r="AL11" s="330">
        <v>0.26</v>
      </c>
      <c r="AM11" s="330">
        <v>0.35</v>
      </c>
      <c r="AN11" s="330"/>
      <c r="AO11" s="330"/>
      <c r="AP11" s="330"/>
      <c r="AQ11" s="330">
        <v>0.11</v>
      </c>
      <c r="AR11" s="330"/>
      <c r="AS11" s="330"/>
      <c r="AT11" s="330"/>
      <c r="AU11" s="330">
        <v>12.93</v>
      </c>
      <c r="AV11" s="330"/>
      <c r="AW11" s="330"/>
      <c r="AX11" s="330"/>
      <c r="AY11" s="330"/>
      <c r="AZ11" s="330"/>
      <c r="BA11" s="330"/>
      <c r="BB11" s="330"/>
      <c r="BC11" s="330"/>
      <c r="BD11" s="330"/>
      <c r="BE11" s="325">
        <f>SUM(AB11:BD11,J11:Q11,G11:H11,S11:Z11)</f>
        <v>57.7</v>
      </c>
      <c r="BF11" s="314">
        <f>I60</f>
        <v>215.69</v>
      </c>
      <c r="BG11" s="117">
        <f t="shared" si="1"/>
        <v>57.699999999999989</v>
      </c>
      <c r="BL11" s="587"/>
      <c r="BM11" s="576"/>
    </row>
    <row r="12" spans="1:65" x14ac:dyDescent="0.25">
      <c r="A12" s="319" t="s">
        <v>7</v>
      </c>
      <c r="B12" s="320" t="s">
        <v>39</v>
      </c>
      <c r="C12" s="314" t="s">
        <v>44</v>
      </c>
      <c r="D12" s="576">
        <v>438.69</v>
      </c>
      <c r="E12" s="328">
        <f>SUM(G12:I12,K12:Q12)</f>
        <v>0</v>
      </c>
      <c r="F12" s="325">
        <f t="shared" ref="F12:F18" si="5">SUM(G12:H12)</f>
        <v>0</v>
      </c>
      <c r="G12" s="330"/>
      <c r="H12" s="330"/>
      <c r="I12" s="330"/>
      <c r="J12" s="329">
        <f>D12-BE12</f>
        <v>416.38</v>
      </c>
      <c r="K12" s="330"/>
      <c r="L12" s="330"/>
      <c r="M12" s="330"/>
      <c r="N12" s="330"/>
      <c r="O12" s="330"/>
      <c r="P12" s="330"/>
      <c r="Q12" s="330"/>
      <c r="R12" s="325">
        <f t="shared" si="3"/>
        <v>22.31</v>
      </c>
      <c r="S12" s="330"/>
      <c r="T12" s="330"/>
      <c r="U12" s="330"/>
      <c r="V12" s="330"/>
      <c r="W12" s="330"/>
      <c r="X12" s="330"/>
      <c r="Y12" s="330"/>
      <c r="Z12" s="330">
        <v>2.5</v>
      </c>
      <c r="AA12" s="552">
        <f t="shared" si="4"/>
        <v>14.309999999999999</v>
      </c>
      <c r="AB12" s="330">
        <v>4.32</v>
      </c>
      <c r="AC12" s="330">
        <v>2.5</v>
      </c>
      <c r="AD12" s="330"/>
      <c r="AE12" s="330"/>
      <c r="AF12" s="330"/>
      <c r="AG12" s="330"/>
      <c r="AH12" s="330"/>
      <c r="AI12" s="330"/>
      <c r="AJ12" s="330"/>
      <c r="AK12" s="330">
        <v>6.72</v>
      </c>
      <c r="AL12" s="330">
        <v>0.77</v>
      </c>
      <c r="AM12" s="330"/>
      <c r="AN12" s="330"/>
      <c r="AO12" s="330"/>
      <c r="AP12" s="330"/>
      <c r="AQ12" s="330"/>
      <c r="AR12" s="330"/>
      <c r="AS12" s="330"/>
      <c r="AT12" s="330"/>
      <c r="AU12" s="330">
        <v>5</v>
      </c>
      <c r="AV12" s="330"/>
      <c r="AW12" s="330"/>
      <c r="AX12" s="330"/>
      <c r="AY12" s="330"/>
      <c r="AZ12" s="330">
        <v>0.5</v>
      </c>
      <c r="BA12" s="330"/>
      <c r="BB12" s="330"/>
      <c r="BC12" s="330"/>
      <c r="BD12" s="330"/>
      <c r="BE12" s="325">
        <f>SUM(AB12:BD12,K12:Q12,G12:I12,S12:Z12)</f>
        <v>22.31</v>
      </c>
      <c r="BF12" s="314">
        <f>J60</f>
        <v>563.93000000000006</v>
      </c>
      <c r="BG12" s="117">
        <f t="shared" si="1"/>
        <v>-125.24000000000007</v>
      </c>
      <c r="BL12" s="587"/>
      <c r="BM12" s="576"/>
    </row>
    <row r="13" spans="1:65" x14ac:dyDescent="0.25">
      <c r="A13" s="319" t="s">
        <v>8</v>
      </c>
      <c r="B13" s="320" t="s">
        <v>15</v>
      </c>
      <c r="C13" s="314" t="s">
        <v>26</v>
      </c>
      <c r="D13" s="577"/>
      <c r="E13" s="328">
        <f>SUM(G13:J13,L13:Q13)</f>
        <v>0</v>
      </c>
      <c r="F13" s="325">
        <f t="shared" si="5"/>
        <v>0</v>
      </c>
      <c r="G13" s="330"/>
      <c r="H13" s="330"/>
      <c r="I13" s="330"/>
      <c r="J13" s="330"/>
      <c r="K13" s="329">
        <f>D13-BE13</f>
        <v>0</v>
      </c>
      <c r="L13" s="330"/>
      <c r="M13" s="330"/>
      <c r="N13" s="330"/>
      <c r="O13" s="330"/>
      <c r="P13" s="330"/>
      <c r="Q13" s="330"/>
      <c r="R13" s="325">
        <f t="shared" si="3"/>
        <v>0</v>
      </c>
      <c r="S13" s="330"/>
      <c r="T13" s="330"/>
      <c r="U13" s="330"/>
      <c r="V13" s="330"/>
      <c r="W13" s="330"/>
      <c r="X13" s="330"/>
      <c r="Y13" s="330"/>
      <c r="Z13" s="330"/>
      <c r="AA13" s="552">
        <f t="shared" si="4"/>
        <v>0</v>
      </c>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25">
        <f>SUM(AB13:BD13,L13:Q13,G13:J13,S13:Z13)</f>
        <v>0</v>
      </c>
      <c r="BF13" s="314">
        <f>K60</f>
        <v>0</v>
      </c>
      <c r="BG13" s="117">
        <f t="shared" si="1"/>
        <v>0</v>
      </c>
      <c r="BL13" s="587"/>
      <c r="BM13" s="576"/>
    </row>
    <row r="14" spans="1:65" x14ac:dyDescent="0.25">
      <c r="A14" s="319" t="s">
        <v>9</v>
      </c>
      <c r="B14" s="320" t="s">
        <v>16</v>
      </c>
      <c r="C14" s="314" t="s">
        <v>27</v>
      </c>
      <c r="D14" s="332"/>
      <c r="E14" s="328">
        <f>SUM(G14:K14,M14:Q14)</f>
        <v>0</v>
      </c>
      <c r="F14" s="325">
        <f t="shared" si="5"/>
        <v>0</v>
      </c>
      <c r="G14" s="330"/>
      <c r="H14" s="330"/>
      <c r="I14" s="330"/>
      <c r="J14" s="330"/>
      <c r="K14" s="330"/>
      <c r="L14" s="329">
        <f>D14-BE14</f>
        <v>0</v>
      </c>
      <c r="M14" s="330"/>
      <c r="N14" s="330"/>
      <c r="O14" s="330"/>
      <c r="P14" s="330"/>
      <c r="Q14" s="330"/>
      <c r="R14" s="325">
        <f t="shared" si="3"/>
        <v>0</v>
      </c>
      <c r="S14" s="330"/>
      <c r="T14" s="330"/>
      <c r="U14" s="330"/>
      <c r="V14" s="330"/>
      <c r="W14" s="330"/>
      <c r="X14" s="330"/>
      <c r="Y14" s="330"/>
      <c r="Z14" s="330"/>
      <c r="AA14" s="552">
        <f t="shared" si="4"/>
        <v>0</v>
      </c>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25">
        <f>SUM(AB14:BD14,M14:Q14,G14:K14,S14:Z14)</f>
        <v>0</v>
      </c>
      <c r="BF14" s="314">
        <f>L60</f>
        <v>0</v>
      </c>
      <c r="BG14" s="117">
        <f t="shared" si="1"/>
        <v>0</v>
      </c>
      <c r="BL14" s="587"/>
      <c r="BM14" s="576"/>
    </row>
    <row r="15" spans="1:65" x14ac:dyDescent="0.25">
      <c r="A15" s="319" t="s">
        <v>41</v>
      </c>
      <c r="B15" s="320" t="s">
        <v>40</v>
      </c>
      <c r="C15" s="314" t="s">
        <v>45</v>
      </c>
      <c r="D15" s="577">
        <v>3867.6</v>
      </c>
      <c r="E15" s="328">
        <f>SUM(G15:L15,N15:Q15)</f>
        <v>182.72</v>
      </c>
      <c r="F15" s="325">
        <f t="shared" si="5"/>
        <v>0</v>
      </c>
      <c r="G15" s="330"/>
      <c r="H15" s="330"/>
      <c r="I15" s="330"/>
      <c r="J15" s="330">
        <v>115</v>
      </c>
      <c r="K15" s="330"/>
      <c r="L15" s="330"/>
      <c r="M15" s="329">
        <f>D15-BE15</f>
        <v>3643.0099999999998</v>
      </c>
      <c r="N15" s="330"/>
      <c r="O15" s="330"/>
      <c r="P15" s="330"/>
      <c r="Q15" s="330">
        <v>67.72</v>
      </c>
      <c r="R15" s="325">
        <f t="shared" si="3"/>
        <v>41.87</v>
      </c>
      <c r="S15" s="330"/>
      <c r="T15" s="330"/>
      <c r="U15" s="330"/>
      <c r="V15" s="330"/>
      <c r="W15" s="330"/>
      <c r="X15" s="330">
        <v>5.94</v>
      </c>
      <c r="Y15" s="330"/>
      <c r="Z15" s="330"/>
      <c r="AA15" s="552">
        <f t="shared" si="4"/>
        <v>35.450000000000003</v>
      </c>
      <c r="AB15" s="330"/>
      <c r="AC15" s="330">
        <v>0.15</v>
      </c>
      <c r="AD15" s="330"/>
      <c r="AE15" s="330"/>
      <c r="AF15" s="330"/>
      <c r="AG15" s="330"/>
      <c r="AH15" s="330"/>
      <c r="AI15" s="330"/>
      <c r="AJ15" s="330"/>
      <c r="AK15" s="330">
        <v>0.3</v>
      </c>
      <c r="AL15" s="330"/>
      <c r="AM15" s="330"/>
      <c r="AN15" s="330">
        <v>35</v>
      </c>
      <c r="AO15" s="330"/>
      <c r="AP15" s="330"/>
      <c r="AQ15" s="330"/>
      <c r="AR15" s="330"/>
      <c r="AS15" s="330"/>
      <c r="AT15" s="330"/>
      <c r="AU15" s="330"/>
      <c r="AV15" s="330"/>
      <c r="AW15" s="330"/>
      <c r="AX15" s="330"/>
      <c r="AY15" s="330"/>
      <c r="AZ15" s="330">
        <v>0.48</v>
      </c>
      <c r="BA15" s="330"/>
      <c r="BB15" s="330"/>
      <c r="BC15" s="330"/>
      <c r="BD15" s="330"/>
      <c r="BE15" s="325">
        <f>SUM(AB15:BD15,N15:Q15,G15:L15,S15:Z15)</f>
        <v>224.59</v>
      </c>
      <c r="BF15" s="314">
        <f>M60</f>
        <v>3643.0099999999998</v>
      </c>
      <c r="BG15" s="117">
        <f t="shared" si="1"/>
        <v>224.59000000000015</v>
      </c>
      <c r="BL15" s="587"/>
      <c r="BM15" s="576"/>
    </row>
    <row r="16" spans="1:65" x14ac:dyDescent="0.25">
      <c r="A16" s="319"/>
      <c r="B16" s="333" t="s">
        <v>446</v>
      </c>
      <c r="C16" s="314" t="s">
        <v>447</v>
      </c>
      <c r="D16" s="577">
        <v>1208.1099999999999</v>
      </c>
      <c r="E16" s="328">
        <f>SUM(G16:M16,O16:Q16)</f>
        <v>0</v>
      </c>
      <c r="F16" s="325">
        <f>SUM(G16:H16)</f>
        <v>0</v>
      </c>
      <c r="G16" s="330"/>
      <c r="H16" s="330"/>
      <c r="I16" s="330"/>
      <c r="J16" s="330"/>
      <c r="K16" s="330"/>
      <c r="L16" s="330"/>
      <c r="M16" s="330"/>
      <c r="N16" s="329">
        <f>D16-BE16</f>
        <v>1208.1099999999999</v>
      </c>
      <c r="O16" s="330"/>
      <c r="P16" s="330"/>
      <c r="Q16" s="330"/>
      <c r="R16" s="325">
        <f t="shared" si="3"/>
        <v>0</v>
      </c>
      <c r="S16" s="330"/>
      <c r="T16" s="330"/>
      <c r="U16" s="330"/>
      <c r="V16" s="330"/>
      <c r="W16" s="330"/>
      <c r="X16" s="330"/>
      <c r="Y16" s="330"/>
      <c r="Z16" s="330"/>
      <c r="AA16" s="552">
        <f t="shared" si="4"/>
        <v>0</v>
      </c>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25">
        <f>SUM(AB16:BD16,O16:Q16,G16:M16,S16:Z16)</f>
        <v>0</v>
      </c>
      <c r="BF16" s="314">
        <f>N60</f>
        <v>1208.1099999999999</v>
      </c>
      <c r="BG16" s="117"/>
      <c r="BL16" s="587"/>
      <c r="BM16" s="576"/>
    </row>
    <row r="17" spans="1:65" x14ac:dyDescent="0.25">
      <c r="A17" s="319" t="s">
        <v>42</v>
      </c>
      <c r="B17" s="320" t="s">
        <v>90</v>
      </c>
      <c r="C17" s="314" t="s">
        <v>78</v>
      </c>
      <c r="D17" s="577">
        <v>2.82</v>
      </c>
      <c r="E17" s="328">
        <f>SUM(G17:N17,P17:Q17)</f>
        <v>0</v>
      </c>
      <c r="F17" s="325">
        <f t="shared" si="5"/>
        <v>0</v>
      </c>
      <c r="G17" s="330"/>
      <c r="H17" s="330"/>
      <c r="I17" s="330"/>
      <c r="J17" s="330"/>
      <c r="K17" s="330"/>
      <c r="L17" s="330"/>
      <c r="M17" s="330"/>
      <c r="N17" s="330"/>
      <c r="O17" s="329">
        <f>D17-BE17</f>
        <v>2.82</v>
      </c>
      <c r="P17" s="330"/>
      <c r="Q17" s="330"/>
      <c r="R17" s="325">
        <f t="shared" si="3"/>
        <v>0</v>
      </c>
      <c r="S17" s="330"/>
      <c r="T17" s="330"/>
      <c r="U17" s="330"/>
      <c r="V17" s="330"/>
      <c r="W17" s="330"/>
      <c r="X17" s="330"/>
      <c r="Y17" s="330"/>
      <c r="Z17" s="330"/>
      <c r="AA17" s="552">
        <f t="shared" si="4"/>
        <v>0</v>
      </c>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25">
        <f>SUM(AB17:BD17,P17:Q17,G17:N17,S17:Z17)</f>
        <v>0</v>
      </c>
      <c r="BF17" s="314">
        <f>O60</f>
        <v>2.82</v>
      </c>
      <c r="BG17" s="117">
        <f t="shared" ref="BG17:BG27" si="6">D17-BF17</f>
        <v>0</v>
      </c>
      <c r="BL17" s="586"/>
      <c r="BM17" s="576"/>
    </row>
    <row r="18" spans="1:65" x14ac:dyDescent="0.25">
      <c r="A18" s="319" t="s">
        <v>52</v>
      </c>
      <c r="B18" s="320" t="s">
        <v>50</v>
      </c>
      <c r="C18" s="314" t="s">
        <v>51</v>
      </c>
      <c r="D18" s="332"/>
      <c r="E18" s="328">
        <f>SUM(G18:O18,Q18)</f>
        <v>0</v>
      </c>
      <c r="F18" s="325">
        <f t="shared" si="5"/>
        <v>0</v>
      </c>
      <c r="G18" s="330"/>
      <c r="H18" s="330"/>
      <c r="I18" s="330"/>
      <c r="J18" s="330"/>
      <c r="K18" s="330"/>
      <c r="L18" s="330"/>
      <c r="M18" s="330"/>
      <c r="N18" s="330"/>
      <c r="O18" s="330"/>
      <c r="P18" s="329">
        <f>D18-BE18</f>
        <v>0</v>
      </c>
      <c r="Q18" s="330"/>
      <c r="R18" s="325">
        <f t="shared" si="3"/>
        <v>0</v>
      </c>
      <c r="S18" s="330"/>
      <c r="T18" s="330"/>
      <c r="U18" s="330"/>
      <c r="V18" s="330"/>
      <c r="W18" s="330"/>
      <c r="X18" s="330"/>
      <c r="Y18" s="330"/>
      <c r="Z18" s="330"/>
      <c r="AA18" s="552">
        <f t="shared" si="4"/>
        <v>0</v>
      </c>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25">
        <f>SUM(AB18:BD18,Q18,G18:O18,S18:Z18)</f>
        <v>0</v>
      </c>
      <c r="BF18" s="314">
        <f>P60</f>
        <v>0</v>
      </c>
      <c r="BG18" s="117">
        <f t="shared" si="6"/>
        <v>0</v>
      </c>
      <c r="BL18" s="586"/>
      <c r="BM18" s="577"/>
    </row>
    <row r="19" spans="1:65" ht="16.5" thickBot="1" x14ac:dyDescent="0.3">
      <c r="A19" s="319" t="s">
        <v>192</v>
      </c>
      <c r="B19" s="320" t="s">
        <v>57</v>
      </c>
      <c r="C19" s="314" t="s">
        <v>58</v>
      </c>
      <c r="D19" s="589"/>
      <c r="E19" s="328">
        <f>SUM(G19:P19)</f>
        <v>0</v>
      </c>
      <c r="F19" s="325">
        <f>SUM(G19:H19)</f>
        <v>0</v>
      </c>
      <c r="G19" s="330"/>
      <c r="H19" s="330"/>
      <c r="I19" s="330"/>
      <c r="J19" s="330"/>
      <c r="K19" s="330"/>
      <c r="L19" s="330"/>
      <c r="M19" s="330"/>
      <c r="N19" s="330"/>
      <c r="O19" s="330"/>
      <c r="P19" s="330"/>
      <c r="Q19" s="329">
        <f>D19-BE19</f>
        <v>0</v>
      </c>
      <c r="R19" s="325">
        <f t="shared" si="3"/>
        <v>0</v>
      </c>
      <c r="S19" s="330"/>
      <c r="T19" s="330"/>
      <c r="U19" s="330"/>
      <c r="V19" s="330"/>
      <c r="W19" s="330"/>
      <c r="X19" s="330"/>
      <c r="Y19" s="330"/>
      <c r="Z19" s="330"/>
      <c r="AA19" s="552">
        <f t="shared" si="4"/>
        <v>0</v>
      </c>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25">
        <f>SUM(AB19:BD19,G19:P19,S19:Z19)</f>
        <v>0</v>
      </c>
      <c r="BF19" s="314">
        <f>Q60</f>
        <v>67.72</v>
      </c>
      <c r="BG19" s="117">
        <f t="shared" si="6"/>
        <v>-67.72</v>
      </c>
      <c r="BL19" s="586"/>
      <c r="BM19" s="577"/>
    </row>
    <row r="20" spans="1:65" x14ac:dyDescent="0.25">
      <c r="A20" s="319">
        <v>2</v>
      </c>
      <c r="B20" s="319" t="s">
        <v>36</v>
      </c>
      <c r="C20" s="314" t="s">
        <v>28</v>
      </c>
      <c r="D20" s="601">
        <f>D21+D22+D23+D24+D25+D26+D27+D28+D29+D46+D47+D48+D49+D50+D51+D52+D53+D54+D55+D56+D57</f>
        <v>621.24900000000002</v>
      </c>
      <c r="E20" s="328">
        <f>SUM(G20:Q20)</f>
        <v>0</v>
      </c>
      <c r="F20" s="325">
        <f>SUM(G20:H20)</f>
        <v>0</v>
      </c>
      <c r="G20" s="325">
        <f t="shared" ref="G20:Q20" si="7">SUM(G21:G28,G30:G57)</f>
        <v>0</v>
      </c>
      <c r="H20" s="325">
        <f t="shared" si="7"/>
        <v>0</v>
      </c>
      <c r="I20" s="325">
        <f t="shared" si="7"/>
        <v>0</v>
      </c>
      <c r="J20" s="325">
        <f t="shared" si="7"/>
        <v>0</v>
      </c>
      <c r="K20" s="325">
        <f t="shared" si="7"/>
        <v>0</v>
      </c>
      <c r="L20" s="325">
        <f t="shared" si="7"/>
        <v>0</v>
      </c>
      <c r="M20" s="325">
        <f t="shared" si="7"/>
        <v>0</v>
      </c>
      <c r="N20" s="325">
        <f t="shared" si="7"/>
        <v>0</v>
      </c>
      <c r="O20" s="325">
        <f t="shared" si="7"/>
        <v>0</v>
      </c>
      <c r="P20" s="325">
        <f t="shared" si="7"/>
        <v>0</v>
      </c>
      <c r="Q20" s="325">
        <f t="shared" si="7"/>
        <v>0</v>
      </c>
      <c r="R20" s="329">
        <f>D20-BE20</f>
        <v>619.42899999999997</v>
      </c>
      <c r="S20" s="325">
        <f>SUM(S30:S57,S22:S28)</f>
        <v>0</v>
      </c>
      <c r="T20" s="325">
        <f>SUM(T30:T57,T21,T23:T28)</f>
        <v>0</v>
      </c>
      <c r="U20" s="325">
        <f>SUM(U21:U22,U30:U57,U24:U28)</f>
        <v>0</v>
      </c>
      <c r="V20" s="325">
        <f>SUM(V21:V23,V30:V57,V25:V28)</f>
        <v>0</v>
      </c>
      <c r="W20" s="325">
        <f>SUM(W21:W24,W30:W57,W26:W28)</f>
        <v>0</v>
      </c>
      <c r="X20" s="325">
        <f>SUM(X21:X25,X30:X57,X27:X28)</f>
        <v>0.03</v>
      </c>
      <c r="Y20" s="325">
        <f>SUM(Y21:Y26,Y30:Y57,Y28)</f>
        <v>0</v>
      </c>
      <c r="Z20" s="325">
        <f>SUM(Z21:Z27,Z30:Z57)</f>
        <v>0</v>
      </c>
      <c r="AA20" s="551">
        <f>SUM(AA21:AA28,AA30:AA57)</f>
        <v>0.1</v>
      </c>
      <c r="AB20" s="325">
        <f>SUM(AB21:AB28,AB31:AB57)</f>
        <v>0</v>
      </c>
      <c r="AC20" s="325">
        <f>SUM(AC21:AC28,AC32:AC57,AC30:AC30)</f>
        <v>0.02</v>
      </c>
      <c r="AD20" s="325">
        <f>SUM(AD21:AD28,AD33:AD57,AD30:AD31)</f>
        <v>0</v>
      </c>
      <c r="AE20" s="325">
        <f>SUM(AE21:AE28,AE34:AE57,AE30:AE32)</f>
        <v>0</v>
      </c>
      <c r="AF20" s="325">
        <f>SUM(AF21:AF28,AF35:AF57,AF30:AF33)</f>
        <v>0</v>
      </c>
      <c r="AG20" s="325">
        <f>SUM(AG21:AG28,AG36:AG57,AG30:AG34)</f>
        <v>0</v>
      </c>
      <c r="AH20" s="325">
        <f>SUM(AH21:AH28,AH37:AH57,AH30:AH35)</f>
        <v>0</v>
      </c>
      <c r="AI20" s="325">
        <f>SUM(AI21:AI28,AI38:AI57,AI30:AI36)</f>
        <v>0.08</v>
      </c>
      <c r="AJ20" s="325">
        <f>SUM(AJ21:AJ28,AJ39:AJ57,AJ30:AJ37)</f>
        <v>0</v>
      </c>
      <c r="AK20" s="325">
        <f>SUM(AK21:AK28,AK40:AK57,AK30:AK38)</f>
        <v>0</v>
      </c>
      <c r="AL20" s="325">
        <f>SUM(AL21:AL28,AL41:AL57,AL30:AL39)</f>
        <v>0</v>
      </c>
      <c r="AM20" s="325">
        <f>SUM(AM21:AM28,AM42:AM57,AM30:AM40)</f>
        <v>0</v>
      </c>
      <c r="AN20" s="325">
        <f>SUM(AN21:AN28,AN43:AN57,AN30:AN41)</f>
        <v>0</v>
      </c>
      <c r="AO20" s="325">
        <f>SUM(AO21:AO28,AO44:AO57,AO30:AO42)</f>
        <v>0</v>
      </c>
      <c r="AP20" s="325">
        <f>SUM(AP21:AP28,AP45:AP57,AP30:AP43)</f>
        <v>0</v>
      </c>
      <c r="AQ20" s="325">
        <f>SUM(AQ21:AQ28,AQ46:AQ57,AQ30:AQ44)</f>
        <v>0</v>
      </c>
      <c r="AR20" s="325">
        <f>SUM(AR21:AR28,AR47:AR57,AR30:AR45)</f>
        <v>0</v>
      </c>
      <c r="AS20" s="325">
        <f>SUM(AS21:AS28,AS48:AS57,AS30:AS46)</f>
        <v>0.8</v>
      </c>
      <c r="AT20" s="325">
        <f>SUM(AT21:AT28,AT49:AT57,AT30:AT47)</f>
        <v>0.86</v>
      </c>
      <c r="AU20" s="325">
        <f>SUM(AU21:AU28,AU50:AU57,AU30:AU48)</f>
        <v>0.03</v>
      </c>
      <c r="AV20" s="325">
        <f>SUM(AV21:AV28,AV51:AV57,AV30:AV49)</f>
        <v>0</v>
      </c>
      <c r="AW20" s="325">
        <f>SUM(AW21:AW28,AW52:AW57,AW30:AW50)</f>
        <v>0</v>
      </c>
      <c r="AX20" s="325">
        <f>SUM(AX21:AX28,AX53:AX57,AX30:AX51)</f>
        <v>0</v>
      </c>
      <c r="AY20" s="325">
        <f>SUM(AY21:AY28,AY54:AY57,AY30:AY52)</f>
        <v>0</v>
      </c>
      <c r="AZ20" s="325">
        <f>SUM(AZ21:AZ28,AZ55:AZ57,AZ30:AZ53)</f>
        <v>0</v>
      </c>
      <c r="BA20" s="325">
        <f>SUM(BA21:BA28,BA56:BA57,BA30:BA54)</f>
        <v>0</v>
      </c>
      <c r="BB20" s="325">
        <f>SUM(BB21:BB28,BB57,BB30:BB55)</f>
        <v>0</v>
      </c>
      <c r="BC20" s="325">
        <f>SUM(BC21:BC28,BC30:BC56)</f>
        <v>0</v>
      </c>
      <c r="BD20" s="325">
        <f>SUM(BD21:BD28,BD30:BD57)</f>
        <v>0</v>
      </c>
      <c r="BE20" s="325">
        <f>SUM(BE21:BE28,BE30:BE57)</f>
        <v>1.8200000000000003</v>
      </c>
      <c r="BF20" s="314">
        <f>R60</f>
        <v>724.99900000000002</v>
      </c>
      <c r="BG20" s="117">
        <f t="shared" si="6"/>
        <v>-103.75</v>
      </c>
      <c r="BH20" s="292"/>
      <c r="BI20" s="293"/>
      <c r="BL20" s="581"/>
      <c r="BM20" s="580"/>
    </row>
    <row r="21" spans="1:65" x14ac:dyDescent="0.25">
      <c r="A21" s="319" t="s">
        <v>21</v>
      </c>
      <c r="B21" s="320" t="s">
        <v>17</v>
      </c>
      <c r="C21" s="314" t="s">
        <v>29</v>
      </c>
      <c r="D21" s="578"/>
      <c r="E21" s="328">
        <f>SUM(G21:Q21)</f>
        <v>0</v>
      </c>
      <c r="F21" s="325">
        <f t="shared" ref="F21:F56" si="8">SUM(G21:H21)</f>
        <v>0</v>
      </c>
      <c r="G21" s="330"/>
      <c r="H21" s="330"/>
      <c r="I21" s="330"/>
      <c r="J21" s="330"/>
      <c r="K21" s="330"/>
      <c r="L21" s="330"/>
      <c r="M21" s="330"/>
      <c r="N21" s="330"/>
      <c r="O21" s="330"/>
      <c r="P21" s="330"/>
      <c r="Q21" s="330"/>
      <c r="R21" s="325">
        <f>SUM(T21:Z21,AB21:BC21)</f>
        <v>0</v>
      </c>
      <c r="S21" s="329">
        <f>D21-BE21</f>
        <v>0</v>
      </c>
      <c r="T21" s="330"/>
      <c r="U21" s="330"/>
      <c r="V21" s="330"/>
      <c r="W21" s="330"/>
      <c r="X21" s="330"/>
      <c r="Y21" s="330"/>
      <c r="Z21" s="330"/>
      <c r="AA21" s="551">
        <f>SUM(AB21:AQ21)</f>
        <v>0</v>
      </c>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25">
        <f>SUM(AB21:BD21,G21:Q21,T21:Z21)</f>
        <v>0</v>
      </c>
      <c r="BF21" s="314">
        <f>S60</f>
        <v>0.2</v>
      </c>
      <c r="BG21" s="117">
        <f t="shared" si="6"/>
        <v>-0.2</v>
      </c>
      <c r="BH21" s="294"/>
      <c r="BI21" s="295"/>
      <c r="BL21" s="582"/>
      <c r="BM21" s="578"/>
    </row>
    <row r="22" spans="1:65" x14ac:dyDescent="0.25">
      <c r="A22" s="319" t="s">
        <v>10</v>
      </c>
      <c r="B22" s="320" t="s">
        <v>18</v>
      </c>
      <c r="C22" s="314" t="s">
        <v>30</v>
      </c>
      <c r="D22" s="601"/>
      <c r="E22" s="328">
        <f>SUM(G22:Q22)</f>
        <v>0</v>
      </c>
      <c r="F22" s="325">
        <f t="shared" si="8"/>
        <v>0</v>
      </c>
      <c r="G22" s="330"/>
      <c r="H22" s="330"/>
      <c r="I22" s="330"/>
      <c r="J22" s="330"/>
      <c r="K22" s="330"/>
      <c r="L22" s="330"/>
      <c r="M22" s="330"/>
      <c r="N22" s="330"/>
      <c r="O22" s="330"/>
      <c r="P22" s="330"/>
      <c r="Q22" s="330"/>
      <c r="R22" s="325">
        <f>SUM(S22,U22:Z22,AB22:BC22)</f>
        <v>0</v>
      </c>
      <c r="S22" s="330"/>
      <c r="T22" s="329">
        <f>D22-BE22</f>
        <v>0</v>
      </c>
      <c r="U22" s="330"/>
      <c r="V22" s="330"/>
      <c r="W22" s="330"/>
      <c r="X22" s="330"/>
      <c r="Y22" s="330"/>
      <c r="Z22" s="330"/>
      <c r="AA22" s="551">
        <f t="shared" ref="AA22:AA28" si="9">SUM(AB22:AQ22)</f>
        <v>0</v>
      </c>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25">
        <f>SUM(AB22:BD22,G22:Q22,U22:Z22,S22)</f>
        <v>0</v>
      </c>
      <c r="BF22" s="314">
        <f>T60</f>
        <v>0.2</v>
      </c>
      <c r="BG22" s="117">
        <f t="shared" si="6"/>
        <v>-0.2</v>
      </c>
      <c r="BH22" s="296"/>
      <c r="BI22" s="295"/>
      <c r="BL22" s="583"/>
      <c r="BM22" s="578"/>
    </row>
    <row r="23" spans="1:65" x14ac:dyDescent="0.25">
      <c r="A23" s="319" t="s">
        <v>11</v>
      </c>
      <c r="B23" s="320" t="s">
        <v>19</v>
      </c>
      <c r="C23" s="314" t="s">
        <v>131</v>
      </c>
      <c r="D23" s="601"/>
      <c r="E23" s="328">
        <f t="shared" ref="E23:E58" si="10">SUM(G23:Q23)</f>
        <v>0</v>
      </c>
      <c r="F23" s="325">
        <f t="shared" si="8"/>
        <v>0</v>
      </c>
      <c r="G23" s="330"/>
      <c r="H23" s="330"/>
      <c r="I23" s="330"/>
      <c r="J23" s="330"/>
      <c r="K23" s="330"/>
      <c r="L23" s="330"/>
      <c r="M23" s="330"/>
      <c r="N23" s="330"/>
      <c r="O23" s="330"/>
      <c r="P23" s="330"/>
      <c r="Q23" s="330"/>
      <c r="R23" s="325">
        <f>SUM(S23:T23,V23:Z23,AB23:BC23)</f>
        <v>0</v>
      </c>
      <c r="S23" s="330"/>
      <c r="T23" s="330"/>
      <c r="U23" s="329">
        <f>D23-BE23</f>
        <v>0</v>
      </c>
      <c r="V23" s="330"/>
      <c r="W23" s="330"/>
      <c r="X23" s="330"/>
      <c r="Y23" s="330"/>
      <c r="Z23" s="330"/>
      <c r="AA23" s="551">
        <f t="shared" si="9"/>
        <v>0</v>
      </c>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25">
        <f>SUM(AB23:BD23,G23:Q23,V23:Z23,S23:T23)</f>
        <v>0</v>
      </c>
      <c r="BF23" s="314">
        <f>U60</f>
        <v>0</v>
      </c>
      <c r="BG23" s="117">
        <f t="shared" si="6"/>
        <v>0</v>
      </c>
      <c r="BH23" s="296"/>
      <c r="BI23" s="295"/>
      <c r="BL23" s="583"/>
      <c r="BM23" s="578"/>
    </row>
    <row r="24" spans="1:65" x14ac:dyDescent="0.25">
      <c r="A24" s="319" t="s">
        <v>13</v>
      </c>
      <c r="B24" s="320" t="s">
        <v>91</v>
      </c>
      <c r="C24" s="314" t="s">
        <v>135</v>
      </c>
      <c r="D24" s="601"/>
      <c r="E24" s="328">
        <f t="shared" si="10"/>
        <v>0</v>
      </c>
      <c r="F24" s="325">
        <f t="shared" si="8"/>
        <v>0</v>
      </c>
      <c r="G24" s="330"/>
      <c r="H24" s="330"/>
      <c r="I24" s="330"/>
      <c r="J24" s="330"/>
      <c r="K24" s="330"/>
      <c r="L24" s="330"/>
      <c r="M24" s="330"/>
      <c r="N24" s="330"/>
      <c r="O24" s="330"/>
      <c r="P24" s="330"/>
      <c r="Q24" s="330"/>
      <c r="R24" s="325">
        <f>SUM(S24:U24,AB24:BC24,W24:Z24)</f>
        <v>0</v>
      </c>
      <c r="S24" s="330"/>
      <c r="T24" s="330"/>
      <c r="U24" s="330"/>
      <c r="V24" s="329">
        <f>D24-BE24</f>
        <v>0</v>
      </c>
      <c r="W24" s="330"/>
      <c r="X24" s="330"/>
      <c r="Y24" s="330"/>
      <c r="Z24" s="330"/>
      <c r="AA24" s="551">
        <f t="shared" si="9"/>
        <v>0</v>
      </c>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25">
        <f>SUM(AB24:BD24,G24:Q24,W24:Z24,S24:U24)</f>
        <v>0</v>
      </c>
      <c r="BF24" s="314">
        <f>V60</f>
        <v>0</v>
      </c>
      <c r="BG24" s="117">
        <f t="shared" si="6"/>
        <v>0</v>
      </c>
      <c r="BH24" s="296"/>
      <c r="BI24" s="295"/>
      <c r="BL24" s="582"/>
      <c r="BM24" s="578"/>
    </row>
    <row r="25" spans="1:65" x14ac:dyDescent="0.25">
      <c r="A25" s="319" t="s">
        <v>14</v>
      </c>
      <c r="B25" s="320" t="s">
        <v>92</v>
      </c>
      <c r="C25" s="314" t="s">
        <v>133</v>
      </c>
      <c r="D25" s="578">
        <v>10.46</v>
      </c>
      <c r="E25" s="328">
        <f t="shared" si="10"/>
        <v>0</v>
      </c>
      <c r="F25" s="325">
        <f t="shared" si="8"/>
        <v>0</v>
      </c>
      <c r="G25" s="330"/>
      <c r="H25" s="330"/>
      <c r="I25" s="330"/>
      <c r="J25" s="330"/>
      <c r="K25" s="330"/>
      <c r="L25" s="330"/>
      <c r="M25" s="330"/>
      <c r="N25" s="330"/>
      <c r="O25" s="330"/>
      <c r="P25" s="330"/>
      <c r="Q25" s="330"/>
      <c r="R25" s="325">
        <f>SUM(S25:V25,AB25:BC25,X25:Z25)</f>
        <v>0</v>
      </c>
      <c r="S25" s="330"/>
      <c r="T25" s="330"/>
      <c r="U25" s="330"/>
      <c r="V25" s="330"/>
      <c r="W25" s="329">
        <f>D25-BE25</f>
        <v>10.46</v>
      </c>
      <c r="X25" s="330"/>
      <c r="Y25" s="330"/>
      <c r="Z25" s="330"/>
      <c r="AA25" s="551">
        <f t="shared" si="9"/>
        <v>0</v>
      </c>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25">
        <f>SUM(AB25:BD25,G25:Q25,X25:Z25,S25:V25)</f>
        <v>0</v>
      </c>
      <c r="BF25" s="314">
        <f>W60</f>
        <v>10.930000000000001</v>
      </c>
      <c r="BG25" s="117">
        <f t="shared" si="6"/>
        <v>-0.47000000000000064</v>
      </c>
      <c r="BH25" s="296"/>
      <c r="BI25" s="295"/>
      <c r="BL25" s="583"/>
      <c r="BM25" s="578"/>
    </row>
    <row r="26" spans="1:65" x14ac:dyDescent="0.25">
      <c r="A26" s="319" t="s">
        <v>22</v>
      </c>
      <c r="B26" s="320" t="s">
        <v>93</v>
      </c>
      <c r="C26" s="314" t="s">
        <v>53</v>
      </c>
      <c r="D26" s="578"/>
      <c r="E26" s="328">
        <f t="shared" si="10"/>
        <v>0</v>
      </c>
      <c r="F26" s="325">
        <f t="shared" si="8"/>
        <v>0</v>
      </c>
      <c r="G26" s="330"/>
      <c r="H26" s="330"/>
      <c r="I26" s="330"/>
      <c r="J26" s="330"/>
      <c r="K26" s="330"/>
      <c r="L26" s="330"/>
      <c r="M26" s="330"/>
      <c r="N26" s="330"/>
      <c r="O26" s="330"/>
      <c r="P26" s="330"/>
      <c r="Q26" s="330"/>
      <c r="R26" s="325">
        <f>SUM(S26:W26,AB26:BC26,Y26:Z26)</f>
        <v>0</v>
      </c>
      <c r="S26" s="330"/>
      <c r="T26" s="330"/>
      <c r="U26" s="330"/>
      <c r="V26" s="330"/>
      <c r="W26" s="330"/>
      <c r="X26" s="329">
        <f>D26-BE26</f>
        <v>0</v>
      </c>
      <c r="Y26" s="330"/>
      <c r="Z26" s="330"/>
      <c r="AA26" s="551">
        <f t="shared" si="9"/>
        <v>0</v>
      </c>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25">
        <f>SUM(AB26:BD26,G26:Q26,Y26:Z26,S26:W26)</f>
        <v>0</v>
      </c>
      <c r="BF26" s="314">
        <f>X60</f>
        <v>5.9700000000000006</v>
      </c>
      <c r="BG26" s="117">
        <f t="shared" si="6"/>
        <v>-5.9700000000000006</v>
      </c>
      <c r="BH26" s="296"/>
      <c r="BI26" s="295"/>
      <c r="BL26" s="583"/>
      <c r="BM26" s="578"/>
    </row>
    <row r="27" spans="1:65" x14ac:dyDescent="0.25">
      <c r="A27" s="319" t="s">
        <v>23</v>
      </c>
      <c r="B27" s="320" t="s">
        <v>94</v>
      </c>
      <c r="C27" s="314" t="s">
        <v>46</v>
      </c>
      <c r="D27" s="601"/>
      <c r="E27" s="328">
        <f t="shared" si="10"/>
        <v>0</v>
      </c>
      <c r="F27" s="325">
        <f t="shared" si="8"/>
        <v>0</v>
      </c>
      <c r="G27" s="330"/>
      <c r="H27" s="330"/>
      <c r="I27" s="330"/>
      <c r="J27" s="330"/>
      <c r="K27" s="330"/>
      <c r="L27" s="330"/>
      <c r="M27" s="330"/>
      <c r="N27" s="330"/>
      <c r="O27" s="330"/>
      <c r="P27" s="330"/>
      <c r="Q27" s="330"/>
      <c r="R27" s="325">
        <f>SUM(S27:X27,AB27:BC27,Z27)</f>
        <v>0</v>
      </c>
      <c r="S27" s="330"/>
      <c r="T27" s="330"/>
      <c r="U27" s="330"/>
      <c r="V27" s="330"/>
      <c r="W27" s="330"/>
      <c r="X27" s="330"/>
      <c r="Y27" s="329">
        <f>D27-BE27</f>
        <v>0</v>
      </c>
      <c r="Z27" s="330"/>
      <c r="AA27" s="551">
        <f t="shared" si="9"/>
        <v>0</v>
      </c>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25">
        <f>SUM(AB27:BD27,G27:Q27,Z27,S27:X27)</f>
        <v>0</v>
      </c>
      <c r="BF27" s="314">
        <f>Y60</f>
        <v>0</v>
      </c>
      <c r="BG27" s="117">
        <f t="shared" si="6"/>
        <v>0</v>
      </c>
      <c r="BH27" s="296"/>
      <c r="BI27" s="295"/>
      <c r="BL27" s="583"/>
      <c r="BM27" s="578"/>
    </row>
    <row r="28" spans="1:65" x14ac:dyDescent="0.25">
      <c r="A28" s="319"/>
      <c r="B28" s="320" t="s">
        <v>106</v>
      </c>
      <c r="C28" s="314" t="s">
        <v>54</v>
      </c>
      <c r="D28" s="605"/>
      <c r="E28" s="328">
        <f t="shared" si="10"/>
        <v>0</v>
      </c>
      <c r="F28" s="325">
        <f t="shared" si="8"/>
        <v>0</v>
      </c>
      <c r="G28" s="330"/>
      <c r="H28" s="330"/>
      <c r="I28" s="330"/>
      <c r="J28" s="330"/>
      <c r="K28" s="330"/>
      <c r="L28" s="330"/>
      <c r="M28" s="330"/>
      <c r="N28" s="330"/>
      <c r="O28" s="330"/>
      <c r="P28" s="330"/>
      <c r="Q28" s="330"/>
      <c r="R28" s="325">
        <f>SUM(S28:Y28,AB28:BC28)</f>
        <v>0</v>
      </c>
      <c r="S28" s="330"/>
      <c r="T28" s="330"/>
      <c r="U28" s="330"/>
      <c r="V28" s="330"/>
      <c r="W28" s="330"/>
      <c r="X28" s="330"/>
      <c r="Y28" s="330"/>
      <c r="Z28" s="329">
        <f>D28-BE28</f>
        <v>0</v>
      </c>
      <c r="AA28" s="551">
        <f t="shared" si="9"/>
        <v>0</v>
      </c>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25">
        <f>SUM(AB28:BD28,G28:Q28,S28:Y28)</f>
        <v>0</v>
      </c>
      <c r="BF28" s="314">
        <f>Z60</f>
        <v>3.19</v>
      </c>
      <c r="BG28" s="117"/>
      <c r="BH28" s="296"/>
      <c r="BI28" s="295"/>
      <c r="BL28" s="583"/>
      <c r="BM28" s="578"/>
    </row>
    <row r="29" spans="1:65" s="554" customFormat="1" x14ac:dyDescent="0.25">
      <c r="A29" s="555" t="s">
        <v>47</v>
      </c>
      <c r="B29" s="556" t="s">
        <v>139</v>
      </c>
      <c r="C29" s="557" t="s">
        <v>31</v>
      </c>
      <c r="D29" s="606">
        <f>SUM(D30:D45)</f>
        <v>223.70899999999997</v>
      </c>
      <c r="E29" s="559">
        <f t="shared" si="10"/>
        <v>0</v>
      </c>
      <c r="F29" s="551">
        <f t="shared" si="8"/>
        <v>0</v>
      </c>
      <c r="G29" s="551">
        <f>SUM(G30:G45)</f>
        <v>0</v>
      </c>
      <c r="H29" s="551">
        <f t="shared" ref="H29:Z29" si="11">SUM(H30:H45)</f>
        <v>0</v>
      </c>
      <c r="I29" s="551">
        <f t="shared" si="11"/>
        <v>0</v>
      </c>
      <c r="J29" s="551">
        <f t="shared" si="11"/>
        <v>0</v>
      </c>
      <c r="K29" s="551">
        <f t="shared" si="11"/>
        <v>0</v>
      </c>
      <c r="L29" s="551">
        <f t="shared" si="11"/>
        <v>0</v>
      </c>
      <c r="M29" s="551">
        <f t="shared" si="11"/>
        <v>0</v>
      </c>
      <c r="N29" s="551">
        <f t="shared" si="11"/>
        <v>0</v>
      </c>
      <c r="O29" s="551">
        <f t="shared" si="11"/>
        <v>0</v>
      </c>
      <c r="P29" s="551">
        <f t="shared" si="11"/>
        <v>0</v>
      </c>
      <c r="Q29" s="551">
        <f t="shared" si="11"/>
        <v>0</v>
      </c>
      <c r="R29" s="551">
        <f t="shared" si="11"/>
        <v>1.1400000000000001</v>
      </c>
      <c r="S29" s="551">
        <f t="shared" si="11"/>
        <v>0</v>
      </c>
      <c r="T29" s="551">
        <f t="shared" si="11"/>
        <v>0</v>
      </c>
      <c r="U29" s="551">
        <f t="shared" si="11"/>
        <v>0</v>
      </c>
      <c r="V29" s="551">
        <f t="shared" si="11"/>
        <v>0</v>
      </c>
      <c r="W29" s="551">
        <f t="shared" si="11"/>
        <v>0</v>
      </c>
      <c r="X29" s="551">
        <f t="shared" si="11"/>
        <v>0</v>
      </c>
      <c r="Y29" s="551">
        <f t="shared" si="11"/>
        <v>0</v>
      </c>
      <c r="Z29" s="551">
        <f t="shared" si="11"/>
        <v>0</v>
      </c>
      <c r="AA29" s="551">
        <f>D29-BE29</f>
        <v>222.56899999999999</v>
      </c>
      <c r="AB29" s="551">
        <f>SUM(AB31:AB45)</f>
        <v>0</v>
      </c>
      <c r="AC29" s="551">
        <f>SUM(AC30,AC32:AC45)</f>
        <v>0</v>
      </c>
      <c r="AD29" s="551">
        <f>SUM(AD30:AD31,AD33:AD45)</f>
        <v>0</v>
      </c>
      <c r="AE29" s="551">
        <f>SUM(AE30:AE32,AE34:AE45)</f>
        <v>0</v>
      </c>
      <c r="AF29" s="551">
        <f>SUM(AF30:AF33,AF35:AF45)</f>
        <v>0</v>
      </c>
      <c r="AG29" s="551">
        <f>SUM(AG30:AG34,AG36:AG45)</f>
        <v>0</v>
      </c>
      <c r="AH29" s="551">
        <f>SUM(AH30:AH35,AH37:AH45)</f>
        <v>0</v>
      </c>
      <c r="AI29" s="551">
        <f>SUM(AI30:AI36,AI38:AI45)</f>
        <v>0</v>
      </c>
      <c r="AJ29" s="551">
        <f>SUM(AJ30:AJ37,AJ39:AJ45)</f>
        <v>0</v>
      </c>
      <c r="AK29" s="551">
        <f>SUM(AK30:AK38,AK40:AK45)</f>
        <v>0</v>
      </c>
      <c r="AL29" s="551">
        <f>SUM(AL30:AL39,AL41:AL45)</f>
        <v>0</v>
      </c>
      <c r="AM29" s="551">
        <f>SUM(AM30:AM40,AM42:AM45)</f>
        <v>0</v>
      </c>
      <c r="AN29" s="551">
        <f>SUM(AN30:AN41,AN43:AN45)</f>
        <v>0</v>
      </c>
      <c r="AO29" s="551">
        <f>SUM(AO30:AO42,AO44:AO45)</f>
        <v>0</v>
      </c>
      <c r="AP29" s="551">
        <f>SUM(AP30:AP43,AP45)</f>
        <v>0</v>
      </c>
      <c r="AQ29" s="551">
        <f>SUM(AQ30:AQ44)</f>
        <v>0</v>
      </c>
      <c r="AR29" s="551">
        <f>SUM(AR30:AR45)</f>
        <v>0</v>
      </c>
      <c r="AS29" s="551">
        <f t="shared" ref="AS29:BD29" si="12">SUM(AS30:AS45)</f>
        <v>0.25</v>
      </c>
      <c r="AT29" s="551">
        <f t="shared" si="12"/>
        <v>0.86</v>
      </c>
      <c r="AU29" s="551">
        <f t="shared" si="12"/>
        <v>0.03</v>
      </c>
      <c r="AV29" s="551">
        <f t="shared" si="12"/>
        <v>0</v>
      </c>
      <c r="AW29" s="551">
        <f t="shared" si="12"/>
        <v>0</v>
      </c>
      <c r="AX29" s="551">
        <f t="shared" si="12"/>
        <v>0</v>
      </c>
      <c r="AY29" s="551">
        <f t="shared" si="12"/>
        <v>0</v>
      </c>
      <c r="AZ29" s="551">
        <f t="shared" si="12"/>
        <v>0</v>
      </c>
      <c r="BA29" s="551">
        <f t="shared" si="12"/>
        <v>0</v>
      </c>
      <c r="BB29" s="551">
        <f t="shared" si="12"/>
        <v>0</v>
      </c>
      <c r="BC29" s="551">
        <f t="shared" si="12"/>
        <v>0</v>
      </c>
      <c r="BD29" s="551">
        <f t="shared" si="12"/>
        <v>0</v>
      </c>
      <c r="BE29" s="551">
        <f>SUM(BE30:BE45)</f>
        <v>1.1400000000000001</v>
      </c>
      <c r="BF29" s="557">
        <f>AA60</f>
        <v>296.50900000000001</v>
      </c>
      <c r="BG29" s="560">
        <f>D29-BF29</f>
        <v>-72.80000000000004</v>
      </c>
      <c r="BH29" s="561"/>
      <c r="BI29" s="562"/>
      <c r="BL29" s="583"/>
      <c r="BM29" s="578"/>
    </row>
    <row r="30" spans="1:65" x14ac:dyDescent="0.25">
      <c r="A30" s="319" t="s">
        <v>442</v>
      </c>
      <c r="B30" s="320" t="s">
        <v>248</v>
      </c>
      <c r="C30" s="314" t="s">
        <v>249</v>
      </c>
      <c r="D30" s="579">
        <v>158.869</v>
      </c>
      <c r="E30" s="328">
        <f t="shared" si="10"/>
        <v>0</v>
      </c>
      <c r="F30" s="325">
        <f t="shared" si="8"/>
        <v>0</v>
      </c>
      <c r="G30" s="330"/>
      <c r="H30" s="330"/>
      <c r="I30" s="330"/>
      <c r="J30" s="330"/>
      <c r="K30" s="330"/>
      <c r="L30" s="330"/>
      <c r="M30" s="330"/>
      <c r="N30" s="330"/>
      <c r="O30" s="330"/>
      <c r="P30" s="330"/>
      <c r="Q30" s="330"/>
      <c r="R30" s="325">
        <f>SUM(S30:Z30,AC30:BC30)</f>
        <v>0.03</v>
      </c>
      <c r="S30" s="330"/>
      <c r="T30" s="330"/>
      <c r="U30" s="330"/>
      <c r="V30" s="330"/>
      <c r="W30" s="330"/>
      <c r="X30" s="330"/>
      <c r="Y30" s="330"/>
      <c r="Z30" s="330"/>
      <c r="AA30" s="551">
        <f>SUM(AC30:AQ30)</f>
        <v>0</v>
      </c>
      <c r="AB30" s="337">
        <f>D30-BE30</f>
        <v>158.839</v>
      </c>
      <c r="AC30" s="330"/>
      <c r="AD30" s="330"/>
      <c r="AE30" s="330"/>
      <c r="AF30" s="330"/>
      <c r="AG30" s="330"/>
      <c r="AH30" s="330"/>
      <c r="AI30" s="330"/>
      <c r="AJ30" s="330"/>
      <c r="AK30" s="330"/>
      <c r="AL30" s="330"/>
      <c r="AM30" s="330"/>
      <c r="AN30" s="330"/>
      <c r="AO30" s="330"/>
      <c r="AP30" s="330"/>
      <c r="AQ30" s="330"/>
      <c r="AR30" s="330"/>
      <c r="AS30" s="330"/>
      <c r="AT30" s="330"/>
      <c r="AU30" s="330">
        <v>0.03</v>
      </c>
      <c r="AV30" s="330"/>
      <c r="AW30" s="330"/>
      <c r="AX30" s="330"/>
      <c r="AY30" s="330"/>
      <c r="AZ30" s="330"/>
      <c r="BA30" s="330"/>
      <c r="BB30" s="330"/>
      <c r="BC30" s="330"/>
      <c r="BD30" s="330"/>
      <c r="BE30" s="325">
        <f>SUM(G30:Q30,S30:Z30,AC30:BD30)</f>
        <v>0.03</v>
      </c>
      <c r="BF30" s="314">
        <f>AB60</f>
        <v>167.179</v>
      </c>
      <c r="BG30" s="117">
        <f t="shared" ref="BG30:BG58" si="13">D30-BF30</f>
        <v>-8.3100000000000023</v>
      </c>
      <c r="BH30" s="296"/>
      <c r="BI30" s="295"/>
      <c r="BL30" s="583"/>
      <c r="BM30" s="578"/>
    </row>
    <row r="31" spans="1:65" x14ac:dyDescent="0.25">
      <c r="A31" s="319" t="s">
        <v>442</v>
      </c>
      <c r="B31" s="320" t="s">
        <v>257</v>
      </c>
      <c r="C31" s="314" t="s">
        <v>258</v>
      </c>
      <c r="D31" s="578">
        <v>16.28</v>
      </c>
      <c r="E31" s="328">
        <f t="shared" si="10"/>
        <v>0</v>
      </c>
      <c r="F31" s="325">
        <f t="shared" si="8"/>
        <v>0</v>
      </c>
      <c r="G31" s="330"/>
      <c r="H31" s="330"/>
      <c r="I31" s="330"/>
      <c r="J31" s="330"/>
      <c r="K31" s="330"/>
      <c r="L31" s="330"/>
      <c r="M31" s="330"/>
      <c r="N31" s="330"/>
      <c r="O31" s="330"/>
      <c r="P31" s="330"/>
      <c r="Q31" s="330"/>
      <c r="R31" s="325">
        <f>SUM(S31:Z31,AD31:BC31,AB31)</f>
        <v>0</v>
      </c>
      <c r="S31" s="330"/>
      <c r="T31" s="330"/>
      <c r="U31" s="330"/>
      <c r="V31" s="330"/>
      <c r="W31" s="330"/>
      <c r="X31" s="330"/>
      <c r="Y31" s="330"/>
      <c r="Z31" s="330"/>
      <c r="AA31" s="551">
        <f>SUM(AB31,AD31:AQ31)</f>
        <v>0</v>
      </c>
      <c r="AB31" s="330"/>
      <c r="AC31" s="337">
        <f>D31-BE31</f>
        <v>16.28</v>
      </c>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25">
        <f>SUM(G31:Q31,S31:Z31,AD31:BD31,AB31)</f>
        <v>0</v>
      </c>
      <c r="BF31" s="314">
        <f>AC60</f>
        <v>36.75</v>
      </c>
      <c r="BG31" s="117">
        <f t="shared" si="13"/>
        <v>-20.47</v>
      </c>
      <c r="BH31" s="296"/>
      <c r="BI31" s="295"/>
      <c r="BL31" s="583"/>
      <c r="BM31" s="578"/>
    </row>
    <row r="32" spans="1:65" x14ac:dyDescent="0.25">
      <c r="A32" s="319" t="s">
        <v>442</v>
      </c>
      <c r="B32" s="320" t="s">
        <v>443</v>
      </c>
      <c r="C32" s="314" t="s">
        <v>245</v>
      </c>
      <c r="D32" s="578">
        <v>0.01</v>
      </c>
      <c r="E32" s="328">
        <f t="shared" si="10"/>
        <v>0</v>
      </c>
      <c r="F32" s="325">
        <f t="shared" si="8"/>
        <v>0</v>
      </c>
      <c r="G32" s="330"/>
      <c r="H32" s="330"/>
      <c r="I32" s="330"/>
      <c r="J32" s="330"/>
      <c r="K32" s="330"/>
      <c r="L32" s="330"/>
      <c r="M32" s="330"/>
      <c r="N32" s="330"/>
      <c r="O32" s="330"/>
      <c r="P32" s="330"/>
      <c r="Q32" s="330"/>
      <c r="R32" s="325">
        <f>SUM(S32:Z32,AE32:BC32,AB32:AC32)</f>
        <v>0</v>
      </c>
      <c r="S32" s="330"/>
      <c r="T32" s="330"/>
      <c r="U32" s="330"/>
      <c r="V32" s="330"/>
      <c r="W32" s="330"/>
      <c r="X32" s="330"/>
      <c r="Y32" s="330"/>
      <c r="Z32" s="330"/>
      <c r="AA32" s="551">
        <f>SUM(AB32:AC32,AE32:AQ32)</f>
        <v>0</v>
      </c>
      <c r="AB32" s="330"/>
      <c r="AC32" s="330"/>
      <c r="AD32" s="337">
        <f>D32-BE32</f>
        <v>0.01</v>
      </c>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25">
        <f>SUM(G32:Q32,S32:Z32,AE32:BD32,AB32:AC32)</f>
        <v>0</v>
      </c>
      <c r="BF32" s="314">
        <f>AD60</f>
        <v>0.01</v>
      </c>
      <c r="BG32" s="117">
        <f t="shared" si="13"/>
        <v>0</v>
      </c>
      <c r="BH32" s="296"/>
      <c r="BI32" s="295"/>
      <c r="BL32" s="583"/>
      <c r="BM32" s="578"/>
    </row>
    <row r="33" spans="1:65" x14ac:dyDescent="0.25">
      <c r="A33" s="319" t="s">
        <v>442</v>
      </c>
      <c r="B33" s="320" t="s">
        <v>444</v>
      </c>
      <c r="C33" s="314" t="s">
        <v>436</v>
      </c>
      <c r="D33" s="578">
        <v>0.14000000000000001</v>
      </c>
      <c r="E33" s="328">
        <f t="shared" si="10"/>
        <v>0</v>
      </c>
      <c r="F33" s="325">
        <f t="shared" si="8"/>
        <v>0</v>
      </c>
      <c r="G33" s="330"/>
      <c r="H33" s="330"/>
      <c r="I33" s="330"/>
      <c r="J33" s="330"/>
      <c r="K33" s="330"/>
      <c r="L33" s="330"/>
      <c r="M33" s="330"/>
      <c r="N33" s="330"/>
      <c r="O33" s="330"/>
      <c r="P33" s="330"/>
      <c r="Q33" s="330"/>
      <c r="R33" s="325">
        <f>SUM(S33:Z33,AF33:BC33,AB33:AD33)</f>
        <v>0</v>
      </c>
      <c r="S33" s="330"/>
      <c r="T33" s="330"/>
      <c r="U33" s="330"/>
      <c r="V33" s="330"/>
      <c r="W33" s="330"/>
      <c r="X33" s="330"/>
      <c r="Y33" s="330"/>
      <c r="Z33" s="330"/>
      <c r="AA33" s="551">
        <f>SUM(AB33:AD33,AF33:AQ33)</f>
        <v>0</v>
      </c>
      <c r="AB33" s="330"/>
      <c r="AC33" s="330"/>
      <c r="AD33" s="330"/>
      <c r="AE33" s="337">
        <f>D33-BE33</f>
        <v>0.14000000000000001</v>
      </c>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25">
        <f>SUM(G33:Q33,S33:Z33,AF33:BD33,AB33:AD33)</f>
        <v>0</v>
      </c>
      <c r="BF33" s="314">
        <f>AE60</f>
        <v>0.14000000000000001</v>
      </c>
      <c r="BG33" s="117">
        <f t="shared" si="13"/>
        <v>0</v>
      </c>
      <c r="BH33" s="296"/>
      <c r="BI33" s="295"/>
      <c r="BL33" s="583"/>
      <c r="BM33" s="578"/>
    </row>
    <row r="34" spans="1:65" x14ac:dyDescent="0.25">
      <c r="A34" s="319" t="s">
        <v>442</v>
      </c>
      <c r="B34" s="320" t="s">
        <v>277</v>
      </c>
      <c r="C34" s="314" t="s">
        <v>246</v>
      </c>
      <c r="D34" s="578">
        <v>2.5499999999999998</v>
      </c>
      <c r="E34" s="328">
        <f t="shared" si="10"/>
        <v>0</v>
      </c>
      <c r="F34" s="325">
        <f t="shared" si="8"/>
        <v>0</v>
      </c>
      <c r="G34" s="330"/>
      <c r="H34" s="330"/>
      <c r="I34" s="330"/>
      <c r="J34" s="330"/>
      <c r="K34" s="330"/>
      <c r="L34" s="330"/>
      <c r="M34" s="330"/>
      <c r="N34" s="330"/>
      <c r="O34" s="330"/>
      <c r="P34" s="330"/>
      <c r="Q34" s="330"/>
      <c r="R34" s="325">
        <f>SUM(S34:Z34,AG34:BC34,AB34:AE34)</f>
        <v>0.25</v>
      </c>
      <c r="S34" s="330"/>
      <c r="T34" s="330"/>
      <c r="U34" s="330"/>
      <c r="V34" s="330"/>
      <c r="W34" s="330"/>
      <c r="X34" s="330"/>
      <c r="Y34" s="330"/>
      <c r="Z34" s="330"/>
      <c r="AA34" s="551">
        <f>SUM(AB34:AE34,AG34:AQ34)</f>
        <v>0</v>
      </c>
      <c r="AB34" s="330"/>
      <c r="AC34" s="330"/>
      <c r="AD34" s="330"/>
      <c r="AE34" s="330"/>
      <c r="AF34" s="337">
        <f>D34-BE34</f>
        <v>2.2999999999999998</v>
      </c>
      <c r="AG34" s="330"/>
      <c r="AH34" s="330"/>
      <c r="AI34" s="330"/>
      <c r="AJ34" s="330"/>
      <c r="AK34" s="330"/>
      <c r="AL34" s="330"/>
      <c r="AM34" s="330"/>
      <c r="AN34" s="330"/>
      <c r="AO34" s="330"/>
      <c r="AP34" s="330"/>
      <c r="AQ34" s="330"/>
      <c r="AR34" s="330"/>
      <c r="AS34" s="330">
        <v>0.25</v>
      </c>
      <c r="AT34" s="330"/>
      <c r="AU34" s="330"/>
      <c r="AV34" s="330"/>
      <c r="AW34" s="330"/>
      <c r="AX34" s="330"/>
      <c r="AY34" s="330"/>
      <c r="AZ34" s="330"/>
      <c r="BA34" s="330"/>
      <c r="BB34" s="330"/>
      <c r="BC34" s="330"/>
      <c r="BD34" s="330"/>
      <c r="BE34" s="325">
        <f>SUM(G34:Q34,S34:Z34,AG34:BD34,AB34:AE34)</f>
        <v>0.25</v>
      </c>
      <c r="BF34" s="314">
        <f>AF60</f>
        <v>2.2999999999999998</v>
      </c>
      <c r="BG34" s="117">
        <f t="shared" si="13"/>
        <v>0.25</v>
      </c>
      <c r="BH34" s="296"/>
      <c r="BI34" s="295"/>
      <c r="BL34" s="583"/>
      <c r="BM34" s="578"/>
    </row>
    <row r="35" spans="1:65" x14ac:dyDescent="0.25">
      <c r="A35" s="319" t="s">
        <v>442</v>
      </c>
      <c r="B35" s="320" t="s">
        <v>445</v>
      </c>
      <c r="C35" s="314" t="s">
        <v>437</v>
      </c>
      <c r="D35" s="578">
        <v>6.67</v>
      </c>
      <c r="E35" s="328">
        <f t="shared" si="10"/>
        <v>0</v>
      </c>
      <c r="F35" s="325">
        <f t="shared" si="8"/>
        <v>0</v>
      </c>
      <c r="G35" s="330"/>
      <c r="H35" s="330"/>
      <c r="I35" s="330"/>
      <c r="J35" s="330"/>
      <c r="K35" s="330"/>
      <c r="L35" s="330"/>
      <c r="M35" s="330"/>
      <c r="N35" s="330"/>
      <c r="O35" s="330"/>
      <c r="P35" s="330"/>
      <c r="Q35" s="330"/>
      <c r="R35" s="325">
        <f>SUM(S35:Z35,AH35:BC35,AB35:AF35)</f>
        <v>0.86</v>
      </c>
      <c r="S35" s="330"/>
      <c r="T35" s="330"/>
      <c r="U35" s="330"/>
      <c r="V35" s="330"/>
      <c r="W35" s="330"/>
      <c r="X35" s="330"/>
      <c r="Y35" s="330"/>
      <c r="Z35" s="330"/>
      <c r="AA35" s="551">
        <f>SUM(AB35:AF35,AH35:AQ35)</f>
        <v>0</v>
      </c>
      <c r="AB35" s="330"/>
      <c r="AC35" s="330"/>
      <c r="AD35" s="330"/>
      <c r="AE35" s="330"/>
      <c r="AF35" s="330"/>
      <c r="AG35" s="337">
        <f>D35-BE35</f>
        <v>5.81</v>
      </c>
      <c r="AH35" s="330"/>
      <c r="AI35" s="330"/>
      <c r="AJ35" s="330"/>
      <c r="AK35" s="330"/>
      <c r="AL35" s="330"/>
      <c r="AM35" s="330"/>
      <c r="AN35" s="330"/>
      <c r="AO35" s="330"/>
      <c r="AP35" s="330"/>
      <c r="AQ35" s="330"/>
      <c r="AR35" s="330"/>
      <c r="AS35" s="330"/>
      <c r="AT35" s="330">
        <v>0.86</v>
      </c>
      <c r="AU35" s="330"/>
      <c r="AV35" s="330"/>
      <c r="AW35" s="330"/>
      <c r="AX35" s="330"/>
      <c r="AY35" s="330"/>
      <c r="AZ35" s="330"/>
      <c r="BA35" s="330"/>
      <c r="BB35" s="330"/>
      <c r="BC35" s="330"/>
      <c r="BD35" s="330"/>
      <c r="BE35" s="325">
        <f>SUM(G35:Q35,S35:Z35,AH35:BD35,AB35:AF35)</f>
        <v>0.86</v>
      </c>
      <c r="BF35" s="314">
        <f>AG60</f>
        <v>5.81</v>
      </c>
      <c r="BG35" s="117">
        <f t="shared" si="13"/>
        <v>0.86000000000000032</v>
      </c>
      <c r="BH35" s="296"/>
      <c r="BI35" s="295"/>
      <c r="BL35" s="583"/>
      <c r="BM35" s="578"/>
    </row>
    <row r="36" spans="1:65" x14ac:dyDescent="0.25">
      <c r="A36" s="319" t="s">
        <v>442</v>
      </c>
      <c r="B36" s="320" t="s">
        <v>449</v>
      </c>
      <c r="C36" s="314" t="s">
        <v>438</v>
      </c>
      <c r="D36" s="578">
        <v>0.17</v>
      </c>
      <c r="E36" s="328">
        <f t="shared" si="10"/>
        <v>0</v>
      </c>
      <c r="F36" s="325">
        <f t="shared" si="8"/>
        <v>0</v>
      </c>
      <c r="G36" s="330"/>
      <c r="H36" s="330"/>
      <c r="I36" s="330"/>
      <c r="J36" s="330"/>
      <c r="K36" s="330"/>
      <c r="L36" s="330"/>
      <c r="M36" s="330"/>
      <c r="N36" s="330"/>
      <c r="O36" s="330"/>
      <c r="P36" s="330"/>
      <c r="Q36" s="330"/>
      <c r="R36" s="325">
        <f>SUM(S36:Z36,AI36:BC36,AB36:AG36)</f>
        <v>0</v>
      </c>
      <c r="S36" s="330"/>
      <c r="T36" s="330"/>
      <c r="U36" s="330"/>
      <c r="V36" s="330"/>
      <c r="W36" s="330"/>
      <c r="X36" s="330"/>
      <c r="Y36" s="330"/>
      <c r="Z36" s="330"/>
      <c r="AA36" s="551">
        <f>SUM(AB36:AG36,AI36:AQ36)</f>
        <v>0</v>
      </c>
      <c r="AB36" s="330"/>
      <c r="AC36" s="330"/>
      <c r="AD36" s="330"/>
      <c r="AE36" s="330"/>
      <c r="AF36" s="330"/>
      <c r="AG36" s="330"/>
      <c r="AH36" s="337">
        <f>D36-BE36</f>
        <v>0.17</v>
      </c>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25">
        <f>SUM(G36:Q36,S36:Z36,AI36:BD36,AB36:AG36)</f>
        <v>0</v>
      </c>
      <c r="BF36" s="314">
        <f>AH60</f>
        <v>0.17</v>
      </c>
      <c r="BG36" s="117">
        <f t="shared" si="13"/>
        <v>0</v>
      </c>
      <c r="BH36" s="296"/>
      <c r="BI36" s="295"/>
      <c r="BL36" s="583"/>
      <c r="BM36" s="578"/>
    </row>
    <row r="37" spans="1:65" x14ac:dyDescent="0.25">
      <c r="A37" s="319" t="s">
        <v>442</v>
      </c>
      <c r="B37" s="320" t="s">
        <v>363</v>
      </c>
      <c r="C37" s="314" t="s">
        <v>364</v>
      </c>
      <c r="D37" s="580">
        <v>0.04</v>
      </c>
      <c r="E37" s="328">
        <f t="shared" si="10"/>
        <v>0</v>
      </c>
      <c r="F37" s="325">
        <f t="shared" si="8"/>
        <v>0</v>
      </c>
      <c r="G37" s="330"/>
      <c r="H37" s="330"/>
      <c r="I37" s="330"/>
      <c r="J37" s="330"/>
      <c r="K37" s="330"/>
      <c r="L37" s="330"/>
      <c r="M37" s="330"/>
      <c r="N37" s="330"/>
      <c r="O37" s="330"/>
      <c r="P37" s="330"/>
      <c r="Q37" s="330"/>
      <c r="R37" s="325">
        <f>SUM(S37:Z37,AJ37:BC37,AB37:AH37)</f>
        <v>0</v>
      </c>
      <c r="S37" s="330"/>
      <c r="T37" s="330"/>
      <c r="U37" s="330"/>
      <c r="V37" s="330"/>
      <c r="W37" s="330"/>
      <c r="X37" s="330"/>
      <c r="Y37" s="330"/>
      <c r="Z37" s="330"/>
      <c r="AA37" s="551">
        <f>SUM(AB37:AH37,AJ37:AQ37)</f>
        <v>0</v>
      </c>
      <c r="AB37" s="330"/>
      <c r="AC37" s="330"/>
      <c r="AD37" s="330"/>
      <c r="AE37" s="330"/>
      <c r="AF37" s="330"/>
      <c r="AG37" s="330"/>
      <c r="AH37" s="330"/>
      <c r="AI37" s="337">
        <f>D37-BE37</f>
        <v>0.04</v>
      </c>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25">
        <f>SUM(G37:Q37,S37:Z37,AJ37:BD37,AB37:AH37)</f>
        <v>0</v>
      </c>
      <c r="BF37" s="314">
        <f>AI60</f>
        <v>0.16</v>
      </c>
      <c r="BG37" s="117">
        <f t="shared" si="13"/>
        <v>-0.12</v>
      </c>
      <c r="BH37" s="296"/>
      <c r="BI37" s="295"/>
      <c r="BL37" s="583"/>
      <c r="BM37" s="578"/>
    </row>
    <row r="38" spans="1:65" x14ac:dyDescent="0.25">
      <c r="A38" s="319" t="s">
        <v>442</v>
      </c>
      <c r="B38" s="320" t="s">
        <v>450</v>
      </c>
      <c r="C38" s="314" t="s">
        <v>439</v>
      </c>
      <c r="D38" s="601"/>
      <c r="E38" s="328">
        <f t="shared" si="10"/>
        <v>0</v>
      </c>
      <c r="F38" s="325">
        <f t="shared" si="8"/>
        <v>0</v>
      </c>
      <c r="G38" s="330"/>
      <c r="H38" s="330"/>
      <c r="I38" s="330"/>
      <c r="J38" s="330"/>
      <c r="K38" s="330"/>
      <c r="L38" s="330"/>
      <c r="M38" s="330"/>
      <c r="N38" s="330"/>
      <c r="O38" s="330"/>
      <c r="P38" s="330"/>
      <c r="Q38" s="330"/>
      <c r="R38" s="325">
        <f>SUM(S38:Z38,AK38:BC38,AB38:AI38)</f>
        <v>0</v>
      </c>
      <c r="S38" s="330"/>
      <c r="T38" s="330"/>
      <c r="U38" s="330"/>
      <c r="V38" s="330"/>
      <c r="W38" s="330"/>
      <c r="X38" s="330"/>
      <c r="Y38" s="330"/>
      <c r="Z38" s="330"/>
      <c r="AA38" s="551">
        <f>SUM(AB38:AI38,AK38:AQ38)</f>
        <v>0</v>
      </c>
      <c r="AB38" s="330"/>
      <c r="AC38" s="330"/>
      <c r="AD38" s="330"/>
      <c r="AE38" s="330"/>
      <c r="AF38" s="330"/>
      <c r="AG38" s="330"/>
      <c r="AH38" s="330"/>
      <c r="AI38" s="330"/>
      <c r="AJ38" s="337">
        <f>D38-BE38</f>
        <v>0</v>
      </c>
      <c r="AK38" s="330"/>
      <c r="AL38" s="330"/>
      <c r="AM38" s="330"/>
      <c r="AN38" s="330"/>
      <c r="AO38" s="330"/>
      <c r="AP38" s="330"/>
      <c r="AQ38" s="330"/>
      <c r="AR38" s="330"/>
      <c r="AS38" s="330"/>
      <c r="AT38" s="330"/>
      <c r="AU38" s="330"/>
      <c r="AV38" s="330"/>
      <c r="AW38" s="330"/>
      <c r="AX38" s="330"/>
      <c r="AY38" s="330"/>
      <c r="AZ38" s="330"/>
      <c r="BA38" s="330"/>
      <c r="BB38" s="330"/>
      <c r="BC38" s="330"/>
      <c r="BD38" s="330"/>
      <c r="BE38" s="325">
        <f>SUM(G38:Q38,S38:Z38,AK38:BD38,AB38:AI38)</f>
        <v>0</v>
      </c>
      <c r="BF38" s="314">
        <f>AJ60</f>
        <v>0</v>
      </c>
      <c r="BG38" s="117">
        <f t="shared" si="13"/>
        <v>0</v>
      </c>
      <c r="BH38" s="296"/>
      <c r="BI38" s="295"/>
      <c r="BL38" s="583"/>
      <c r="BM38" s="578"/>
    </row>
    <row r="39" spans="1:65" x14ac:dyDescent="0.25">
      <c r="A39" s="319" t="s">
        <v>442</v>
      </c>
      <c r="B39" s="320" t="s">
        <v>454</v>
      </c>
      <c r="C39" s="314" t="s">
        <v>156</v>
      </c>
      <c r="D39" s="605"/>
      <c r="E39" s="328">
        <f t="shared" si="10"/>
        <v>0</v>
      </c>
      <c r="F39" s="325">
        <f t="shared" si="8"/>
        <v>0</v>
      </c>
      <c r="G39" s="330"/>
      <c r="H39" s="330"/>
      <c r="I39" s="330"/>
      <c r="J39" s="330"/>
      <c r="K39" s="330"/>
      <c r="L39" s="330"/>
      <c r="M39" s="330"/>
      <c r="N39" s="330"/>
      <c r="O39" s="330"/>
      <c r="P39" s="330"/>
      <c r="Q39" s="330"/>
      <c r="R39" s="325">
        <f>SUM(S39:Z39,AL39:BC39,AB39:AJ39)</f>
        <v>0</v>
      </c>
      <c r="S39" s="330"/>
      <c r="T39" s="330"/>
      <c r="U39" s="330"/>
      <c r="V39" s="330"/>
      <c r="W39" s="330"/>
      <c r="X39" s="330"/>
      <c r="Y39" s="330"/>
      <c r="Z39" s="330"/>
      <c r="AA39" s="551">
        <f>SUM(AB39:AJ39,AL39:AQ39)</f>
        <v>0</v>
      </c>
      <c r="AB39" s="330"/>
      <c r="AC39" s="330"/>
      <c r="AD39" s="330"/>
      <c r="AE39" s="330"/>
      <c r="AF39" s="330"/>
      <c r="AG39" s="330"/>
      <c r="AH39" s="330"/>
      <c r="AI39" s="330"/>
      <c r="AJ39" s="330"/>
      <c r="AK39" s="337">
        <f>D39-BE39</f>
        <v>0</v>
      </c>
      <c r="AL39" s="330"/>
      <c r="AM39" s="330"/>
      <c r="AN39" s="330"/>
      <c r="AO39" s="330"/>
      <c r="AP39" s="330"/>
      <c r="AQ39" s="330"/>
      <c r="AR39" s="330"/>
      <c r="AS39" s="330"/>
      <c r="AT39" s="330"/>
      <c r="AU39" s="330"/>
      <c r="AV39" s="330"/>
      <c r="AW39" s="330"/>
      <c r="AX39" s="330"/>
      <c r="AY39" s="330"/>
      <c r="AZ39" s="330"/>
      <c r="BA39" s="330"/>
      <c r="BB39" s="330"/>
      <c r="BC39" s="330"/>
      <c r="BD39" s="330"/>
      <c r="BE39" s="325">
        <f>SUM(G39:Q39,S39:Z39,AL39:BD39,AB39:AJ39)</f>
        <v>0</v>
      </c>
      <c r="BF39" s="314">
        <f>AK60</f>
        <v>8.52</v>
      </c>
      <c r="BG39" s="117">
        <f t="shared" si="13"/>
        <v>-8.52</v>
      </c>
      <c r="BH39" s="296"/>
      <c r="BI39" s="295"/>
      <c r="BL39" s="583"/>
      <c r="BM39" s="578"/>
    </row>
    <row r="40" spans="1:65" x14ac:dyDescent="0.25">
      <c r="A40" s="319" t="s">
        <v>442</v>
      </c>
      <c r="B40" s="320" t="s">
        <v>88</v>
      </c>
      <c r="C40" s="314" t="s">
        <v>77</v>
      </c>
      <c r="D40" s="601"/>
      <c r="E40" s="328">
        <f t="shared" si="10"/>
        <v>0</v>
      </c>
      <c r="F40" s="325">
        <f t="shared" si="8"/>
        <v>0</v>
      </c>
      <c r="G40" s="330"/>
      <c r="H40" s="330"/>
      <c r="I40" s="330"/>
      <c r="J40" s="330"/>
      <c r="K40" s="330"/>
      <c r="L40" s="330"/>
      <c r="M40" s="330"/>
      <c r="N40" s="330"/>
      <c r="O40" s="330"/>
      <c r="P40" s="330"/>
      <c r="Q40" s="330"/>
      <c r="R40" s="325">
        <f>SUM(S40:Z40,AM40:BC40,AB40:AK40)</f>
        <v>0</v>
      </c>
      <c r="S40" s="330"/>
      <c r="T40" s="330"/>
      <c r="U40" s="330"/>
      <c r="V40" s="330"/>
      <c r="W40" s="330"/>
      <c r="X40" s="330"/>
      <c r="Y40" s="330"/>
      <c r="Z40" s="330"/>
      <c r="AA40" s="551">
        <f>SUM(AB40:AK40,AM40:AQ40)</f>
        <v>0</v>
      </c>
      <c r="AB40" s="330"/>
      <c r="AC40" s="330"/>
      <c r="AD40" s="330"/>
      <c r="AE40" s="330"/>
      <c r="AF40" s="330"/>
      <c r="AG40" s="330"/>
      <c r="AH40" s="330"/>
      <c r="AI40" s="330"/>
      <c r="AJ40" s="330"/>
      <c r="AK40" s="330"/>
      <c r="AL40" s="337">
        <f>D40-BE40</f>
        <v>0</v>
      </c>
      <c r="AM40" s="330"/>
      <c r="AN40" s="330"/>
      <c r="AO40" s="330"/>
      <c r="AP40" s="330"/>
      <c r="AQ40" s="330"/>
      <c r="AR40" s="330"/>
      <c r="AS40" s="330"/>
      <c r="AT40" s="330"/>
      <c r="AU40" s="330"/>
      <c r="AV40" s="330"/>
      <c r="AW40" s="330"/>
      <c r="AX40" s="330"/>
      <c r="AY40" s="330"/>
      <c r="AZ40" s="330"/>
      <c r="BA40" s="330"/>
      <c r="BB40" s="330"/>
      <c r="BC40" s="330"/>
      <c r="BD40" s="330"/>
      <c r="BE40" s="325">
        <f>SUM(G40:Q40,S40:Z40,AM40:BD40,AB40:AK40)</f>
        <v>0</v>
      </c>
      <c r="BF40" s="314">
        <f>AL60</f>
        <v>1.03</v>
      </c>
      <c r="BG40" s="117">
        <f t="shared" si="13"/>
        <v>-1.03</v>
      </c>
      <c r="BH40" s="296"/>
      <c r="BI40" s="295"/>
      <c r="BL40" s="583"/>
      <c r="BM40" s="578"/>
    </row>
    <row r="41" spans="1:65" x14ac:dyDescent="0.25">
      <c r="A41" s="319" t="s">
        <v>442</v>
      </c>
      <c r="B41" s="320" t="s">
        <v>98</v>
      </c>
      <c r="C41" s="314" t="s">
        <v>103</v>
      </c>
      <c r="D41" s="580">
        <v>1.24</v>
      </c>
      <c r="E41" s="328">
        <f t="shared" si="10"/>
        <v>0</v>
      </c>
      <c r="F41" s="325">
        <f t="shared" si="8"/>
        <v>0</v>
      </c>
      <c r="G41" s="330"/>
      <c r="H41" s="330"/>
      <c r="I41" s="330"/>
      <c r="J41" s="330"/>
      <c r="K41" s="330"/>
      <c r="L41" s="330"/>
      <c r="M41" s="330"/>
      <c r="N41" s="330"/>
      <c r="O41" s="330"/>
      <c r="P41" s="330"/>
      <c r="Q41" s="330"/>
      <c r="R41" s="325">
        <f>SUM(S41:Z41,AN41:BC41,AB41:AL41)</f>
        <v>0</v>
      </c>
      <c r="S41" s="330"/>
      <c r="T41" s="330"/>
      <c r="U41" s="330"/>
      <c r="V41" s="330"/>
      <c r="W41" s="330"/>
      <c r="X41" s="330"/>
      <c r="Y41" s="330"/>
      <c r="Z41" s="330"/>
      <c r="AA41" s="551">
        <f>SUM(AB41:AL41,AN41:AQ41)</f>
        <v>0</v>
      </c>
      <c r="AB41" s="330"/>
      <c r="AC41" s="330"/>
      <c r="AD41" s="330"/>
      <c r="AE41" s="330"/>
      <c r="AF41" s="330"/>
      <c r="AG41" s="330"/>
      <c r="AH41" s="330"/>
      <c r="AI41" s="330"/>
      <c r="AJ41" s="330"/>
      <c r="AK41" s="330"/>
      <c r="AL41" s="330"/>
      <c r="AM41" s="337">
        <f>D41-BE41</f>
        <v>1.24</v>
      </c>
      <c r="AN41" s="330"/>
      <c r="AO41" s="330"/>
      <c r="AP41" s="330"/>
      <c r="AQ41" s="330"/>
      <c r="AR41" s="330"/>
      <c r="AS41" s="330"/>
      <c r="AT41" s="330"/>
      <c r="AU41" s="330"/>
      <c r="AV41" s="330"/>
      <c r="AW41" s="330"/>
      <c r="AX41" s="330"/>
      <c r="AY41" s="330"/>
      <c r="AZ41" s="330"/>
      <c r="BA41" s="330"/>
      <c r="BB41" s="330"/>
      <c r="BC41" s="330"/>
      <c r="BD41" s="330"/>
      <c r="BE41" s="325">
        <f>SUM(G41:Q41,S41:Z41,AN41:BD41,AB41:AL41)</f>
        <v>0</v>
      </c>
      <c r="BF41" s="314">
        <f>AM60</f>
        <v>1.5899999999999999</v>
      </c>
      <c r="BG41" s="117">
        <f t="shared" si="13"/>
        <v>-0.34999999999999987</v>
      </c>
      <c r="BH41" s="296"/>
      <c r="BI41" s="295"/>
      <c r="BL41" s="583"/>
      <c r="BM41" s="578"/>
    </row>
    <row r="42" spans="1:65" x14ac:dyDescent="0.25">
      <c r="A42" s="319" t="s">
        <v>442</v>
      </c>
      <c r="B42" s="320" t="s">
        <v>451</v>
      </c>
      <c r="C42" s="314" t="s">
        <v>48</v>
      </c>
      <c r="D42" s="578">
        <v>37.5</v>
      </c>
      <c r="E42" s="328">
        <f t="shared" si="10"/>
        <v>0</v>
      </c>
      <c r="F42" s="325">
        <f t="shared" si="8"/>
        <v>0</v>
      </c>
      <c r="G42" s="330"/>
      <c r="H42" s="330"/>
      <c r="I42" s="330"/>
      <c r="J42" s="330"/>
      <c r="K42" s="330"/>
      <c r="L42" s="330"/>
      <c r="M42" s="330"/>
      <c r="N42" s="330"/>
      <c r="O42" s="330"/>
      <c r="P42" s="330"/>
      <c r="Q42" s="330"/>
      <c r="R42" s="325">
        <f>SUM(S42:Z42,AO42:BC42,AB42:AM42)</f>
        <v>0</v>
      </c>
      <c r="S42" s="330"/>
      <c r="T42" s="330"/>
      <c r="U42" s="330"/>
      <c r="V42" s="330"/>
      <c r="W42" s="330"/>
      <c r="X42" s="330"/>
      <c r="Y42" s="330"/>
      <c r="Z42" s="330"/>
      <c r="AA42" s="551">
        <f>SUM(AB42:AM42,AO42:AQ42)</f>
        <v>0</v>
      </c>
      <c r="AB42" s="330"/>
      <c r="AC42" s="330"/>
      <c r="AD42" s="330"/>
      <c r="AE42" s="330"/>
      <c r="AF42" s="330"/>
      <c r="AG42" s="330"/>
      <c r="AH42" s="330"/>
      <c r="AI42" s="330"/>
      <c r="AJ42" s="330"/>
      <c r="AK42" s="330"/>
      <c r="AL42" s="330"/>
      <c r="AM42" s="330"/>
      <c r="AN42" s="337">
        <f>D42-BE42</f>
        <v>37.5</v>
      </c>
      <c r="AO42" s="330"/>
      <c r="AP42" s="330"/>
      <c r="AQ42" s="330"/>
      <c r="AR42" s="330"/>
      <c r="AS42" s="330"/>
      <c r="AT42" s="330"/>
      <c r="AU42" s="330"/>
      <c r="AV42" s="330"/>
      <c r="AW42" s="330"/>
      <c r="AX42" s="330"/>
      <c r="AY42" s="330"/>
      <c r="AZ42" s="330"/>
      <c r="BA42" s="330"/>
      <c r="BB42" s="330"/>
      <c r="BC42" s="330"/>
      <c r="BD42" s="330"/>
      <c r="BE42" s="325">
        <f>SUM(G42:Q42,S42:Z42,AO42:BD42,AB42:AM42)</f>
        <v>0</v>
      </c>
      <c r="BF42" s="314">
        <f>AN60</f>
        <v>72.5</v>
      </c>
      <c r="BG42" s="117">
        <f t="shared" si="13"/>
        <v>-35</v>
      </c>
      <c r="BH42" s="296"/>
      <c r="BI42" s="295"/>
      <c r="BL42" s="583"/>
      <c r="BM42" s="578"/>
    </row>
    <row r="43" spans="1:65" x14ac:dyDescent="0.25">
      <c r="A43" s="319" t="s">
        <v>442</v>
      </c>
      <c r="B43" s="320" t="s">
        <v>452</v>
      </c>
      <c r="C43" s="314" t="s">
        <v>440</v>
      </c>
      <c r="D43" s="601"/>
      <c r="E43" s="328">
        <f t="shared" si="10"/>
        <v>0</v>
      </c>
      <c r="F43" s="325">
        <f t="shared" si="8"/>
        <v>0</v>
      </c>
      <c r="G43" s="330"/>
      <c r="H43" s="330"/>
      <c r="I43" s="330"/>
      <c r="J43" s="330"/>
      <c r="K43" s="330"/>
      <c r="L43" s="330"/>
      <c r="M43" s="330"/>
      <c r="N43" s="330"/>
      <c r="O43" s="330"/>
      <c r="P43" s="330"/>
      <c r="Q43" s="330"/>
      <c r="R43" s="325">
        <f>SUM(S43:Z43,AP43:BC43,AB43:AN43)</f>
        <v>0</v>
      </c>
      <c r="S43" s="330"/>
      <c r="T43" s="330"/>
      <c r="U43" s="330"/>
      <c r="V43" s="330"/>
      <c r="W43" s="330"/>
      <c r="X43" s="330"/>
      <c r="Y43" s="330"/>
      <c r="Z43" s="330"/>
      <c r="AA43" s="551">
        <f>SUM(AB43:AN43,AP43:AQ43)</f>
        <v>0</v>
      </c>
      <c r="AB43" s="330"/>
      <c r="AC43" s="330"/>
      <c r="AD43" s="330"/>
      <c r="AE43" s="330"/>
      <c r="AF43" s="330"/>
      <c r="AG43" s="330"/>
      <c r="AH43" s="330"/>
      <c r="AI43" s="330"/>
      <c r="AJ43" s="330"/>
      <c r="AK43" s="330"/>
      <c r="AL43" s="330"/>
      <c r="AM43" s="330"/>
      <c r="AN43" s="330"/>
      <c r="AO43" s="337">
        <f>D43-BE43</f>
        <v>0</v>
      </c>
      <c r="AP43" s="330"/>
      <c r="AQ43" s="330"/>
      <c r="AR43" s="330"/>
      <c r="AS43" s="330"/>
      <c r="AT43" s="330"/>
      <c r="AU43" s="330"/>
      <c r="AV43" s="330"/>
      <c r="AW43" s="330"/>
      <c r="AX43" s="330"/>
      <c r="AY43" s="330"/>
      <c r="AZ43" s="330"/>
      <c r="BA43" s="330"/>
      <c r="BB43" s="330"/>
      <c r="BC43" s="330"/>
      <c r="BD43" s="330"/>
      <c r="BE43" s="325">
        <f>SUM(G43:Q43,S43:Z43,AP43:BD43,AB43:AN43)</f>
        <v>0</v>
      </c>
      <c r="BF43" s="314">
        <f>AO60</f>
        <v>0</v>
      </c>
      <c r="BG43" s="117">
        <f t="shared" si="13"/>
        <v>0</v>
      </c>
      <c r="BH43" s="296"/>
      <c r="BI43" s="295"/>
      <c r="BL43" s="583"/>
      <c r="BM43" s="578"/>
    </row>
    <row r="44" spans="1:65" x14ac:dyDescent="0.25">
      <c r="A44" s="319" t="s">
        <v>442</v>
      </c>
      <c r="B44" s="320" t="s">
        <v>453</v>
      </c>
      <c r="C44" s="314" t="s">
        <v>441</v>
      </c>
      <c r="D44" s="601"/>
      <c r="E44" s="328">
        <f t="shared" si="10"/>
        <v>0</v>
      </c>
      <c r="F44" s="325">
        <f t="shared" si="8"/>
        <v>0</v>
      </c>
      <c r="G44" s="330"/>
      <c r="H44" s="330"/>
      <c r="I44" s="330"/>
      <c r="J44" s="330"/>
      <c r="K44" s="330"/>
      <c r="L44" s="330"/>
      <c r="M44" s="330"/>
      <c r="N44" s="330"/>
      <c r="O44" s="330"/>
      <c r="P44" s="330"/>
      <c r="Q44" s="330"/>
      <c r="R44" s="325">
        <f>SUM(S44:Z44,AQ44:BC44,AB44:AO44)</f>
        <v>0</v>
      </c>
      <c r="S44" s="330"/>
      <c r="T44" s="330"/>
      <c r="U44" s="330"/>
      <c r="V44" s="330"/>
      <c r="W44" s="330"/>
      <c r="X44" s="330"/>
      <c r="Y44" s="330"/>
      <c r="Z44" s="330"/>
      <c r="AA44" s="551">
        <f>SUM(AB44:AO44,AQ44)</f>
        <v>0</v>
      </c>
      <c r="AB44" s="330"/>
      <c r="AC44" s="330"/>
      <c r="AD44" s="330"/>
      <c r="AE44" s="330"/>
      <c r="AF44" s="330"/>
      <c r="AG44" s="330"/>
      <c r="AH44" s="330"/>
      <c r="AI44" s="330"/>
      <c r="AJ44" s="330"/>
      <c r="AK44" s="330"/>
      <c r="AL44" s="330"/>
      <c r="AM44" s="330"/>
      <c r="AN44" s="330"/>
      <c r="AO44" s="330"/>
      <c r="AP44" s="337">
        <f>D44-BE44</f>
        <v>0</v>
      </c>
      <c r="AQ44" s="330"/>
      <c r="AR44" s="330"/>
      <c r="AS44" s="330"/>
      <c r="AT44" s="330"/>
      <c r="AU44" s="330"/>
      <c r="AV44" s="330"/>
      <c r="AW44" s="330"/>
      <c r="AX44" s="330"/>
      <c r="AY44" s="330"/>
      <c r="AZ44" s="330"/>
      <c r="BA44" s="330"/>
      <c r="BB44" s="330"/>
      <c r="BC44" s="330"/>
      <c r="BD44" s="330"/>
      <c r="BE44" s="325">
        <f>SUM(G44:Q44,S44:Z44,AQ44:BD44,AB44:AO44)</f>
        <v>0</v>
      </c>
      <c r="BF44" s="314">
        <f>AP60</f>
        <v>0</v>
      </c>
      <c r="BG44" s="117">
        <f t="shared" si="13"/>
        <v>0</v>
      </c>
      <c r="BH44" s="296"/>
      <c r="BI44" s="295"/>
      <c r="BL44" s="583"/>
      <c r="BM44" s="578"/>
    </row>
    <row r="45" spans="1:65" x14ac:dyDescent="0.25">
      <c r="A45" s="319" t="s">
        <v>442</v>
      </c>
      <c r="B45" s="320" t="s">
        <v>345</v>
      </c>
      <c r="C45" s="314" t="s">
        <v>346</v>
      </c>
      <c r="D45" s="580">
        <v>0.24</v>
      </c>
      <c r="E45" s="328">
        <f t="shared" si="10"/>
        <v>0</v>
      </c>
      <c r="F45" s="325">
        <f t="shared" si="8"/>
        <v>0</v>
      </c>
      <c r="G45" s="330"/>
      <c r="H45" s="330"/>
      <c r="I45" s="330"/>
      <c r="J45" s="330"/>
      <c r="K45" s="330"/>
      <c r="L45" s="330"/>
      <c r="M45" s="330"/>
      <c r="N45" s="330"/>
      <c r="O45" s="330"/>
      <c r="P45" s="330"/>
      <c r="Q45" s="330"/>
      <c r="R45" s="325">
        <f>SUM(S45:Z45,AR45:BC45,AB45:AP45)</f>
        <v>0</v>
      </c>
      <c r="S45" s="330"/>
      <c r="T45" s="330"/>
      <c r="U45" s="330"/>
      <c r="V45" s="330"/>
      <c r="W45" s="330"/>
      <c r="X45" s="330"/>
      <c r="Y45" s="330"/>
      <c r="Z45" s="330"/>
      <c r="AA45" s="551">
        <f>SUM(AB45:AP45)</f>
        <v>0</v>
      </c>
      <c r="AB45" s="330"/>
      <c r="AC45" s="330"/>
      <c r="AD45" s="330"/>
      <c r="AE45" s="330"/>
      <c r="AF45" s="330"/>
      <c r="AG45" s="330"/>
      <c r="AH45" s="330"/>
      <c r="AI45" s="330"/>
      <c r="AJ45" s="330"/>
      <c r="AK45" s="330"/>
      <c r="AL45" s="330"/>
      <c r="AM45" s="330"/>
      <c r="AN45" s="330"/>
      <c r="AO45" s="330"/>
      <c r="AP45" s="330"/>
      <c r="AQ45" s="337">
        <f>D45-BE45</f>
        <v>0.24</v>
      </c>
      <c r="AR45" s="330"/>
      <c r="AS45" s="330"/>
      <c r="AT45" s="330"/>
      <c r="AU45" s="330"/>
      <c r="AV45" s="330"/>
      <c r="AW45" s="330"/>
      <c r="AX45" s="330"/>
      <c r="AY45" s="330"/>
      <c r="AZ45" s="330"/>
      <c r="BA45" s="330"/>
      <c r="BB45" s="330"/>
      <c r="BC45" s="330"/>
      <c r="BD45" s="330"/>
      <c r="BE45" s="325">
        <f>SUM(G45:Q45,S45:Z45,AR45:BD45,AB45:AP45)</f>
        <v>0</v>
      </c>
      <c r="BF45" s="314">
        <f>AQ60</f>
        <v>0.35</v>
      </c>
      <c r="BG45" s="117">
        <f t="shared" si="13"/>
        <v>-0.10999999999999999</v>
      </c>
      <c r="BH45" s="296"/>
      <c r="BI45" s="295"/>
      <c r="BL45" s="583"/>
      <c r="BM45" s="578"/>
    </row>
    <row r="46" spans="1:65" x14ac:dyDescent="0.25">
      <c r="A46" s="319" t="s">
        <v>138</v>
      </c>
      <c r="B46" s="320" t="s">
        <v>128</v>
      </c>
      <c r="C46" s="314" t="s">
        <v>132</v>
      </c>
      <c r="D46" s="601"/>
      <c r="E46" s="328">
        <f t="shared" si="10"/>
        <v>0</v>
      </c>
      <c r="F46" s="325">
        <f t="shared" si="8"/>
        <v>0</v>
      </c>
      <c r="G46" s="330"/>
      <c r="H46" s="330"/>
      <c r="I46" s="330"/>
      <c r="J46" s="330"/>
      <c r="K46" s="330"/>
      <c r="L46" s="330"/>
      <c r="M46" s="330"/>
      <c r="N46" s="330"/>
      <c r="O46" s="330"/>
      <c r="P46" s="330"/>
      <c r="Q46" s="330"/>
      <c r="R46" s="325">
        <f>SUM(S46:Z46,AS46:BC46,AB46:AQ46)</f>
        <v>0</v>
      </c>
      <c r="S46" s="330"/>
      <c r="T46" s="330"/>
      <c r="U46" s="330"/>
      <c r="V46" s="330"/>
      <c r="W46" s="330"/>
      <c r="X46" s="330"/>
      <c r="Y46" s="330"/>
      <c r="Z46" s="330"/>
      <c r="AA46" s="551">
        <f>SUM(AB46:AQ46)</f>
        <v>0</v>
      </c>
      <c r="AB46" s="330"/>
      <c r="AC46" s="330"/>
      <c r="AD46" s="330"/>
      <c r="AE46" s="330"/>
      <c r="AF46" s="330"/>
      <c r="AG46" s="330"/>
      <c r="AH46" s="330"/>
      <c r="AI46" s="330"/>
      <c r="AJ46" s="330"/>
      <c r="AK46" s="330"/>
      <c r="AL46" s="330"/>
      <c r="AM46" s="330"/>
      <c r="AN46" s="330"/>
      <c r="AO46" s="330"/>
      <c r="AP46" s="330"/>
      <c r="AQ46" s="330"/>
      <c r="AR46" s="329">
        <f>D46-BE46</f>
        <v>0</v>
      </c>
      <c r="AS46" s="330"/>
      <c r="AT46" s="330"/>
      <c r="AU46" s="330"/>
      <c r="AV46" s="330"/>
      <c r="AW46" s="330"/>
      <c r="AX46" s="330"/>
      <c r="AY46" s="330"/>
      <c r="AZ46" s="330"/>
      <c r="BA46" s="330"/>
      <c r="BB46" s="330"/>
      <c r="BC46" s="330"/>
      <c r="BD46" s="330"/>
      <c r="BE46" s="325">
        <f>SUM(AS46:BD46,S46:Z46,G46:Q46,AB46:AQ46)</f>
        <v>0</v>
      </c>
      <c r="BF46" s="314">
        <f>AR60</f>
        <v>0</v>
      </c>
      <c r="BG46" s="117">
        <f t="shared" si="13"/>
        <v>0</v>
      </c>
      <c r="BH46" s="296"/>
      <c r="BI46" s="295"/>
      <c r="BL46" s="583"/>
      <c r="BM46" s="578"/>
    </row>
    <row r="47" spans="1:65" x14ac:dyDescent="0.25">
      <c r="A47" s="319" t="s">
        <v>183</v>
      </c>
      <c r="B47" s="320" t="s">
        <v>161</v>
      </c>
      <c r="C47" s="314" t="s">
        <v>159</v>
      </c>
      <c r="D47" s="578">
        <v>2.15</v>
      </c>
      <c r="E47" s="328">
        <f t="shared" si="10"/>
        <v>0</v>
      </c>
      <c r="F47" s="325">
        <f t="shared" si="8"/>
        <v>0</v>
      </c>
      <c r="G47" s="330"/>
      <c r="H47" s="330"/>
      <c r="I47" s="330"/>
      <c r="J47" s="330"/>
      <c r="K47" s="330"/>
      <c r="L47" s="330"/>
      <c r="M47" s="330"/>
      <c r="N47" s="330"/>
      <c r="O47" s="330"/>
      <c r="P47" s="330"/>
      <c r="Q47" s="330"/>
      <c r="R47" s="325">
        <f>SUM(S47:Z47,AT47:BC47,AB47:AR47)</f>
        <v>0.11</v>
      </c>
      <c r="S47" s="330"/>
      <c r="T47" s="330"/>
      <c r="U47" s="330"/>
      <c r="V47" s="330"/>
      <c r="W47" s="330"/>
      <c r="X47" s="330">
        <v>0.03</v>
      </c>
      <c r="Y47" s="330"/>
      <c r="Z47" s="330"/>
      <c r="AA47" s="551">
        <f t="shared" ref="AA47:AA58" si="14">SUM(AB47:AQ47)</f>
        <v>0.08</v>
      </c>
      <c r="AB47" s="330"/>
      <c r="AC47" s="330"/>
      <c r="AD47" s="330"/>
      <c r="AE47" s="330"/>
      <c r="AF47" s="330"/>
      <c r="AG47" s="330"/>
      <c r="AH47" s="330"/>
      <c r="AI47" s="330">
        <v>0.08</v>
      </c>
      <c r="AJ47" s="330"/>
      <c r="AK47" s="330"/>
      <c r="AL47" s="330"/>
      <c r="AM47" s="330"/>
      <c r="AN47" s="330"/>
      <c r="AO47" s="330"/>
      <c r="AP47" s="330"/>
      <c r="AQ47" s="330"/>
      <c r="AR47" s="330"/>
      <c r="AS47" s="329">
        <f>D47-BE47</f>
        <v>2.04</v>
      </c>
      <c r="AT47" s="330"/>
      <c r="AU47" s="330"/>
      <c r="AV47" s="330"/>
      <c r="AW47" s="330"/>
      <c r="AX47" s="330"/>
      <c r="AY47" s="330"/>
      <c r="AZ47" s="330"/>
      <c r="BA47" s="330"/>
      <c r="BB47" s="330"/>
      <c r="BC47" s="330"/>
      <c r="BD47" s="330"/>
      <c r="BE47" s="325">
        <f>SUM(AT47:BD47,S47:Z47,G47:Q47,AB47:AR47)</f>
        <v>0.11</v>
      </c>
      <c r="BF47" s="314">
        <f>AS60</f>
        <v>2.84</v>
      </c>
      <c r="BG47" s="117">
        <f t="shared" si="13"/>
        <v>-0.69</v>
      </c>
      <c r="BH47" s="296"/>
      <c r="BI47" s="295"/>
      <c r="BL47" s="583"/>
      <c r="BM47" s="579"/>
    </row>
    <row r="48" spans="1:65" x14ac:dyDescent="0.25">
      <c r="A48" s="319" t="s">
        <v>184</v>
      </c>
      <c r="B48" s="320" t="s">
        <v>162</v>
      </c>
      <c r="C48" s="314" t="s">
        <v>160</v>
      </c>
      <c r="D48" s="605"/>
      <c r="E48" s="328">
        <f t="shared" si="10"/>
        <v>0</v>
      </c>
      <c r="F48" s="325">
        <f t="shared" si="8"/>
        <v>0</v>
      </c>
      <c r="G48" s="330"/>
      <c r="H48" s="330"/>
      <c r="I48" s="330"/>
      <c r="J48" s="330"/>
      <c r="K48" s="330"/>
      <c r="L48" s="330"/>
      <c r="M48" s="330"/>
      <c r="N48" s="330"/>
      <c r="O48" s="330"/>
      <c r="P48" s="330"/>
      <c r="Q48" s="330"/>
      <c r="R48" s="325">
        <f>SUM(S48:Z48,AU48:BC48,AB48:AS48)</f>
        <v>0</v>
      </c>
      <c r="S48" s="330"/>
      <c r="T48" s="330"/>
      <c r="U48" s="330"/>
      <c r="V48" s="330"/>
      <c r="W48" s="330"/>
      <c r="X48" s="330"/>
      <c r="Y48" s="330"/>
      <c r="Z48" s="330"/>
      <c r="AA48" s="551">
        <f t="shared" si="14"/>
        <v>0</v>
      </c>
      <c r="AB48" s="330"/>
      <c r="AC48" s="330"/>
      <c r="AD48" s="330"/>
      <c r="AE48" s="330"/>
      <c r="AF48" s="330"/>
      <c r="AG48" s="330"/>
      <c r="AH48" s="330"/>
      <c r="AI48" s="330"/>
      <c r="AJ48" s="330"/>
      <c r="AK48" s="330"/>
      <c r="AL48" s="330"/>
      <c r="AM48" s="330"/>
      <c r="AN48" s="330"/>
      <c r="AO48" s="330"/>
      <c r="AP48" s="330"/>
      <c r="AQ48" s="330"/>
      <c r="AR48" s="330"/>
      <c r="AS48" s="330"/>
      <c r="AT48" s="329">
        <f>D48-BE48</f>
        <v>0</v>
      </c>
      <c r="AU48" s="330"/>
      <c r="AV48" s="330"/>
      <c r="AW48" s="330"/>
      <c r="AX48" s="330"/>
      <c r="AY48" s="330"/>
      <c r="AZ48" s="330"/>
      <c r="BA48" s="330"/>
      <c r="BB48" s="330"/>
      <c r="BC48" s="330"/>
      <c r="BD48" s="330"/>
      <c r="BE48" s="325">
        <f>SUM(AU48:BD48,AB48:AS48,G48:Q48,S48:Z48)</f>
        <v>0</v>
      </c>
      <c r="BF48" s="314">
        <f>AT60</f>
        <v>0.86</v>
      </c>
      <c r="BG48" s="117">
        <f t="shared" si="13"/>
        <v>-0.86</v>
      </c>
      <c r="BH48" s="296"/>
      <c r="BI48" s="295"/>
      <c r="BL48" s="583"/>
      <c r="BM48" s="578"/>
    </row>
    <row r="49" spans="1:65" x14ac:dyDescent="0.25">
      <c r="A49" s="319" t="s">
        <v>185</v>
      </c>
      <c r="B49" s="320" t="s">
        <v>95</v>
      </c>
      <c r="C49" s="314" t="s">
        <v>100</v>
      </c>
      <c r="D49" s="578">
        <v>37.020000000000003</v>
      </c>
      <c r="E49" s="328">
        <f t="shared" si="10"/>
        <v>0</v>
      </c>
      <c r="F49" s="325">
        <f t="shared" si="8"/>
        <v>0</v>
      </c>
      <c r="G49" s="330"/>
      <c r="H49" s="330"/>
      <c r="I49" s="330"/>
      <c r="J49" s="330"/>
      <c r="K49" s="330"/>
      <c r="L49" s="330"/>
      <c r="M49" s="330"/>
      <c r="N49" s="330"/>
      <c r="O49" s="330"/>
      <c r="P49" s="330"/>
      <c r="Q49" s="330"/>
      <c r="R49" s="325">
        <f>SUM(S49:Z49,AV49:BC49,AB49:AT49)</f>
        <v>0.02</v>
      </c>
      <c r="S49" s="330"/>
      <c r="T49" s="330"/>
      <c r="U49" s="330"/>
      <c r="V49" s="330"/>
      <c r="W49" s="330"/>
      <c r="X49" s="330"/>
      <c r="Y49" s="330"/>
      <c r="Z49" s="330"/>
      <c r="AA49" s="551">
        <f t="shared" si="14"/>
        <v>0.02</v>
      </c>
      <c r="AB49" s="330"/>
      <c r="AC49" s="330">
        <v>0.02</v>
      </c>
      <c r="AD49" s="330"/>
      <c r="AE49" s="330"/>
      <c r="AF49" s="330"/>
      <c r="AG49" s="330"/>
      <c r="AH49" s="330"/>
      <c r="AI49" s="330"/>
      <c r="AJ49" s="330"/>
      <c r="AK49" s="330"/>
      <c r="AL49" s="330"/>
      <c r="AM49" s="330"/>
      <c r="AN49" s="330"/>
      <c r="AO49" s="330"/>
      <c r="AP49" s="330"/>
      <c r="AQ49" s="330"/>
      <c r="AR49" s="330"/>
      <c r="AS49" s="330"/>
      <c r="AT49" s="330"/>
      <c r="AU49" s="329">
        <f>D49-BE49</f>
        <v>37</v>
      </c>
      <c r="AV49" s="330"/>
      <c r="AW49" s="330"/>
      <c r="AX49" s="330"/>
      <c r="AY49" s="330"/>
      <c r="AZ49" s="330"/>
      <c r="BA49" s="330"/>
      <c r="BB49" s="330"/>
      <c r="BC49" s="330"/>
      <c r="BD49" s="330"/>
      <c r="BE49" s="325">
        <f>SUM(AV49:BD49,AB49:AT49,G49:Q49,S49:Z49)</f>
        <v>0.02</v>
      </c>
      <c r="BF49" s="314">
        <f>AU60</f>
        <v>55.96</v>
      </c>
      <c r="BG49" s="117">
        <f t="shared" si="13"/>
        <v>-18.939999999999998</v>
      </c>
      <c r="BH49" s="296"/>
      <c r="BI49" s="295"/>
      <c r="BL49" s="583"/>
      <c r="BM49" s="578"/>
    </row>
    <row r="50" spans="1:65" x14ac:dyDescent="0.25">
      <c r="A50" s="319" t="s">
        <v>186</v>
      </c>
      <c r="B50" s="320" t="s">
        <v>96</v>
      </c>
      <c r="C50" s="314" t="s">
        <v>101</v>
      </c>
      <c r="D50" s="601"/>
      <c r="E50" s="328">
        <f t="shared" si="10"/>
        <v>0</v>
      </c>
      <c r="F50" s="325">
        <f t="shared" si="8"/>
        <v>0</v>
      </c>
      <c r="G50" s="330"/>
      <c r="H50" s="330"/>
      <c r="I50" s="330"/>
      <c r="J50" s="330"/>
      <c r="K50" s="330"/>
      <c r="L50" s="330"/>
      <c r="M50" s="330"/>
      <c r="N50" s="330"/>
      <c r="O50" s="330"/>
      <c r="P50" s="330"/>
      <c r="Q50" s="330"/>
      <c r="R50" s="325">
        <f>SUM(S50:Z50,AW50:BC50,AB50:AU50)</f>
        <v>0</v>
      </c>
      <c r="S50" s="330"/>
      <c r="T50" s="330"/>
      <c r="U50" s="330"/>
      <c r="V50" s="330"/>
      <c r="W50" s="330"/>
      <c r="X50" s="330"/>
      <c r="Y50" s="330"/>
      <c r="Z50" s="330"/>
      <c r="AA50" s="551">
        <f t="shared" si="14"/>
        <v>0</v>
      </c>
      <c r="AB50" s="331"/>
      <c r="AC50" s="331"/>
      <c r="AD50" s="331"/>
      <c r="AE50" s="331"/>
      <c r="AF50" s="331"/>
      <c r="AG50" s="331"/>
      <c r="AH50" s="331"/>
      <c r="AI50" s="331"/>
      <c r="AJ50" s="331"/>
      <c r="AK50" s="331"/>
      <c r="AL50" s="331"/>
      <c r="AM50" s="331"/>
      <c r="AN50" s="331"/>
      <c r="AO50" s="331"/>
      <c r="AP50" s="331"/>
      <c r="AQ50" s="331"/>
      <c r="AR50" s="330"/>
      <c r="AS50" s="330"/>
      <c r="AT50" s="330"/>
      <c r="AU50" s="330"/>
      <c r="AV50" s="329">
        <f>D50-BE50</f>
        <v>0</v>
      </c>
      <c r="AW50" s="330"/>
      <c r="AX50" s="330"/>
      <c r="AY50" s="330"/>
      <c r="AZ50" s="330"/>
      <c r="BA50" s="330"/>
      <c r="BB50" s="330"/>
      <c r="BC50" s="330"/>
      <c r="BD50" s="330"/>
      <c r="BE50" s="325">
        <f>SUM(AW50:BD50,AB50:AU50,G50:Q50,S50:Z50)</f>
        <v>0</v>
      </c>
      <c r="BF50" s="314">
        <f>AV60</f>
        <v>0</v>
      </c>
      <c r="BG50" s="117">
        <f t="shared" si="13"/>
        <v>0</v>
      </c>
      <c r="BH50" s="296"/>
      <c r="BI50" s="295"/>
      <c r="BL50" s="583"/>
      <c r="BM50" s="578"/>
    </row>
    <row r="51" spans="1:65" x14ac:dyDescent="0.25">
      <c r="A51" s="319" t="s">
        <v>187</v>
      </c>
      <c r="B51" s="320" t="s">
        <v>97</v>
      </c>
      <c r="C51" s="314" t="s">
        <v>105</v>
      </c>
      <c r="D51" s="578">
        <v>0.63</v>
      </c>
      <c r="E51" s="328">
        <f t="shared" si="10"/>
        <v>0</v>
      </c>
      <c r="F51" s="325">
        <f t="shared" si="8"/>
        <v>0</v>
      </c>
      <c r="G51" s="330"/>
      <c r="H51" s="330"/>
      <c r="I51" s="330"/>
      <c r="J51" s="330"/>
      <c r="K51" s="330"/>
      <c r="L51" s="330"/>
      <c r="M51" s="330"/>
      <c r="N51" s="330"/>
      <c r="O51" s="330"/>
      <c r="P51" s="330"/>
      <c r="Q51" s="330"/>
      <c r="R51" s="325">
        <f>SUM(S51:Z51,AX51:BC51,AB51:AV51)</f>
        <v>0.55000000000000004</v>
      </c>
      <c r="S51" s="330"/>
      <c r="T51" s="330"/>
      <c r="U51" s="330"/>
      <c r="V51" s="330"/>
      <c r="W51" s="330"/>
      <c r="X51" s="330"/>
      <c r="Y51" s="330"/>
      <c r="Z51" s="330"/>
      <c r="AA51" s="551">
        <f t="shared" si="14"/>
        <v>0</v>
      </c>
      <c r="AB51" s="330"/>
      <c r="AC51" s="330"/>
      <c r="AD51" s="330"/>
      <c r="AE51" s="330"/>
      <c r="AF51" s="330"/>
      <c r="AG51" s="330"/>
      <c r="AH51" s="330"/>
      <c r="AI51" s="330"/>
      <c r="AJ51" s="330"/>
      <c r="AK51" s="330"/>
      <c r="AL51" s="330"/>
      <c r="AM51" s="330"/>
      <c r="AN51" s="330"/>
      <c r="AO51" s="330"/>
      <c r="AP51" s="330"/>
      <c r="AQ51" s="330"/>
      <c r="AR51" s="330"/>
      <c r="AS51" s="330">
        <v>0.55000000000000004</v>
      </c>
      <c r="AT51" s="330"/>
      <c r="AU51" s="330"/>
      <c r="AV51" s="330"/>
      <c r="AW51" s="329">
        <f>D51-BE51</f>
        <v>7.999999999999996E-2</v>
      </c>
      <c r="AX51" s="330"/>
      <c r="AY51" s="330"/>
      <c r="AZ51" s="330"/>
      <c r="BA51" s="330"/>
      <c r="BB51" s="330"/>
      <c r="BC51" s="330"/>
      <c r="BD51" s="330"/>
      <c r="BE51" s="325">
        <f>SUM(AX51:BD51,AB51:AV51,G51:Q51,S51:Z51)</f>
        <v>0.55000000000000004</v>
      </c>
      <c r="BF51" s="314">
        <f>AW60</f>
        <v>7.999999999999996E-2</v>
      </c>
      <c r="BG51" s="117">
        <f t="shared" si="13"/>
        <v>0.55000000000000004</v>
      </c>
      <c r="BH51" s="296"/>
      <c r="BI51" s="295"/>
      <c r="BL51" s="583"/>
      <c r="BM51" s="578"/>
    </row>
    <row r="52" spans="1:65" x14ac:dyDescent="0.25">
      <c r="A52" s="319" t="s">
        <v>188</v>
      </c>
      <c r="B52" s="320" t="s">
        <v>125</v>
      </c>
      <c r="C52" s="314" t="s">
        <v>102</v>
      </c>
      <c r="D52" s="601"/>
      <c r="E52" s="328">
        <f t="shared" si="10"/>
        <v>0</v>
      </c>
      <c r="F52" s="325">
        <f t="shared" si="8"/>
        <v>0</v>
      </c>
      <c r="G52" s="330"/>
      <c r="H52" s="330"/>
      <c r="I52" s="330"/>
      <c r="J52" s="330"/>
      <c r="K52" s="330"/>
      <c r="L52" s="330"/>
      <c r="M52" s="330"/>
      <c r="N52" s="330"/>
      <c r="O52" s="330"/>
      <c r="P52" s="330"/>
      <c r="Q52" s="330"/>
      <c r="R52" s="325">
        <f>SUM(S52:Z52,AY52:BC52,AB52:AW52)</f>
        <v>0</v>
      </c>
      <c r="S52" s="330"/>
      <c r="T52" s="330"/>
      <c r="U52" s="330"/>
      <c r="V52" s="330"/>
      <c r="W52" s="330"/>
      <c r="X52" s="330"/>
      <c r="Y52" s="330"/>
      <c r="Z52" s="330"/>
      <c r="AA52" s="551">
        <f t="shared" si="14"/>
        <v>0</v>
      </c>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29">
        <f>D52-BE52</f>
        <v>0</v>
      </c>
      <c r="AY52" s="330"/>
      <c r="AZ52" s="330"/>
      <c r="BA52" s="330"/>
      <c r="BB52" s="330"/>
      <c r="BC52" s="330"/>
      <c r="BD52" s="330"/>
      <c r="BE52" s="325">
        <f>SUM(AY52:BD52,S52:AW52,G52:Q52)</f>
        <v>0</v>
      </c>
      <c r="BF52" s="314">
        <f>AX60</f>
        <v>0</v>
      </c>
      <c r="BG52" s="117">
        <f t="shared" si="13"/>
        <v>0</v>
      </c>
      <c r="BH52" s="296"/>
      <c r="BI52" s="295"/>
      <c r="BL52" s="583"/>
      <c r="BM52" s="578"/>
    </row>
    <row r="53" spans="1:65" x14ac:dyDescent="0.25">
      <c r="A53" s="319" t="s">
        <v>189</v>
      </c>
      <c r="B53" s="320" t="s">
        <v>129</v>
      </c>
      <c r="C53" s="314" t="s">
        <v>126</v>
      </c>
      <c r="D53" s="601"/>
      <c r="E53" s="328">
        <f t="shared" si="10"/>
        <v>0</v>
      </c>
      <c r="F53" s="325">
        <f t="shared" si="8"/>
        <v>0</v>
      </c>
      <c r="G53" s="330"/>
      <c r="H53" s="330"/>
      <c r="I53" s="330"/>
      <c r="J53" s="330"/>
      <c r="K53" s="330"/>
      <c r="L53" s="330"/>
      <c r="M53" s="330"/>
      <c r="N53" s="330"/>
      <c r="O53" s="330"/>
      <c r="P53" s="330"/>
      <c r="Q53" s="330"/>
      <c r="R53" s="325">
        <f>SUM(S53:Z53,AZ53:BC53,AB53:AX53)</f>
        <v>0</v>
      </c>
      <c r="S53" s="330"/>
      <c r="T53" s="330"/>
      <c r="U53" s="330"/>
      <c r="V53" s="330"/>
      <c r="W53" s="330"/>
      <c r="X53" s="330"/>
      <c r="Y53" s="330"/>
      <c r="Z53" s="330"/>
      <c r="AA53" s="551">
        <f t="shared" si="14"/>
        <v>0</v>
      </c>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29">
        <f>D53-BE53</f>
        <v>0</v>
      </c>
      <c r="AZ53" s="330"/>
      <c r="BA53" s="330"/>
      <c r="BB53" s="330"/>
      <c r="BC53" s="330"/>
      <c r="BD53" s="330"/>
      <c r="BE53" s="325">
        <f>SUM(AZ53:BD53,AB53:AX53,G53:Q53,S53:Z53)</f>
        <v>0</v>
      </c>
      <c r="BF53" s="314">
        <f>AY60</f>
        <v>0</v>
      </c>
      <c r="BG53" s="117">
        <f t="shared" si="13"/>
        <v>0</v>
      </c>
      <c r="BH53" s="296"/>
      <c r="BI53" s="295"/>
      <c r="BL53" s="583"/>
      <c r="BM53" s="578"/>
    </row>
    <row r="54" spans="1:65" x14ac:dyDescent="0.25">
      <c r="A54" s="319" t="s">
        <v>196</v>
      </c>
      <c r="B54" s="320" t="s">
        <v>157</v>
      </c>
      <c r="C54" s="314" t="s">
        <v>111</v>
      </c>
      <c r="D54" s="580">
        <v>3.28</v>
      </c>
      <c r="E54" s="328">
        <f t="shared" si="10"/>
        <v>0</v>
      </c>
      <c r="F54" s="325">
        <f t="shared" si="8"/>
        <v>0</v>
      </c>
      <c r="G54" s="330"/>
      <c r="H54" s="330"/>
      <c r="I54" s="330"/>
      <c r="J54" s="330"/>
      <c r="K54" s="330"/>
      <c r="L54" s="330"/>
      <c r="M54" s="330"/>
      <c r="N54" s="330"/>
      <c r="O54" s="330"/>
      <c r="P54" s="330"/>
      <c r="Q54" s="330"/>
      <c r="R54" s="325">
        <f>SUM(S54:Z54,BA54:BC54,AB54:AY54)</f>
        <v>0</v>
      </c>
      <c r="S54" s="330"/>
      <c r="T54" s="330"/>
      <c r="U54" s="330"/>
      <c r="V54" s="330"/>
      <c r="W54" s="330"/>
      <c r="X54" s="330"/>
      <c r="Y54" s="330"/>
      <c r="Z54" s="330"/>
      <c r="AA54" s="551">
        <f t="shared" si="14"/>
        <v>0</v>
      </c>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29">
        <f>D54-BE54</f>
        <v>3.28</v>
      </c>
      <c r="BA54" s="330"/>
      <c r="BB54" s="330"/>
      <c r="BC54" s="330"/>
      <c r="BD54" s="330"/>
      <c r="BE54" s="325">
        <f>SUM(BA54:BD54,AB54:AY54,G54:Q54,S54:Z54)</f>
        <v>0</v>
      </c>
      <c r="BF54" s="314">
        <f>AZ60</f>
        <v>4.26</v>
      </c>
      <c r="BG54" s="117">
        <f t="shared" si="13"/>
        <v>-0.98</v>
      </c>
      <c r="BH54" s="296"/>
      <c r="BI54" s="295"/>
      <c r="BL54" s="583"/>
      <c r="BM54" s="580"/>
    </row>
    <row r="55" spans="1:65" x14ac:dyDescent="0.25">
      <c r="A55" s="319" t="s">
        <v>197</v>
      </c>
      <c r="B55" s="320" t="s">
        <v>164</v>
      </c>
      <c r="C55" s="314" t="s">
        <v>165</v>
      </c>
      <c r="D55" s="578">
        <v>231.43</v>
      </c>
      <c r="E55" s="328">
        <f t="shared" si="10"/>
        <v>0</v>
      </c>
      <c r="F55" s="325">
        <f t="shared" si="8"/>
        <v>0</v>
      </c>
      <c r="G55" s="330"/>
      <c r="H55" s="330"/>
      <c r="I55" s="330"/>
      <c r="J55" s="330"/>
      <c r="K55" s="330"/>
      <c r="L55" s="330"/>
      <c r="M55" s="330"/>
      <c r="N55" s="330"/>
      <c r="O55" s="330"/>
      <c r="P55" s="330"/>
      <c r="Q55" s="330"/>
      <c r="R55" s="325">
        <f>SUM(S55:Z55,BB55:BC55,AB55:AZ55)</f>
        <v>0</v>
      </c>
      <c r="S55" s="330"/>
      <c r="T55" s="330"/>
      <c r="U55" s="330"/>
      <c r="V55" s="330"/>
      <c r="W55" s="330"/>
      <c r="X55" s="330"/>
      <c r="Y55" s="330"/>
      <c r="Z55" s="330"/>
      <c r="AA55" s="551">
        <f t="shared" si="14"/>
        <v>0</v>
      </c>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29">
        <f>D55-BE55</f>
        <v>231.43</v>
      </c>
      <c r="BB55" s="330"/>
      <c r="BC55" s="330"/>
      <c r="BD55" s="330"/>
      <c r="BE55" s="325">
        <f>SUM(BB55:BD55,AB55:AZ55,G55:Q55,S55:Z55)</f>
        <v>0</v>
      </c>
      <c r="BF55" s="314">
        <f>BA60</f>
        <v>231.43</v>
      </c>
      <c r="BG55" s="117">
        <f t="shared" si="13"/>
        <v>0</v>
      </c>
      <c r="BH55" s="296"/>
      <c r="BI55" s="295"/>
      <c r="BL55" s="583"/>
      <c r="BM55" s="580"/>
    </row>
    <row r="56" spans="1:65" x14ac:dyDescent="0.25">
      <c r="A56" s="319" t="s">
        <v>198</v>
      </c>
      <c r="B56" s="320" t="s">
        <v>163</v>
      </c>
      <c r="C56" s="314" t="s">
        <v>166</v>
      </c>
      <c r="D56" s="578">
        <v>112.57</v>
      </c>
      <c r="E56" s="328">
        <f t="shared" si="10"/>
        <v>0</v>
      </c>
      <c r="F56" s="325">
        <f t="shared" si="8"/>
        <v>0</v>
      </c>
      <c r="G56" s="330"/>
      <c r="H56" s="330"/>
      <c r="I56" s="330"/>
      <c r="J56" s="330"/>
      <c r="K56" s="330"/>
      <c r="L56" s="330"/>
      <c r="M56" s="330"/>
      <c r="N56" s="330"/>
      <c r="O56" s="330"/>
      <c r="P56" s="330"/>
      <c r="Q56" s="330"/>
      <c r="R56" s="325">
        <f>SUM(S56:Z56,BC56,AB56:BA56)</f>
        <v>0</v>
      </c>
      <c r="S56" s="330"/>
      <c r="T56" s="330"/>
      <c r="U56" s="330"/>
      <c r="V56" s="330"/>
      <c r="W56" s="330"/>
      <c r="X56" s="330"/>
      <c r="Y56" s="330"/>
      <c r="Z56" s="330"/>
      <c r="AA56" s="551">
        <f t="shared" si="14"/>
        <v>0</v>
      </c>
      <c r="AB56" s="330"/>
      <c r="AC56" s="330"/>
      <c r="AD56" s="330"/>
      <c r="AE56" s="330"/>
      <c r="AF56" s="330"/>
      <c r="AG56" s="330"/>
      <c r="AH56" s="330"/>
      <c r="AI56" s="330"/>
      <c r="AJ56" s="330"/>
      <c r="AK56" s="330"/>
      <c r="AL56" s="330"/>
      <c r="AM56" s="330"/>
      <c r="AN56" s="330"/>
      <c r="AO56" s="330"/>
      <c r="AP56" s="330"/>
      <c r="AQ56" s="330"/>
      <c r="AR56" s="330"/>
      <c r="AS56" s="330"/>
      <c r="AT56" s="330"/>
      <c r="AU56" s="330"/>
      <c r="AV56" s="331"/>
      <c r="AW56" s="330"/>
      <c r="AX56" s="330"/>
      <c r="AY56" s="330"/>
      <c r="AZ56" s="330"/>
      <c r="BA56" s="330"/>
      <c r="BB56" s="329">
        <f>D56-BE56</f>
        <v>112.57</v>
      </c>
      <c r="BC56" s="330"/>
      <c r="BD56" s="330"/>
      <c r="BE56" s="325">
        <f>SUM(BC56:BD56,AB56:BA56,G56:Q56,S56:Z56)</f>
        <v>0</v>
      </c>
      <c r="BF56" s="314">
        <f>BB60</f>
        <v>112.57</v>
      </c>
      <c r="BG56" s="117">
        <f t="shared" si="13"/>
        <v>0</v>
      </c>
      <c r="BH56" s="296"/>
      <c r="BI56" s="295"/>
      <c r="BL56" s="583"/>
      <c r="BM56" s="580"/>
    </row>
    <row r="57" spans="1:65" ht="16.5" thickBot="1" x14ac:dyDescent="0.3">
      <c r="A57" s="319" t="s">
        <v>199</v>
      </c>
      <c r="B57" s="320" t="s">
        <v>81</v>
      </c>
      <c r="C57" s="314" t="s">
        <v>82</v>
      </c>
      <c r="D57" s="608"/>
      <c r="E57" s="328">
        <f t="shared" si="10"/>
        <v>0</v>
      </c>
      <c r="F57" s="325">
        <f>SUM(G57:H57)</f>
        <v>0</v>
      </c>
      <c r="G57" s="330"/>
      <c r="H57" s="330"/>
      <c r="I57" s="330"/>
      <c r="J57" s="330"/>
      <c r="K57" s="330"/>
      <c r="L57" s="330"/>
      <c r="M57" s="330"/>
      <c r="N57" s="330"/>
      <c r="O57" s="330"/>
      <c r="P57" s="330"/>
      <c r="Q57" s="330"/>
      <c r="R57" s="325">
        <f>SUM(S57:Z57,AB57:BB57)</f>
        <v>0</v>
      </c>
      <c r="S57" s="330"/>
      <c r="T57" s="330"/>
      <c r="U57" s="330"/>
      <c r="V57" s="330"/>
      <c r="W57" s="330"/>
      <c r="X57" s="330"/>
      <c r="Y57" s="330"/>
      <c r="Z57" s="330"/>
      <c r="AA57" s="551">
        <f t="shared" si="14"/>
        <v>0</v>
      </c>
      <c r="AB57" s="330"/>
      <c r="AC57" s="330"/>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29">
        <f>D57-BE57</f>
        <v>0</v>
      </c>
      <c r="BD57" s="330"/>
      <c r="BE57" s="325">
        <f>SUM(BD57,AB57:BB57,G57:Q57,S57:Z57)</f>
        <v>0</v>
      </c>
      <c r="BF57" s="314">
        <f>BC60</f>
        <v>0</v>
      </c>
      <c r="BG57" s="117">
        <f t="shared" si="13"/>
        <v>0</v>
      </c>
      <c r="BH57" s="296"/>
      <c r="BI57" s="295"/>
      <c r="BL57" s="583"/>
      <c r="BM57" s="580"/>
    </row>
    <row r="58" spans="1:65" x14ac:dyDescent="0.25">
      <c r="A58" s="338">
        <v>3</v>
      </c>
      <c r="B58" s="339" t="s">
        <v>76</v>
      </c>
      <c r="C58" s="340" t="s">
        <v>89</v>
      </c>
      <c r="D58" s="601">
        <v>57.53</v>
      </c>
      <c r="E58" s="328">
        <f t="shared" si="10"/>
        <v>0</v>
      </c>
      <c r="F58" s="325">
        <f>SUM(G58:H58)</f>
        <v>0</v>
      </c>
      <c r="G58" s="330"/>
      <c r="H58" s="330"/>
      <c r="I58" s="330"/>
      <c r="J58" s="330"/>
      <c r="K58" s="330"/>
      <c r="L58" s="330"/>
      <c r="M58" s="330"/>
      <c r="N58" s="330"/>
      <c r="O58" s="330"/>
      <c r="P58" s="330"/>
      <c r="Q58" s="330"/>
      <c r="R58" s="325">
        <f>SUM(S58:Z58,AB58:BC58)</f>
        <v>9.7899999999999991</v>
      </c>
      <c r="S58" s="330"/>
      <c r="T58" s="330"/>
      <c r="U58" s="330"/>
      <c r="V58" s="330"/>
      <c r="W58" s="330"/>
      <c r="X58" s="330"/>
      <c r="Y58" s="330"/>
      <c r="Z58" s="330">
        <v>0.69</v>
      </c>
      <c r="AA58" s="551">
        <f t="shared" si="14"/>
        <v>9.1</v>
      </c>
      <c r="AB58" s="330"/>
      <c r="AC58" s="330">
        <v>9.1</v>
      </c>
      <c r="AD58" s="330"/>
      <c r="AE58" s="330"/>
      <c r="AF58" s="330"/>
      <c r="AG58" s="330"/>
      <c r="AH58" s="330"/>
      <c r="AI58" s="330"/>
      <c r="AJ58" s="330"/>
      <c r="AK58" s="330"/>
      <c r="AL58" s="330"/>
      <c r="AM58" s="330"/>
      <c r="AN58" s="330"/>
      <c r="AO58" s="330"/>
      <c r="AP58" s="330"/>
      <c r="AQ58" s="330"/>
      <c r="AR58" s="330"/>
      <c r="AS58" s="330"/>
      <c r="AT58" s="330"/>
      <c r="AU58" s="330"/>
      <c r="AV58" s="330"/>
      <c r="AW58" s="330"/>
      <c r="AX58" s="330"/>
      <c r="AY58" s="330"/>
      <c r="AZ58" s="330"/>
      <c r="BA58" s="330"/>
      <c r="BB58" s="330"/>
      <c r="BC58" s="330"/>
      <c r="BD58" s="329">
        <f>D58-BE58</f>
        <v>47.74</v>
      </c>
      <c r="BE58" s="325">
        <f>SUM(AB58:BC58,G58:Q58,S58:Z58)</f>
        <v>9.7899999999999991</v>
      </c>
      <c r="BF58" s="314">
        <f>BD60</f>
        <v>47.74</v>
      </c>
      <c r="BG58" s="117">
        <f t="shared" si="13"/>
        <v>9.7899999999999991</v>
      </c>
      <c r="BH58" s="296"/>
      <c r="BI58" s="297"/>
      <c r="BL58" s="582"/>
      <c r="BM58" s="580"/>
    </row>
    <row r="59" spans="1:65" ht="16.5" customHeight="1" x14ac:dyDescent="0.25">
      <c r="A59" s="341"/>
      <c r="B59" s="342" t="s">
        <v>121</v>
      </c>
      <c r="C59" s="343"/>
      <c r="D59" s="330"/>
      <c r="E59" s="325">
        <f>SUM(G59:Q59)</f>
        <v>215.27</v>
      </c>
      <c r="F59" s="325">
        <f>SUM(G59:H59)</f>
        <v>0</v>
      </c>
      <c r="G59" s="325">
        <f>SUM(G30:G58,G10:G19,G21:G28)</f>
        <v>0</v>
      </c>
      <c r="H59" s="325">
        <f>SUM(H30:H58,H11:H19,H9,H21:H28)</f>
        <v>0</v>
      </c>
      <c r="I59" s="325">
        <f>SUM(I30:I58,I12:I19,I9:I10,I21:I28)</f>
        <v>0</v>
      </c>
      <c r="J59" s="325">
        <f>SUM(J30:J58,J13:J19,J9:J11,J21:J28)</f>
        <v>147.55000000000001</v>
      </c>
      <c r="K59" s="325">
        <f>SUM(K30:K58,K14:K19,K9:K12,K21:K28)</f>
        <v>0</v>
      </c>
      <c r="L59" s="325">
        <f>SUM(L30:L58,L15:L19,L9:L13,L21:L28)</f>
        <v>0</v>
      </c>
      <c r="M59" s="325">
        <f>SUM(M30:M58,M16:M19,M9:M14,M21:M28)</f>
        <v>0</v>
      </c>
      <c r="N59" s="325">
        <f>SUM(N30:N58,N17:N19,N9:N15,N21:N28)</f>
        <v>0</v>
      </c>
      <c r="O59" s="325">
        <f>SUM(O30:O58,O18:O19,O9:O16,O21:O28)</f>
        <v>0</v>
      </c>
      <c r="P59" s="325">
        <f>SUM(P30:P58,P19,P9:P17,P21:P28)</f>
        <v>0</v>
      </c>
      <c r="Q59" s="325">
        <f>SUM(Q30:Q58,Q9:Q18,Q21:Q28)</f>
        <v>67.72</v>
      </c>
      <c r="R59" s="325">
        <f>SUM(S59:Z59,AB59:BC59)</f>
        <v>105.57000000000001</v>
      </c>
      <c r="S59" s="325">
        <f>SUM(S30:S58,S9:S19,S22:S28)</f>
        <v>0.2</v>
      </c>
      <c r="T59" s="325">
        <f>SUM(T30:T58,T21,T9:T19,T23:T28)</f>
        <v>0.2</v>
      </c>
      <c r="U59" s="325">
        <f>SUM(U30:U58,U21:U22,U9:U19,U24:U28)</f>
        <v>0</v>
      </c>
      <c r="V59" s="325">
        <f>SUM(V30:V58,V21:V23,V9:V19,V25:V28)</f>
        <v>0</v>
      </c>
      <c r="W59" s="325">
        <f>SUM(W30:W58,W21:W24,W9:W19,W26:W28)</f>
        <v>0.47000000000000003</v>
      </c>
      <c r="X59" s="325">
        <f>SUM(X30:X58,X21:X25,X9:X19,X27:X28)</f>
        <v>5.9700000000000006</v>
      </c>
      <c r="Y59" s="325">
        <f>SUM(Y30:Y58,Y21:Y26,Y9:Y19,Y28)</f>
        <v>0</v>
      </c>
      <c r="Z59" s="325">
        <f>SUM(Z30:Z58,Z21:Z27,Z9:Z19)</f>
        <v>3.19</v>
      </c>
      <c r="AA59" s="551">
        <f>SUM(AA30:AA58,AA21:AA28,AA9:AA19)</f>
        <v>73.94</v>
      </c>
      <c r="AB59" s="325">
        <f>SUM(AB31:AB58,AB21:AB28,AB9:AB19)</f>
        <v>8.34</v>
      </c>
      <c r="AC59" s="325">
        <f>SUM(AC32:AC58,AC21:AC28,AC9:AC19,AC30)</f>
        <v>20.47</v>
      </c>
      <c r="AD59" s="325">
        <f>SUM(AD33:AD58,AD21:AD28,AD9:AD19,AD30:AD31)</f>
        <v>0</v>
      </c>
      <c r="AE59" s="325">
        <f>SUM(AE34:AE58,AE21:AE28,AE9:AE19,AE30:AE32)</f>
        <v>0</v>
      </c>
      <c r="AF59" s="325">
        <f>SUM(AF35:AF58,AF21:AF28,AF9:AF19,AF30:AF33)</f>
        <v>0</v>
      </c>
      <c r="AG59" s="325">
        <f>SUM(AG36:AG58,AG21:AG28,AG9:AG19,AG30:AG34)</f>
        <v>0</v>
      </c>
      <c r="AH59" s="325">
        <f>SUM(AH37:AH58,AH21:AH28,AH9:AH19,AH30:AH35)</f>
        <v>0</v>
      </c>
      <c r="AI59" s="325">
        <f>SUM(AI38:AI58,AI21:AI28,AI9:AI19,AI30:AI36)</f>
        <v>0.12</v>
      </c>
      <c r="AJ59" s="325">
        <f>SUM(AJ39:AJ58,AJ21:AJ28,AJ9:AJ19,AJ30:AJ37)</f>
        <v>0</v>
      </c>
      <c r="AK59" s="325">
        <f>SUM(AK40:AK58,AK21:AK28,AK9:AK19,AK30:AK38)</f>
        <v>8.52</v>
      </c>
      <c r="AL59" s="325">
        <f>SUM(AL41:AL58,AL21:AL28,AL9:AL19,AL30:AL39)</f>
        <v>1.03</v>
      </c>
      <c r="AM59" s="325">
        <f>SUM(AM42:AM58,AM21:AM28,AM9:AM19,AM30:AM40)</f>
        <v>0.35</v>
      </c>
      <c r="AN59" s="325">
        <f>SUM(AN43:AN58,AN21:AN28,AN9:AN19,AN30:AN41)</f>
        <v>35</v>
      </c>
      <c r="AO59" s="325">
        <f>SUM(AO44:AO58,AO21:AO28,AO9:AO19,AO30:AO42)</f>
        <v>0</v>
      </c>
      <c r="AP59" s="325">
        <f>SUM(AP45:AP58,AP21:AP28,AP9:AP19,AP30:AP43)</f>
        <v>0</v>
      </c>
      <c r="AQ59" s="325">
        <f>SUM(AQ46:AQ58,AQ21:AQ28,AQ9:AQ19,AQ30:AQ44)</f>
        <v>0.11</v>
      </c>
      <c r="AR59" s="325">
        <f>SUM(AR47:AR58,AR21:AR28,AR9:AR19,AR30:AR45)</f>
        <v>0</v>
      </c>
      <c r="AS59" s="325">
        <f>SUM(AS48:AS58,AS21:AS28,AS9:AS19,AS30:AS46)</f>
        <v>0.8</v>
      </c>
      <c r="AT59" s="325">
        <f>SUM(AT49:AT58,AT21:AT28,AT9:AT19,AT30:AT47)</f>
        <v>0.86</v>
      </c>
      <c r="AU59" s="325">
        <f>SUM(AU50:AU58,AU21:AU28,AU9:AU19,AU30:AU48)</f>
        <v>18.96</v>
      </c>
      <c r="AV59" s="325">
        <f>SUM(AV51:AV58,AV21:AV28,AV9:AV19,AV30:AV49)</f>
        <v>0</v>
      </c>
      <c r="AW59" s="325">
        <f>SUM(AW52:AW58,AW21:AW28,AW9:AW19,AW30:AW50)</f>
        <v>0</v>
      </c>
      <c r="AX59" s="325">
        <f>SUM(AX53:AX58,AX30:AX51,AX9:AX19,AX21:AX28)</f>
        <v>0</v>
      </c>
      <c r="AY59" s="325">
        <f>SUM(AY54:AY58,AY30:AY52,AY9:AY19,AY21:AY28)</f>
        <v>0</v>
      </c>
      <c r="AZ59" s="325">
        <f>SUM(AZ55:AZ58,AZ30:AZ53,AZ9:AZ19,AZ21:AZ28)</f>
        <v>0.98</v>
      </c>
      <c r="BA59" s="325">
        <f>SUM(BA56:BA58,BA30:BA54,BA9:BA19,BA21:BA28)</f>
        <v>0</v>
      </c>
      <c r="BB59" s="325">
        <f>SUM(BB57:BB58,BB30:BB55,BB9:BB19,BB21:BB28)</f>
        <v>0</v>
      </c>
      <c r="BC59" s="325">
        <f>SUM(BC58,BC30:BC56,BC9:BC19,BC21:BC28)</f>
        <v>0</v>
      </c>
      <c r="BD59" s="325">
        <f>SUM(BD30:BD57,BD9:BD19,BD21:BD28)</f>
        <v>0</v>
      </c>
      <c r="BE59" s="330"/>
      <c r="BF59" s="330"/>
      <c r="BG59" s="116"/>
      <c r="BH59" s="296"/>
      <c r="BI59" s="295"/>
      <c r="BL59" s="582"/>
      <c r="BM59" s="580"/>
    </row>
    <row r="60" spans="1:65" ht="36.75" customHeight="1" x14ac:dyDescent="0.25">
      <c r="A60" s="344"/>
      <c r="B60" s="345" t="s">
        <v>122</v>
      </c>
      <c r="C60" s="346"/>
      <c r="D60" s="347"/>
      <c r="E60" s="347">
        <f>E59+E7</f>
        <v>4789.91</v>
      </c>
      <c r="F60" s="347">
        <f>F8+F59</f>
        <v>296.74</v>
      </c>
      <c r="G60" s="347">
        <f>G59+G9</f>
        <v>296.74</v>
      </c>
      <c r="H60" s="347">
        <f>H10+H59</f>
        <v>0</v>
      </c>
      <c r="I60" s="347">
        <f>I11+I59</f>
        <v>215.69</v>
      </c>
      <c r="J60" s="347">
        <f>J12+J59</f>
        <v>563.93000000000006</v>
      </c>
      <c r="K60" s="347">
        <f>K13+K59</f>
        <v>0</v>
      </c>
      <c r="L60" s="347">
        <f>L14+L59</f>
        <v>0</v>
      </c>
      <c r="M60" s="347">
        <f>M15+M59</f>
        <v>3643.0099999999998</v>
      </c>
      <c r="N60" s="347">
        <f>N16+N59</f>
        <v>1208.1099999999999</v>
      </c>
      <c r="O60" s="347">
        <f>O59+O17</f>
        <v>2.82</v>
      </c>
      <c r="P60" s="347">
        <f>P59+P18</f>
        <v>0</v>
      </c>
      <c r="Q60" s="347">
        <f>Q59+Q19</f>
        <v>67.72</v>
      </c>
      <c r="R60" s="347">
        <f>SUM(R59,R20)</f>
        <v>724.99900000000002</v>
      </c>
      <c r="S60" s="347">
        <f>S59+S21</f>
        <v>0.2</v>
      </c>
      <c r="T60" s="347">
        <f>T59+T22</f>
        <v>0.2</v>
      </c>
      <c r="U60" s="347">
        <f>U59+U23</f>
        <v>0</v>
      </c>
      <c r="V60" s="347">
        <f>+V59+V24</f>
        <v>0</v>
      </c>
      <c r="W60" s="347">
        <f>+W59+W25</f>
        <v>10.930000000000001</v>
      </c>
      <c r="X60" s="347">
        <f>X59+X26</f>
        <v>5.9700000000000006</v>
      </c>
      <c r="Y60" s="347">
        <f>+Y59+Y27</f>
        <v>0</v>
      </c>
      <c r="Z60" s="347">
        <f>+Z59+Z28</f>
        <v>3.19</v>
      </c>
      <c r="AA60" s="553">
        <f>+AA59+AA29</f>
        <v>296.50900000000001</v>
      </c>
      <c r="AB60" s="347">
        <f>+AB59+AB30</f>
        <v>167.179</v>
      </c>
      <c r="AC60" s="347">
        <f>+AC59+AC31</f>
        <v>36.75</v>
      </c>
      <c r="AD60" s="347">
        <f>+AD59+AD32</f>
        <v>0.01</v>
      </c>
      <c r="AE60" s="347">
        <f>+AE59+AE33</f>
        <v>0.14000000000000001</v>
      </c>
      <c r="AF60" s="347">
        <f>+AF59+AF34</f>
        <v>2.2999999999999998</v>
      </c>
      <c r="AG60" s="347">
        <f>+AG59+AG35</f>
        <v>5.81</v>
      </c>
      <c r="AH60" s="347">
        <f>+AH59+AH36</f>
        <v>0.17</v>
      </c>
      <c r="AI60" s="347">
        <f>+AI59+AI37</f>
        <v>0.16</v>
      </c>
      <c r="AJ60" s="347">
        <f>+AJ59+AJ38</f>
        <v>0</v>
      </c>
      <c r="AK60" s="347">
        <f>+AK59+AK39</f>
        <v>8.52</v>
      </c>
      <c r="AL60" s="347">
        <f>+AL59+AL40</f>
        <v>1.03</v>
      </c>
      <c r="AM60" s="347">
        <f>+AM59+AM41</f>
        <v>1.5899999999999999</v>
      </c>
      <c r="AN60" s="347">
        <f>+AN59+AN42</f>
        <v>72.5</v>
      </c>
      <c r="AO60" s="347">
        <f>+AO59+AO43</f>
        <v>0</v>
      </c>
      <c r="AP60" s="347">
        <f>+AP59+AP44</f>
        <v>0</v>
      </c>
      <c r="AQ60" s="347">
        <f>+AQ59+AQ45</f>
        <v>0.35</v>
      </c>
      <c r="AR60" s="347">
        <f>AR59+AR46</f>
        <v>0</v>
      </c>
      <c r="AS60" s="347">
        <f>AS59+AS47</f>
        <v>2.84</v>
      </c>
      <c r="AT60" s="347">
        <f>AT59+AT48</f>
        <v>0.86</v>
      </c>
      <c r="AU60" s="347">
        <f>AU59+AU49</f>
        <v>55.96</v>
      </c>
      <c r="AV60" s="347">
        <f>AV59+AV50</f>
        <v>0</v>
      </c>
      <c r="AW60" s="347">
        <f>AW59+AW51</f>
        <v>7.999999999999996E-2</v>
      </c>
      <c r="AX60" s="347">
        <f>AX59+AX52</f>
        <v>0</v>
      </c>
      <c r="AY60" s="347">
        <f>AY59+AY53</f>
        <v>0</v>
      </c>
      <c r="AZ60" s="347">
        <f>AZ59+AZ54</f>
        <v>4.26</v>
      </c>
      <c r="BA60" s="347">
        <f>BA59+BA55</f>
        <v>231.43</v>
      </c>
      <c r="BB60" s="347">
        <f>BB59+BB56</f>
        <v>112.57</v>
      </c>
      <c r="BC60" s="347">
        <f>BC59+BC57</f>
        <v>0</v>
      </c>
      <c r="BD60" s="347">
        <f>BD59+BD58</f>
        <v>47.74</v>
      </c>
      <c r="BE60" s="347"/>
      <c r="BF60" s="347"/>
      <c r="BG60" s="116"/>
      <c r="BH60" s="296"/>
      <c r="BI60" s="295"/>
      <c r="BL60" s="582"/>
      <c r="BM60" s="578"/>
    </row>
    <row r="61" spans="1:65" ht="36.75" customHeight="1" x14ac:dyDescent="0.25">
      <c r="A61" s="119"/>
      <c r="B61" s="124"/>
      <c r="C61" s="125"/>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547"/>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H61" s="296"/>
      <c r="BI61" s="295"/>
      <c r="BL61" s="582"/>
      <c r="BM61" s="578"/>
    </row>
    <row r="62" spans="1:65" ht="31.5" customHeight="1" x14ac:dyDescent="0.25">
      <c r="A62" s="119"/>
      <c r="B62" s="120" t="s">
        <v>171</v>
      </c>
      <c r="C62" s="121" t="s">
        <v>167</v>
      </c>
      <c r="D62" s="122"/>
      <c r="E62" s="116"/>
      <c r="F62" s="116"/>
      <c r="G62" s="116"/>
      <c r="H62" s="116"/>
      <c r="I62" s="116"/>
      <c r="J62" s="116"/>
      <c r="K62" s="116"/>
      <c r="L62" s="116"/>
      <c r="M62" s="116"/>
      <c r="N62" s="116"/>
      <c r="O62" s="116"/>
      <c r="P62" s="116"/>
      <c r="Q62" s="116"/>
      <c r="R62" s="116"/>
      <c r="S62" s="116"/>
      <c r="T62" s="116"/>
      <c r="U62" s="116"/>
      <c r="V62" s="116"/>
      <c r="W62" s="116"/>
      <c r="X62" s="116"/>
      <c r="Y62" s="116"/>
      <c r="Z62" s="116"/>
      <c r="AA62" s="547"/>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H62" s="296"/>
      <c r="BI62" s="295"/>
      <c r="BL62" s="582"/>
      <c r="BM62" s="578"/>
    </row>
    <row r="63" spans="1:65" ht="16.5" thickBot="1" x14ac:dyDescent="0.3">
      <c r="A63" s="119"/>
      <c r="B63" s="120" t="s">
        <v>172</v>
      </c>
      <c r="C63" s="121" t="s">
        <v>168</v>
      </c>
      <c r="D63" s="122"/>
      <c r="E63" s="116"/>
      <c r="F63" s="116"/>
      <c r="G63" s="116"/>
      <c r="H63" s="116"/>
      <c r="I63" s="116"/>
      <c r="J63" s="116"/>
      <c r="K63" s="116"/>
      <c r="L63" s="116"/>
      <c r="M63" s="116"/>
      <c r="N63" s="116"/>
      <c r="O63" s="116"/>
      <c r="P63" s="116"/>
      <c r="Q63" s="116"/>
      <c r="R63" s="116"/>
      <c r="S63" s="116"/>
      <c r="T63" s="116"/>
      <c r="U63" s="116"/>
      <c r="V63" s="116"/>
      <c r="W63" s="116"/>
      <c r="X63" s="116"/>
      <c r="Y63" s="116"/>
      <c r="Z63" s="116"/>
      <c r="AA63" s="547"/>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5"/>
      <c r="AX63" s="115"/>
      <c r="AY63" s="115"/>
      <c r="AZ63" s="116"/>
      <c r="BA63" s="116"/>
      <c r="BB63" s="116"/>
      <c r="BC63" s="116"/>
      <c r="BD63" s="116"/>
      <c r="BE63" s="116"/>
      <c r="BF63" s="116"/>
      <c r="BH63" s="296"/>
      <c r="BI63" s="295"/>
      <c r="BL63" s="584"/>
      <c r="BM63" s="585"/>
    </row>
    <row r="64" spans="1:65" x14ac:dyDescent="0.25">
      <c r="A64" s="119"/>
      <c r="B64" s="120" t="s">
        <v>173</v>
      </c>
      <c r="C64" s="121" t="s">
        <v>127</v>
      </c>
      <c r="D64" s="122"/>
      <c r="E64" s="116"/>
      <c r="F64" s="116"/>
      <c r="G64" s="116"/>
      <c r="H64" s="116"/>
      <c r="I64" s="116"/>
      <c r="J64" s="116"/>
      <c r="K64" s="116"/>
      <c r="L64" s="116"/>
      <c r="M64" s="116"/>
      <c r="N64" s="116"/>
      <c r="O64" s="116"/>
      <c r="P64" s="116"/>
      <c r="Q64" s="116"/>
      <c r="R64" s="116"/>
      <c r="S64" s="116"/>
      <c r="T64" s="116"/>
      <c r="U64" s="116"/>
      <c r="V64" s="116"/>
      <c r="W64" s="116"/>
      <c r="X64" s="116"/>
      <c r="Y64" s="116"/>
      <c r="Z64" s="116"/>
      <c r="AA64" s="547"/>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5"/>
      <c r="AX64" s="115"/>
      <c r="AY64" s="115"/>
      <c r="AZ64" s="116"/>
      <c r="BA64" s="116"/>
      <c r="BB64" s="116"/>
      <c r="BC64" s="116"/>
      <c r="BD64" s="116"/>
      <c r="BE64" s="116"/>
      <c r="BF64" s="116"/>
      <c r="BH64" s="296"/>
      <c r="BI64" s="295"/>
    </row>
    <row r="65" spans="1:61" x14ac:dyDescent="0.25">
      <c r="A65" s="119"/>
      <c r="B65" s="124"/>
      <c r="C65" s="125"/>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547"/>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5"/>
      <c r="AX65" s="115"/>
      <c r="AY65" s="115"/>
      <c r="AZ65" s="116"/>
      <c r="BA65" s="116"/>
      <c r="BB65" s="116"/>
      <c r="BC65" s="116"/>
      <c r="BD65" s="116"/>
      <c r="BE65" s="116"/>
      <c r="BF65" s="116"/>
      <c r="BH65" s="296"/>
      <c r="BI65" s="293"/>
    </row>
    <row r="66" spans="1:61" x14ac:dyDescent="0.25">
      <c r="AW66" s="115"/>
      <c r="AX66" s="115"/>
      <c r="AY66" s="115"/>
      <c r="BH66" s="296"/>
      <c r="BI66" s="293"/>
    </row>
    <row r="67" spans="1:61" x14ac:dyDescent="0.25">
      <c r="BH67" s="296"/>
      <c r="BI67" s="293"/>
    </row>
    <row r="68" spans="1:61" x14ac:dyDescent="0.25">
      <c r="BH68" s="296"/>
      <c r="BI68" s="293"/>
    </row>
    <row r="69" spans="1:61" x14ac:dyDescent="0.25">
      <c r="BH69" s="294"/>
      <c r="BI69" s="293"/>
    </row>
    <row r="70" spans="1:61" x14ac:dyDescent="0.25">
      <c r="BH70" s="294"/>
      <c r="BI70" s="293"/>
    </row>
    <row r="71" spans="1:61" x14ac:dyDescent="0.25">
      <c r="BH71" s="294"/>
      <c r="BI71" s="295"/>
    </row>
    <row r="72" spans="1:61" x14ac:dyDescent="0.25">
      <c r="BH72" s="294"/>
      <c r="BI72" s="295"/>
    </row>
    <row r="73" spans="1:61" x14ac:dyDescent="0.25">
      <c r="BH73" s="294"/>
      <c r="BI73" s="295"/>
    </row>
    <row r="76" spans="1:61" x14ac:dyDescent="0.25">
      <c r="B76" s="143"/>
    </row>
  </sheetData>
  <sheetProtection selectLockedCells="1"/>
  <mergeCells count="11">
    <mergeCell ref="D5:D6"/>
    <mergeCell ref="F5:BD5"/>
    <mergeCell ref="BE5:BE6"/>
    <mergeCell ref="BF5:BF6"/>
    <mergeCell ref="A1:B1"/>
    <mergeCell ref="A2:BE2"/>
    <mergeCell ref="A3:BF3"/>
    <mergeCell ref="BC4:BF4"/>
    <mergeCell ref="A5:A6"/>
    <mergeCell ref="B5:B6"/>
    <mergeCell ref="C5:C6"/>
  </mergeCells>
  <pageMargins left="0.47" right="0.16" top="0.64" bottom="0.2" header="0.56999999999999995" footer="0.16"/>
  <pageSetup paperSize="8"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L76"/>
  <sheetViews>
    <sheetView topLeftCell="A4" zoomScale="70" zoomScaleNormal="70" zoomScaleSheetLayoutView="55" workbookViewId="0">
      <pane xSplit="4" ySplit="3" topLeftCell="M23" activePane="bottomRight" state="frozen"/>
      <selection activeCell="D14" sqref="D14"/>
      <selection pane="topRight" activeCell="D14" sqref="D14"/>
      <selection pane="bottomLeft" activeCell="D14" sqref="D14"/>
      <selection pane="bottomRight" activeCell="D14" sqref="D14"/>
    </sheetView>
  </sheetViews>
  <sheetFormatPr defaultColWidth="7.85546875" defaultRowHeight="15.75" x14ac:dyDescent="0.25"/>
  <cols>
    <col min="1" max="1" width="7.5703125" style="140" customWidth="1"/>
    <col min="2" max="2" width="53" style="141" bestFit="1" customWidth="1"/>
    <col min="3" max="3" width="8.85546875" style="142" customWidth="1"/>
    <col min="4" max="4" width="14.85546875" style="99" bestFit="1" customWidth="1"/>
    <col min="5" max="7" width="9.7109375" style="99" bestFit="1" customWidth="1"/>
    <col min="8" max="8" width="8.42578125" style="99" bestFit="1" customWidth="1"/>
    <col min="9" max="9" width="9" style="99" bestFit="1" customWidth="1"/>
    <col min="10" max="10" width="8.42578125" style="99" bestFit="1" customWidth="1"/>
    <col min="11" max="12" width="7.140625" style="99" bestFit="1" customWidth="1"/>
    <col min="13" max="13" width="6.5703125" style="99" bestFit="1" customWidth="1"/>
    <col min="14" max="14" width="6.85546875" style="99" bestFit="1" customWidth="1"/>
    <col min="15" max="15" width="8.42578125" style="99" bestFit="1" customWidth="1"/>
    <col min="16" max="16" width="6.85546875" style="99" bestFit="1" customWidth="1"/>
    <col min="17" max="17" width="7.7109375" style="99" bestFit="1" customWidth="1"/>
    <col min="18" max="18" width="10.28515625" style="99" bestFit="1" customWidth="1"/>
    <col min="19" max="19" width="7.7109375" style="99" bestFit="1" customWidth="1"/>
    <col min="20" max="20" width="7.140625" style="99" bestFit="1" customWidth="1"/>
    <col min="21" max="22" width="6.5703125" style="99" bestFit="1" customWidth="1"/>
    <col min="23" max="23" width="7.7109375" style="99" bestFit="1" customWidth="1"/>
    <col min="24" max="24" width="7.140625" style="99" bestFit="1" customWidth="1"/>
    <col min="25" max="26" width="6.5703125" style="99" bestFit="1" customWidth="1"/>
    <col min="27" max="27" width="9.28515625" style="554" bestFit="1" customWidth="1"/>
    <col min="28" max="28" width="7.140625" style="99" bestFit="1" customWidth="1"/>
    <col min="29" max="36" width="7.7109375" style="99" bestFit="1" customWidth="1"/>
    <col min="37" max="37" width="8.42578125" style="99" bestFit="1" customWidth="1"/>
    <col min="38" max="38" width="8" style="99" bestFit="1" customWidth="1"/>
    <col min="39" max="44" width="8.42578125" style="99" bestFit="1" customWidth="1"/>
    <col min="45" max="45" width="6.85546875" style="99" bestFit="1" customWidth="1"/>
    <col min="46" max="46" width="6.5703125" style="99" bestFit="1" customWidth="1"/>
    <col min="47" max="47" width="6.85546875" style="99" bestFit="1" customWidth="1"/>
    <col min="48" max="48" width="9" style="99" bestFit="1" customWidth="1"/>
    <col min="49" max="49" width="7.7109375" style="99" bestFit="1" customWidth="1"/>
    <col min="50" max="50" width="7.140625" style="99" bestFit="1" customWidth="1"/>
    <col min="51" max="52" width="7.7109375" style="99" bestFit="1" customWidth="1"/>
    <col min="53" max="53" width="9" style="99" bestFit="1" customWidth="1"/>
    <col min="54" max="54" width="8.140625" style="99" bestFit="1" customWidth="1"/>
    <col min="55" max="55" width="7.42578125" style="99" bestFit="1" customWidth="1"/>
    <col min="56" max="56" width="8.42578125" style="99" bestFit="1" customWidth="1"/>
    <col min="57" max="57" width="8.7109375" style="99" customWidth="1"/>
    <col min="58" max="58" width="13.85546875" style="99" bestFit="1" customWidth="1"/>
    <col min="59" max="59" width="16.5703125" style="99" customWidth="1"/>
    <col min="60" max="60" width="47.5703125" style="99" customWidth="1"/>
    <col min="61" max="61" width="7.85546875" style="99"/>
    <col min="62" max="62" width="11.7109375" style="99" customWidth="1"/>
    <col min="63" max="64" width="23.140625" style="99" customWidth="1"/>
    <col min="65" max="16384" width="7.85546875" style="99"/>
  </cols>
  <sheetData>
    <row r="1" spans="1:64" x14ac:dyDescent="0.25">
      <c r="A1" s="1249" t="s">
        <v>215</v>
      </c>
      <c r="B1" s="1249"/>
      <c r="C1" s="315"/>
      <c r="D1" s="116"/>
      <c r="E1" s="116"/>
      <c r="F1" s="116"/>
      <c r="G1" s="116"/>
      <c r="H1" s="116"/>
      <c r="I1" s="116"/>
      <c r="J1" s="116"/>
      <c r="K1" s="116"/>
      <c r="L1" s="116"/>
      <c r="M1" s="116"/>
      <c r="N1" s="116"/>
      <c r="O1" s="116"/>
      <c r="P1" s="116"/>
      <c r="Q1" s="116"/>
      <c r="R1" s="116"/>
      <c r="S1" s="116"/>
      <c r="T1" s="116"/>
      <c r="U1" s="116"/>
      <c r="V1" s="116"/>
      <c r="W1" s="116"/>
      <c r="X1" s="116"/>
      <c r="Y1" s="116"/>
      <c r="Z1" s="116"/>
      <c r="AA1" s="547"/>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row>
    <row r="2" spans="1:64" ht="14.25" customHeight="1" x14ac:dyDescent="0.25">
      <c r="A2" s="1250" t="s">
        <v>2</v>
      </c>
      <c r="B2" s="1250"/>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0"/>
      <c r="AT2" s="1250"/>
      <c r="AU2" s="1250"/>
      <c r="AV2" s="1250"/>
      <c r="AW2" s="1250"/>
      <c r="AX2" s="1250"/>
      <c r="AY2" s="1250"/>
      <c r="AZ2" s="1250"/>
      <c r="BA2" s="1250"/>
      <c r="BB2" s="1250"/>
      <c r="BC2" s="1250"/>
      <c r="BD2" s="1250"/>
      <c r="BE2" s="1250"/>
      <c r="BF2" s="116"/>
      <c r="BG2" s="116"/>
    </row>
    <row r="3" spans="1:64" x14ac:dyDescent="0.25">
      <c r="A3" s="1251" t="s">
        <v>216</v>
      </c>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c r="AS3" s="1251"/>
      <c r="AT3" s="1251"/>
      <c r="AU3" s="1251"/>
      <c r="AV3" s="1251"/>
      <c r="AW3" s="1251"/>
      <c r="AX3" s="1251"/>
      <c r="AY3" s="1251"/>
      <c r="AZ3" s="1251"/>
      <c r="BA3" s="1251"/>
      <c r="BB3" s="1251"/>
      <c r="BC3" s="1251"/>
      <c r="BD3" s="1251"/>
      <c r="BE3" s="1251"/>
      <c r="BF3" s="1251"/>
      <c r="BG3" s="116"/>
    </row>
    <row r="4" spans="1:64" x14ac:dyDescent="0.25">
      <c r="A4" s="317"/>
      <c r="B4" s="316"/>
      <c r="C4" s="317"/>
      <c r="D4" s="317"/>
      <c r="E4" s="317"/>
      <c r="F4" s="317"/>
      <c r="G4" s="317"/>
      <c r="H4" s="317"/>
      <c r="I4" s="317"/>
      <c r="J4" s="317"/>
      <c r="K4" s="317"/>
      <c r="L4" s="317"/>
      <c r="M4" s="317"/>
      <c r="N4" s="317"/>
      <c r="O4" s="317"/>
      <c r="P4" s="317"/>
      <c r="Q4" s="317"/>
      <c r="R4" s="317"/>
      <c r="S4" s="317"/>
      <c r="T4" s="317"/>
      <c r="U4" s="317"/>
      <c r="V4" s="317"/>
      <c r="W4" s="317"/>
      <c r="X4" s="317"/>
      <c r="Y4" s="317"/>
      <c r="Z4" s="317"/>
      <c r="AA4" s="548"/>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1252" t="s">
        <v>32</v>
      </c>
      <c r="BD4" s="1252"/>
      <c r="BE4" s="1252"/>
      <c r="BF4" s="1252"/>
      <c r="BG4" s="116"/>
    </row>
    <row r="5" spans="1:64" ht="14.25" customHeight="1" x14ac:dyDescent="0.25">
      <c r="A5" s="1253" t="s">
        <v>20</v>
      </c>
      <c r="B5" s="1254" t="s">
        <v>170</v>
      </c>
      <c r="C5" s="1175" t="s">
        <v>24</v>
      </c>
      <c r="D5" s="1248" t="s">
        <v>427</v>
      </c>
      <c r="E5" s="311"/>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c r="AX5" s="1248"/>
      <c r="AY5" s="1248"/>
      <c r="AZ5" s="1248"/>
      <c r="BA5" s="1248"/>
      <c r="BB5" s="1248"/>
      <c r="BC5" s="1248"/>
      <c r="BD5" s="1248"/>
      <c r="BE5" s="1248" t="s">
        <v>120</v>
      </c>
      <c r="BF5" s="1248" t="s">
        <v>448</v>
      </c>
      <c r="BG5" s="116"/>
    </row>
    <row r="6" spans="1:64" s="138" customFormat="1" ht="36" customHeight="1" x14ac:dyDescent="0.2">
      <c r="A6" s="1253"/>
      <c r="B6" s="1255"/>
      <c r="C6" s="1256"/>
      <c r="D6" s="1248"/>
      <c r="E6" s="312" t="s">
        <v>25</v>
      </c>
      <c r="F6" s="318" t="s">
        <v>86</v>
      </c>
      <c r="G6" s="311" t="s">
        <v>84</v>
      </c>
      <c r="H6" s="311" t="s">
        <v>207</v>
      </c>
      <c r="I6" s="311" t="s">
        <v>56</v>
      </c>
      <c r="J6" s="311" t="s">
        <v>44</v>
      </c>
      <c r="K6" s="311" t="s">
        <v>26</v>
      </c>
      <c r="L6" s="311" t="s">
        <v>27</v>
      </c>
      <c r="M6" s="311" t="s">
        <v>45</v>
      </c>
      <c r="N6" s="311" t="s">
        <v>447</v>
      </c>
      <c r="O6" s="311" t="s">
        <v>78</v>
      </c>
      <c r="P6" s="311" t="s">
        <v>51</v>
      </c>
      <c r="Q6" s="311" t="s">
        <v>58</v>
      </c>
      <c r="R6" s="312" t="s">
        <v>28</v>
      </c>
      <c r="S6" s="311" t="s">
        <v>29</v>
      </c>
      <c r="T6" s="311" t="s">
        <v>30</v>
      </c>
      <c r="U6" s="311" t="s">
        <v>131</v>
      </c>
      <c r="V6" s="311" t="s">
        <v>135</v>
      </c>
      <c r="W6" s="311" t="s">
        <v>133</v>
      </c>
      <c r="X6" s="311" t="s">
        <v>53</v>
      </c>
      <c r="Y6" s="311" t="s">
        <v>46</v>
      </c>
      <c r="Z6" s="311" t="s">
        <v>54</v>
      </c>
      <c r="AA6" s="549" t="s">
        <v>31</v>
      </c>
      <c r="AB6" s="313" t="s">
        <v>249</v>
      </c>
      <c r="AC6" s="313" t="s">
        <v>258</v>
      </c>
      <c r="AD6" s="313" t="s">
        <v>245</v>
      </c>
      <c r="AE6" s="313" t="s">
        <v>436</v>
      </c>
      <c r="AF6" s="313" t="s">
        <v>246</v>
      </c>
      <c r="AG6" s="313" t="s">
        <v>437</v>
      </c>
      <c r="AH6" s="313" t="s">
        <v>438</v>
      </c>
      <c r="AI6" s="313" t="s">
        <v>364</v>
      </c>
      <c r="AJ6" s="313" t="s">
        <v>439</v>
      </c>
      <c r="AK6" s="313" t="s">
        <v>156</v>
      </c>
      <c r="AL6" s="313" t="s">
        <v>77</v>
      </c>
      <c r="AM6" s="313" t="s">
        <v>103</v>
      </c>
      <c r="AN6" s="313" t="s">
        <v>48</v>
      </c>
      <c r="AO6" s="313" t="s">
        <v>440</v>
      </c>
      <c r="AP6" s="313" t="s">
        <v>441</v>
      </c>
      <c r="AQ6" s="313" t="s">
        <v>346</v>
      </c>
      <c r="AR6" s="314" t="s">
        <v>132</v>
      </c>
      <c r="AS6" s="311" t="s">
        <v>159</v>
      </c>
      <c r="AT6" s="311" t="s">
        <v>160</v>
      </c>
      <c r="AU6" s="311" t="s">
        <v>100</v>
      </c>
      <c r="AV6" s="311" t="s">
        <v>101</v>
      </c>
      <c r="AW6" s="311" t="s">
        <v>105</v>
      </c>
      <c r="AX6" s="311" t="s">
        <v>102</v>
      </c>
      <c r="AY6" s="311" t="s">
        <v>126</v>
      </c>
      <c r="AZ6" s="311" t="s">
        <v>111</v>
      </c>
      <c r="BA6" s="311" t="s">
        <v>165</v>
      </c>
      <c r="BB6" s="311" t="s">
        <v>166</v>
      </c>
      <c r="BC6" s="311" t="s">
        <v>82</v>
      </c>
      <c r="BD6" s="311" t="s">
        <v>89</v>
      </c>
      <c r="BE6" s="1248"/>
      <c r="BF6" s="1248"/>
      <c r="BG6" s="117"/>
    </row>
    <row r="7" spans="1:64" s="138" customFormat="1" x14ac:dyDescent="0.25">
      <c r="A7" s="319">
        <v>1</v>
      </c>
      <c r="B7" s="320" t="s">
        <v>35</v>
      </c>
      <c r="C7" s="321" t="s">
        <v>25</v>
      </c>
      <c r="D7" s="601">
        <f>D8+D11+D12+D13+D14+D15+D17+D18+D19</f>
        <v>1374.3600000000001</v>
      </c>
      <c r="E7" s="323">
        <f>D7-BE7</f>
        <v>1166.3500000000001</v>
      </c>
      <c r="F7" s="324">
        <f>SUM(F11:F19)</f>
        <v>0</v>
      </c>
      <c r="G7" s="324">
        <f>SUM(G10:G19)</f>
        <v>0</v>
      </c>
      <c r="H7" s="324">
        <f>SUM(H9,H11:H19)</f>
        <v>0</v>
      </c>
      <c r="I7" s="324">
        <f>SUM(I9:I10,I12:I19)</f>
        <v>0</v>
      </c>
      <c r="J7" s="324">
        <f>SUM(J9:J11,J13:J19)</f>
        <v>0</v>
      </c>
      <c r="K7" s="324">
        <f>SUM(K9:K12,K14:K19)</f>
        <v>0</v>
      </c>
      <c r="L7" s="324">
        <f>SUM(L9:L13,L15:L19)</f>
        <v>0</v>
      </c>
      <c r="M7" s="324">
        <f>SUM(M9:M14,M16:M19)</f>
        <v>0</v>
      </c>
      <c r="N7" s="324">
        <f>SUM(N9:N15,N17:N19)</f>
        <v>0</v>
      </c>
      <c r="O7" s="324">
        <f>SUM(O9:O16,O18:O19)</f>
        <v>0</v>
      </c>
      <c r="P7" s="324">
        <f>SUM(P9:P17,P19)</f>
        <v>0</v>
      </c>
      <c r="Q7" s="324">
        <f>SUM(Q9:Q18)</f>
        <v>45</v>
      </c>
      <c r="R7" s="325">
        <f>SUM(R9:R19)</f>
        <v>163.01</v>
      </c>
      <c r="S7" s="324">
        <f>SUM(S9:S19)</f>
        <v>128.5</v>
      </c>
      <c r="T7" s="324">
        <f t="shared" ref="T7:BD7" si="0">SUM(T9:T19)</f>
        <v>0.13</v>
      </c>
      <c r="U7" s="324">
        <f t="shared" si="0"/>
        <v>0</v>
      </c>
      <c r="V7" s="324">
        <f t="shared" si="0"/>
        <v>0</v>
      </c>
      <c r="W7" s="324">
        <f t="shared" si="0"/>
        <v>1.8800000000000001</v>
      </c>
      <c r="X7" s="324">
        <f t="shared" si="0"/>
        <v>9.1999999999999993</v>
      </c>
      <c r="Y7" s="324">
        <f t="shared" si="0"/>
        <v>0</v>
      </c>
      <c r="Z7" s="324">
        <f>SUM(Z9:Z19)</f>
        <v>0</v>
      </c>
      <c r="AA7" s="550">
        <f t="shared" si="0"/>
        <v>2.8899999999999997</v>
      </c>
      <c r="AB7" s="324">
        <f t="shared" si="0"/>
        <v>2.86</v>
      </c>
      <c r="AC7" s="324">
        <f t="shared" si="0"/>
        <v>0</v>
      </c>
      <c r="AD7" s="324">
        <f t="shared" si="0"/>
        <v>0</v>
      </c>
      <c r="AE7" s="324">
        <f t="shared" si="0"/>
        <v>0</v>
      </c>
      <c r="AF7" s="324">
        <f t="shared" si="0"/>
        <v>0</v>
      </c>
      <c r="AG7" s="324">
        <f t="shared" si="0"/>
        <v>0</v>
      </c>
      <c r="AH7" s="324">
        <f t="shared" si="0"/>
        <v>0</v>
      </c>
      <c r="AI7" s="324">
        <f t="shared" si="0"/>
        <v>0.03</v>
      </c>
      <c r="AJ7" s="324">
        <f t="shared" si="0"/>
        <v>0</v>
      </c>
      <c r="AK7" s="324">
        <f t="shared" si="0"/>
        <v>0</v>
      </c>
      <c r="AL7" s="324">
        <f t="shared" si="0"/>
        <v>0</v>
      </c>
      <c r="AM7" s="324">
        <f t="shared" si="0"/>
        <v>0</v>
      </c>
      <c r="AN7" s="324">
        <f t="shared" si="0"/>
        <v>0</v>
      </c>
      <c r="AO7" s="324">
        <f t="shared" si="0"/>
        <v>0</v>
      </c>
      <c r="AP7" s="324">
        <f t="shared" si="0"/>
        <v>0</v>
      </c>
      <c r="AQ7" s="324">
        <f t="shared" si="0"/>
        <v>0</v>
      </c>
      <c r="AR7" s="324">
        <f t="shared" si="0"/>
        <v>0</v>
      </c>
      <c r="AS7" s="324">
        <f t="shared" si="0"/>
        <v>0.27</v>
      </c>
      <c r="AT7" s="324">
        <f t="shared" si="0"/>
        <v>0</v>
      </c>
      <c r="AU7" s="324">
        <f t="shared" si="0"/>
        <v>20.14</v>
      </c>
      <c r="AV7" s="324">
        <f t="shared" si="0"/>
        <v>0</v>
      </c>
      <c r="AW7" s="324">
        <f t="shared" si="0"/>
        <v>0</v>
      </c>
      <c r="AX7" s="324">
        <f t="shared" si="0"/>
        <v>0</v>
      </c>
      <c r="AY7" s="324">
        <f t="shared" si="0"/>
        <v>0</v>
      </c>
      <c r="AZ7" s="324">
        <f t="shared" si="0"/>
        <v>0</v>
      </c>
      <c r="BA7" s="324">
        <f t="shared" si="0"/>
        <v>0</v>
      </c>
      <c r="BB7" s="324">
        <f t="shared" si="0"/>
        <v>0</v>
      </c>
      <c r="BC7" s="324">
        <f t="shared" si="0"/>
        <v>0</v>
      </c>
      <c r="BD7" s="324">
        <f t="shared" si="0"/>
        <v>0</v>
      </c>
      <c r="BE7" s="326">
        <f>SUM(BE9:BE19)</f>
        <v>208.01</v>
      </c>
      <c r="BF7" s="327">
        <f>E60</f>
        <v>1211.3500000000001</v>
      </c>
      <c r="BG7" s="117">
        <f t="shared" ref="BG7:BG15" si="1">D7-BF7</f>
        <v>163.01</v>
      </c>
      <c r="BH7" s="139"/>
      <c r="BI7" s="115"/>
      <c r="BJ7" s="115"/>
      <c r="BK7" s="581"/>
      <c r="BL7" s="575"/>
    </row>
    <row r="8" spans="1:64" x14ac:dyDescent="0.25">
      <c r="A8" s="319" t="s">
        <v>5</v>
      </c>
      <c r="B8" s="320" t="s">
        <v>85</v>
      </c>
      <c r="C8" s="314" t="s">
        <v>86</v>
      </c>
      <c r="D8" s="601">
        <f>D9+D10</f>
        <v>6.96</v>
      </c>
      <c r="E8" s="328">
        <f>SUM(I8:Q8)</f>
        <v>0</v>
      </c>
      <c r="F8" s="329">
        <f>D8-BE8</f>
        <v>6.83</v>
      </c>
      <c r="G8" s="325">
        <f>SUM(G10)</f>
        <v>0</v>
      </c>
      <c r="H8" s="325">
        <f>SUM(H9)</f>
        <v>0</v>
      </c>
      <c r="I8" s="325">
        <f>SUM(I9:I10)</f>
        <v>0</v>
      </c>
      <c r="J8" s="325">
        <f t="shared" ref="J8:BE8" si="2">SUM(J9:J10)</f>
        <v>0</v>
      </c>
      <c r="K8" s="325">
        <f t="shared" si="2"/>
        <v>0</v>
      </c>
      <c r="L8" s="325">
        <f t="shared" si="2"/>
        <v>0</v>
      </c>
      <c r="M8" s="325">
        <f t="shared" si="2"/>
        <v>0</v>
      </c>
      <c r="N8" s="325">
        <f t="shared" si="2"/>
        <v>0</v>
      </c>
      <c r="O8" s="325">
        <f t="shared" si="2"/>
        <v>0</v>
      </c>
      <c r="P8" s="325">
        <f t="shared" si="2"/>
        <v>0</v>
      </c>
      <c r="Q8" s="325">
        <f t="shared" si="2"/>
        <v>0</v>
      </c>
      <c r="R8" s="325">
        <f>SUM(R9:R10)</f>
        <v>0.13</v>
      </c>
      <c r="S8" s="325">
        <f t="shared" si="2"/>
        <v>0</v>
      </c>
      <c r="T8" s="325">
        <f t="shared" si="2"/>
        <v>0.13</v>
      </c>
      <c r="U8" s="325">
        <f t="shared" si="2"/>
        <v>0</v>
      </c>
      <c r="V8" s="325">
        <f t="shared" si="2"/>
        <v>0</v>
      </c>
      <c r="W8" s="325">
        <f t="shared" si="2"/>
        <v>0</v>
      </c>
      <c r="X8" s="325">
        <f t="shared" si="2"/>
        <v>0</v>
      </c>
      <c r="Y8" s="325">
        <f t="shared" si="2"/>
        <v>0</v>
      </c>
      <c r="Z8" s="325">
        <f>SUM(Z9:Z10)</f>
        <v>0</v>
      </c>
      <c r="AA8" s="551">
        <f t="shared" si="2"/>
        <v>0</v>
      </c>
      <c r="AB8" s="325">
        <f t="shared" si="2"/>
        <v>0</v>
      </c>
      <c r="AC8" s="325">
        <f t="shared" si="2"/>
        <v>0</v>
      </c>
      <c r="AD8" s="325">
        <f t="shared" si="2"/>
        <v>0</v>
      </c>
      <c r="AE8" s="325">
        <f t="shared" si="2"/>
        <v>0</v>
      </c>
      <c r="AF8" s="325">
        <f t="shared" si="2"/>
        <v>0</v>
      </c>
      <c r="AG8" s="325">
        <f t="shared" si="2"/>
        <v>0</v>
      </c>
      <c r="AH8" s="325">
        <f t="shared" si="2"/>
        <v>0</v>
      </c>
      <c r="AI8" s="325">
        <f t="shared" si="2"/>
        <v>0</v>
      </c>
      <c r="AJ8" s="325">
        <f t="shared" si="2"/>
        <v>0</v>
      </c>
      <c r="AK8" s="325">
        <f t="shared" si="2"/>
        <v>0</v>
      </c>
      <c r="AL8" s="325">
        <f t="shared" si="2"/>
        <v>0</v>
      </c>
      <c r="AM8" s="325">
        <f t="shared" si="2"/>
        <v>0</v>
      </c>
      <c r="AN8" s="325">
        <f t="shared" si="2"/>
        <v>0</v>
      </c>
      <c r="AO8" s="325">
        <f t="shared" si="2"/>
        <v>0</v>
      </c>
      <c r="AP8" s="325">
        <f t="shared" si="2"/>
        <v>0</v>
      </c>
      <c r="AQ8" s="325">
        <f t="shared" si="2"/>
        <v>0</v>
      </c>
      <c r="AR8" s="325">
        <f t="shared" si="2"/>
        <v>0</v>
      </c>
      <c r="AS8" s="325">
        <f t="shared" si="2"/>
        <v>0</v>
      </c>
      <c r="AT8" s="325">
        <f t="shared" si="2"/>
        <v>0</v>
      </c>
      <c r="AU8" s="325">
        <f t="shared" si="2"/>
        <v>0</v>
      </c>
      <c r="AV8" s="325">
        <f t="shared" si="2"/>
        <v>0</v>
      </c>
      <c r="AW8" s="325">
        <f t="shared" si="2"/>
        <v>0</v>
      </c>
      <c r="AX8" s="325">
        <f t="shared" si="2"/>
        <v>0</v>
      </c>
      <c r="AY8" s="325">
        <f t="shared" si="2"/>
        <v>0</v>
      </c>
      <c r="AZ8" s="325">
        <f t="shared" si="2"/>
        <v>0</v>
      </c>
      <c r="BA8" s="325">
        <f t="shared" si="2"/>
        <v>0</v>
      </c>
      <c r="BB8" s="325">
        <f t="shared" si="2"/>
        <v>0</v>
      </c>
      <c r="BC8" s="325">
        <f t="shared" si="2"/>
        <v>0</v>
      </c>
      <c r="BD8" s="325">
        <f t="shared" si="2"/>
        <v>0</v>
      </c>
      <c r="BE8" s="325">
        <f t="shared" si="2"/>
        <v>0.13</v>
      </c>
      <c r="BF8" s="314">
        <f>F60</f>
        <v>6.83</v>
      </c>
      <c r="BG8" s="117">
        <f t="shared" si="1"/>
        <v>0.12999999999999989</v>
      </c>
      <c r="BH8" s="139"/>
      <c r="BI8" s="115"/>
      <c r="BJ8" s="115"/>
      <c r="BK8" s="582"/>
      <c r="BL8" s="576"/>
    </row>
    <row r="9" spans="1:64" x14ac:dyDescent="0.25">
      <c r="A9" s="319"/>
      <c r="B9" s="320" t="s">
        <v>208</v>
      </c>
      <c r="C9" s="314" t="s">
        <v>84</v>
      </c>
      <c r="D9" s="576">
        <v>5.5</v>
      </c>
      <c r="E9" s="328">
        <f>SUM(H9:Q9)</f>
        <v>0</v>
      </c>
      <c r="F9" s="325">
        <f>SUM(H9)</f>
        <v>0</v>
      </c>
      <c r="G9" s="329">
        <f>D9-BE9</f>
        <v>5.37</v>
      </c>
      <c r="H9" s="330"/>
      <c r="I9" s="330"/>
      <c r="J9" s="330"/>
      <c r="K9" s="330"/>
      <c r="L9" s="330"/>
      <c r="M9" s="330"/>
      <c r="N9" s="330"/>
      <c r="O9" s="330"/>
      <c r="P9" s="330"/>
      <c r="Q9" s="330"/>
      <c r="R9" s="325">
        <f t="shared" ref="R9:R19" si="3">SUM(S9:Z9,AB9:BC9)</f>
        <v>0.13</v>
      </c>
      <c r="S9" s="331"/>
      <c r="T9" s="330">
        <v>0.13</v>
      </c>
      <c r="U9" s="330"/>
      <c r="V9" s="330"/>
      <c r="W9" s="331"/>
      <c r="X9" s="330"/>
      <c r="Y9" s="330"/>
      <c r="Z9" s="330"/>
      <c r="AA9" s="552">
        <f>SUM(AB9:AQ9)</f>
        <v>0</v>
      </c>
      <c r="AB9" s="331"/>
      <c r="AC9" s="331"/>
      <c r="AD9" s="331"/>
      <c r="AE9" s="331"/>
      <c r="AF9" s="331"/>
      <c r="AG9" s="331"/>
      <c r="AH9" s="331"/>
      <c r="AI9" s="331"/>
      <c r="AJ9" s="331"/>
      <c r="AK9" s="331"/>
      <c r="AL9" s="331"/>
      <c r="AM9" s="331"/>
      <c r="AN9" s="331"/>
      <c r="AO9" s="331"/>
      <c r="AP9" s="331"/>
      <c r="AQ9" s="331"/>
      <c r="AR9" s="330"/>
      <c r="AS9" s="330"/>
      <c r="AT9" s="330"/>
      <c r="AU9" s="330"/>
      <c r="AV9" s="331"/>
      <c r="AW9" s="331"/>
      <c r="AX9" s="330"/>
      <c r="AY9" s="330"/>
      <c r="AZ9" s="330"/>
      <c r="BA9" s="330"/>
      <c r="BB9" s="330"/>
      <c r="BC9" s="330"/>
      <c r="BD9" s="330"/>
      <c r="BE9" s="325">
        <f>SUM(H9:Q9,S9:Z9,AB9:BD9)</f>
        <v>0.13</v>
      </c>
      <c r="BF9" s="314">
        <f>G60</f>
        <v>5.37</v>
      </c>
      <c r="BG9" s="117">
        <f t="shared" si="1"/>
        <v>0.12999999999999989</v>
      </c>
      <c r="BH9" s="139"/>
      <c r="BI9" s="115"/>
      <c r="BJ9" s="115"/>
      <c r="BK9" s="586"/>
      <c r="BL9" s="576"/>
    </row>
    <row r="10" spans="1:64" x14ac:dyDescent="0.25">
      <c r="A10" s="319"/>
      <c r="B10" s="320" t="s">
        <v>209</v>
      </c>
      <c r="C10" s="314" t="s">
        <v>207</v>
      </c>
      <c r="D10" s="576">
        <v>1.46</v>
      </c>
      <c r="E10" s="328">
        <f>SUM(G10,I10:Q10)</f>
        <v>0</v>
      </c>
      <c r="F10" s="325">
        <f>SUM(G10)</f>
        <v>0</v>
      </c>
      <c r="G10" s="330"/>
      <c r="H10" s="329">
        <f>D10-BE10</f>
        <v>1.46</v>
      </c>
      <c r="I10" s="330"/>
      <c r="J10" s="330"/>
      <c r="K10" s="330"/>
      <c r="L10" s="330"/>
      <c r="M10" s="330"/>
      <c r="N10" s="330"/>
      <c r="O10" s="330"/>
      <c r="P10" s="330"/>
      <c r="Q10" s="330"/>
      <c r="R10" s="325">
        <f t="shared" si="3"/>
        <v>0</v>
      </c>
      <c r="S10" s="330"/>
      <c r="T10" s="330"/>
      <c r="U10" s="330"/>
      <c r="V10" s="330"/>
      <c r="W10" s="330"/>
      <c r="X10" s="330"/>
      <c r="Y10" s="330"/>
      <c r="Z10" s="330"/>
      <c r="AA10" s="552">
        <f t="shared" ref="AA10:AA19" si="4">SUM(AB10:AQ10)</f>
        <v>0</v>
      </c>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25">
        <f>SUM(AB10:BD10,I10:Q10,G10,S10:Z10)</f>
        <v>0</v>
      </c>
      <c r="BF10" s="314">
        <f>H60</f>
        <v>1.46</v>
      </c>
      <c r="BG10" s="117">
        <f t="shared" si="1"/>
        <v>0</v>
      </c>
      <c r="BH10" s="139"/>
      <c r="BI10" s="115"/>
      <c r="BJ10" s="115"/>
      <c r="BK10" s="587"/>
      <c r="BL10" s="576"/>
    </row>
    <row r="11" spans="1:64" x14ac:dyDescent="0.25">
      <c r="A11" s="319" t="s">
        <v>6</v>
      </c>
      <c r="B11" s="320" t="s">
        <v>113</v>
      </c>
      <c r="C11" s="314" t="s">
        <v>56</v>
      </c>
      <c r="D11" s="576">
        <v>6.07</v>
      </c>
      <c r="E11" s="328">
        <f>SUM(G11:H11,J11:Q11)</f>
        <v>0</v>
      </c>
      <c r="F11" s="325">
        <f>SUM(G11:H11)</f>
        <v>0</v>
      </c>
      <c r="G11" s="330"/>
      <c r="H11" s="330"/>
      <c r="I11" s="329">
        <f>D11-BE11</f>
        <v>5.45</v>
      </c>
      <c r="J11" s="330"/>
      <c r="K11" s="330"/>
      <c r="L11" s="330"/>
      <c r="M11" s="330"/>
      <c r="N11" s="330"/>
      <c r="O11" s="330"/>
      <c r="P11" s="330"/>
      <c r="Q11" s="330"/>
      <c r="R11" s="325">
        <f t="shared" si="3"/>
        <v>0.62000000000000011</v>
      </c>
      <c r="S11" s="330"/>
      <c r="T11" s="330"/>
      <c r="U11" s="330"/>
      <c r="V11" s="330"/>
      <c r="W11" s="330">
        <v>0.56000000000000005</v>
      </c>
      <c r="X11" s="330"/>
      <c r="Y11" s="330"/>
      <c r="Z11" s="330"/>
      <c r="AA11" s="552">
        <f t="shared" si="4"/>
        <v>0.06</v>
      </c>
      <c r="AB11" s="330">
        <v>0.06</v>
      </c>
      <c r="AC11" s="330"/>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c r="AZ11" s="330"/>
      <c r="BA11" s="330"/>
      <c r="BB11" s="330"/>
      <c r="BC11" s="330"/>
      <c r="BD11" s="330"/>
      <c r="BE11" s="325">
        <f>SUM(AB11:BD11,J11:Q11,G11:H11,S11:Z11)</f>
        <v>0.62000000000000011</v>
      </c>
      <c r="BF11" s="314">
        <f>I60</f>
        <v>5.45</v>
      </c>
      <c r="BG11" s="117">
        <f t="shared" si="1"/>
        <v>0.62000000000000011</v>
      </c>
      <c r="BK11" s="587"/>
      <c r="BL11" s="576"/>
    </row>
    <row r="12" spans="1:64" x14ac:dyDescent="0.25">
      <c r="A12" s="319" t="s">
        <v>7</v>
      </c>
      <c r="B12" s="320" t="s">
        <v>39</v>
      </c>
      <c r="C12" s="314" t="s">
        <v>44</v>
      </c>
      <c r="D12" s="576">
        <v>591.9</v>
      </c>
      <c r="E12" s="328">
        <f>SUM(G12:I12,K12:Q12)</f>
        <v>20</v>
      </c>
      <c r="F12" s="325">
        <f t="shared" ref="F12:F18" si="5">SUM(G12:H12)</f>
        <v>0</v>
      </c>
      <c r="G12" s="330"/>
      <c r="H12" s="330"/>
      <c r="I12" s="330"/>
      <c r="J12" s="329">
        <f>D12-BE12</f>
        <v>541.79999999999995</v>
      </c>
      <c r="K12" s="330"/>
      <c r="L12" s="330"/>
      <c r="M12" s="330"/>
      <c r="N12" s="330"/>
      <c r="O12" s="330"/>
      <c r="P12" s="330"/>
      <c r="Q12" s="330">
        <v>20</v>
      </c>
      <c r="R12" s="325">
        <f t="shared" si="3"/>
        <v>30.099999999999998</v>
      </c>
      <c r="S12" s="330">
        <v>0.1</v>
      </c>
      <c r="T12" s="330"/>
      <c r="U12" s="330"/>
      <c r="V12" s="330"/>
      <c r="W12" s="330">
        <v>1.32</v>
      </c>
      <c r="X12" s="330">
        <v>9.1999999999999993</v>
      </c>
      <c r="Y12" s="330"/>
      <c r="Z12" s="330"/>
      <c r="AA12" s="552">
        <f t="shared" si="4"/>
        <v>0.03</v>
      </c>
      <c r="AB12" s="330"/>
      <c r="AC12" s="330"/>
      <c r="AD12" s="330"/>
      <c r="AE12" s="330"/>
      <c r="AF12" s="330"/>
      <c r="AG12" s="330"/>
      <c r="AH12" s="330"/>
      <c r="AI12" s="330">
        <v>0.03</v>
      </c>
      <c r="AJ12" s="330"/>
      <c r="AK12" s="330"/>
      <c r="AL12" s="330"/>
      <c r="AM12" s="330"/>
      <c r="AN12" s="330"/>
      <c r="AO12" s="330"/>
      <c r="AP12" s="330"/>
      <c r="AQ12" s="330"/>
      <c r="AR12" s="330"/>
      <c r="AS12" s="330">
        <v>0.27</v>
      </c>
      <c r="AT12" s="330"/>
      <c r="AU12" s="330">
        <v>19.18</v>
      </c>
      <c r="AV12" s="330"/>
      <c r="AW12" s="330"/>
      <c r="AX12" s="330"/>
      <c r="AY12" s="330"/>
      <c r="AZ12" s="330"/>
      <c r="BA12" s="330"/>
      <c r="BB12" s="330"/>
      <c r="BC12" s="330"/>
      <c r="BD12" s="330"/>
      <c r="BE12" s="325">
        <f>SUM(AB12:BD12,K12:Q12,G12:I12,S12:Z12)</f>
        <v>50.100000000000009</v>
      </c>
      <c r="BF12" s="314">
        <f>J60</f>
        <v>541.79999999999995</v>
      </c>
      <c r="BG12" s="117">
        <f t="shared" si="1"/>
        <v>50.100000000000023</v>
      </c>
      <c r="BK12" s="587"/>
      <c r="BL12" s="576"/>
    </row>
    <row r="13" spans="1:64" x14ac:dyDescent="0.25">
      <c r="A13" s="319" t="s">
        <v>8</v>
      </c>
      <c r="B13" s="320" t="s">
        <v>15</v>
      </c>
      <c r="C13" s="314" t="s">
        <v>26</v>
      </c>
      <c r="D13" s="577"/>
      <c r="E13" s="328">
        <f>SUM(G13:J13,L13:Q13)</f>
        <v>0</v>
      </c>
      <c r="F13" s="325">
        <f t="shared" si="5"/>
        <v>0</v>
      </c>
      <c r="G13" s="330"/>
      <c r="H13" s="330"/>
      <c r="I13" s="330"/>
      <c r="J13" s="330"/>
      <c r="K13" s="329">
        <f>D13-BE13</f>
        <v>0</v>
      </c>
      <c r="L13" s="330"/>
      <c r="M13" s="330"/>
      <c r="N13" s="330"/>
      <c r="O13" s="330"/>
      <c r="P13" s="330"/>
      <c r="Q13" s="330"/>
      <c r="R13" s="325">
        <f t="shared" si="3"/>
        <v>0</v>
      </c>
      <c r="S13" s="330"/>
      <c r="T13" s="330"/>
      <c r="U13" s="330"/>
      <c r="V13" s="330"/>
      <c r="W13" s="330"/>
      <c r="X13" s="330"/>
      <c r="Y13" s="330"/>
      <c r="Z13" s="330"/>
      <c r="AA13" s="552">
        <f t="shared" si="4"/>
        <v>0</v>
      </c>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25">
        <f>SUM(AB13:BD13,L13:Q13,G13:J13,S13:Z13)</f>
        <v>0</v>
      </c>
      <c r="BF13" s="314">
        <f>K60</f>
        <v>0</v>
      </c>
      <c r="BG13" s="117">
        <f t="shared" si="1"/>
        <v>0</v>
      </c>
      <c r="BK13" s="587"/>
      <c r="BL13" s="576"/>
    </row>
    <row r="14" spans="1:64" x14ac:dyDescent="0.25">
      <c r="A14" s="319" t="s">
        <v>9</v>
      </c>
      <c r="B14" s="320" t="s">
        <v>16</v>
      </c>
      <c r="C14" s="314" t="s">
        <v>27</v>
      </c>
      <c r="D14" s="332"/>
      <c r="E14" s="328">
        <f>SUM(G14:K14,M14:Q14)</f>
        <v>0</v>
      </c>
      <c r="F14" s="325">
        <f t="shared" si="5"/>
        <v>0</v>
      </c>
      <c r="G14" s="330"/>
      <c r="H14" s="330"/>
      <c r="I14" s="330"/>
      <c r="J14" s="330"/>
      <c r="K14" s="330"/>
      <c r="L14" s="329">
        <f>D14-BE14</f>
        <v>0</v>
      </c>
      <c r="M14" s="330"/>
      <c r="N14" s="330"/>
      <c r="O14" s="330"/>
      <c r="P14" s="330"/>
      <c r="Q14" s="330"/>
      <c r="R14" s="325">
        <f t="shared" si="3"/>
        <v>0</v>
      </c>
      <c r="S14" s="330"/>
      <c r="T14" s="330"/>
      <c r="U14" s="330"/>
      <c r="V14" s="330"/>
      <c r="W14" s="330"/>
      <c r="X14" s="330"/>
      <c r="Y14" s="330"/>
      <c r="Z14" s="330"/>
      <c r="AA14" s="552">
        <f t="shared" si="4"/>
        <v>0</v>
      </c>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25">
        <f>SUM(AB14:BD14,M14:Q14,G14:K14,S14:Z14)</f>
        <v>0</v>
      </c>
      <c r="BF14" s="314">
        <f>L60</f>
        <v>0</v>
      </c>
      <c r="BG14" s="117">
        <f t="shared" si="1"/>
        <v>0</v>
      </c>
      <c r="BK14" s="587"/>
      <c r="BL14" s="576"/>
    </row>
    <row r="15" spans="1:64" x14ac:dyDescent="0.25">
      <c r="A15" s="319" t="s">
        <v>41</v>
      </c>
      <c r="B15" s="320" t="s">
        <v>40</v>
      </c>
      <c r="C15" s="314" t="s">
        <v>45</v>
      </c>
      <c r="D15" s="577">
        <v>732.22</v>
      </c>
      <c r="E15" s="328">
        <f>SUM(G15:L15,N15:Q15)</f>
        <v>25</v>
      </c>
      <c r="F15" s="325">
        <f t="shared" si="5"/>
        <v>0</v>
      </c>
      <c r="G15" s="330"/>
      <c r="H15" s="330"/>
      <c r="I15" s="330"/>
      <c r="J15" s="330"/>
      <c r="K15" s="330"/>
      <c r="L15" s="330"/>
      <c r="M15" s="329">
        <f>D15-BE15</f>
        <v>576.32000000000005</v>
      </c>
      <c r="N15" s="330"/>
      <c r="O15" s="330"/>
      <c r="P15" s="330"/>
      <c r="Q15" s="330">
        <v>25</v>
      </c>
      <c r="R15" s="325">
        <f t="shared" si="3"/>
        <v>130.9</v>
      </c>
      <c r="S15" s="330">
        <v>128.4</v>
      </c>
      <c r="T15" s="330"/>
      <c r="U15" s="330"/>
      <c r="V15" s="330"/>
      <c r="W15" s="330"/>
      <c r="X15" s="330"/>
      <c r="Y15" s="330"/>
      <c r="Z15" s="330"/>
      <c r="AA15" s="552">
        <f t="shared" si="4"/>
        <v>2.5</v>
      </c>
      <c r="AB15" s="330">
        <v>2.5</v>
      </c>
      <c r="AC15" s="330"/>
      <c r="AD15" s="330"/>
      <c r="AE15" s="330"/>
      <c r="AF15" s="330"/>
      <c r="AG15" s="330"/>
      <c r="AH15" s="330"/>
      <c r="AI15" s="330"/>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25">
        <f>SUM(AB15:BD15,N15:Q15,G15:L15,S15:Z15)</f>
        <v>155.9</v>
      </c>
      <c r="BF15" s="314">
        <f>M60</f>
        <v>576.32000000000005</v>
      </c>
      <c r="BG15" s="117">
        <f t="shared" si="1"/>
        <v>155.89999999999998</v>
      </c>
      <c r="BK15" s="587"/>
      <c r="BL15" s="576"/>
    </row>
    <row r="16" spans="1:64" x14ac:dyDescent="0.25">
      <c r="A16" s="319"/>
      <c r="B16" s="333" t="s">
        <v>446</v>
      </c>
      <c r="C16" s="314" t="s">
        <v>447</v>
      </c>
      <c r="D16" s="577">
        <v>493.59</v>
      </c>
      <c r="E16" s="328">
        <f>SUM(G16:M16,O16:Q16)</f>
        <v>0</v>
      </c>
      <c r="F16" s="325">
        <f>SUM(G16:H16)</f>
        <v>0</v>
      </c>
      <c r="G16" s="330"/>
      <c r="H16" s="330"/>
      <c r="I16" s="330"/>
      <c r="J16" s="330"/>
      <c r="K16" s="330"/>
      <c r="L16" s="330"/>
      <c r="M16" s="330"/>
      <c r="N16" s="329">
        <f>D16-BE16</f>
        <v>493.59</v>
      </c>
      <c r="O16" s="330"/>
      <c r="P16" s="330"/>
      <c r="Q16" s="330"/>
      <c r="R16" s="325">
        <f t="shared" si="3"/>
        <v>0</v>
      </c>
      <c r="S16" s="330"/>
      <c r="T16" s="330"/>
      <c r="U16" s="330"/>
      <c r="V16" s="330"/>
      <c r="W16" s="330"/>
      <c r="X16" s="330"/>
      <c r="Y16" s="330"/>
      <c r="Z16" s="330"/>
      <c r="AA16" s="552">
        <f t="shared" si="4"/>
        <v>0</v>
      </c>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25">
        <f>SUM(AB16:BD16,O16:Q16,G16:M16,S16:Z16)</f>
        <v>0</v>
      </c>
      <c r="BF16" s="314">
        <f>N60</f>
        <v>493.59</v>
      </c>
      <c r="BG16" s="117"/>
      <c r="BK16" s="587"/>
      <c r="BL16" s="576"/>
    </row>
    <row r="17" spans="1:64" x14ac:dyDescent="0.25">
      <c r="A17" s="319" t="s">
        <v>42</v>
      </c>
      <c r="B17" s="320" t="s">
        <v>90</v>
      </c>
      <c r="C17" s="314" t="s">
        <v>78</v>
      </c>
      <c r="D17" s="577">
        <v>33.75</v>
      </c>
      <c r="E17" s="328">
        <f>SUM(G17:N17,P17:Q17)</f>
        <v>0</v>
      </c>
      <c r="F17" s="325">
        <f t="shared" si="5"/>
        <v>0</v>
      </c>
      <c r="G17" s="330"/>
      <c r="H17" s="330"/>
      <c r="I17" s="330"/>
      <c r="J17" s="330"/>
      <c r="K17" s="330"/>
      <c r="L17" s="330"/>
      <c r="M17" s="330"/>
      <c r="N17" s="330"/>
      <c r="O17" s="329">
        <f>D17-BE17</f>
        <v>32.49</v>
      </c>
      <c r="P17" s="330"/>
      <c r="Q17" s="330"/>
      <c r="R17" s="325">
        <f t="shared" si="3"/>
        <v>1.26</v>
      </c>
      <c r="S17" s="330"/>
      <c r="T17" s="330"/>
      <c r="U17" s="330"/>
      <c r="V17" s="330"/>
      <c r="W17" s="330"/>
      <c r="X17" s="330"/>
      <c r="Y17" s="330"/>
      <c r="Z17" s="330"/>
      <c r="AA17" s="552">
        <f t="shared" si="4"/>
        <v>0.3</v>
      </c>
      <c r="AB17" s="330">
        <v>0.3</v>
      </c>
      <c r="AC17" s="330"/>
      <c r="AD17" s="330"/>
      <c r="AE17" s="330"/>
      <c r="AF17" s="330"/>
      <c r="AG17" s="330"/>
      <c r="AH17" s="330"/>
      <c r="AI17" s="330"/>
      <c r="AJ17" s="330"/>
      <c r="AK17" s="330"/>
      <c r="AL17" s="330"/>
      <c r="AM17" s="330"/>
      <c r="AN17" s="330"/>
      <c r="AO17" s="330"/>
      <c r="AP17" s="330"/>
      <c r="AQ17" s="330"/>
      <c r="AR17" s="330"/>
      <c r="AS17" s="330"/>
      <c r="AT17" s="330"/>
      <c r="AU17" s="330">
        <v>0.96</v>
      </c>
      <c r="AV17" s="330"/>
      <c r="AW17" s="330"/>
      <c r="AX17" s="330"/>
      <c r="AY17" s="330"/>
      <c r="AZ17" s="330"/>
      <c r="BA17" s="330"/>
      <c r="BB17" s="330"/>
      <c r="BC17" s="330"/>
      <c r="BD17" s="330"/>
      <c r="BE17" s="325">
        <f>SUM(AB17:BD17,P17:Q17,G17:N17,S17:Z17)</f>
        <v>1.26</v>
      </c>
      <c r="BF17" s="314">
        <f>O60</f>
        <v>32.49</v>
      </c>
      <c r="BG17" s="117">
        <f t="shared" ref="BG17:BG27" si="6">D17-BF17</f>
        <v>1.259999999999998</v>
      </c>
      <c r="BK17" s="586"/>
      <c r="BL17" s="576"/>
    </row>
    <row r="18" spans="1:64" x14ac:dyDescent="0.25">
      <c r="A18" s="319" t="s">
        <v>52</v>
      </c>
      <c r="B18" s="320" t="s">
        <v>50</v>
      </c>
      <c r="C18" s="314" t="s">
        <v>51</v>
      </c>
      <c r="D18" s="332"/>
      <c r="E18" s="328">
        <f>SUM(G18:O18,Q18)</f>
        <v>0</v>
      </c>
      <c r="F18" s="325">
        <f t="shared" si="5"/>
        <v>0</v>
      </c>
      <c r="G18" s="330"/>
      <c r="H18" s="330"/>
      <c r="I18" s="330"/>
      <c r="J18" s="330"/>
      <c r="K18" s="330"/>
      <c r="L18" s="330"/>
      <c r="M18" s="330"/>
      <c r="N18" s="330"/>
      <c r="O18" s="330"/>
      <c r="P18" s="329">
        <f>D18-BE18</f>
        <v>0</v>
      </c>
      <c r="Q18" s="330"/>
      <c r="R18" s="325">
        <f t="shared" si="3"/>
        <v>0</v>
      </c>
      <c r="S18" s="330"/>
      <c r="T18" s="330"/>
      <c r="U18" s="330"/>
      <c r="V18" s="330"/>
      <c r="W18" s="330"/>
      <c r="X18" s="330"/>
      <c r="Y18" s="330"/>
      <c r="Z18" s="330"/>
      <c r="AA18" s="552">
        <f t="shared" si="4"/>
        <v>0</v>
      </c>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25">
        <f>SUM(AB18:BD18,Q18,G18:O18,S18:Z18)</f>
        <v>0</v>
      </c>
      <c r="BF18" s="314">
        <f>P60</f>
        <v>0</v>
      </c>
      <c r="BG18" s="117">
        <f t="shared" si="6"/>
        <v>0</v>
      </c>
      <c r="BK18" s="586"/>
      <c r="BL18" s="577"/>
    </row>
    <row r="19" spans="1:64" ht="16.5" thickBot="1" x14ac:dyDescent="0.3">
      <c r="A19" s="319" t="s">
        <v>192</v>
      </c>
      <c r="B19" s="320" t="s">
        <v>57</v>
      </c>
      <c r="C19" s="314" t="s">
        <v>58</v>
      </c>
      <c r="D19" s="589">
        <v>3.46</v>
      </c>
      <c r="E19" s="328">
        <f>SUM(G19:P19)</f>
        <v>0</v>
      </c>
      <c r="F19" s="325">
        <f>SUM(G19:H19)</f>
        <v>0</v>
      </c>
      <c r="G19" s="330"/>
      <c r="H19" s="330"/>
      <c r="I19" s="330"/>
      <c r="J19" s="330"/>
      <c r="K19" s="330"/>
      <c r="L19" s="330"/>
      <c r="M19" s="330"/>
      <c r="N19" s="330"/>
      <c r="O19" s="330"/>
      <c r="P19" s="330"/>
      <c r="Q19" s="329">
        <f>D19-BE19</f>
        <v>3.46</v>
      </c>
      <c r="R19" s="325">
        <f t="shared" si="3"/>
        <v>0</v>
      </c>
      <c r="S19" s="330"/>
      <c r="T19" s="330"/>
      <c r="U19" s="330"/>
      <c r="V19" s="330"/>
      <c r="W19" s="330"/>
      <c r="X19" s="330"/>
      <c r="Y19" s="330"/>
      <c r="Z19" s="330"/>
      <c r="AA19" s="552">
        <f t="shared" si="4"/>
        <v>0</v>
      </c>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25">
        <f>SUM(AB19:BD19,G19:P19,S19:Z19)</f>
        <v>0</v>
      </c>
      <c r="BF19" s="314">
        <f>Q60</f>
        <v>48.46</v>
      </c>
      <c r="BG19" s="117">
        <f t="shared" si="6"/>
        <v>-45</v>
      </c>
      <c r="BK19" s="586"/>
      <c r="BL19" s="577"/>
    </row>
    <row r="20" spans="1:64" x14ac:dyDescent="0.25">
      <c r="A20" s="319">
        <v>2</v>
      </c>
      <c r="B20" s="319" t="s">
        <v>36</v>
      </c>
      <c r="C20" s="314" t="s">
        <v>28</v>
      </c>
      <c r="D20" s="601">
        <f>D21+D22+D23+D24+D25+D26+D27+D28+D29+D46+D47+D48+D49+D50+D51+D52+D53+D54+D55+D56+D57</f>
        <v>119.14800000000004</v>
      </c>
      <c r="E20" s="328">
        <f>SUM(G20:Q20)</f>
        <v>0</v>
      </c>
      <c r="F20" s="325">
        <f>SUM(G20:H20)</f>
        <v>0</v>
      </c>
      <c r="G20" s="325">
        <f t="shared" ref="G20:Q20" si="7">SUM(G21:G28,G30:G57)</f>
        <v>0</v>
      </c>
      <c r="H20" s="325">
        <f t="shared" si="7"/>
        <v>0</v>
      </c>
      <c r="I20" s="325">
        <f t="shared" si="7"/>
        <v>0</v>
      </c>
      <c r="J20" s="325">
        <f t="shared" si="7"/>
        <v>0</v>
      </c>
      <c r="K20" s="325">
        <f t="shared" si="7"/>
        <v>0</v>
      </c>
      <c r="L20" s="325">
        <f t="shared" si="7"/>
        <v>0</v>
      </c>
      <c r="M20" s="325">
        <f t="shared" si="7"/>
        <v>0</v>
      </c>
      <c r="N20" s="325">
        <f t="shared" si="7"/>
        <v>0</v>
      </c>
      <c r="O20" s="325">
        <f t="shared" si="7"/>
        <v>0</v>
      </c>
      <c r="P20" s="325">
        <f t="shared" si="7"/>
        <v>0</v>
      </c>
      <c r="Q20" s="325">
        <f t="shared" si="7"/>
        <v>0</v>
      </c>
      <c r="R20" s="329">
        <f>D20-BE20</f>
        <v>118.20800000000004</v>
      </c>
      <c r="S20" s="325">
        <f>SUM(S30:S57,S22:S28)</f>
        <v>0</v>
      </c>
      <c r="T20" s="325">
        <f>SUM(T30:T57,T21,T23:T28)</f>
        <v>0</v>
      </c>
      <c r="U20" s="325">
        <f>SUM(U21:U22,U30:U57,U24:U28)</f>
        <v>0</v>
      </c>
      <c r="V20" s="325">
        <f>SUM(V21:V23,V30:V57,V25:V28)</f>
        <v>0</v>
      </c>
      <c r="W20" s="325">
        <f>SUM(W21:W24,W30:W57,W26:W28)</f>
        <v>0.12</v>
      </c>
      <c r="X20" s="325">
        <f>SUM(X21:X25,X30:X57,X27:X28)</f>
        <v>0</v>
      </c>
      <c r="Y20" s="325">
        <f>SUM(Y21:Y26,Y30:Y57,Y28)</f>
        <v>0</v>
      </c>
      <c r="Z20" s="325">
        <f>SUM(Z21:Z27,Z30:Z57)</f>
        <v>0</v>
      </c>
      <c r="AA20" s="551">
        <f>SUM(AA21:AA28,AA30:AA57)</f>
        <v>0.7</v>
      </c>
      <c r="AB20" s="325">
        <f>SUM(AB21:AB28,AB31:AB57)</f>
        <v>0.7</v>
      </c>
      <c r="AC20" s="325">
        <f>SUM(AC21:AC28,AC32:AC57,AC30:AC30)</f>
        <v>0</v>
      </c>
      <c r="AD20" s="325">
        <f>SUM(AD21:AD28,AD33:AD57,AD30:AD31)</f>
        <v>0</v>
      </c>
      <c r="AE20" s="325">
        <f>SUM(AE21:AE28,AE34:AE57,AE30:AE32)</f>
        <v>0</v>
      </c>
      <c r="AF20" s="325">
        <f>SUM(AF21:AF28,AF35:AF57,AF30:AF33)</f>
        <v>0</v>
      </c>
      <c r="AG20" s="325">
        <f>SUM(AG21:AG28,AG36:AG57,AG30:AG34)</f>
        <v>0</v>
      </c>
      <c r="AH20" s="325">
        <f>SUM(AH21:AH28,AH37:AH57,AH30:AH35)</f>
        <v>0</v>
      </c>
      <c r="AI20" s="325">
        <f>SUM(AI21:AI28,AI38:AI57,AI30:AI36)</f>
        <v>0</v>
      </c>
      <c r="AJ20" s="325">
        <f>SUM(AJ21:AJ28,AJ39:AJ57,AJ30:AJ37)</f>
        <v>0</v>
      </c>
      <c r="AK20" s="325">
        <f>SUM(AK21:AK28,AK40:AK57,AK30:AK38)</f>
        <v>0</v>
      </c>
      <c r="AL20" s="325">
        <f>SUM(AL21:AL28,AL41:AL57,AL30:AL39)</f>
        <v>0</v>
      </c>
      <c r="AM20" s="325">
        <f>SUM(AM21:AM28,AM42:AM57,AM30:AM40)</f>
        <v>0</v>
      </c>
      <c r="AN20" s="325">
        <f>SUM(AN21:AN28,AN43:AN57,AN30:AN41)</f>
        <v>0</v>
      </c>
      <c r="AO20" s="325">
        <f>SUM(AO21:AO28,AO44:AO57,AO30:AO42)</f>
        <v>0</v>
      </c>
      <c r="AP20" s="325">
        <f>SUM(AP21:AP28,AP45:AP57,AP30:AP43)</f>
        <v>0</v>
      </c>
      <c r="AQ20" s="325">
        <f>SUM(AQ21:AQ28,AQ46:AQ57,AQ30:AQ44)</f>
        <v>0</v>
      </c>
      <c r="AR20" s="325">
        <f>SUM(AR21:AR28,AR47:AR57,AR30:AR45)</f>
        <v>0</v>
      </c>
      <c r="AS20" s="325">
        <f>SUM(AS21:AS28,AS48:AS57,AS30:AS46)</f>
        <v>0</v>
      </c>
      <c r="AT20" s="325">
        <f>SUM(AT21:AT28,AT49:AT57,AT30:AT47)</f>
        <v>0</v>
      </c>
      <c r="AU20" s="325">
        <f>SUM(AU21:AU28,AU50:AU57,AU30:AU48)</f>
        <v>0.12</v>
      </c>
      <c r="AV20" s="325">
        <f>SUM(AV21:AV28,AV51:AV57,AV30:AV49)</f>
        <v>0</v>
      </c>
      <c r="AW20" s="325">
        <f>SUM(AW21:AW28,AW52:AW57,AW30:AW50)</f>
        <v>0</v>
      </c>
      <c r="AX20" s="325">
        <f>SUM(AX21:AX28,AX53:AX57,AX30:AX51)</f>
        <v>0</v>
      </c>
      <c r="AY20" s="325">
        <f>SUM(AY21:AY28,AY54:AY57,AY30:AY52)</f>
        <v>0</v>
      </c>
      <c r="AZ20" s="325">
        <f>SUM(AZ21:AZ28,AZ55:AZ57,AZ30:AZ53)</f>
        <v>0</v>
      </c>
      <c r="BA20" s="325">
        <f>SUM(BA21:BA28,BA56:BA57,BA30:BA54)</f>
        <v>0</v>
      </c>
      <c r="BB20" s="325">
        <f>SUM(BB21:BB28,BB57,BB30:BB55)</f>
        <v>0</v>
      </c>
      <c r="BC20" s="325">
        <f>SUM(BC21:BC28,BC30:BC56)</f>
        <v>0</v>
      </c>
      <c r="BD20" s="325">
        <f>SUM(BD21:BD28,BD30:BD57)</f>
        <v>0</v>
      </c>
      <c r="BE20" s="325">
        <f>SUM(BE21:BE28,BE30:BE57)</f>
        <v>0.94</v>
      </c>
      <c r="BF20" s="314">
        <f>R60</f>
        <v>283.14800000000002</v>
      </c>
      <c r="BG20" s="117">
        <f t="shared" si="6"/>
        <v>-164</v>
      </c>
      <c r="BH20" s="292"/>
      <c r="BI20" s="293"/>
      <c r="BK20" s="581"/>
      <c r="BL20" s="580"/>
    </row>
    <row r="21" spans="1:64" x14ac:dyDescent="0.25">
      <c r="A21" s="319" t="s">
        <v>21</v>
      </c>
      <c r="B21" s="320" t="s">
        <v>17</v>
      </c>
      <c r="C21" s="314" t="s">
        <v>29</v>
      </c>
      <c r="D21" s="578"/>
      <c r="E21" s="328">
        <f>SUM(G21:Q21)</f>
        <v>0</v>
      </c>
      <c r="F21" s="325">
        <f t="shared" ref="F21:F56" si="8">SUM(G21:H21)</f>
        <v>0</v>
      </c>
      <c r="G21" s="330"/>
      <c r="H21" s="330"/>
      <c r="I21" s="330"/>
      <c r="J21" s="330"/>
      <c r="K21" s="330"/>
      <c r="L21" s="330"/>
      <c r="M21" s="330"/>
      <c r="N21" s="330"/>
      <c r="O21" s="330"/>
      <c r="P21" s="330"/>
      <c r="Q21" s="330"/>
      <c r="R21" s="325">
        <f>SUM(T21:Z21,AB21:BC21)</f>
        <v>0</v>
      </c>
      <c r="S21" s="329">
        <f>D21-BE21</f>
        <v>0</v>
      </c>
      <c r="T21" s="330"/>
      <c r="U21" s="330"/>
      <c r="V21" s="330"/>
      <c r="W21" s="330"/>
      <c r="X21" s="330"/>
      <c r="Y21" s="330"/>
      <c r="Z21" s="330"/>
      <c r="AA21" s="551">
        <f>SUM(AB21:AQ21)</f>
        <v>0</v>
      </c>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25">
        <f>SUM(AB21:BD21,G21:Q21,T21:Z21)</f>
        <v>0</v>
      </c>
      <c r="BF21" s="314">
        <f>S60</f>
        <v>128.5</v>
      </c>
      <c r="BG21" s="117">
        <f t="shared" si="6"/>
        <v>-128.5</v>
      </c>
      <c r="BH21" s="294"/>
      <c r="BI21" s="295"/>
      <c r="BK21" s="582"/>
      <c r="BL21" s="578"/>
    </row>
    <row r="22" spans="1:64" x14ac:dyDescent="0.25">
      <c r="A22" s="319" t="s">
        <v>10</v>
      </c>
      <c r="B22" s="320" t="s">
        <v>18</v>
      </c>
      <c r="C22" s="314" t="s">
        <v>30</v>
      </c>
      <c r="D22" s="601"/>
      <c r="E22" s="328">
        <f>SUM(G22:Q22)</f>
        <v>0</v>
      </c>
      <c r="F22" s="325">
        <f t="shared" si="8"/>
        <v>0</v>
      </c>
      <c r="G22" s="330"/>
      <c r="H22" s="330"/>
      <c r="I22" s="330"/>
      <c r="J22" s="330"/>
      <c r="K22" s="330"/>
      <c r="L22" s="330"/>
      <c r="M22" s="330"/>
      <c r="N22" s="330"/>
      <c r="O22" s="330"/>
      <c r="P22" s="330"/>
      <c r="Q22" s="330"/>
      <c r="R22" s="325">
        <f>SUM(S22,U22:Z22,AB22:BC22)</f>
        <v>0</v>
      </c>
      <c r="S22" s="330"/>
      <c r="T22" s="329">
        <f>D22-BE22</f>
        <v>0</v>
      </c>
      <c r="U22" s="330"/>
      <c r="V22" s="330"/>
      <c r="W22" s="330"/>
      <c r="X22" s="330"/>
      <c r="Y22" s="330"/>
      <c r="Z22" s="330"/>
      <c r="AA22" s="551">
        <f t="shared" ref="AA22:AA28" si="9">SUM(AB22:AQ22)</f>
        <v>0</v>
      </c>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25">
        <f>SUM(AB22:BD22,G22:Q22,U22:Z22,S22)</f>
        <v>0</v>
      </c>
      <c r="BF22" s="314">
        <f>T60</f>
        <v>0.13</v>
      </c>
      <c r="BG22" s="117">
        <f t="shared" si="6"/>
        <v>-0.13</v>
      </c>
      <c r="BH22" s="296"/>
      <c r="BI22" s="295"/>
      <c r="BK22" s="583"/>
      <c r="BL22" s="578"/>
    </row>
    <row r="23" spans="1:64" x14ac:dyDescent="0.25">
      <c r="A23" s="319" t="s">
        <v>11</v>
      </c>
      <c r="B23" s="320" t="s">
        <v>19</v>
      </c>
      <c r="C23" s="314" t="s">
        <v>131</v>
      </c>
      <c r="D23" s="601"/>
      <c r="E23" s="328">
        <f t="shared" ref="E23:E58" si="10">SUM(G23:Q23)</f>
        <v>0</v>
      </c>
      <c r="F23" s="325">
        <f t="shared" si="8"/>
        <v>0</v>
      </c>
      <c r="G23" s="330"/>
      <c r="H23" s="330"/>
      <c r="I23" s="330"/>
      <c r="J23" s="330"/>
      <c r="K23" s="330"/>
      <c r="L23" s="330"/>
      <c r="M23" s="330"/>
      <c r="N23" s="330"/>
      <c r="O23" s="330"/>
      <c r="P23" s="330"/>
      <c r="Q23" s="330"/>
      <c r="R23" s="325">
        <f>SUM(S23:T23,V23:Z23,AB23:BC23)</f>
        <v>0</v>
      </c>
      <c r="S23" s="330"/>
      <c r="T23" s="330"/>
      <c r="U23" s="329">
        <f>D23-BE23</f>
        <v>0</v>
      </c>
      <c r="V23" s="330"/>
      <c r="W23" s="330"/>
      <c r="X23" s="330"/>
      <c r="Y23" s="330"/>
      <c r="Z23" s="330"/>
      <c r="AA23" s="551">
        <f t="shared" si="9"/>
        <v>0</v>
      </c>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25">
        <f>SUM(AB23:BD23,G23:Q23,V23:Z23,S23:T23)</f>
        <v>0</v>
      </c>
      <c r="BF23" s="314">
        <f>U60</f>
        <v>0</v>
      </c>
      <c r="BG23" s="117">
        <f t="shared" si="6"/>
        <v>0</v>
      </c>
      <c r="BH23" s="296"/>
      <c r="BI23" s="295"/>
      <c r="BK23" s="583"/>
      <c r="BL23" s="578"/>
    </row>
    <row r="24" spans="1:64" x14ac:dyDescent="0.25">
      <c r="A24" s="319" t="s">
        <v>13</v>
      </c>
      <c r="B24" s="320" t="s">
        <v>91</v>
      </c>
      <c r="C24" s="314" t="s">
        <v>135</v>
      </c>
      <c r="D24" s="601"/>
      <c r="E24" s="328">
        <f t="shared" si="10"/>
        <v>0</v>
      </c>
      <c r="F24" s="325">
        <f t="shared" si="8"/>
        <v>0</v>
      </c>
      <c r="G24" s="330"/>
      <c r="H24" s="330"/>
      <c r="I24" s="330"/>
      <c r="J24" s="330"/>
      <c r="K24" s="330"/>
      <c r="L24" s="330"/>
      <c r="M24" s="330"/>
      <c r="N24" s="330"/>
      <c r="O24" s="330"/>
      <c r="P24" s="330"/>
      <c r="Q24" s="330"/>
      <c r="R24" s="325">
        <f>SUM(S24:U24,AB24:BC24,W24:Z24)</f>
        <v>0</v>
      </c>
      <c r="S24" s="330"/>
      <c r="T24" s="330"/>
      <c r="U24" s="330"/>
      <c r="V24" s="329">
        <f>D24-BE24</f>
        <v>0</v>
      </c>
      <c r="W24" s="330"/>
      <c r="X24" s="330"/>
      <c r="Y24" s="330"/>
      <c r="Z24" s="330"/>
      <c r="AA24" s="551">
        <f t="shared" si="9"/>
        <v>0</v>
      </c>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25">
        <f>SUM(AB24:BD24,G24:Q24,W24:Z24,S24:U24)</f>
        <v>0</v>
      </c>
      <c r="BF24" s="314">
        <f>V60</f>
        <v>0</v>
      </c>
      <c r="BG24" s="117">
        <f t="shared" si="6"/>
        <v>0</v>
      </c>
      <c r="BH24" s="296"/>
      <c r="BI24" s="295"/>
      <c r="BK24" s="582"/>
      <c r="BL24" s="609"/>
    </row>
    <row r="25" spans="1:64" x14ac:dyDescent="0.25">
      <c r="A25" s="319" t="s">
        <v>14</v>
      </c>
      <c r="B25" s="320" t="s">
        <v>92</v>
      </c>
      <c r="C25" s="314" t="s">
        <v>133</v>
      </c>
      <c r="D25" s="578">
        <v>7.0000000000000007E-2</v>
      </c>
      <c r="E25" s="328">
        <f t="shared" si="10"/>
        <v>0</v>
      </c>
      <c r="F25" s="325">
        <f t="shared" si="8"/>
        <v>0</v>
      </c>
      <c r="G25" s="330"/>
      <c r="H25" s="330"/>
      <c r="I25" s="330"/>
      <c r="J25" s="330"/>
      <c r="K25" s="330"/>
      <c r="L25" s="330"/>
      <c r="M25" s="330"/>
      <c r="N25" s="330"/>
      <c r="O25" s="330"/>
      <c r="P25" s="330"/>
      <c r="Q25" s="330"/>
      <c r="R25" s="325">
        <f>SUM(S25:V25,AB25:BC25,X25:Z25)</f>
        <v>0</v>
      </c>
      <c r="S25" s="330"/>
      <c r="T25" s="330"/>
      <c r="U25" s="330"/>
      <c r="V25" s="330"/>
      <c r="W25" s="329">
        <f>D25-BE25</f>
        <v>7.0000000000000007E-2</v>
      </c>
      <c r="X25" s="330"/>
      <c r="Y25" s="330"/>
      <c r="Z25" s="330"/>
      <c r="AA25" s="551">
        <f t="shared" si="9"/>
        <v>0</v>
      </c>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25">
        <f>SUM(AB25:BD25,G25:Q25,X25:Z25,S25:V25)</f>
        <v>0</v>
      </c>
      <c r="BF25" s="314">
        <f>W60</f>
        <v>2.0699999999999998</v>
      </c>
      <c r="BG25" s="117">
        <f t="shared" si="6"/>
        <v>-1.9999999999999998</v>
      </c>
      <c r="BH25" s="296"/>
      <c r="BI25" s="295"/>
      <c r="BK25" s="583"/>
      <c r="BL25" s="578"/>
    </row>
    <row r="26" spans="1:64" x14ac:dyDescent="0.25">
      <c r="A26" s="319" t="s">
        <v>22</v>
      </c>
      <c r="B26" s="320" t="s">
        <v>93</v>
      </c>
      <c r="C26" s="314" t="s">
        <v>53</v>
      </c>
      <c r="D26" s="578">
        <v>3.22</v>
      </c>
      <c r="E26" s="328">
        <f t="shared" si="10"/>
        <v>0</v>
      </c>
      <c r="F26" s="325">
        <f t="shared" si="8"/>
        <v>0</v>
      </c>
      <c r="G26" s="330"/>
      <c r="H26" s="330"/>
      <c r="I26" s="330"/>
      <c r="J26" s="330"/>
      <c r="K26" s="330"/>
      <c r="L26" s="330"/>
      <c r="M26" s="330"/>
      <c r="N26" s="330"/>
      <c r="O26" s="330"/>
      <c r="P26" s="330"/>
      <c r="Q26" s="330"/>
      <c r="R26" s="325">
        <f>SUM(S26:W26,AB26:BC26,Y26:Z26)</f>
        <v>0</v>
      </c>
      <c r="S26" s="330"/>
      <c r="T26" s="330"/>
      <c r="U26" s="330"/>
      <c r="V26" s="330"/>
      <c r="W26" s="330"/>
      <c r="X26" s="329">
        <f>D26-BE26</f>
        <v>3.22</v>
      </c>
      <c r="Y26" s="330"/>
      <c r="Z26" s="330"/>
      <c r="AA26" s="551">
        <f t="shared" si="9"/>
        <v>0</v>
      </c>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25">
        <f>SUM(AB26:BD26,G26:Q26,Y26:Z26,S26:W26)</f>
        <v>0</v>
      </c>
      <c r="BF26" s="314">
        <f>X60</f>
        <v>13.17</v>
      </c>
      <c r="BG26" s="117">
        <f t="shared" si="6"/>
        <v>-9.9499999999999993</v>
      </c>
      <c r="BH26" s="296"/>
      <c r="BI26" s="295"/>
      <c r="BK26" s="583"/>
      <c r="BL26" s="578"/>
    </row>
    <row r="27" spans="1:64" x14ac:dyDescent="0.25">
      <c r="A27" s="319" t="s">
        <v>23</v>
      </c>
      <c r="B27" s="320" t="s">
        <v>94</v>
      </c>
      <c r="C27" s="314" t="s">
        <v>46</v>
      </c>
      <c r="D27" s="601"/>
      <c r="E27" s="328">
        <f t="shared" si="10"/>
        <v>0</v>
      </c>
      <c r="F27" s="325">
        <f t="shared" si="8"/>
        <v>0</v>
      </c>
      <c r="G27" s="330"/>
      <c r="H27" s="330"/>
      <c r="I27" s="330"/>
      <c r="J27" s="330"/>
      <c r="K27" s="330"/>
      <c r="L27" s="330"/>
      <c r="M27" s="330"/>
      <c r="N27" s="330"/>
      <c r="O27" s="330"/>
      <c r="P27" s="330"/>
      <c r="Q27" s="330"/>
      <c r="R27" s="325">
        <f>SUM(S27:X27,AB27:BC27,Z27)</f>
        <v>0</v>
      </c>
      <c r="S27" s="330"/>
      <c r="T27" s="330"/>
      <c r="U27" s="330"/>
      <c r="V27" s="330"/>
      <c r="W27" s="330"/>
      <c r="X27" s="330"/>
      <c r="Y27" s="329">
        <f>D27-BE27</f>
        <v>0</v>
      </c>
      <c r="Z27" s="330"/>
      <c r="AA27" s="551">
        <f t="shared" si="9"/>
        <v>0</v>
      </c>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25">
        <f>SUM(AB27:BD27,G27:Q27,Z27,S27:X27)</f>
        <v>0</v>
      </c>
      <c r="BF27" s="314">
        <f>Y60</f>
        <v>0</v>
      </c>
      <c r="BG27" s="117">
        <f t="shared" si="6"/>
        <v>0</v>
      </c>
      <c r="BH27" s="296"/>
      <c r="BI27" s="295"/>
      <c r="BK27" s="583"/>
      <c r="BL27" s="578"/>
    </row>
    <row r="28" spans="1:64" x14ac:dyDescent="0.25">
      <c r="A28" s="319"/>
      <c r="B28" s="320" t="s">
        <v>106</v>
      </c>
      <c r="C28" s="314" t="s">
        <v>54</v>
      </c>
      <c r="D28" s="605"/>
      <c r="E28" s="328">
        <f t="shared" si="10"/>
        <v>0</v>
      </c>
      <c r="F28" s="325">
        <f t="shared" si="8"/>
        <v>0</v>
      </c>
      <c r="G28" s="330"/>
      <c r="H28" s="330"/>
      <c r="I28" s="330"/>
      <c r="J28" s="330"/>
      <c r="K28" s="330"/>
      <c r="L28" s="330"/>
      <c r="M28" s="330"/>
      <c r="N28" s="330"/>
      <c r="O28" s="330"/>
      <c r="P28" s="330"/>
      <c r="Q28" s="330"/>
      <c r="R28" s="325">
        <f>SUM(S28:Y28,AB28:BC28)</f>
        <v>0</v>
      </c>
      <c r="S28" s="330"/>
      <c r="T28" s="330"/>
      <c r="U28" s="330"/>
      <c r="V28" s="330"/>
      <c r="W28" s="330"/>
      <c r="X28" s="330"/>
      <c r="Y28" s="330"/>
      <c r="Z28" s="329">
        <f>D28-BE28</f>
        <v>0</v>
      </c>
      <c r="AA28" s="551">
        <f t="shared" si="9"/>
        <v>0</v>
      </c>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25">
        <f>SUM(AB28:BD28,G28:Q28,S28:Y28)</f>
        <v>0</v>
      </c>
      <c r="BF28" s="314">
        <f>Z60</f>
        <v>0</v>
      </c>
      <c r="BG28" s="117"/>
      <c r="BH28" s="296"/>
      <c r="BI28" s="295"/>
      <c r="BK28" s="583"/>
      <c r="BL28" s="578"/>
    </row>
    <row r="29" spans="1:64" s="554" customFormat="1" x14ac:dyDescent="0.25">
      <c r="A29" s="555" t="s">
        <v>47</v>
      </c>
      <c r="B29" s="556" t="s">
        <v>139</v>
      </c>
      <c r="C29" s="557" t="s">
        <v>31</v>
      </c>
      <c r="D29" s="606">
        <f>SUM(D30:D45)</f>
        <v>71.608000000000018</v>
      </c>
      <c r="E29" s="559">
        <f t="shared" si="10"/>
        <v>0</v>
      </c>
      <c r="F29" s="551">
        <f t="shared" si="8"/>
        <v>0</v>
      </c>
      <c r="G29" s="551">
        <f>SUM(G30:G45)</f>
        <v>0</v>
      </c>
      <c r="H29" s="551">
        <f t="shared" ref="H29:Z29" si="11">SUM(H30:H45)</f>
        <v>0</v>
      </c>
      <c r="I29" s="551">
        <f t="shared" si="11"/>
        <v>0</v>
      </c>
      <c r="J29" s="551">
        <f t="shared" si="11"/>
        <v>0</v>
      </c>
      <c r="K29" s="551">
        <f t="shared" si="11"/>
        <v>0</v>
      </c>
      <c r="L29" s="551">
        <f t="shared" si="11"/>
        <v>0</v>
      </c>
      <c r="M29" s="551">
        <f t="shared" si="11"/>
        <v>0</v>
      </c>
      <c r="N29" s="551">
        <f t="shared" si="11"/>
        <v>0</v>
      </c>
      <c r="O29" s="551">
        <f t="shared" si="11"/>
        <v>0</v>
      </c>
      <c r="P29" s="551">
        <f t="shared" si="11"/>
        <v>0</v>
      </c>
      <c r="Q29" s="551">
        <f t="shared" si="11"/>
        <v>0</v>
      </c>
      <c r="R29" s="551">
        <f t="shared" si="11"/>
        <v>0.12</v>
      </c>
      <c r="S29" s="551">
        <f t="shared" si="11"/>
        <v>0</v>
      </c>
      <c r="T29" s="551">
        <f t="shared" si="11"/>
        <v>0</v>
      </c>
      <c r="U29" s="551">
        <f t="shared" si="11"/>
        <v>0</v>
      </c>
      <c r="V29" s="551">
        <f t="shared" si="11"/>
        <v>0</v>
      </c>
      <c r="W29" s="551">
        <f t="shared" si="11"/>
        <v>0.12</v>
      </c>
      <c r="X29" s="551">
        <f t="shared" si="11"/>
        <v>0</v>
      </c>
      <c r="Y29" s="551">
        <f t="shared" si="11"/>
        <v>0</v>
      </c>
      <c r="Z29" s="551">
        <f t="shared" si="11"/>
        <v>0</v>
      </c>
      <c r="AA29" s="551">
        <f>D29-BE29</f>
        <v>71.488000000000014</v>
      </c>
      <c r="AB29" s="551">
        <f>SUM(AB31:AB45)</f>
        <v>0</v>
      </c>
      <c r="AC29" s="551">
        <f>SUM(AC30,AC32:AC45)</f>
        <v>0</v>
      </c>
      <c r="AD29" s="551">
        <f>SUM(AD30:AD31,AD33:AD45)</f>
        <v>0</v>
      </c>
      <c r="AE29" s="551">
        <f>SUM(AE30:AE32,AE34:AE45)</f>
        <v>0</v>
      </c>
      <c r="AF29" s="551">
        <f>SUM(AF30:AF33,AF35:AF45)</f>
        <v>0</v>
      </c>
      <c r="AG29" s="551">
        <f>SUM(AG30:AG34,AG36:AG45)</f>
        <v>0</v>
      </c>
      <c r="AH29" s="551">
        <f>SUM(AH30:AH35,AH37:AH45)</f>
        <v>0</v>
      </c>
      <c r="AI29" s="551">
        <f>SUM(AI30:AI36,AI38:AI45)</f>
        <v>0</v>
      </c>
      <c r="AJ29" s="551">
        <f>SUM(AJ30:AJ37,AJ39:AJ45)</f>
        <v>0</v>
      </c>
      <c r="AK29" s="551">
        <f>SUM(AK30:AK38,AK40:AK45)</f>
        <v>0</v>
      </c>
      <c r="AL29" s="551">
        <f>SUM(AL30:AL39,AL41:AL45)</f>
        <v>0</v>
      </c>
      <c r="AM29" s="551">
        <f>SUM(AM30:AM40,AM42:AM45)</f>
        <v>0</v>
      </c>
      <c r="AN29" s="551">
        <f>SUM(AN30:AN41,AN43:AN45)</f>
        <v>0</v>
      </c>
      <c r="AO29" s="551">
        <f>SUM(AO30:AO42,AO44:AO45)</f>
        <v>0</v>
      </c>
      <c r="AP29" s="551">
        <f>SUM(AP30:AP43,AP45)</f>
        <v>0</v>
      </c>
      <c r="AQ29" s="551">
        <f>SUM(AQ30:AQ44)</f>
        <v>0</v>
      </c>
      <c r="AR29" s="551">
        <f>SUM(AR30:AR45)</f>
        <v>0</v>
      </c>
      <c r="AS29" s="551">
        <f t="shared" ref="AS29:BD29" si="12">SUM(AS30:AS45)</f>
        <v>0</v>
      </c>
      <c r="AT29" s="551">
        <f t="shared" si="12"/>
        <v>0</v>
      </c>
      <c r="AU29" s="551">
        <f t="shared" si="12"/>
        <v>0</v>
      </c>
      <c r="AV29" s="551">
        <f t="shared" si="12"/>
        <v>0</v>
      </c>
      <c r="AW29" s="551">
        <f t="shared" si="12"/>
        <v>0</v>
      </c>
      <c r="AX29" s="551">
        <f t="shared" si="12"/>
        <v>0</v>
      </c>
      <c r="AY29" s="551">
        <f t="shared" si="12"/>
        <v>0</v>
      </c>
      <c r="AZ29" s="551">
        <f t="shared" si="12"/>
        <v>0</v>
      </c>
      <c r="BA29" s="551">
        <f t="shared" si="12"/>
        <v>0</v>
      </c>
      <c r="BB29" s="551">
        <f t="shared" si="12"/>
        <v>0</v>
      </c>
      <c r="BC29" s="551">
        <f t="shared" si="12"/>
        <v>0</v>
      </c>
      <c r="BD29" s="551">
        <f t="shared" si="12"/>
        <v>0</v>
      </c>
      <c r="BE29" s="551">
        <f>SUM(BE30:BE45)</f>
        <v>0.12</v>
      </c>
      <c r="BF29" s="557">
        <f>AA60</f>
        <v>75.078000000000017</v>
      </c>
      <c r="BG29" s="560">
        <f>D29-BF29</f>
        <v>-3.4699999999999989</v>
      </c>
      <c r="BH29" s="561"/>
      <c r="BI29" s="562"/>
      <c r="BK29" s="583"/>
      <c r="BL29" s="578"/>
    </row>
    <row r="30" spans="1:64" x14ac:dyDescent="0.25">
      <c r="A30" s="319" t="s">
        <v>442</v>
      </c>
      <c r="B30" s="320" t="s">
        <v>248</v>
      </c>
      <c r="C30" s="314" t="s">
        <v>249</v>
      </c>
      <c r="D30" s="579">
        <v>54.948</v>
      </c>
      <c r="E30" s="328">
        <f t="shared" si="10"/>
        <v>0</v>
      </c>
      <c r="F30" s="325">
        <f t="shared" si="8"/>
        <v>0</v>
      </c>
      <c r="G30" s="330"/>
      <c r="H30" s="330"/>
      <c r="I30" s="330"/>
      <c r="J30" s="330"/>
      <c r="K30" s="330"/>
      <c r="L30" s="330"/>
      <c r="M30" s="330"/>
      <c r="N30" s="330"/>
      <c r="O30" s="330"/>
      <c r="P30" s="330"/>
      <c r="Q30" s="330"/>
      <c r="R30" s="325">
        <f>SUM(S30:Z30,AC30:BC30)</f>
        <v>0</v>
      </c>
      <c r="S30" s="330"/>
      <c r="T30" s="330"/>
      <c r="U30" s="330"/>
      <c r="V30" s="330"/>
      <c r="W30" s="330"/>
      <c r="X30" s="330"/>
      <c r="Y30" s="330"/>
      <c r="Z30" s="330"/>
      <c r="AA30" s="551">
        <f>SUM(AC30:AQ30)</f>
        <v>0</v>
      </c>
      <c r="AB30" s="337">
        <f>D30-BE30</f>
        <v>54.948</v>
      </c>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25">
        <f>SUM(G30:Q30,S30:Z30,AC30:BD30)</f>
        <v>0</v>
      </c>
      <c r="BF30" s="314">
        <f>AB60</f>
        <v>58.508000000000003</v>
      </c>
      <c r="BG30" s="117">
        <f t="shared" ref="BG30:BG58" si="13">D30-BF30</f>
        <v>-3.5600000000000023</v>
      </c>
      <c r="BH30" s="296"/>
      <c r="BI30" s="295"/>
      <c r="BK30" s="583"/>
      <c r="BL30" s="578"/>
    </row>
    <row r="31" spans="1:64" x14ac:dyDescent="0.25">
      <c r="A31" s="319" t="s">
        <v>442</v>
      </c>
      <c r="B31" s="320" t="s">
        <v>257</v>
      </c>
      <c r="C31" s="314" t="s">
        <v>258</v>
      </c>
      <c r="D31" s="578">
        <v>9.9600000000000009</v>
      </c>
      <c r="E31" s="328">
        <f t="shared" si="10"/>
        <v>0</v>
      </c>
      <c r="F31" s="325">
        <f t="shared" si="8"/>
        <v>0</v>
      </c>
      <c r="G31" s="330"/>
      <c r="H31" s="330"/>
      <c r="I31" s="330"/>
      <c r="J31" s="330"/>
      <c r="K31" s="330"/>
      <c r="L31" s="330"/>
      <c r="M31" s="330"/>
      <c r="N31" s="330"/>
      <c r="O31" s="330"/>
      <c r="P31" s="330"/>
      <c r="Q31" s="330"/>
      <c r="R31" s="325">
        <f>SUM(S31:Z31,AD31:BC31,AB31)</f>
        <v>0</v>
      </c>
      <c r="S31" s="330"/>
      <c r="T31" s="330"/>
      <c r="U31" s="330"/>
      <c r="V31" s="330"/>
      <c r="W31" s="330"/>
      <c r="X31" s="330"/>
      <c r="Y31" s="330"/>
      <c r="Z31" s="330"/>
      <c r="AA31" s="551">
        <f>SUM(AB31,AD31:AQ31)</f>
        <v>0</v>
      </c>
      <c r="AB31" s="330"/>
      <c r="AC31" s="337">
        <f>D31-BE31</f>
        <v>9.9600000000000009</v>
      </c>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25">
        <f>SUM(G31:Q31,S31:Z31,AD31:BD31,AB31)</f>
        <v>0</v>
      </c>
      <c r="BF31" s="314">
        <f>AC60</f>
        <v>9.9600000000000009</v>
      </c>
      <c r="BG31" s="117">
        <f t="shared" si="13"/>
        <v>0</v>
      </c>
      <c r="BH31" s="296"/>
      <c r="BI31" s="295"/>
      <c r="BK31" s="583"/>
      <c r="BL31" s="578"/>
    </row>
    <row r="32" spans="1:64" x14ac:dyDescent="0.25">
      <c r="A32" s="319" t="s">
        <v>442</v>
      </c>
      <c r="B32" s="320" t="s">
        <v>443</v>
      </c>
      <c r="C32" s="314" t="s">
        <v>245</v>
      </c>
      <c r="D32" s="578">
        <v>0.04</v>
      </c>
      <c r="E32" s="328">
        <f t="shared" si="10"/>
        <v>0</v>
      </c>
      <c r="F32" s="325">
        <f t="shared" si="8"/>
        <v>0</v>
      </c>
      <c r="G32" s="330"/>
      <c r="H32" s="330"/>
      <c r="I32" s="330"/>
      <c r="J32" s="330"/>
      <c r="K32" s="330"/>
      <c r="L32" s="330"/>
      <c r="M32" s="330"/>
      <c r="N32" s="330"/>
      <c r="O32" s="330"/>
      <c r="P32" s="330"/>
      <c r="Q32" s="330"/>
      <c r="R32" s="325">
        <f>SUM(S32:Z32,AE32:BC32,AB32:AC32)</f>
        <v>0</v>
      </c>
      <c r="S32" s="330"/>
      <c r="T32" s="330"/>
      <c r="U32" s="330"/>
      <c r="V32" s="330"/>
      <c r="W32" s="330"/>
      <c r="X32" s="330"/>
      <c r="Y32" s="330"/>
      <c r="Z32" s="330"/>
      <c r="AA32" s="551">
        <f>SUM(AB32:AC32,AE32:AQ32)</f>
        <v>0</v>
      </c>
      <c r="AB32" s="330"/>
      <c r="AC32" s="330"/>
      <c r="AD32" s="337">
        <f>D32-BE32</f>
        <v>0.04</v>
      </c>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25">
        <f>SUM(G32:Q32,S32:Z32,AE32:BD32,AB32:AC32)</f>
        <v>0</v>
      </c>
      <c r="BF32" s="314">
        <f>AD60</f>
        <v>0.04</v>
      </c>
      <c r="BG32" s="117">
        <f t="shared" si="13"/>
        <v>0</v>
      </c>
      <c r="BH32" s="296"/>
      <c r="BI32" s="295"/>
      <c r="BK32" s="583"/>
      <c r="BL32" s="578"/>
    </row>
    <row r="33" spans="1:64" x14ac:dyDescent="0.25">
      <c r="A33" s="319" t="s">
        <v>442</v>
      </c>
      <c r="B33" s="320" t="s">
        <v>444</v>
      </c>
      <c r="C33" s="314" t="s">
        <v>436</v>
      </c>
      <c r="D33" s="578">
        <v>0.2</v>
      </c>
      <c r="E33" s="328">
        <f t="shared" si="10"/>
        <v>0</v>
      </c>
      <c r="F33" s="325">
        <f t="shared" si="8"/>
        <v>0</v>
      </c>
      <c r="G33" s="330"/>
      <c r="H33" s="330"/>
      <c r="I33" s="330"/>
      <c r="J33" s="330"/>
      <c r="K33" s="330"/>
      <c r="L33" s="330"/>
      <c r="M33" s="330"/>
      <c r="N33" s="330"/>
      <c r="O33" s="330"/>
      <c r="P33" s="330"/>
      <c r="Q33" s="330"/>
      <c r="R33" s="325">
        <f>SUM(S33:Z33,AF33:BC33,AB33:AD33)</f>
        <v>0</v>
      </c>
      <c r="S33" s="330"/>
      <c r="T33" s="330"/>
      <c r="U33" s="330"/>
      <c r="V33" s="330"/>
      <c r="W33" s="330"/>
      <c r="X33" s="330"/>
      <c r="Y33" s="330"/>
      <c r="Z33" s="330"/>
      <c r="AA33" s="551">
        <f>SUM(AB33:AD33,AF33:AQ33)</f>
        <v>0</v>
      </c>
      <c r="AB33" s="330"/>
      <c r="AC33" s="330"/>
      <c r="AD33" s="330"/>
      <c r="AE33" s="337">
        <f>D33-BE33</f>
        <v>0.2</v>
      </c>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25">
        <f>SUM(G33:Q33,S33:Z33,AF33:BD33,AB33:AD33)</f>
        <v>0</v>
      </c>
      <c r="BF33" s="314">
        <f>AE60</f>
        <v>0.2</v>
      </c>
      <c r="BG33" s="117">
        <f t="shared" si="13"/>
        <v>0</v>
      </c>
      <c r="BH33" s="296"/>
      <c r="BI33" s="295"/>
      <c r="BK33" s="583"/>
      <c r="BL33" s="578"/>
    </row>
    <row r="34" spans="1:64" x14ac:dyDescent="0.25">
      <c r="A34" s="319" t="s">
        <v>442</v>
      </c>
      <c r="B34" s="320" t="s">
        <v>277</v>
      </c>
      <c r="C34" s="314" t="s">
        <v>246</v>
      </c>
      <c r="D34" s="578">
        <v>2.46</v>
      </c>
      <c r="E34" s="328">
        <f t="shared" si="10"/>
        <v>0</v>
      </c>
      <c r="F34" s="325">
        <f t="shared" si="8"/>
        <v>0</v>
      </c>
      <c r="G34" s="330"/>
      <c r="H34" s="330"/>
      <c r="I34" s="330"/>
      <c r="J34" s="330"/>
      <c r="K34" s="330"/>
      <c r="L34" s="330"/>
      <c r="M34" s="330"/>
      <c r="N34" s="330"/>
      <c r="O34" s="330"/>
      <c r="P34" s="330"/>
      <c r="Q34" s="330"/>
      <c r="R34" s="325">
        <f>SUM(S34:Z34,AG34:BC34,AB34:AE34)</f>
        <v>0</v>
      </c>
      <c r="S34" s="330"/>
      <c r="T34" s="330"/>
      <c r="U34" s="330"/>
      <c r="V34" s="330"/>
      <c r="W34" s="330"/>
      <c r="X34" s="330"/>
      <c r="Y34" s="330"/>
      <c r="Z34" s="330"/>
      <c r="AA34" s="551">
        <f>SUM(AB34:AE34,AG34:AQ34)</f>
        <v>0</v>
      </c>
      <c r="AB34" s="330"/>
      <c r="AC34" s="330"/>
      <c r="AD34" s="330"/>
      <c r="AE34" s="330"/>
      <c r="AF34" s="337">
        <f>D34-BE34</f>
        <v>2.46</v>
      </c>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25">
        <f>SUM(G34:Q34,S34:Z34,AG34:BD34,AB34:AE34)</f>
        <v>0</v>
      </c>
      <c r="BF34" s="314">
        <f>AF60</f>
        <v>2.46</v>
      </c>
      <c r="BG34" s="117">
        <f t="shared" si="13"/>
        <v>0</v>
      </c>
      <c r="BH34" s="296"/>
      <c r="BI34" s="295"/>
      <c r="BK34" s="583"/>
      <c r="BL34" s="578"/>
    </row>
    <row r="35" spans="1:64" x14ac:dyDescent="0.25">
      <c r="A35" s="319" t="s">
        <v>442</v>
      </c>
      <c r="B35" s="320" t="s">
        <v>445</v>
      </c>
      <c r="C35" s="314" t="s">
        <v>437</v>
      </c>
      <c r="D35" s="578">
        <v>1.59</v>
      </c>
      <c r="E35" s="328">
        <f t="shared" si="10"/>
        <v>0</v>
      </c>
      <c r="F35" s="325">
        <f t="shared" si="8"/>
        <v>0</v>
      </c>
      <c r="G35" s="330"/>
      <c r="H35" s="330"/>
      <c r="I35" s="330"/>
      <c r="J35" s="330"/>
      <c r="K35" s="330"/>
      <c r="L35" s="330"/>
      <c r="M35" s="330"/>
      <c r="N35" s="330"/>
      <c r="O35" s="330"/>
      <c r="P35" s="330"/>
      <c r="Q35" s="330"/>
      <c r="R35" s="325">
        <f>SUM(S35:Z35,AH35:BC35,AB35:AF35)</f>
        <v>0</v>
      </c>
      <c r="S35" s="330"/>
      <c r="T35" s="330"/>
      <c r="U35" s="330"/>
      <c r="V35" s="330"/>
      <c r="W35" s="330"/>
      <c r="X35" s="330"/>
      <c r="Y35" s="330"/>
      <c r="Z35" s="330"/>
      <c r="AA35" s="551">
        <f>SUM(AB35:AF35,AH35:AQ35)</f>
        <v>0</v>
      </c>
      <c r="AB35" s="330"/>
      <c r="AC35" s="330"/>
      <c r="AD35" s="330"/>
      <c r="AE35" s="330"/>
      <c r="AF35" s="330"/>
      <c r="AG35" s="337">
        <f>D35-BE35</f>
        <v>1.59</v>
      </c>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25">
        <f>SUM(G35:Q35,S35:Z35,AH35:BD35,AB35:AF35)</f>
        <v>0</v>
      </c>
      <c r="BF35" s="314">
        <f>AG60</f>
        <v>1.59</v>
      </c>
      <c r="BG35" s="117">
        <f t="shared" si="13"/>
        <v>0</v>
      </c>
      <c r="BH35" s="296"/>
      <c r="BI35" s="295"/>
      <c r="BK35" s="583"/>
      <c r="BL35" s="578"/>
    </row>
    <row r="36" spans="1:64" x14ac:dyDescent="0.25">
      <c r="A36" s="319" t="s">
        <v>442</v>
      </c>
      <c r="B36" s="320" t="s">
        <v>449</v>
      </c>
      <c r="C36" s="314" t="s">
        <v>438</v>
      </c>
      <c r="D36" s="578">
        <v>0.01</v>
      </c>
      <c r="E36" s="328">
        <f t="shared" si="10"/>
        <v>0</v>
      </c>
      <c r="F36" s="325">
        <f t="shared" si="8"/>
        <v>0</v>
      </c>
      <c r="G36" s="330"/>
      <c r="H36" s="330"/>
      <c r="I36" s="330"/>
      <c r="J36" s="330"/>
      <c r="K36" s="330"/>
      <c r="L36" s="330"/>
      <c r="M36" s="330"/>
      <c r="N36" s="330"/>
      <c r="O36" s="330"/>
      <c r="P36" s="330"/>
      <c r="Q36" s="330"/>
      <c r="R36" s="325">
        <f>SUM(S36:Z36,AI36:BC36,AB36:AG36)</f>
        <v>0</v>
      </c>
      <c r="S36" s="330"/>
      <c r="T36" s="330"/>
      <c r="U36" s="330"/>
      <c r="V36" s="330"/>
      <c r="W36" s="330"/>
      <c r="X36" s="330"/>
      <c r="Y36" s="330"/>
      <c r="Z36" s="330"/>
      <c r="AA36" s="551">
        <f>SUM(AB36:AG36,AI36:AQ36)</f>
        <v>0</v>
      </c>
      <c r="AB36" s="330"/>
      <c r="AC36" s="330"/>
      <c r="AD36" s="330"/>
      <c r="AE36" s="330"/>
      <c r="AF36" s="330"/>
      <c r="AG36" s="330"/>
      <c r="AH36" s="337">
        <f>D36-BE36</f>
        <v>0.01</v>
      </c>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25">
        <f>SUM(G36:Q36,S36:Z36,AI36:BD36,AB36:AG36)</f>
        <v>0</v>
      </c>
      <c r="BF36" s="314">
        <f>AH60</f>
        <v>0.01</v>
      </c>
      <c r="BG36" s="117">
        <f t="shared" si="13"/>
        <v>0</v>
      </c>
      <c r="BH36" s="296"/>
      <c r="BI36" s="295"/>
      <c r="BK36" s="583"/>
      <c r="BL36" s="578"/>
    </row>
    <row r="37" spans="1:64" x14ac:dyDescent="0.25">
      <c r="A37" s="319" t="s">
        <v>442</v>
      </c>
      <c r="B37" s="320" t="s">
        <v>363</v>
      </c>
      <c r="C37" s="314" t="s">
        <v>364</v>
      </c>
      <c r="D37" s="580">
        <v>0.02</v>
      </c>
      <c r="E37" s="328">
        <f t="shared" si="10"/>
        <v>0</v>
      </c>
      <c r="F37" s="325">
        <f t="shared" si="8"/>
        <v>0</v>
      </c>
      <c r="G37" s="330"/>
      <c r="H37" s="330"/>
      <c r="I37" s="330"/>
      <c r="J37" s="330"/>
      <c r="K37" s="330"/>
      <c r="L37" s="330"/>
      <c r="M37" s="330"/>
      <c r="N37" s="330"/>
      <c r="O37" s="330"/>
      <c r="P37" s="330"/>
      <c r="Q37" s="330"/>
      <c r="R37" s="325">
        <f>SUM(S37:Z37,AJ37:BC37,AB37:AH37)</f>
        <v>0</v>
      </c>
      <c r="S37" s="330"/>
      <c r="T37" s="330"/>
      <c r="U37" s="330"/>
      <c r="V37" s="330"/>
      <c r="W37" s="330"/>
      <c r="X37" s="330"/>
      <c r="Y37" s="330"/>
      <c r="Z37" s="330"/>
      <c r="AA37" s="551">
        <f>SUM(AB37:AH37,AJ37:AQ37)</f>
        <v>0</v>
      </c>
      <c r="AB37" s="330"/>
      <c r="AC37" s="330"/>
      <c r="AD37" s="330"/>
      <c r="AE37" s="330"/>
      <c r="AF37" s="330"/>
      <c r="AG37" s="330"/>
      <c r="AH37" s="330"/>
      <c r="AI37" s="337">
        <f>D37-BE37</f>
        <v>0.02</v>
      </c>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25">
        <f>SUM(G37:Q37,S37:Z37,AJ37:BD37,AB37:AH37)</f>
        <v>0</v>
      </c>
      <c r="BF37" s="314">
        <f>AI60</f>
        <v>0.05</v>
      </c>
      <c r="BG37" s="117">
        <f t="shared" si="13"/>
        <v>-3.0000000000000002E-2</v>
      </c>
      <c r="BH37" s="296"/>
      <c r="BI37" s="295"/>
      <c r="BK37" s="583"/>
      <c r="BL37" s="578"/>
    </row>
    <row r="38" spans="1:64" x14ac:dyDescent="0.25">
      <c r="A38" s="319" t="s">
        <v>442</v>
      </c>
      <c r="B38" s="320" t="s">
        <v>450</v>
      </c>
      <c r="C38" s="314" t="s">
        <v>439</v>
      </c>
      <c r="D38" s="601"/>
      <c r="E38" s="328">
        <f t="shared" si="10"/>
        <v>0</v>
      </c>
      <c r="F38" s="325">
        <f t="shared" si="8"/>
        <v>0</v>
      </c>
      <c r="G38" s="330"/>
      <c r="H38" s="330"/>
      <c r="I38" s="330"/>
      <c r="J38" s="330"/>
      <c r="K38" s="330"/>
      <c r="L38" s="330"/>
      <c r="M38" s="330"/>
      <c r="N38" s="330"/>
      <c r="O38" s="330"/>
      <c r="P38" s="330"/>
      <c r="Q38" s="330"/>
      <c r="R38" s="325">
        <f>SUM(S38:Z38,AK38:BC38,AB38:AI38)</f>
        <v>0</v>
      </c>
      <c r="S38" s="330"/>
      <c r="T38" s="330"/>
      <c r="U38" s="330"/>
      <c r="V38" s="330"/>
      <c r="W38" s="330"/>
      <c r="X38" s="330"/>
      <c r="Y38" s="330"/>
      <c r="Z38" s="330"/>
      <c r="AA38" s="551">
        <f>SUM(AB38:AI38,AK38:AQ38)</f>
        <v>0</v>
      </c>
      <c r="AB38" s="330"/>
      <c r="AC38" s="330"/>
      <c r="AD38" s="330"/>
      <c r="AE38" s="330"/>
      <c r="AF38" s="330"/>
      <c r="AG38" s="330"/>
      <c r="AH38" s="330"/>
      <c r="AI38" s="330"/>
      <c r="AJ38" s="337">
        <f>D38-BE38</f>
        <v>0</v>
      </c>
      <c r="AK38" s="330"/>
      <c r="AL38" s="330"/>
      <c r="AM38" s="330"/>
      <c r="AN38" s="330"/>
      <c r="AO38" s="330"/>
      <c r="AP38" s="330"/>
      <c r="AQ38" s="330"/>
      <c r="AR38" s="330"/>
      <c r="AS38" s="330"/>
      <c r="AT38" s="330"/>
      <c r="AU38" s="330"/>
      <c r="AV38" s="330"/>
      <c r="AW38" s="330"/>
      <c r="AX38" s="330"/>
      <c r="AY38" s="330"/>
      <c r="AZ38" s="330"/>
      <c r="BA38" s="330"/>
      <c r="BB38" s="330"/>
      <c r="BC38" s="330"/>
      <c r="BD38" s="330"/>
      <c r="BE38" s="325">
        <f>SUM(G38:Q38,S38:Z38,AK38:BD38,AB38:AI38)</f>
        <v>0</v>
      </c>
      <c r="BF38" s="314">
        <f>AJ60</f>
        <v>0</v>
      </c>
      <c r="BG38" s="117">
        <f t="shared" si="13"/>
        <v>0</v>
      </c>
      <c r="BH38" s="296"/>
      <c r="BI38" s="295"/>
      <c r="BK38" s="583"/>
      <c r="BL38" s="578"/>
    </row>
    <row r="39" spans="1:64" x14ac:dyDescent="0.25">
      <c r="A39" s="319" t="s">
        <v>442</v>
      </c>
      <c r="B39" s="320" t="s">
        <v>454</v>
      </c>
      <c r="C39" s="314" t="s">
        <v>156</v>
      </c>
      <c r="D39" s="605"/>
      <c r="E39" s="328">
        <f t="shared" si="10"/>
        <v>0</v>
      </c>
      <c r="F39" s="325">
        <f t="shared" si="8"/>
        <v>0</v>
      </c>
      <c r="G39" s="330"/>
      <c r="H39" s="330"/>
      <c r="I39" s="330"/>
      <c r="J39" s="330"/>
      <c r="K39" s="330"/>
      <c r="L39" s="330"/>
      <c r="M39" s="330"/>
      <c r="N39" s="330"/>
      <c r="O39" s="330"/>
      <c r="P39" s="330"/>
      <c r="Q39" s="330"/>
      <c r="R39" s="325">
        <f>SUM(S39:Z39,AL39:BC39,AB39:AJ39)</f>
        <v>0</v>
      </c>
      <c r="S39" s="330"/>
      <c r="T39" s="330"/>
      <c r="U39" s="330"/>
      <c r="V39" s="330"/>
      <c r="W39" s="330"/>
      <c r="X39" s="330"/>
      <c r="Y39" s="330"/>
      <c r="Z39" s="330"/>
      <c r="AA39" s="551">
        <f>SUM(AB39:AJ39,AL39:AQ39)</f>
        <v>0</v>
      </c>
      <c r="AB39" s="330"/>
      <c r="AC39" s="330"/>
      <c r="AD39" s="330"/>
      <c r="AE39" s="330"/>
      <c r="AF39" s="330"/>
      <c r="AG39" s="330"/>
      <c r="AH39" s="330"/>
      <c r="AI39" s="330"/>
      <c r="AJ39" s="330"/>
      <c r="AK39" s="337">
        <f>D39-BE39</f>
        <v>0</v>
      </c>
      <c r="AL39" s="330"/>
      <c r="AM39" s="330"/>
      <c r="AN39" s="330"/>
      <c r="AO39" s="330"/>
      <c r="AP39" s="330"/>
      <c r="AQ39" s="330"/>
      <c r="AR39" s="330"/>
      <c r="AS39" s="330"/>
      <c r="AT39" s="330"/>
      <c r="AU39" s="330"/>
      <c r="AV39" s="330"/>
      <c r="AW39" s="330"/>
      <c r="AX39" s="330"/>
      <c r="AY39" s="330"/>
      <c r="AZ39" s="330"/>
      <c r="BA39" s="330"/>
      <c r="BB39" s="330"/>
      <c r="BC39" s="330"/>
      <c r="BD39" s="330"/>
      <c r="BE39" s="325">
        <f>SUM(G39:Q39,S39:Z39,AL39:BD39,AB39:AJ39)</f>
        <v>0</v>
      </c>
      <c r="BF39" s="314">
        <f>AK60</f>
        <v>0</v>
      </c>
      <c r="BG39" s="117">
        <f t="shared" si="13"/>
        <v>0</v>
      </c>
      <c r="BH39" s="296"/>
      <c r="BI39" s="295"/>
      <c r="BK39" s="583"/>
      <c r="BL39" s="578"/>
    </row>
    <row r="40" spans="1:64" x14ac:dyDescent="0.25">
      <c r="A40" s="319" t="s">
        <v>442</v>
      </c>
      <c r="B40" s="320" t="s">
        <v>88</v>
      </c>
      <c r="C40" s="314" t="s">
        <v>77</v>
      </c>
      <c r="D40" s="601"/>
      <c r="E40" s="328">
        <f t="shared" si="10"/>
        <v>0</v>
      </c>
      <c r="F40" s="325">
        <f t="shared" si="8"/>
        <v>0</v>
      </c>
      <c r="G40" s="330"/>
      <c r="H40" s="330"/>
      <c r="I40" s="330"/>
      <c r="J40" s="330"/>
      <c r="K40" s="330"/>
      <c r="L40" s="330"/>
      <c r="M40" s="330"/>
      <c r="N40" s="330"/>
      <c r="O40" s="330"/>
      <c r="P40" s="330"/>
      <c r="Q40" s="330"/>
      <c r="R40" s="325">
        <f>SUM(S40:Z40,AM40:BC40,AB40:AK40)</f>
        <v>0</v>
      </c>
      <c r="S40" s="330"/>
      <c r="T40" s="330"/>
      <c r="U40" s="330"/>
      <c r="V40" s="330"/>
      <c r="W40" s="330"/>
      <c r="X40" s="330"/>
      <c r="Y40" s="330"/>
      <c r="Z40" s="330"/>
      <c r="AA40" s="551">
        <f>SUM(AB40:AK40,AM40:AQ40)</f>
        <v>0</v>
      </c>
      <c r="AB40" s="330"/>
      <c r="AC40" s="330"/>
      <c r="AD40" s="330"/>
      <c r="AE40" s="330"/>
      <c r="AF40" s="330"/>
      <c r="AG40" s="330"/>
      <c r="AH40" s="330"/>
      <c r="AI40" s="330"/>
      <c r="AJ40" s="330"/>
      <c r="AK40" s="330"/>
      <c r="AL40" s="337">
        <f>D40-BE40</f>
        <v>0</v>
      </c>
      <c r="AM40" s="330"/>
      <c r="AN40" s="330"/>
      <c r="AO40" s="330"/>
      <c r="AP40" s="330"/>
      <c r="AQ40" s="330"/>
      <c r="AR40" s="330"/>
      <c r="AS40" s="330"/>
      <c r="AT40" s="330"/>
      <c r="AU40" s="330"/>
      <c r="AV40" s="330"/>
      <c r="AW40" s="330"/>
      <c r="AX40" s="330"/>
      <c r="AY40" s="330"/>
      <c r="AZ40" s="330"/>
      <c r="BA40" s="330"/>
      <c r="BB40" s="330"/>
      <c r="BC40" s="330"/>
      <c r="BD40" s="330"/>
      <c r="BE40" s="325">
        <f>SUM(G40:Q40,S40:Z40,AM40:BD40,AB40:AK40)</f>
        <v>0</v>
      </c>
      <c r="BF40" s="314">
        <f>AL60</f>
        <v>0</v>
      </c>
      <c r="BG40" s="117">
        <f t="shared" si="13"/>
        <v>0</v>
      </c>
      <c r="BH40" s="296"/>
      <c r="BI40" s="295"/>
      <c r="BK40" s="583"/>
      <c r="BL40" s="578"/>
    </row>
    <row r="41" spans="1:64" x14ac:dyDescent="0.25">
      <c r="A41" s="319" t="s">
        <v>442</v>
      </c>
      <c r="B41" s="320" t="s">
        <v>98</v>
      </c>
      <c r="C41" s="314" t="s">
        <v>103</v>
      </c>
      <c r="D41" s="580"/>
      <c r="E41" s="328">
        <f t="shared" si="10"/>
        <v>0</v>
      </c>
      <c r="F41" s="325">
        <f t="shared" si="8"/>
        <v>0</v>
      </c>
      <c r="G41" s="330"/>
      <c r="H41" s="330"/>
      <c r="I41" s="330"/>
      <c r="J41" s="330"/>
      <c r="K41" s="330"/>
      <c r="L41" s="330"/>
      <c r="M41" s="330"/>
      <c r="N41" s="330"/>
      <c r="O41" s="330"/>
      <c r="P41" s="330"/>
      <c r="Q41" s="330"/>
      <c r="R41" s="325">
        <f>SUM(S41:Z41,AN41:BC41,AB41:AL41)</f>
        <v>0</v>
      </c>
      <c r="S41" s="330"/>
      <c r="T41" s="330"/>
      <c r="U41" s="330"/>
      <c r="V41" s="330"/>
      <c r="W41" s="330"/>
      <c r="X41" s="330"/>
      <c r="Y41" s="330"/>
      <c r="Z41" s="330"/>
      <c r="AA41" s="551">
        <f>SUM(AB41:AL41,AN41:AQ41)</f>
        <v>0</v>
      </c>
      <c r="AB41" s="330"/>
      <c r="AC41" s="330"/>
      <c r="AD41" s="330"/>
      <c r="AE41" s="330"/>
      <c r="AF41" s="330"/>
      <c r="AG41" s="330"/>
      <c r="AH41" s="330"/>
      <c r="AI41" s="330"/>
      <c r="AJ41" s="330"/>
      <c r="AK41" s="330"/>
      <c r="AL41" s="330"/>
      <c r="AM41" s="337">
        <f>D41-BE41</f>
        <v>0</v>
      </c>
      <c r="AN41" s="330"/>
      <c r="AO41" s="330"/>
      <c r="AP41" s="330"/>
      <c r="AQ41" s="330"/>
      <c r="AR41" s="330"/>
      <c r="AS41" s="330"/>
      <c r="AT41" s="330"/>
      <c r="AU41" s="330"/>
      <c r="AV41" s="330"/>
      <c r="AW41" s="330"/>
      <c r="AX41" s="330"/>
      <c r="AY41" s="330"/>
      <c r="AZ41" s="330"/>
      <c r="BA41" s="330"/>
      <c r="BB41" s="330"/>
      <c r="BC41" s="330"/>
      <c r="BD41" s="330"/>
      <c r="BE41" s="325">
        <f>SUM(G41:Q41,S41:Z41,AN41:BD41,AB41:AL41)</f>
        <v>0</v>
      </c>
      <c r="BF41" s="314">
        <f>AM60</f>
        <v>0</v>
      </c>
      <c r="BG41" s="117">
        <f t="shared" si="13"/>
        <v>0</v>
      </c>
      <c r="BH41" s="296"/>
      <c r="BI41" s="295"/>
      <c r="BK41" s="583"/>
      <c r="BL41" s="578"/>
    </row>
    <row r="42" spans="1:64" x14ac:dyDescent="0.25">
      <c r="A42" s="319" t="s">
        <v>442</v>
      </c>
      <c r="B42" s="320" t="s">
        <v>451</v>
      </c>
      <c r="C42" s="314" t="s">
        <v>48</v>
      </c>
      <c r="D42" s="578">
        <v>2.2599999999999998</v>
      </c>
      <c r="E42" s="328">
        <f t="shared" si="10"/>
        <v>0</v>
      </c>
      <c r="F42" s="325">
        <f t="shared" si="8"/>
        <v>0</v>
      </c>
      <c r="G42" s="330"/>
      <c r="H42" s="330"/>
      <c r="I42" s="330"/>
      <c r="J42" s="330"/>
      <c r="K42" s="330"/>
      <c r="L42" s="330"/>
      <c r="M42" s="330"/>
      <c r="N42" s="330"/>
      <c r="O42" s="330"/>
      <c r="P42" s="330"/>
      <c r="Q42" s="330"/>
      <c r="R42" s="325">
        <f>SUM(S42:Z42,AO42:BC42,AB42:AM42)</f>
        <v>0</v>
      </c>
      <c r="S42" s="330"/>
      <c r="T42" s="330"/>
      <c r="U42" s="330"/>
      <c r="V42" s="330"/>
      <c r="W42" s="330"/>
      <c r="X42" s="330"/>
      <c r="Y42" s="330"/>
      <c r="Z42" s="330"/>
      <c r="AA42" s="551">
        <f>SUM(AB42:AM42,AO42:AQ42)</f>
        <v>0</v>
      </c>
      <c r="AB42" s="330"/>
      <c r="AC42" s="330"/>
      <c r="AD42" s="330"/>
      <c r="AE42" s="330"/>
      <c r="AF42" s="330"/>
      <c r="AG42" s="330"/>
      <c r="AH42" s="330"/>
      <c r="AI42" s="330"/>
      <c r="AJ42" s="330"/>
      <c r="AK42" s="330"/>
      <c r="AL42" s="330"/>
      <c r="AM42" s="330"/>
      <c r="AN42" s="337">
        <f>D42-BE42</f>
        <v>2.2599999999999998</v>
      </c>
      <c r="AO42" s="330"/>
      <c r="AP42" s="330"/>
      <c r="AQ42" s="330"/>
      <c r="AR42" s="330"/>
      <c r="AS42" s="330"/>
      <c r="AT42" s="330"/>
      <c r="AU42" s="330"/>
      <c r="AV42" s="330"/>
      <c r="AW42" s="330"/>
      <c r="AX42" s="330"/>
      <c r="AY42" s="330"/>
      <c r="AZ42" s="330"/>
      <c r="BA42" s="330"/>
      <c r="BB42" s="330"/>
      <c r="BC42" s="330"/>
      <c r="BD42" s="330"/>
      <c r="BE42" s="325">
        <f>SUM(G42:Q42,S42:Z42,AO42:BD42,AB42:AM42)</f>
        <v>0</v>
      </c>
      <c r="BF42" s="314">
        <f>AN60</f>
        <v>2.2599999999999998</v>
      </c>
      <c r="BG42" s="117">
        <f t="shared" si="13"/>
        <v>0</v>
      </c>
      <c r="BH42" s="296"/>
      <c r="BI42" s="295"/>
      <c r="BK42" s="583"/>
      <c r="BL42" s="578"/>
    </row>
    <row r="43" spans="1:64" x14ac:dyDescent="0.25">
      <c r="A43" s="319" t="s">
        <v>442</v>
      </c>
      <c r="B43" s="320" t="s">
        <v>452</v>
      </c>
      <c r="C43" s="314" t="s">
        <v>440</v>
      </c>
      <c r="D43" s="601"/>
      <c r="E43" s="328">
        <f t="shared" si="10"/>
        <v>0</v>
      </c>
      <c r="F43" s="325">
        <f t="shared" si="8"/>
        <v>0</v>
      </c>
      <c r="G43" s="330"/>
      <c r="H43" s="330"/>
      <c r="I43" s="330"/>
      <c r="J43" s="330"/>
      <c r="K43" s="330"/>
      <c r="L43" s="330"/>
      <c r="M43" s="330"/>
      <c r="N43" s="330"/>
      <c r="O43" s="330"/>
      <c r="P43" s="330"/>
      <c r="Q43" s="330"/>
      <c r="R43" s="325">
        <f>SUM(S43:Z43,AP43:BC43,AB43:AN43)</f>
        <v>0</v>
      </c>
      <c r="S43" s="330"/>
      <c r="T43" s="330"/>
      <c r="U43" s="330"/>
      <c r="V43" s="330"/>
      <c r="W43" s="330"/>
      <c r="X43" s="330"/>
      <c r="Y43" s="330"/>
      <c r="Z43" s="330"/>
      <c r="AA43" s="551">
        <f>SUM(AB43:AN43,AP43:AQ43)</f>
        <v>0</v>
      </c>
      <c r="AB43" s="330"/>
      <c r="AC43" s="330"/>
      <c r="AD43" s="330"/>
      <c r="AE43" s="330"/>
      <c r="AF43" s="330"/>
      <c r="AG43" s="330"/>
      <c r="AH43" s="330"/>
      <c r="AI43" s="330"/>
      <c r="AJ43" s="330"/>
      <c r="AK43" s="330"/>
      <c r="AL43" s="330"/>
      <c r="AM43" s="330"/>
      <c r="AN43" s="330"/>
      <c r="AO43" s="337">
        <f>D43-BE43</f>
        <v>0</v>
      </c>
      <c r="AP43" s="330"/>
      <c r="AQ43" s="330"/>
      <c r="AR43" s="330"/>
      <c r="AS43" s="330"/>
      <c r="AT43" s="330"/>
      <c r="AU43" s="330"/>
      <c r="AV43" s="330"/>
      <c r="AW43" s="330"/>
      <c r="AX43" s="330"/>
      <c r="AY43" s="330"/>
      <c r="AZ43" s="330"/>
      <c r="BA43" s="330"/>
      <c r="BB43" s="330"/>
      <c r="BC43" s="330"/>
      <c r="BD43" s="330"/>
      <c r="BE43" s="325">
        <f>SUM(G43:Q43,S43:Z43,AP43:BD43,AB43:AN43)</f>
        <v>0</v>
      </c>
      <c r="BF43" s="314">
        <f>AO60</f>
        <v>0</v>
      </c>
      <c r="BG43" s="117">
        <f t="shared" si="13"/>
        <v>0</v>
      </c>
      <c r="BH43" s="296"/>
      <c r="BI43" s="295"/>
      <c r="BK43" s="583"/>
      <c r="BL43" s="578"/>
    </row>
    <row r="44" spans="1:64" x14ac:dyDescent="0.25">
      <c r="A44" s="319" t="s">
        <v>442</v>
      </c>
      <c r="B44" s="320" t="s">
        <v>453</v>
      </c>
      <c r="C44" s="314" t="s">
        <v>441</v>
      </c>
      <c r="D44" s="601"/>
      <c r="E44" s="328">
        <f t="shared" si="10"/>
        <v>0</v>
      </c>
      <c r="F44" s="325">
        <f t="shared" si="8"/>
        <v>0</v>
      </c>
      <c r="G44" s="330"/>
      <c r="H44" s="330"/>
      <c r="I44" s="330"/>
      <c r="J44" s="330"/>
      <c r="K44" s="330"/>
      <c r="L44" s="330"/>
      <c r="M44" s="330"/>
      <c r="N44" s="330"/>
      <c r="O44" s="330"/>
      <c r="P44" s="330"/>
      <c r="Q44" s="330"/>
      <c r="R44" s="325">
        <f>SUM(S44:Z44,AQ44:BC44,AB44:AO44)</f>
        <v>0</v>
      </c>
      <c r="S44" s="330"/>
      <c r="T44" s="330"/>
      <c r="U44" s="330"/>
      <c r="V44" s="330"/>
      <c r="W44" s="330"/>
      <c r="X44" s="330"/>
      <c r="Y44" s="330"/>
      <c r="Z44" s="330"/>
      <c r="AA44" s="551">
        <f>SUM(AB44:AO44,AQ44)</f>
        <v>0</v>
      </c>
      <c r="AB44" s="330"/>
      <c r="AC44" s="330"/>
      <c r="AD44" s="330"/>
      <c r="AE44" s="330"/>
      <c r="AF44" s="330"/>
      <c r="AG44" s="330"/>
      <c r="AH44" s="330"/>
      <c r="AI44" s="330"/>
      <c r="AJ44" s="330"/>
      <c r="AK44" s="330"/>
      <c r="AL44" s="330"/>
      <c r="AM44" s="330"/>
      <c r="AN44" s="330"/>
      <c r="AO44" s="330"/>
      <c r="AP44" s="337">
        <f>D44-BE44</f>
        <v>0</v>
      </c>
      <c r="AQ44" s="330"/>
      <c r="AR44" s="330"/>
      <c r="AS44" s="330"/>
      <c r="AT44" s="330"/>
      <c r="AU44" s="330"/>
      <c r="AV44" s="330"/>
      <c r="AW44" s="330"/>
      <c r="AX44" s="330"/>
      <c r="AY44" s="330"/>
      <c r="AZ44" s="330"/>
      <c r="BA44" s="330"/>
      <c r="BB44" s="330"/>
      <c r="BC44" s="330"/>
      <c r="BD44" s="330"/>
      <c r="BE44" s="325">
        <f>SUM(G44:Q44,S44:Z44,AQ44:BD44,AB44:AO44)</f>
        <v>0</v>
      </c>
      <c r="BF44" s="314">
        <f>AP60</f>
        <v>0</v>
      </c>
      <c r="BG44" s="117">
        <f t="shared" si="13"/>
        <v>0</v>
      </c>
      <c r="BH44" s="296"/>
      <c r="BI44" s="295"/>
      <c r="BK44" s="583"/>
      <c r="BL44" s="578"/>
    </row>
    <row r="45" spans="1:64" x14ac:dyDescent="0.25">
      <c r="A45" s="319" t="s">
        <v>442</v>
      </c>
      <c r="B45" s="320" t="s">
        <v>345</v>
      </c>
      <c r="C45" s="314" t="s">
        <v>346</v>
      </c>
      <c r="D45" s="580">
        <v>0.12</v>
      </c>
      <c r="E45" s="328">
        <f t="shared" si="10"/>
        <v>0</v>
      </c>
      <c r="F45" s="325">
        <f t="shared" si="8"/>
        <v>0</v>
      </c>
      <c r="G45" s="330"/>
      <c r="H45" s="330"/>
      <c r="I45" s="330"/>
      <c r="J45" s="330"/>
      <c r="K45" s="330"/>
      <c r="L45" s="330"/>
      <c r="M45" s="330"/>
      <c r="N45" s="330"/>
      <c r="O45" s="330"/>
      <c r="P45" s="330"/>
      <c r="Q45" s="330"/>
      <c r="R45" s="325">
        <f>SUM(S45:Z45,AR45:BC45,AB45:AP45)</f>
        <v>0.12</v>
      </c>
      <c r="S45" s="330"/>
      <c r="T45" s="330"/>
      <c r="U45" s="330"/>
      <c r="V45" s="330"/>
      <c r="W45" s="330">
        <v>0.12</v>
      </c>
      <c r="X45" s="330"/>
      <c r="Y45" s="330"/>
      <c r="Z45" s="330"/>
      <c r="AA45" s="551">
        <f>SUM(AB45:AP45)</f>
        <v>0</v>
      </c>
      <c r="AB45" s="330"/>
      <c r="AC45" s="330"/>
      <c r="AD45" s="330"/>
      <c r="AE45" s="330"/>
      <c r="AF45" s="330"/>
      <c r="AG45" s="330"/>
      <c r="AH45" s="330"/>
      <c r="AI45" s="330"/>
      <c r="AJ45" s="330"/>
      <c r="AK45" s="330"/>
      <c r="AL45" s="330"/>
      <c r="AM45" s="330"/>
      <c r="AN45" s="330"/>
      <c r="AO45" s="330"/>
      <c r="AP45" s="330"/>
      <c r="AQ45" s="337">
        <f>D45-BE45</f>
        <v>0</v>
      </c>
      <c r="AR45" s="330"/>
      <c r="AS45" s="330"/>
      <c r="AT45" s="330"/>
      <c r="AU45" s="330"/>
      <c r="AV45" s="330"/>
      <c r="AW45" s="330"/>
      <c r="AX45" s="330"/>
      <c r="AY45" s="330"/>
      <c r="AZ45" s="330"/>
      <c r="BA45" s="330"/>
      <c r="BB45" s="330"/>
      <c r="BC45" s="330"/>
      <c r="BD45" s="330"/>
      <c r="BE45" s="325">
        <f>SUM(G45:Q45,S45:Z45,AR45:BD45,AB45:AP45)</f>
        <v>0.12</v>
      </c>
      <c r="BF45" s="314">
        <f>AQ60</f>
        <v>0</v>
      </c>
      <c r="BG45" s="117">
        <f t="shared" si="13"/>
        <v>0.12</v>
      </c>
      <c r="BH45" s="296"/>
      <c r="BI45" s="295"/>
      <c r="BK45" s="583"/>
      <c r="BL45" s="578"/>
    </row>
    <row r="46" spans="1:64" x14ac:dyDescent="0.25">
      <c r="A46" s="319" t="s">
        <v>138</v>
      </c>
      <c r="B46" s="320" t="s">
        <v>128</v>
      </c>
      <c r="C46" s="314" t="s">
        <v>132</v>
      </c>
      <c r="D46" s="601"/>
      <c r="E46" s="328">
        <f t="shared" si="10"/>
        <v>0</v>
      </c>
      <c r="F46" s="325">
        <f t="shared" si="8"/>
        <v>0</v>
      </c>
      <c r="G46" s="330"/>
      <c r="H46" s="330"/>
      <c r="I46" s="330"/>
      <c r="J46" s="330"/>
      <c r="K46" s="330"/>
      <c r="L46" s="330"/>
      <c r="M46" s="330"/>
      <c r="N46" s="330"/>
      <c r="O46" s="330"/>
      <c r="P46" s="330"/>
      <c r="Q46" s="330"/>
      <c r="R46" s="325">
        <f>SUM(S46:Z46,AS46:BC46,AB46:AQ46)</f>
        <v>0</v>
      </c>
      <c r="S46" s="330"/>
      <c r="T46" s="330"/>
      <c r="U46" s="330"/>
      <c r="V46" s="330"/>
      <c r="W46" s="330"/>
      <c r="X46" s="330"/>
      <c r="Y46" s="330"/>
      <c r="Z46" s="330"/>
      <c r="AA46" s="551">
        <f>SUM(AB46:AQ46)</f>
        <v>0</v>
      </c>
      <c r="AB46" s="330"/>
      <c r="AC46" s="330"/>
      <c r="AD46" s="330"/>
      <c r="AE46" s="330"/>
      <c r="AF46" s="330"/>
      <c r="AG46" s="330"/>
      <c r="AH46" s="330"/>
      <c r="AI46" s="330"/>
      <c r="AJ46" s="330"/>
      <c r="AK46" s="330"/>
      <c r="AL46" s="330"/>
      <c r="AM46" s="330"/>
      <c r="AN46" s="330"/>
      <c r="AO46" s="330"/>
      <c r="AP46" s="330"/>
      <c r="AQ46" s="330"/>
      <c r="AR46" s="329">
        <f>D46-BE46</f>
        <v>0</v>
      </c>
      <c r="AS46" s="330"/>
      <c r="AT46" s="330"/>
      <c r="AU46" s="330"/>
      <c r="AV46" s="330"/>
      <c r="AW46" s="330"/>
      <c r="AX46" s="330"/>
      <c r="AY46" s="330"/>
      <c r="AZ46" s="330"/>
      <c r="BA46" s="330"/>
      <c r="BB46" s="330"/>
      <c r="BC46" s="330"/>
      <c r="BD46" s="330"/>
      <c r="BE46" s="325">
        <f>SUM(AS46:BD46,S46:Z46,G46:Q46,AB46:AQ46)</f>
        <v>0</v>
      </c>
      <c r="BF46" s="314">
        <f>AR60</f>
        <v>0</v>
      </c>
      <c r="BG46" s="117">
        <f t="shared" si="13"/>
        <v>0</v>
      </c>
      <c r="BH46" s="296"/>
      <c r="BI46" s="295"/>
      <c r="BK46" s="583"/>
      <c r="BL46" s="578"/>
    </row>
    <row r="47" spans="1:64" x14ac:dyDescent="0.25">
      <c r="A47" s="319" t="s">
        <v>183</v>
      </c>
      <c r="B47" s="320" t="s">
        <v>161</v>
      </c>
      <c r="C47" s="314" t="s">
        <v>159</v>
      </c>
      <c r="D47" s="578">
        <v>1.18</v>
      </c>
      <c r="E47" s="328">
        <f t="shared" si="10"/>
        <v>0</v>
      </c>
      <c r="F47" s="325">
        <f t="shared" si="8"/>
        <v>0</v>
      </c>
      <c r="G47" s="330"/>
      <c r="H47" s="330"/>
      <c r="I47" s="330"/>
      <c r="J47" s="330"/>
      <c r="K47" s="330"/>
      <c r="L47" s="330"/>
      <c r="M47" s="330"/>
      <c r="N47" s="330"/>
      <c r="O47" s="330"/>
      <c r="P47" s="330"/>
      <c r="Q47" s="330"/>
      <c r="R47" s="325">
        <f>SUM(S47:Z47,AT47:BC47,AB47:AR47)</f>
        <v>0.12</v>
      </c>
      <c r="S47" s="330"/>
      <c r="T47" s="330"/>
      <c r="U47" s="330"/>
      <c r="V47" s="330"/>
      <c r="W47" s="330"/>
      <c r="X47" s="330"/>
      <c r="Y47" s="330"/>
      <c r="Z47" s="330"/>
      <c r="AA47" s="551">
        <f t="shared" ref="AA47:AA58" si="14">SUM(AB47:AQ47)</f>
        <v>0</v>
      </c>
      <c r="AB47" s="330"/>
      <c r="AC47" s="330"/>
      <c r="AD47" s="330"/>
      <c r="AE47" s="330"/>
      <c r="AF47" s="330"/>
      <c r="AG47" s="330"/>
      <c r="AH47" s="330"/>
      <c r="AI47" s="330"/>
      <c r="AJ47" s="330"/>
      <c r="AK47" s="330"/>
      <c r="AL47" s="330"/>
      <c r="AM47" s="330"/>
      <c r="AN47" s="330"/>
      <c r="AO47" s="330"/>
      <c r="AP47" s="330"/>
      <c r="AQ47" s="330"/>
      <c r="AR47" s="330"/>
      <c r="AS47" s="329">
        <f>D47-BE47</f>
        <v>1.06</v>
      </c>
      <c r="AT47" s="330"/>
      <c r="AU47" s="330">
        <v>0.12</v>
      </c>
      <c r="AV47" s="330"/>
      <c r="AW47" s="330"/>
      <c r="AX47" s="330"/>
      <c r="AY47" s="330"/>
      <c r="AZ47" s="330"/>
      <c r="BA47" s="330"/>
      <c r="BB47" s="330"/>
      <c r="BC47" s="330"/>
      <c r="BD47" s="330"/>
      <c r="BE47" s="325">
        <f>SUM(AT47:BD47,S47:Z47,G47:Q47,AB47:AR47)</f>
        <v>0.12</v>
      </c>
      <c r="BF47" s="314">
        <f>AS60</f>
        <v>1.33</v>
      </c>
      <c r="BG47" s="117">
        <f t="shared" si="13"/>
        <v>-0.15000000000000013</v>
      </c>
      <c r="BH47" s="296"/>
      <c r="BI47" s="295"/>
      <c r="BK47" s="583"/>
      <c r="BL47" s="579"/>
    </row>
    <row r="48" spans="1:64" x14ac:dyDescent="0.25">
      <c r="A48" s="319" t="s">
        <v>184</v>
      </c>
      <c r="B48" s="320" t="s">
        <v>162</v>
      </c>
      <c r="C48" s="314" t="s">
        <v>160</v>
      </c>
      <c r="D48" s="605"/>
      <c r="E48" s="328">
        <f t="shared" si="10"/>
        <v>0</v>
      </c>
      <c r="F48" s="325">
        <f t="shared" si="8"/>
        <v>0</v>
      </c>
      <c r="G48" s="330"/>
      <c r="H48" s="330"/>
      <c r="I48" s="330"/>
      <c r="J48" s="330"/>
      <c r="K48" s="330"/>
      <c r="L48" s="330"/>
      <c r="M48" s="330"/>
      <c r="N48" s="330"/>
      <c r="O48" s="330"/>
      <c r="P48" s="330"/>
      <c r="Q48" s="330"/>
      <c r="R48" s="325">
        <f>SUM(S48:Z48,AU48:BC48,AB48:AS48)</f>
        <v>0</v>
      </c>
      <c r="S48" s="330"/>
      <c r="T48" s="330"/>
      <c r="U48" s="330"/>
      <c r="V48" s="330"/>
      <c r="W48" s="330"/>
      <c r="X48" s="330"/>
      <c r="Y48" s="330"/>
      <c r="Z48" s="330"/>
      <c r="AA48" s="551">
        <f t="shared" si="14"/>
        <v>0</v>
      </c>
      <c r="AB48" s="330"/>
      <c r="AC48" s="330"/>
      <c r="AD48" s="330"/>
      <c r="AE48" s="330"/>
      <c r="AF48" s="330"/>
      <c r="AG48" s="330"/>
      <c r="AH48" s="330"/>
      <c r="AI48" s="330"/>
      <c r="AJ48" s="330"/>
      <c r="AK48" s="330"/>
      <c r="AL48" s="330"/>
      <c r="AM48" s="330"/>
      <c r="AN48" s="330"/>
      <c r="AO48" s="330"/>
      <c r="AP48" s="330"/>
      <c r="AQ48" s="330"/>
      <c r="AR48" s="330"/>
      <c r="AS48" s="330"/>
      <c r="AT48" s="329">
        <f>D48-BE48</f>
        <v>0</v>
      </c>
      <c r="AU48" s="330"/>
      <c r="AV48" s="330"/>
      <c r="AW48" s="330"/>
      <c r="AX48" s="330"/>
      <c r="AY48" s="330"/>
      <c r="AZ48" s="330"/>
      <c r="BA48" s="330"/>
      <c r="BB48" s="330"/>
      <c r="BC48" s="330"/>
      <c r="BD48" s="330"/>
      <c r="BE48" s="325">
        <f>SUM(AU48:BD48,AB48:AS48,G48:Q48,S48:Z48)</f>
        <v>0</v>
      </c>
      <c r="BF48" s="314">
        <f>AT60</f>
        <v>0</v>
      </c>
      <c r="BG48" s="117">
        <f t="shared" si="13"/>
        <v>0</v>
      </c>
      <c r="BH48" s="296"/>
      <c r="BI48" s="295"/>
      <c r="BK48" s="583"/>
      <c r="BL48" s="578"/>
    </row>
    <row r="49" spans="1:64" x14ac:dyDescent="0.25">
      <c r="A49" s="319" t="s">
        <v>185</v>
      </c>
      <c r="B49" s="320" t="s">
        <v>95</v>
      </c>
      <c r="C49" s="314" t="s">
        <v>100</v>
      </c>
      <c r="D49" s="578">
        <v>20.84</v>
      </c>
      <c r="E49" s="328">
        <f t="shared" si="10"/>
        <v>0</v>
      </c>
      <c r="F49" s="325">
        <f t="shared" si="8"/>
        <v>0</v>
      </c>
      <c r="G49" s="330"/>
      <c r="H49" s="330"/>
      <c r="I49" s="330"/>
      <c r="J49" s="330"/>
      <c r="K49" s="330"/>
      <c r="L49" s="330"/>
      <c r="M49" s="330"/>
      <c r="N49" s="330"/>
      <c r="O49" s="330"/>
      <c r="P49" s="330"/>
      <c r="Q49" s="330"/>
      <c r="R49" s="325">
        <f>SUM(S49:Z49,AV49:BC49,AB49:AT49)</f>
        <v>0.2</v>
      </c>
      <c r="S49" s="330"/>
      <c r="T49" s="330"/>
      <c r="U49" s="330"/>
      <c r="V49" s="330"/>
      <c r="W49" s="330"/>
      <c r="X49" s="330"/>
      <c r="Y49" s="330"/>
      <c r="Z49" s="330"/>
      <c r="AA49" s="551">
        <f t="shared" si="14"/>
        <v>0.2</v>
      </c>
      <c r="AB49" s="330">
        <v>0.2</v>
      </c>
      <c r="AC49" s="330"/>
      <c r="AD49" s="330"/>
      <c r="AE49" s="330"/>
      <c r="AF49" s="330"/>
      <c r="AG49" s="330"/>
      <c r="AH49" s="330"/>
      <c r="AI49" s="330"/>
      <c r="AJ49" s="330"/>
      <c r="AK49" s="330"/>
      <c r="AL49" s="330"/>
      <c r="AM49" s="330"/>
      <c r="AN49" s="330"/>
      <c r="AO49" s="330"/>
      <c r="AP49" s="330"/>
      <c r="AQ49" s="330"/>
      <c r="AR49" s="330"/>
      <c r="AS49" s="330"/>
      <c r="AT49" s="330"/>
      <c r="AU49" s="329">
        <f>D49-BE49</f>
        <v>20.64</v>
      </c>
      <c r="AV49" s="330"/>
      <c r="AW49" s="330"/>
      <c r="AX49" s="330"/>
      <c r="AY49" s="330"/>
      <c r="AZ49" s="330"/>
      <c r="BA49" s="330"/>
      <c r="BB49" s="330"/>
      <c r="BC49" s="330"/>
      <c r="BD49" s="330"/>
      <c r="BE49" s="325">
        <f>SUM(AV49:BD49,AB49:AT49,G49:Q49,S49:Z49)</f>
        <v>0.2</v>
      </c>
      <c r="BF49" s="314">
        <f>AU60</f>
        <v>41.14</v>
      </c>
      <c r="BG49" s="117">
        <f t="shared" si="13"/>
        <v>-20.3</v>
      </c>
      <c r="BH49" s="296"/>
      <c r="BI49" s="295"/>
      <c r="BK49" s="583"/>
      <c r="BL49" s="578"/>
    </row>
    <row r="50" spans="1:64" x14ac:dyDescent="0.25">
      <c r="A50" s="319" t="s">
        <v>186</v>
      </c>
      <c r="B50" s="320" t="s">
        <v>96</v>
      </c>
      <c r="C50" s="314" t="s">
        <v>101</v>
      </c>
      <c r="D50" s="601"/>
      <c r="E50" s="328">
        <f t="shared" si="10"/>
        <v>0</v>
      </c>
      <c r="F50" s="325">
        <f t="shared" si="8"/>
        <v>0</v>
      </c>
      <c r="G50" s="330"/>
      <c r="H50" s="330"/>
      <c r="I50" s="330"/>
      <c r="J50" s="330"/>
      <c r="K50" s="330"/>
      <c r="L50" s="330"/>
      <c r="M50" s="330"/>
      <c r="N50" s="330"/>
      <c r="O50" s="330"/>
      <c r="P50" s="330"/>
      <c r="Q50" s="330"/>
      <c r="R50" s="325">
        <f>SUM(S50:Z50,AW50:BC50,AB50:AU50)</f>
        <v>0</v>
      </c>
      <c r="S50" s="330"/>
      <c r="T50" s="330"/>
      <c r="U50" s="330"/>
      <c r="V50" s="330"/>
      <c r="W50" s="330"/>
      <c r="X50" s="330"/>
      <c r="Y50" s="330"/>
      <c r="Z50" s="330"/>
      <c r="AA50" s="551">
        <f t="shared" si="14"/>
        <v>0</v>
      </c>
      <c r="AB50" s="331"/>
      <c r="AC50" s="331"/>
      <c r="AD50" s="331"/>
      <c r="AE50" s="331"/>
      <c r="AF50" s="331"/>
      <c r="AG50" s="331"/>
      <c r="AH50" s="331"/>
      <c r="AI50" s="331"/>
      <c r="AJ50" s="331"/>
      <c r="AK50" s="331"/>
      <c r="AL50" s="331"/>
      <c r="AM50" s="331"/>
      <c r="AN50" s="331"/>
      <c r="AO50" s="331"/>
      <c r="AP50" s="331"/>
      <c r="AQ50" s="331"/>
      <c r="AR50" s="330"/>
      <c r="AS50" s="330"/>
      <c r="AT50" s="330"/>
      <c r="AU50" s="330"/>
      <c r="AV50" s="329">
        <f>D50-BE50</f>
        <v>0</v>
      </c>
      <c r="AW50" s="330"/>
      <c r="AX50" s="330"/>
      <c r="AY50" s="330"/>
      <c r="AZ50" s="330"/>
      <c r="BA50" s="330"/>
      <c r="BB50" s="330"/>
      <c r="BC50" s="330"/>
      <c r="BD50" s="330"/>
      <c r="BE50" s="325">
        <f>SUM(AW50:BD50,AB50:AU50,G50:Q50,S50:Z50)</f>
        <v>0</v>
      </c>
      <c r="BF50" s="314">
        <f>AV60</f>
        <v>0</v>
      </c>
      <c r="BG50" s="117">
        <f t="shared" si="13"/>
        <v>0</v>
      </c>
      <c r="BH50" s="296"/>
      <c r="BI50" s="295"/>
      <c r="BK50" s="583"/>
      <c r="BL50" s="578"/>
    </row>
    <row r="51" spans="1:64" x14ac:dyDescent="0.25">
      <c r="A51" s="319" t="s">
        <v>187</v>
      </c>
      <c r="B51" s="320" t="s">
        <v>97</v>
      </c>
      <c r="C51" s="314" t="s">
        <v>105</v>
      </c>
      <c r="D51" s="578">
        <v>0.17</v>
      </c>
      <c r="E51" s="328">
        <f t="shared" si="10"/>
        <v>0</v>
      </c>
      <c r="F51" s="325">
        <f t="shared" si="8"/>
        <v>0</v>
      </c>
      <c r="G51" s="330"/>
      <c r="H51" s="330"/>
      <c r="I51" s="330"/>
      <c r="J51" s="330"/>
      <c r="K51" s="330"/>
      <c r="L51" s="330"/>
      <c r="M51" s="330"/>
      <c r="N51" s="330"/>
      <c r="O51" s="330"/>
      <c r="P51" s="330"/>
      <c r="Q51" s="330"/>
      <c r="R51" s="325">
        <f>SUM(S51:Z51,AX51:BC51,AB51:AV51)</f>
        <v>0</v>
      </c>
      <c r="S51" s="330"/>
      <c r="T51" s="330"/>
      <c r="U51" s="330"/>
      <c r="V51" s="330"/>
      <c r="W51" s="330"/>
      <c r="X51" s="330"/>
      <c r="Y51" s="330"/>
      <c r="Z51" s="330"/>
      <c r="AA51" s="551">
        <f t="shared" si="14"/>
        <v>0</v>
      </c>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29">
        <f>D51-BE51</f>
        <v>0.17</v>
      </c>
      <c r="AX51" s="330"/>
      <c r="AY51" s="330"/>
      <c r="AZ51" s="330"/>
      <c r="BA51" s="330"/>
      <c r="BB51" s="330"/>
      <c r="BC51" s="330"/>
      <c r="BD51" s="330"/>
      <c r="BE51" s="325">
        <f>SUM(AX51:BD51,AB51:AV51,G51:Q51,S51:Z51)</f>
        <v>0</v>
      </c>
      <c r="BF51" s="314">
        <f>AW60</f>
        <v>0.17</v>
      </c>
      <c r="BG51" s="117">
        <f t="shared" si="13"/>
        <v>0</v>
      </c>
      <c r="BH51" s="296"/>
      <c r="BI51" s="295"/>
      <c r="BK51" s="583"/>
      <c r="BL51" s="578"/>
    </row>
    <row r="52" spans="1:64" x14ac:dyDescent="0.25">
      <c r="A52" s="319" t="s">
        <v>188</v>
      </c>
      <c r="B52" s="320" t="s">
        <v>125</v>
      </c>
      <c r="C52" s="314" t="s">
        <v>102</v>
      </c>
      <c r="D52" s="601"/>
      <c r="E52" s="328">
        <f t="shared" si="10"/>
        <v>0</v>
      </c>
      <c r="F52" s="325">
        <f t="shared" si="8"/>
        <v>0</v>
      </c>
      <c r="G52" s="330"/>
      <c r="H52" s="330"/>
      <c r="I52" s="330"/>
      <c r="J52" s="330"/>
      <c r="K52" s="330"/>
      <c r="L52" s="330"/>
      <c r="M52" s="330"/>
      <c r="N52" s="330"/>
      <c r="O52" s="330"/>
      <c r="P52" s="330"/>
      <c r="Q52" s="330"/>
      <c r="R52" s="325">
        <f>SUM(S52:Z52,AY52:BC52,AB52:AW52)</f>
        <v>0</v>
      </c>
      <c r="S52" s="330"/>
      <c r="T52" s="330"/>
      <c r="U52" s="330"/>
      <c r="V52" s="330"/>
      <c r="W52" s="330"/>
      <c r="X52" s="330"/>
      <c r="Y52" s="330"/>
      <c r="Z52" s="330"/>
      <c r="AA52" s="551">
        <f t="shared" si="14"/>
        <v>0</v>
      </c>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29">
        <f>D52-BE52</f>
        <v>0</v>
      </c>
      <c r="AY52" s="330"/>
      <c r="AZ52" s="330"/>
      <c r="BA52" s="330"/>
      <c r="BB52" s="330"/>
      <c r="BC52" s="330"/>
      <c r="BD52" s="330"/>
      <c r="BE52" s="325">
        <f>SUM(AY52:BD52,S52:AW52,G52:Q52)</f>
        <v>0</v>
      </c>
      <c r="BF52" s="314">
        <f>AX60</f>
        <v>0</v>
      </c>
      <c r="BG52" s="117">
        <f t="shared" si="13"/>
        <v>0</v>
      </c>
      <c r="BH52" s="296"/>
      <c r="BI52" s="295"/>
      <c r="BK52" s="583"/>
      <c r="BL52" s="578"/>
    </row>
    <row r="53" spans="1:64" x14ac:dyDescent="0.25">
      <c r="A53" s="319" t="s">
        <v>189</v>
      </c>
      <c r="B53" s="320" t="s">
        <v>129</v>
      </c>
      <c r="C53" s="314" t="s">
        <v>126</v>
      </c>
      <c r="D53" s="601"/>
      <c r="E53" s="328">
        <f t="shared" si="10"/>
        <v>0</v>
      </c>
      <c r="F53" s="325">
        <f t="shared" si="8"/>
        <v>0</v>
      </c>
      <c r="G53" s="330"/>
      <c r="H53" s="330"/>
      <c r="I53" s="330"/>
      <c r="J53" s="330"/>
      <c r="K53" s="330"/>
      <c r="L53" s="330"/>
      <c r="M53" s="330"/>
      <c r="N53" s="330"/>
      <c r="O53" s="330"/>
      <c r="P53" s="330"/>
      <c r="Q53" s="330"/>
      <c r="R53" s="325">
        <f>SUM(S53:Z53,AZ53:BC53,AB53:AX53)</f>
        <v>0</v>
      </c>
      <c r="S53" s="330"/>
      <c r="T53" s="330"/>
      <c r="U53" s="330"/>
      <c r="V53" s="330"/>
      <c r="W53" s="330"/>
      <c r="X53" s="330"/>
      <c r="Y53" s="330"/>
      <c r="Z53" s="330"/>
      <c r="AA53" s="551">
        <f t="shared" si="14"/>
        <v>0</v>
      </c>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29">
        <f>D53-BE53</f>
        <v>0</v>
      </c>
      <c r="AZ53" s="330"/>
      <c r="BA53" s="330"/>
      <c r="BB53" s="330"/>
      <c r="BC53" s="330"/>
      <c r="BD53" s="330"/>
      <c r="BE53" s="325">
        <f>SUM(AZ53:BD53,AB53:AX53,G53:Q53,S53:Z53)</f>
        <v>0</v>
      </c>
      <c r="BF53" s="314">
        <f>AY60</f>
        <v>0</v>
      </c>
      <c r="BG53" s="117">
        <f t="shared" si="13"/>
        <v>0</v>
      </c>
      <c r="BH53" s="296"/>
      <c r="BI53" s="295"/>
      <c r="BK53" s="583"/>
      <c r="BL53" s="578"/>
    </row>
    <row r="54" spans="1:64" x14ac:dyDescent="0.25">
      <c r="A54" s="319" t="s">
        <v>196</v>
      </c>
      <c r="B54" s="320" t="s">
        <v>157</v>
      </c>
      <c r="C54" s="314" t="s">
        <v>111</v>
      </c>
      <c r="D54" s="580">
        <v>0.03</v>
      </c>
      <c r="E54" s="328">
        <f t="shared" si="10"/>
        <v>0</v>
      </c>
      <c r="F54" s="325">
        <f t="shared" si="8"/>
        <v>0</v>
      </c>
      <c r="G54" s="330"/>
      <c r="H54" s="330"/>
      <c r="I54" s="330"/>
      <c r="J54" s="330"/>
      <c r="K54" s="330"/>
      <c r="L54" s="330"/>
      <c r="M54" s="330"/>
      <c r="N54" s="330"/>
      <c r="O54" s="330"/>
      <c r="P54" s="330"/>
      <c r="Q54" s="330"/>
      <c r="R54" s="325">
        <f>SUM(S54:Z54,BA54:BC54,AB54:AY54)</f>
        <v>0</v>
      </c>
      <c r="S54" s="330"/>
      <c r="T54" s="330"/>
      <c r="U54" s="330"/>
      <c r="V54" s="330"/>
      <c r="W54" s="330"/>
      <c r="X54" s="330"/>
      <c r="Y54" s="330"/>
      <c r="Z54" s="330"/>
      <c r="AA54" s="551">
        <f t="shared" si="14"/>
        <v>0</v>
      </c>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29">
        <f>D54-BE54</f>
        <v>0.03</v>
      </c>
      <c r="BA54" s="330"/>
      <c r="BB54" s="330"/>
      <c r="BC54" s="330"/>
      <c r="BD54" s="330"/>
      <c r="BE54" s="325">
        <f>SUM(BA54:BD54,AB54:AY54,G54:Q54,S54:Z54)</f>
        <v>0</v>
      </c>
      <c r="BF54" s="314">
        <f>AZ60</f>
        <v>0.03</v>
      </c>
      <c r="BG54" s="117">
        <f t="shared" si="13"/>
        <v>0</v>
      </c>
      <c r="BH54" s="296"/>
      <c r="BI54" s="295"/>
      <c r="BK54" s="583"/>
      <c r="BL54" s="580"/>
    </row>
    <row r="55" spans="1:64" x14ac:dyDescent="0.25">
      <c r="A55" s="319" t="s">
        <v>197</v>
      </c>
      <c r="B55" s="320" t="s">
        <v>164</v>
      </c>
      <c r="C55" s="314" t="s">
        <v>165</v>
      </c>
      <c r="D55" s="578">
        <v>12.78</v>
      </c>
      <c r="E55" s="328">
        <f t="shared" si="10"/>
        <v>0</v>
      </c>
      <c r="F55" s="325">
        <f t="shared" si="8"/>
        <v>0</v>
      </c>
      <c r="G55" s="330"/>
      <c r="H55" s="330"/>
      <c r="I55" s="330"/>
      <c r="J55" s="330"/>
      <c r="K55" s="330"/>
      <c r="L55" s="330"/>
      <c r="M55" s="330"/>
      <c r="N55" s="330"/>
      <c r="O55" s="330"/>
      <c r="P55" s="330"/>
      <c r="Q55" s="330"/>
      <c r="R55" s="325">
        <f>SUM(S55:Z55,BB55:BC55,AB55:AZ55)</f>
        <v>0</v>
      </c>
      <c r="S55" s="330"/>
      <c r="T55" s="330"/>
      <c r="U55" s="330"/>
      <c r="V55" s="330"/>
      <c r="W55" s="330"/>
      <c r="X55" s="330"/>
      <c r="Y55" s="330"/>
      <c r="Z55" s="330"/>
      <c r="AA55" s="551">
        <f t="shared" si="14"/>
        <v>0</v>
      </c>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29">
        <f>D55-BE55</f>
        <v>12.78</v>
      </c>
      <c r="BB55" s="330"/>
      <c r="BC55" s="330"/>
      <c r="BD55" s="330"/>
      <c r="BE55" s="325">
        <f>SUM(BB55:BD55,AB55:AZ55,G55:Q55,S55:Z55)</f>
        <v>0</v>
      </c>
      <c r="BF55" s="314">
        <f>BA60</f>
        <v>12.78</v>
      </c>
      <c r="BG55" s="117">
        <f t="shared" si="13"/>
        <v>0</v>
      </c>
      <c r="BH55" s="296"/>
      <c r="BI55" s="295"/>
      <c r="BK55" s="583"/>
      <c r="BL55" s="580"/>
    </row>
    <row r="56" spans="1:64" x14ac:dyDescent="0.25">
      <c r="A56" s="319" t="s">
        <v>198</v>
      </c>
      <c r="B56" s="320" t="s">
        <v>163</v>
      </c>
      <c r="C56" s="314" t="s">
        <v>166</v>
      </c>
      <c r="D56" s="578">
        <v>9.25</v>
      </c>
      <c r="E56" s="328">
        <f t="shared" si="10"/>
        <v>0</v>
      </c>
      <c r="F56" s="325">
        <f t="shared" si="8"/>
        <v>0</v>
      </c>
      <c r="G56" s="330"/>
      <c r="H56" s="330"/>
      <c r="I56" s="330"/>
      <c r="J56" s="330"/>
      <c r="K56" s="330"/>
      <c r="L56" s="330"/>
      <c r="M56" s="330"/>
      <c r="N56" s="330"/>
      <c r="O56" s="330"/>
      <c r="P56" s="330"/>
      <c r="Q56" s="330"/>
      <c r="R56" s="325">
        <f>SUM(S56:Z56,BC56,AB56:BA56)</f>
        <v>0.5</v>
      </c>
      <c r="S56" s="330"/>
      <c r="T56" s="330"/>
      <c r="U56" s="330"/>
      <c r="V56" s="330"/>
      <c r="W56" s="330"/>
      <c r="X56" s="330"/>
      <c r="Y56" s="330"/>
      <c r="Z56" s="330"/>
      <c r="AA56" s="551">
        <f t="shared" si="14"/>
        <v>0.5</v>
      </c>
      <c r="AB56" s="330">
        <v>0.5</v>
      </c>
      <c r="AC56" s="330"/>
      <c r="AD56" s="330"/>
      <c r="AE56" s="330"/>
      <c r="AF56" s="330"/>
      <c r="AG56" s="330"/>
      <c r="AH56" s="330"/>
      <c r="AI56" s="330"/>
      <c r="AJ56" s="330"/>
      <c r="AK56" s="330"/>
      <c r="AL56" s="330"/>
      <c r="AM56" s="330"/>
      <c r="AN56" s="330"/>
      <c r="AO56" s="330"/>
      <c r="AP56" s="330"/>
      <c r="AQ56" s="330"/>
      <c r="AR56" s="330"/>
      <c r="AS56" s="330"/>
      <c r="AT56" s="330"/>
      <c r="AU56" s="330"/>
      <c r="AV56" s="331"/>
      <c r="AW56" s="330"/>
      <c r="AX56" s="330"/>
      <c r="AY56" s="330"/>
      <c r="AZ56" s="330"/>
      <c r="BA56" s="330"/>
      <c r="BB56" s="329">
        <f>D56-BE56</f>
        <v>8.75</v>
      </c>
      <c r="BC56" s="330"/>
      <c r="BD56" s="330"/>
      <c r="BE56" s="325">
        <f>SUM(BC56:BD56,AB56:BA56,G56:Q56,S56:Z56)</f>
        <v>0.5</v>
      </c>
      <c r="BF56" s="314">
        <f>BB60</f>
        <v>8.75</v>
      </c>
      <c r="BG56" s="117">
        <f t="shared" si="13"/>
        <v>0.5</v>
      </c>
      <c r="BH56" s="296"/>
      <c r="BI56" s="295"/>
      <c r="BK56" s="583"/>
      <c r="BL56" s="580"/>
    </row>
    <row r="57" spans="1:64" ht="16.5" thickBot="1" x14ac:dyDescent="0.3">
      <c r="A57" s="319" t="s">
        <v>199</v>
      </c>
      <c r="B57" s="320" t="s">
        <v>81</v>
      </c>
      <c r="C57" s="314" t="s">
        <v>82</v>
      </c>
      <c r="D57" s="608"/>
      <c r="E57" s="328">
        <f t="shared" si="10"/>
        <v>0</v>
      </c>
      <c r="F57" s="325">
        <f>SUM(G57:H57)</f>
        <v>0</v>
      </c>
      <c r="G57" s="330"/>
      <c r="H57" s="330"/>
      <c r="I57" s="330"/>
      <c r="J57" s="330"/>
      <c r="K57" s="330"/>
      <c r="L57" s="330"/>
      <c r="M57" s="330"/>
      <c r="N57" s="330"/>
      <c r="O57" s="330"/>
      <c r="P57" s="330"/>
      <c r="Q57" s="330"/>
      <c r="R57" s="325">
        <f>SUM(S57:Z57,AB57:BB57)</f>
        <v>0</v>
      </c>
      <c r="S57" s="330"/>
      <c r="T57" s="330"/>
      <c r="U57" s="330"/>
      <c r="V57" s="330"/>
      <c r="W57" s="330"/>
      <c r="X57" s="330"/>
      <c r="Y57" s="330"/>
      <c r="Z57" s="330"/>
      <c r="AA57" s="551">
        <f t="shared" si="14"/>
        <v>0</v>
      </c>
      <c r="AB57" s="330"/>
      <c r="AC57" s="330"/>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29">
        <f>D57-BE57</f>
        <v>0</v>
      </c>
      <c r="BD57" s="330"/>
      <c r="BE57" s="325">
        <f>SUM(BD57,AB57:BB57,G57:Q57,S57:Z57)</f>
        <v>0</v>
      </c>
      <c r="BF57" s="314">
        <f>BC60</f>
        <v>0</v>
      </c>
      <c r="BG57" s="117">
        <f t="shared" si="13"/>
        <v>0</v>
      </c>
      <c r="BH57" s="296"/>
      <c r="BI57" s="295"/>
      <c r="BK57" s="583"/>
      <c r="BL57" s="580"/>
    </row>
    <row r="58" spans="1:64" x14ac:dyDescent="0.25">
      <c r="A58" s="338">
        <v>3</v>
      </c>
      <c r="B58" s="339" t="s">
        <v>76</v>
      </c>
      <c r="C58" s="340" t="s">
        <v>89</v>
      </c>
      <c r="D58" s="601">
        <v>9.0129999999999999</v>
      </c>
      <c r="E58" s="328">
        <f t="shared" si="10"/>
        <v>0</v>
      </c>
      <c r="F58" s="325">
        <f>SUM(G58:H58)</f>
        <v>0</v>
      </c>
      <c r="G58" s="330"/>
      <c r="H58" s="330"/>
      <c r="I58" s="330"/>
      <c r="J58" s="330"/>
      <c r="K58" s="330"/>
      <c r="L58" s="330"/>
      <c r="M58" s="330"/>
      <c r="N58" s="330"/>
      <c r="O58" s="330"/>
      <c r="P58" s="330"/>
      <c r="Q58" s="330"/>
      <c r="R58" s="325">
        <f>SUM(S58:Z58,AB58:BC58)</f>
        <v>0.99</v>
      </c>
      <c r="S58" s="330"/>
      <c r="T58" s="330"/>
      <c r="U58" s="330"/>
      <c r="V58" s="330"/>
      <c r="W58" s="330"/>
      <c r="X58" s="330">
        <v>0.75</v>
      </c>
      <c r="Y58" s="330"/>
      <c r="Z58" s="330"/>
      <c r="AA58" s="551">
        <f t="shared" si="14"/>
        <v>0</v>
      </c>
      <c r="AB58" s="330"/>
      <c r="AC58" s="330"/>
      <c r="AD58" s="330"/>
      <c r="AE58" s="330"/>
      <c r="AF58" s="330"/>
      <c r="AG58" s="330"/>
      <c r="AH58" s="330"/>
      <c r="AI58" s="330"/>
      <c r="AJ58" s="330"/>
      <c r="AK58" s="330"/>
      <c r="AL58" s="330"/>
      <c r="AM58" s="330"/>
      <c r="AN58" s="330"/>
      <c r="AO58" s="330"/>
      <c r="AP58" s="330"/>
      <c r="AQ58" s="330"/>
      <c r="AR58" s="330"/>
      <c r="AS58" s="330"/>
      <c r="AT58" s="330"/>
      <c r="AU58" s="330">
        <v>0.24</v>
      </c>
      <c r="AV58" s="330"/>
      <c r="AW58" s="330"/>
      <c r="AX58" s="330"/>
      <c r="AY58" s="330"/>
      <c r="AZ58" s="330"/>
      <c r="BA58" s="330"/>
      <c r="BB58" s="330"/>
      <c r="BC58" s="330"/>
      <c r="BD58" s="329">
        <f>D58-BE58</f>
        <v>8.0229999999999997</v>
      </c>
      <c r="BE58" s="325">
        <f>SUM(AB58:BC58,G58:Q58,S58:Z58)</f>
        <v>0.99</v>
      </c>
      <c r="BF58" s="314">
        <f>BD60</f>
        <v>8.0229999999999997</v>
      </c>
      <c r="BG58" s="117">
        <f t="shared" si="13"/>
        <v>0.99000000000000021</v>
      </c>
      <c r="BH58" s="296"/>
      <c r="BI58" s="297"/>
      <c r="BK58" s="582"/>
      <c r="BL58" s="580"/>
    </row>
    <row r="59" spans="1:64" ht="16.5" customHeight="1" x14ac:dyDescent="0.25">
      <c r="A59" s="341"/>
      <c r="B59" s="342" t="s">
        <v>121</v>
      </c>
      <c r="C59" s="343"/>
      <c r="D59" s="330"/>
      <c r="E59" s="325">
        <f>SUM(G59:Q59)</f>
        <v>45</v>
      </c>
      <c r="F59" s="325">
        <f>SUM(G59:H59)</f>
        <v>0</v>
      </c>
      <c r="G59" s="325">
        <f>SUM(G30:G58,G10:G19,G21:G28)</f>
        <v>0</v>
      </c>
      <c r="H59" s="325">
        <f>SUM(H30:H58,H11:H19,H9,H21:H28)</f>
        <v>0</v>
      </c>
      <c r="I59" s="325">
        <f>SUM(I30:I58,I12:I19,I9:I10,I21:I28)</f>
        <v>0</v>
      </c>
      <c r="J59" s="325">
        <f>SUM(J30:J58,J13:J19,J9:J11,J21:J28)</f>
        <v>0</v>
      </c>
      <c r="K59" s="325">
        <f>SUM(K30:K58,K14:K19,K9:K12,K21:K28)</f>
        <v>0</v>
      </c>
      <c r="L59" s="325">
        <f>SUM(L30:L58,L15:L19,L9:L13,L21:L28)</f>
        <v>0</v>
      </c>
      <c r="M59" s="325">
        <f>SUM(M30:M58,M16:M19,M9:M14,M21:M28)</f>
        <v>0</v>
      </c>
      <c r="N59" s="325">
        <f>SUM(N30:N58,N17:N19,N9:N15,N21:N28)</f>
        <v>0</v>
      </c>
      <c r="O59" s="325">
        <f>SUM(O30:O58,O18:O19,O9:O16,O21:O28)</f>
        <v>0</v>
      </c>
      <c r="P59" s="325">
        <f>SUM(P30:P58,P19,P9:P17,P21:P28)</f>
        <v>0</v>
      </c>
      <c r="Q59" s="325">
        <f>SUM(Q30:Q58,Q9:Q18,Q21:Q28)</f>
        <v>45</v>
      </c>
      <c r="R59" s="325">
        <f>SUM(S59:Z59,AB59:BC59)</f>
        <v>164.94</v>
      </c>
      <c r="S59" s="325">
        <f>SUM(S30:S58,S9:S19,S22:S28)</f>
        <v>128.5</v>
      </c>
      <c r="T59" s="325">
        <f>SUM(T30:T58,T21,T9:T19,T23:T28)</f>
        <v>0.13</v>
      </c>
      <c r="U59" s="325">
        <f>SUM(U30:U58,U21:U22,U9:U19,U24:U28)</f>
        <v>0</v>
      </c>
      <c r="V59" s="325">
        <f>SUM(V30:V58,V21:V23,V9:V19,V25:V28)</f>
        <v>0</v>
      </c>
      <c r="W59" s="325">
        <f>SUM(W30:W58,W21:W24,W9:W19,W26:W28)</f>
        <v>2</v>
      </c>
      <c r="X59" s="325">
        <f>SUM(X30:X58,X21:X25,X9:X19,X27:X28)</f>
        <v>9.9499999999999993</v>
      </c>
      <c r="Y59" s="325">
        <f>SUM(Y30:Y58,Y21:Y26,Y9:Y19,Y28)</f>
        <v>0</v>
      </c>
      <c r="Z59" s="325">
        <f>SUM(Z30:Z58,Z21:Z27,Z9:Z19)</f>
        <v>0</v>
      </c>
      <c r="AA59" s="551">
        <f>SUM(AA30:AA58,AA21:AA28,AA9:AA19)</f>
        <v>3.59</v>
      </c>
      <c r="AB59" s="325">
        <f>SUM(AB31:AB58,AB21:AB28,AB9:AB19)</f>
        <v>3.5599999999999996</v>
      </c>
      <c r="AC59" s="325">
        <f>SUM(AC32:AC58,AC21:AC28,AC9:AC19,AC30)</f>
        <v>0</v>
      </c>
      <c r="AD59" s="325">
        <f>SUM(AD33:AD58,AD21:AD28,AD9:AD19,AD30:AD31)</f>
        <v>0</v>
      </c>
      <c r="AE59" s="325">
        <f>SUM(AE34:AE58,AE21:AE28,AE9:AE19,AE30:AE32)</f>
        <v>0</v>
      </c>
      <c r="AF59" s="325">
        <f>SUM(AF35:AF58,AF21:AF28,AF9:AF19,AF30:AF33)</f>
        <v>0</v>
      </c>
      <c r="AG59" s="325">
        <f>SUM(AG36:AG58,AG21:AG28,AG9:AG19,AG30:AG34)</f>
        <v>0</v>
      </c>
      <c r="AH59" s="325">
        <f>SUM(AH37:AH58,AH21:AH28,AH9:AH19,AH30:AH35)</f>
        <v>0</v>
      </c>
      <c r="AI59" s="325">
        <f>SUM(AI38:AI58,AI21:AI28,AI9:AI19,AI30:AI36)</f>
        <v>0.03</v>
      </c>
      <c r="AJ59" s="325">
        <f>SUM(AJ39:AJ58,AJ21:AJ28,AJ9:AJ19,AJ30:AJ37)</f>
        <v>0</v>
      </c>
      <c r="AK59" s="325">
        <f>SUM(AK40:AK58,AK21:AK28,AK9:AK19,AK30:AK38)</f>
        <v>0</v>
      </c>
      <c r="AL59" s="325">
        <f>SUM(AL41:AL58,AL21:AL28,AL9:AL19,AL30:AL39)</f>
        <v>0</v>
      </c>
      <c r="AM59" s="325">
        <f>SUM(AM42:AM58,AM21:AM28,AM9:AM19,AM30:AM40)</f>
        <v>0</v>
      </c>
      <c r="AN59" s="325">
        <f>SUM(AN43:AN58,AN21:AN28,AN9:AN19,AN30:AN41)</f>
        <v>0</v>
      </c>
      <c r="AO59" s="325">
        <f>SUM(AO44:AO58,AO21:AO28,AO9:AO19,AO30:AO42)</f>
        <v>0</v>
      </c>
      <c r="AP59" s="325">
        <f>SUM(AP45:AP58,AP21:AP28,AP9:AP19,AP30:AP43)</f>
        <v>0</v>
      </c>
      <c r="AQ59" s="325">
        <f>SUM(AQ46:AQ58,AQ21:AQ28,AQ9:AQ19,AQ30:AQ44)</f>
        <v>0</v>
      </c>
      <c r="AR59" s="325">
        <f>SUM(AR47:AR58,AR21:AR28,AR9:AR19,AR30:AR45)</f>
        <v>0</v>
      </c>
      <c r="AS59" s="325">
        <f>SUM(AS48:AS58,AS21:AS28,AS9:AS19,AS30:AS46)</f>
        <v>0.27</v>
      </c>
      <c r="AT59" s="325">
        <f>SUM(AT49:AT58,AT21:AT28,AT9:AT19,AT30:AT47)</f>
        <v>0</v>
      </c>
      <c r="AU59" s="325">
        <f>SUM(AU50:AU58,AU21:AU28,AU9:AU19,AU30:AU48)</f>
        <v>20.5</v>
      </c>
      <c r="AV59" s="325">
        <f>SUM(AV51:AV58,AV21:AV28,AV9:AV19,AV30:AV49)</f>
        <v>0</v>
      </c>
      <c r="AW59" s="325">
        <f>SUM(AW52:AW58,AW21:AW28,AW9:AW19,AW30:AW50)</f>
        <v>0</v>
      </c>
      <c r="AX59" s="325">
        <f>SUM(AX53:AX58,AX30:AX51,AX9:AX19,AX21:AX28)</f>
        <v>0</v>
      </c>
      <c r="AY59" s="325">
        <f>SUM(AY54:AY58,AY30:AY52,AY9:AY19,AY21:AY28)</f>
        <v>0</v>
      </c>
      <c r="AZ59" s="325">
        <f>SUM(AZ55:AZ58,AZ30:AZ53,AZ9:AZ19,AZ21:AZ28)</f>
        <v>0</v>
      </c>
      <c r="BA59" s="325">
        <f>SUM(BA56:BA58,BA30:BA54,BA9:BA19,BA21:BA28)</f>
        <v>0</v>
      </c>
      <c r="BB59" s="325">
        <f>SUM(BB57:BB58,BB30:BB55,BB9:BB19,BB21:BB28)</f>
        <v>0</v>
      </c>
      <c r="BC59" s="325">
        <f>SUM(BC58,BC30:BC56,BC9:BC19,BC21:BC28)</f>
        <v>0</v>
      </c>
      <c r="BD59" s="325">
        <f>SUM(BD30:BD57,BD9:BD19,BD21:BD28)</f>
        <v>0</v>
      </c>
      <c r="BE59" s="330"/>
      <c r="BF59" s="330"/>
      <c r="BG59" s="116"/>
      <c r="BH59" s="296"/>
      <c r="BI59" s="295"/>
      <c r="BK59" s="582"/>
      <c r="BL59" s="580"/>
    </row>
    <row r="60" spans="1:64" ht="36.75" customHeight="1" x14ac:dyDescent="0.25">
      <c r="A60" s="344"/>
      <c r="B60" s="345" t="s">
        <v>122</v>
      </c>
      <c r="C60" s="346"/>
      <c r="D60" s="347"/>
      <c r="E60" s="347">
        <f>E59+E7</f>
        <v>1211.3500000000001</v>
      </c>
      <c r="F60" s="347">
        <f>F8+F59</f>
        <v>6.83</v>
      </c>
      <c r="G60" s="347">
        <f>G59+G9</f>
        <v>5.37</v>
      </c>
      <c r="H60" s="347">
        <f>H10+H59</f>
        <v>1.46</v>
      </c>
      <c r="I60" s="347">
        <f>I11+I59</f>
        <v>5.45</v>
      </c>
      <c r="J60" s="347">
        <f>J12+J59</f>
        <v>541.79999999999995</v>
      </c>
      <c r="K60" s="347">
        <f>K13+K59</f>
        <v>0</v>
      </c>
      <c r="L60" s="347">
        <f>L14+L59</f>
        <v>0</v>
      </c>
      <c r="M60" s="347">
        <f>M15+M59</f>
        <v>576.32000000000005</v>
      </c>
      <c r="N60" s="347">
        <f>N16+N59</f>
        <v>493.59</v>
      </c>
      <c r="O60" s="347">
        <f>O59+O17</f>
        <v>32.49</v>
      </c>
      <c r="P60" s="347">
        <f>P59+P18</f>
        <v>0</v>
      </c>
      <c r="Q60" s="347">
        <f>Q59+Q19</f>
        <v>48.46</v>
      </c>
      <c r="R60" s="347">
        <f>SUM(R59,R20)</f>
        <v>283.14800000000002</v>
      </c>
      <c r="S60" s="347">
        <f>S59+S21</f>
        <v>128.5</v>
      </c>
      <c r="T60" s="347">
        <f>T59+T22</f>
        <v>0.13</v>
      </c>
      <c r="U60" s="347">
        <f>U59+U23</f>
        <v>0</v>
      </c>
      <c r="V60" s="347">
        <f>+V59+V24</f>
        <v>0</v>
      </c>
      <c r="W60" s="347">
        <f>+W59+W25</f>
        <v>2.0699999999999998</v>
      </c>
      <c r="X60" s="347">
        <f>X59+X26</f>
        <v>13.17</v>
      </c>
      <c r="Y60" s="347">
        <f>+Y59+Y27</f>
        <v>0</v>
      </c>
      <c r="Z60" s="347">
        <f>+Z59+Z28</f>
        <v>0</v>
      </c>
      <c r="AA60" s="553">
        <f>+AA59+AA29</f>
        <v>75.078000000000017</v>
      </c>
      <c r="AB60" s="347">
        <f>+AB59+AB30</f>
        <v>58.508000000000003</v>
      </c>
      <c r="AC60" s="347">
        <f>+AC59+AC31</f>
        <v>9.9600000000000009</v>
      </c>
      <c r="AD60" s="347">
        <f>+AD59+AD32</f>
        <v>0.04</v>
      </c>
      <c r="AE60" s="347">
        <f>+AE59+AE33</f>
        <v>0.2</v>
      </c>
      <c r="AF60" s="347">
        <f>+AF59+AF34</f>
        <v>2.46</v>
      </c>
      <c r="AG60" s="347">
        <f>+AG59+AG35</f>
        <v>1.59</v>
      </c>
      <c r="AH60" s="347">
        <f>+AH59+AH36</f>
        <v>0.01</v>
      </c>
      <c r="AI60" s="347">
        <f>+AI59+AI37</f>
        <v>0.05</v>
      </c>
      <c r="AJ60" s="347">
        <f>+AJ59+AJ38</f>
        <v>0</v>
      </c>
      <c r="AK60" s="347">
        <f>+AK59+AK39</f>
        <v>0</v>
      </c>
      <c r="AL60" s="347">
        <f>+AL59+AL40</f>
        <v>0</v>
      </c>
      <c r="AM60" s="347">
        <f>+AM59+AM41</f>
        <v>0</v>
      </c>
      <c r="AN60" s="347">
        <f>+AN59+AN42</f>
        <v>2.2599999999999998</v>
      </c>
      <c r="AO60" s="347">
        <f>+AO59+AO43</f>
        <v>0</v>
      </c>
      <c r="AP60" s="347">
        <f>+AP59+AP44</f>
        <v>0</v>
      </c>
      <c r="AQ60" s="347">
        <f>+AQ59+AQ45</f>
        <v>0</v>
      </c>
      <c r="AR60" s="347">
        <f>AR59+AR46</f>
        <v>0</v>
      </c>
      <c r="AS60" s="347">
        <f>AS59+AS47</f>
        <v>1.33</v>
      </c>
      <c r="AT60" s="347">
        <f>AT59+AT48</f>
        <v>0</v>
      </c>
      <c r="AU60" s="347">
        <f>AU59+AU49</f>
        <v>41.14</v>
      </c>
      <c r="AV60" s="347">
        <f>AV59+AV50</f>
        <v>0</v>
      </c>
      <c r="AW60" s="347">
        <f>AW59+AW51</f>
        <v>0.17</v>
      </c>
      <c r="AX60" s="347">
        <f>AX59+AX52</f>
        <v>0</v>
      </c>
      <c r="AY60" s="347">
        <f>AY59+AY53</f>
        <v>0</v>
      </c>
      <c r="AZ60" s="347">
        <f>AZ59+AZ54</f>
        <v>0.03</v>
      </c>
      <c r="BA60" s="347">
        <f>BA59+BA55</f>
        <v>12.78</v>
      </c>
      <c r="BB60" s="347">
        <f>BB59+BB56</f>
        <v>8.75</v>
      </c>
      <c r="BC60" s="347">
        <f>BC59+BC57</f>
        <v>0</v>
      </c>
      <c r="BD60" s="347">
        <f>BD59+BD58</f>
        <v>8.0229999999999997</v>
      </c>
      <c r="BE60" s="347"/>
      <c r="BF60" s="347"/>
      <c r="BG60" s="116"/>
      <c r="BH60" s="296"/>
      <c r="BI60" s="295"/>
      <c r="BK60" s="582"/>
      <c r="BL60" s="578"/>
    </row>
    <row r="61" spans="1:64" ht="36.75" customHeight="1" x14ac:dyDescent="0.25">
      <c r="A61" s="119"/>
      <c r="B61" s="124"/>
      <c r="C61" s="125"/>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547"/>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H61" s="296"/>
      <c r="BI61" s="295"/>
      <c r="BK61" s="582"/>
      <c r="BL61" s="578"/>
    </row>
    <row r="62" spans="1:64" ht="31.5" customHeight="1" x14ac:dyDescent="0.25">
      <c r="A62" s="119"/>
      <c r="B62" s="120" t="s">
        <v>171</v>
      </c>
      <c r="C62" s="121" t="s">
        <v>167</v>
      </c>
      <c r="D62" s="122"/>
      <c r="E62" s="116"/>
      <c r="F62" s="116"/>
      <c r="G62" s="116"/>
      <c r="H62" s="116"/>
      <c r="I62" s="116"/>
      <c r="J62" s="116"/>
      <c r="K62" s="116"/>
      <c r="L62" s="116"/>
      <c r="M62" s="116"/>
      <c r="N62" s="116"/>
      <c r="O62" s="116"/>
      <c r="P62" s="116"/>
      <c r="Q62" s="116"/>
      <c r="R62" s="116"/>
      <c r="S62" s="116"/>
      <c r="T62" s="116"/>
      <c r="U62" s="116"/>
      <c r="V62" s="116"/>
      <c r="W62" s="116"/>
      <c r="X62" s="116"/>
      <c r="Y62" s="116"/>
      <c r="Z62" s="116"/>
      <c r="AA62" s="547"/>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H62" s="296"/>
      <c r="BI62" s="295"/>
      <c r="BK62" s="582"/>
      <c r="BL62" s="578"/>
    </row>
    <row r="63" spans="1:64" ht="16.5" thickBot="1" x14ac:dyDescent="0.3">
      <c r="A63" s="119"/>
      <c r="B63" s="120" t="s">
        <v>172</v>
      </c>
      <c r="C63" s="121" t="s">
        <v>168</v>
      </c>
      <c r="D63" s="122"/>
      <c r="E63" s="116"/>
      <c r="F63" s="116"/>
      <c r="G63" s="116"/>
      <c r="H63" s="116"/>
      <c r="I63" s="116"/>
      <c r="J63" s="116"/>
      <c r="K63" s="116"/>
      <c r="L63" s="116"/>
      <c r="M63" s="116"/>
      <c r="N63" s="116"/>
      <c r="O63" s="116"/>
      <c r="P63" s="116"/>
      <c r="Q63" s="116"/>
      <c r="R63" s="116"/>
      <c r="S63" s="116"/>
      <c r="T63" s="116"/>
      <c r="U63" s="116"/>
      <c r="V63" s="116"/>
      <c r="W63" s="116"/>
      <c r="X63" s="116"/>
      <c r="Y63" s="116"/>
      <c r="Z63" s="116"/>
      <c r="AA63" s="547"/>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5"/>
      <c r="AX63" s="115"/>
      <c r="AY63" s="115"/>
      <c r="AZ63" s="116"/>
      <c r="BA63" s="116"/>
      <c r="BB63" s="116"/>
      <c r="BC63" s="116"/>
      <c r="BD63" s="116"/>
      <c r="BE63" s="116"/>
      <c r="BF63" s="116"/>
      <c r="BH63" s="296"/>
      <c r="BI63" s="295"/>
      <c r="BK63" s="584"/>
      <c r="BL63" s="585"/>
    </row>
    <row r="64" spans="1:64" x14ac:dyDescent="0.25">
      <c r="A64" s="119"/>
      <c r="B64" s="120" t="s">
        <v>173</v>
      </c>
      <c r="C64" s="121" t="s">
        <v>127</v>
      </c>
      <c r="D64" s="122"/>
      <c r="E64" s="116"/>
      <c r="F64" s="116"/>
      <c r="G64" s="116"/>
      <c r="H64" s="116"/>
      <c r="I64" s="116"/>
      <c r="J64" s="116"/>
      <c r="K64" s="116"/>
      <c r="L64" s="116"/>
      <c r="M64" s="116"/>
      <c r="N64" s="116"/>
      <c r="O64" s="116"/>
      <c r="P64" s="116"/>
      <c r="Q64" s="116"/>
      <c r="R64" s="116"/>
      <c r="S64" s="116"/>
      <c r="T64" s="116"/>
      <c r="U64" s="116"/>
      <c r="V64" s="116"/>
      <c r="W64" s="116"/>
      <c r="X64" s="116"/>
      <c r="Y64" s="116"/>
      <c r="Z64" s="116"/>
      <c r="AA64" s="547"/>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5"/>
      <c r="AX64" s="115"/>
      <c r="AY64" s="115"/>
      <c r="AZ64" s="116"/>
      <c r="BA64" s="116"/>
      <c r="BB64" s="116"/>
      <c r="BC64" s="116"/>
      <c r="BD64" s="116"/>
      <c r="BE64" s="116"/>
      <c r="BF64" s="116"/>
      <c r="BH64" s="296"/>
      <c r="BI64" s="295"/>
    </row>
    <row r="65" spans="1:61" x14ac:dyDescent="0.25">
      <c r="A65" s="119"/>
      <c r="B65" s="124"/>
      <c r="C65" s="125"/>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547"/>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5"/>
      <c r="AX65" s="115"/>
      <c r="AY65" s="115"/>
      <c r="AZ65" s="116"/>
      <c r="BA65" s="116"/>
      <c r="BB65" s="116"/>
      <c r="BC65" s="116"/>
      <c r="BD65" s="116"/>
      <c r="BE65" s="116"/>
      <c r="BF65" s="116"/>
      <c r="BH65" s="296"/>
      <c r="BI65" s="293"/>
    </row>
    <row r="66" spans="1:61" x14ac:dyDescent="0.25">
      <c r="AW66" s="115"/>
      <c r="AX66" s="115"/>
      <c r="AY66" s="115"/>
      <c r="BH66" s="296"/>
      <c r="BI66" s="293"/>
    </row>
    <row r="67" spans="1:61" x14ac:dyDescent="0.25">
      <c r="BH67" s="296"/>
      <c r="BI67" s="293"/>
    </row>
    <row r="68" spans="1:61" x14ac:dyDescent="0.25">
      <c r="BH68" s="296"/>
      <c r="BI68" s="293"/>
    </row>
    <row r="69" spans="1:61" x14ac:dyDescent="0.25">
      <c r="BH69" s="294"/>
      <c r="BI69" s="293"/>
    </row>
    <row r="70" spans="1:61" x14ac:dyDescent="0.25">
      <c r="BH70" s="294"/>
      <c r="BI70" s="293"/>
    </row>
    <row r="71" spans="1:61" x14ac:dyDescent="0.25">
      <c r="BH71" s="294"/>
      <c r="BI71" s="295"/>
    </row>
    <row r="72" spans="1:61" x14ac:dyDescent="0.25">
      <c r="BH72" s="294"/>
      <c r="BI72" s="295"/>
    </row>
    <row r="73" spans="1:61" x14ac:dyDescent="0.25">
      <c r="BH73" s="294"/>
      <c r="BI73" s="295"/>
    </row>
    <row r="76" spans="1:61" x14ac:dyDescent="0.25">
      <c r="B76" s="143"/>
    </row>
  </sheetData>
  <sheetProtection selectLockedCells="1"/>
  <mergeCells count="11">
    <mergeCell ref="D5:D6"/>
    <mergeCell ref="F5:BD5"/>
    <mergeCell ref="BE5:BE6"/>
    <mergeCell ref="BF5:BF6"/>
    <mergeCell ref="A1:B1"/>
    <mergeCell ref="A2:BE2"/>
    <mergeCell ref="A3:BF3"/>
    <mergeCell ref="BC4:BF4"/>
    <mergeCell ref="A5:A6"/>
    <mergeCell ref="B5:B6"/>
    <mergeCell ref="C5:C6"/>
  </mergeCells>
  <pageMargins left="0.47" right="0.16" top="0.64" bottom="0.2" header="0.56999999999999995" footer="0.16"/>
  <pageSetup paperSize="8"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81"/>
  <sheetViews>
    <sheetView showZeros="0" zoomScale="85" zoomScaleNormal="85" workbookViewId="0">
      <pane xSplit="3" ySplit="7" topLeftCell="D47" activePane="bottomRight" state="frozen"/>
      <selection activeCell="AS53" sqref="AS53"/>
      <selection pane="topRight" activeCell="AS53" sqref="AS53"/>
      <selection pane="bottomLeft" activeCell="AS53" sqref="AS53"/>
      <selection pane="bottomRight" activeCell="B57" sqref="B57"/>
    </sheetView>
  </sheetViews>
  <sheetFormatPr defaultColWidth="9.140625" defaultRowHeight="15.75" x14ac:dyDescent="0.2"/>
  <cols>
    <col min="1" max="1" width="4.5703125" style="15" customWidth="1"/>
    <col min="2" max="2" width="34.140625" style="15" customWidth="1"/>
    <col min="3" max="3" width="6.85546875" style="16" customWidth="1"/>
    <col min="4" max="4" width="11.28515625" style="15" customWidth="1"/>
    <col min="5" max="25" width="9.42578125" style="15" customWidth="1"/>
    <col min="26" max="26" width="9.140625" style="510"/>
    <col min="27" max="27" width="13.28515625" style="510" customWidth="1"/>
    <col min="28" max="28" width="9.140625" style="510"/>
    <col min="29" max="16384" width="9.140625" style="15"/>
  </cols>
  <sheetData>
    <row r="1" spans="1:39" s="1" customFormat="1" ht="18.75" x14ac:dyDescent="0.2">
      <c r="A1" s="992" t="s">
        <v>235</v>
      </c>
      <c r="B1" s="993"/>
      <c r="C1" s="994"/>
      <c r="D1" s="993"/>
      <c r="E1" s="993"/>
      <c r="F1" s="993"/>
      <c r="G1" s="993"/>
      <c r="H1" s="993"/>
      <c r="I1" s="993"/>
      <c r="J1" s="993"/>
      <c r="K1" s="993"/>
      <c r="L1" s="993"/>
      <c r="M1" s="993"/>
      <c r="N1" s="993"/>
      <c r="O1" s="993"/>
      <c r="P1" s="993"/>
      <c r="Q1" s="993"/>
      <c r="R1" s="993"/>
      <c r="S1" s="993"/>
      <c r="T1" s="993"/>
      <c r="U1" s="993"/>
      <c r="V1" s="993"/>
      <c r="W1" s="993"/>
      <c r="X1" s="993"/>
      <c r="Y1" s="993"/>
      <c r="Z1" s="513"/>
      <c r="AA1" s="513"/>
      <c r="AB1" s="513"/>
    </row>
    <row r="2" spans="1:39" s="995" customFormat="1" ht="18.75" x14ac:dyDescent="0.3">
      <c r="A2" s="1095" t="s">
        <v>486</v>
      </c>
      <c r="B2" s="1096"/>
      <c r="C2" s="1096"/>
      <c r="D2" s="1096"/>
      <c r="E2" s="1096"/>
      <c r="F2" s="1096"/>
      <c r="G2" s="1096"/>
      <c r="H2" s="1096"/>
      <c r="I2" s="1096"/>
      <c r="J2" s="1096"/>
      <c r="K2" s="1096"/>
      <c r="L2" s="1096"/>
      <c r="M2" s="1096"/>
      <c r="N2" s="1096"/>
      <c r="O2" s="1096"/>
      <c r="P2" s="1096"/>
      <c r="Q2" s="1096"/>
      <c r="R2" s="1096"/>
      <c r="S2" s="1096"/>
      <c r="T2" s="1096"/>
      <c r="U2" s="1096"/>
      <c r="V2" s="1096"/>
      <c r="W2" s="1096"/>
      <c r="X2" s="1096"/>
      <c r="Y2" s="1096"/>
      <c r="Z2" s="513"/>
      <c r="AA2" s="513"/>
      <c r="AB2" s="1113"/>
      <c r="AC2" s="1113"/>
      <c r="AD2" s="1113"/>
      <c r="AE2" s="1113"/>
      <c r="AF2" s="1113"/>
      <c r="AG2" s="1113"/>
      <c r="AH2" s="1113"/>
      <c r="AI2" s="1113"/>
      <c r="AJ2" s="1113"/>
      <c r="AK2" s="1113"/>
      <c r="AL2" s="1113"/>
      <c r="AM2" s="1113"/>
    </row>
    <row r="3" spans="1:39" s="1" customFormat="1" ht="18.75" x14ac:dyDescent="0.3">
      <c r="A3" s="1100" t="s">
        <v>619</v>
      </c>
      <c r="B3" s="1100"/>
      <c r="C3" s="1100"/>
      <c r="D3" s="1100"/>
      <c r="E3" s="1100"/>
      <c r="F3" s="1100"/>
      <c r="G3" s="1100"/>
      <c r="H3" s="1100"/>
      <c r="I3" s="1100"/>
      <c r="J3" s="1100"/>
      <c r="K3" s="1100"/>
      <c r="L3" s="1100"/>
      <c r="M3" s="1100"/>
      <c r="N3" s="1100"/>
      <c r="O3" s="1100"/>
      <c r="P3" s="1100"/>
      <c r="Q3" s="1100"/>
      <c r="R3" s="1100"/>
      <c r="S3" s="1100"/>
      <c r="T3" s="1100"/>
      <c r="U3" s="1100"/>
      <c r="V3" s="1100"/>
      <c r="W3" s="1100"/>
      <c r="X3" s="1100"/>
      <c r="Y3" s="1100"/>
      <c r="Z3" s="996"/>
      <c r="AA3" s="996"/>
      <c r="AB3" s="1113"/>
      <c r="AC3" s="1113"/>
      <c r="AD3" s="1113"/>
      <c r="AE3" s="1113"/>
      <c r="AF3" s="1113"/>
      <c r="AG3" s="1113"/>
      <c r="AH3" s="1113"/>
      <c r="AI3" s="1113"/>
      <c r="AJ3" s="1113"/>
      <c r="AK3" s="1113"/>
      <c r="AL3" s="1113"/>
      <c r="AM3" s="1113"/>
    </row>
    <row r="4" spans="1:39" ht="24.75" customHeight="1" x14ac:dyDescent="0.2">
      <c r="A4" s="749"/>
      <c r="B4" s="749"/>
      <c r="C4" s="749"/>
      <c r="D4" s="749"/>
      <c r="E4" s="1121" t="s">
        <v>32</v>
      </c>
      <c r="F4" s="1121"/>
      <c r="G4" s="1121"/>
      <c r="H4" s="1121"/>
      <c r="I4" s="1121"/>
      <c r="J4" s="1121"/>
      <c r="K4" s="1121"/>
      <c r="L4" s="1121"/>
      <c r="M4" s="1121"/>
      <c r="N4" s="1121"/>
      <c r="O4" s="1121"/>
      <c r="P4" s="1121"/>
      <c r="Q4" s="1121"/>
      <c r="R4" s="1121"/>
      <c r="S4" s="1121"/>
      <c r="T4" s="1121"/>
      <c r="U4" s="1121"/>
      <c r="V4" s="1121"/>
      <c r="W4" s="1121"/>
      <c r="X4" s="1121"/>
      <c r="Y4" s="1121"/>
    </row>
    <row r="5" spans="1:39" ht="18.75" customHeight="1" x14ac:dyDescent="0.2">
      <c r="A5" s="1114" t="s">
        <v>20</v>
      </c>
      <c r="B5" s="1116" t="s">
        <v>170</v>
      </c>
      <c r="C5" s="1114" t="s">
        <v>24</v>
      </c>
      <c r="D5" s="1119" t="s">
        <v>153</v>
      </c>
      <c r="E5" s="1115" t="s">
        <v>181</v>
      </c>
      <c r="F5" s="1115"/>
      <c r="G5" s="1115"/>
      <c r="H5" s="1115"/>
      <c r="I5" s="1115"/>
      <c r="J5" s="1115"/>
      <c r="K5" s="1115"/>
      <c r="L5" s="1115"/>
      <c r="M5" s="1115"/>
      <c r="N5" s="1115"/>
      <c r="O5" s="1115"/>
      <c r="P5" s="1115"/>
      <c r="Q5" s="1115"/>
      <c r="R5" s="1115"/>
      <c r="S5" s="1115"/>
      <c r="T5" s="1115"/>
      <c r="U5" s="1115"/>
      <c r="V5" s="1115"/>
      <c r="W5" s="1115"/>
      <c r="X5" s="1115"/>
      <c r="Y5" s="1115"/>
    </row>
    <row r="6" spans="1:39" ht="44.25" customHeight="1" x14ac:dyDescent="0.2">
      <c r="A6" s="1115"/>
      <c r="B6" s="1117"/>
      <c r="C6" s="1118"/>
      <c r="D6" s="1120"/>
      <c r="E6" s="956" t="s">
        <v>564</v>
      </c>
      <c r="F6" s="956" t="s">
        <v>565</v>
      </c>
      <c r="G6" s="956" t="s">
        <v>566</v>
      </c>
      <c r="H6" s="956" t="s">
        <v>567</v>
      </c>
      <c r="I6" s="956" t="s">
        <v>568</v>
      </c>
      <c r="J6" s="956" t="s">
        <v>569</v>
      </c>
      <c r="K6" s="956" t="s">
        <v>570</v>
      </c>
      <c r="L6" s="956" t="s">
        <v>571</v>
      </c>
      <c r="M6" s="956" t="s">
        <v>572</v>
      </c>
      <c r="N6" s="956" t="s">
        <v>573</v>
      </c>
      <c r="O6" s="956" t="s">
        <v>574</v>
      </c>
      <c r="P6" s="956" t="s">
        <v>575</v>
      </c>
      <c r="Q6" s="956" t="s">
        <v>576</v>
      </c>
      <c r="R6" s="956" t="s">
        <v>577</v>
      </c>
      <c r="S6" s="956" t="s">
        <v>578</v>
      </c>
      <c r="T6" s="956" t="s">
        <v>579</v>
      </c>
      <c r="U6" s="956" t="s">
        <v>580</v>
      </c>
      <c r="V6" s="956" t="s">
        <v>581</v>
      </c>
      <c r="W6" s="956" t="s">
        <v>582</v>
      </c>
      <c r="X6" s="956" t="s">
        <v>583</v>
      </c>
      <c r="Y6" s="956" t="s">
        <v>584</v>
      </c>
    </row>
    <row r="7" spans="1:39" s="57" customFormat="1" ht="26.25" customHeight="1" x14ac:dyDescent="0.2">
      <c r="A7" s="957">
        <v>-1</v>
      </c>
      <c r="B7" s="957">
        <v>-2</v>
      </c>
      <c r="C7" s="957">
        <v>-3</v>
      </c>
      <c r="D7" s="957" t="s">
        <v>1791</v>
      </c>
      <c r="E7" s="957">
        <v>-5</v>
      </c>
      <c r="F7" s="957">
        <v>-6</v>
      </c>
      <c r="G7" s="957">
        <v>-7</v>
      </c>
      <c r="H7" s="957">
        <v>-8</v>
      </c>
      <c r="I7" s="957">
        <v>-9</v>
      </c>
      <c r="J7" s="957">
        <v>-10</v>
      </c>
      <c r="K7" s="957">
        <v>-11</v>
      </c>
      <c r="L7" s="957">
        <v>-12</v>
      </c>
      <c r="M7" s="957">
        <v>-13</v>
      </c>
      <c r="N7" s="957">
        <v>-14</v>
      </c>
      <c r="O7" s="957">
        <v>-15</v>
      </c>
      <c r="P7" s="957">
        <v>-16</v>
      </c>
      <c r="Q7" s="957">
        <v>-17</v>
      </c>
      <c r="R7" s="957">
        <v>-18</v>
      </c>
      <c r="S7" s="957">
        <v>-19</v>
      </c>
      <c r="T7" s="957">
        <v>-20</v>
      </c>
      <c r="U7" s="957">
        <v>-21</v>
      </c>
      <c r="V7" s="957">
        <v>-22</v>
      </c>
      <c r="W7" s="957">
        <v>-23</v>
      </c>
      <c r="X7" s="957">
        <v>-24</v>
      </c>
      <c r="Y7" s="957">
        <v>-25</v>
      </c>
      <c r="Z7" s="511"/>
      <c r="AA7" s="511"/>
      <c r="AB7" s="511"/>
    </row>
    <row r="8" spans="1:39" ht="14.25" customHeight="1" x14ac:dyDescent="0.2">
      <c r="A8" s="958" t="s">
        <v>241</v>
      </c>
      <c r="B8" s="959" t="s">
        <v>0</v>
      </c>
      <c r="C8" s="960"/>
      <c r="D8" s="960"/>
      <c r="E8" s="960"/>
      <c r="F8" s="960"/>
      <c r="G8" s="960"/>
      <c r="H8" s="960"/>
      <c r="I8" s="960"/>
      <c r="J8" s="960"/>
      <c r="K8" s="960"/>
      <c r="L8" s="960"/>
      <c r="M8" s="960"/>
      <c r="N8" s="960"/>
      <c r="O8" s="960"/>
      <c r="P8" s="960"/>
      <c r="Q8" s="960"/>
      <c r="R8" s="960"/>
      <c r="S8" s="960"/>
      <c r="T8" s="960"/>
      <c r="U8" s="960"/>
      <c r="V8" s="960"/>
      <c r="W8" s="960"/>
      <c r="X8" s="960"/>
      <c r="Y8" s="960"/>
    </row>
    <row r="9" spans="1:39" s="4" customFormat="1" ht="14.25" customHeight="1" x14ac:dyDescent="0.2">
      <c r="A9" s="961">
        <v>1</v>
      </c>
      <c r="B9" s="962" t="s">
        <v>35</v>
      </c>
      <c r="C9" s="963" t="s">
        <v>25</v>
      </c>
      <c r="D9" s="964">
        <f t="array" ref="D9:D60">TRANSPOSE('Bieu 12 CH'!E61:BD61)</f>
        <v>111405.12999999999</v>
      </c>
      <c r="E9" s="964">
        <f t="array" ref="E9:E60">TRANSPOSE('Gia Pho'!E60:BD60)</f>
        <v>811.68999999999994</v>
      </c>
      <c r="F9" s="964">
        <f t="array" ref="F9:F60">TRANSPOSE('Ha Linh'!E60:BD60)</f>
        <v>5768.07</v>
      </c>
      <c r="G9" s="964">
        <f t="array" ref="G9:G60">TRANSPOSE('Hoa Hai'!E60:BD60)</f>
        <v>14216.609999999999</v>
      </c>
      <c r="H9" s="964">
        <f t="array" ref="H9:H60">TRANSPOSE('Huong Binh'!E60:BD60)</f>
        <v>3140.32</v>
      </c>
      <c r="I9" s="964">
        <f t="array" ref="I9:I60">TRANSPOSE('Huong Do'!E60:BD60)</f>
        <v>1723.1200000000003</v>
      </c>
      <c r="J9" s="964">
        <f t="array" ref="J9:J60">TRANSPOSE('Huong Giang'!E60:BD60)</f>
        <v>6428.3</v>
      </c>
      <c r="K9" s="964">
        <f t="array" ref="K9:K60">TRANSPOSE('Huong Lam'!E60:BD60)</f>
        <v>16012.689999999999</v>
      </c>
      <c r="L9" s="964">
        <f t="array" ref="L9:L60">TRANSPOSE('Huong Lien'!E60:BD60)</f>
        <v>4764.58</v>
      </c>
      <c r="M9" s="964">
        <f t="array" ref="M9:M60">TRANSPOSE('Huong Long'!E60:BD60)</f>
        <v>1171.9300000000003</v>
      </c>
      <c r="N9" s="964">
        <f t="array" ref="N9:N60">TRANSPOSE('Huong Thuy'!E60:BD60)</f>
        <v>4789.91</v>
      </c>
      <c r="O9" s="964">
        <f t="array" ref="O9:O60">TRANSPOSE('Huong Tra'!E60:BD60)</f>
        <v>1211.3500000000001</v>
      </c>
      <c r="P9" s="964">
        <f t="array" ref="P9:P60">TRANSPOSE('Huong Trach'!E60:BD60)</f>
        <v>10619.369999999999</v>
      </c>
      <c r="Q9" s="964">
        <f t="array" ref="Q9:Q60">TRANSPOSE('Huong Vinh'!E60:BD60)</f>
        <v>5561.81</v>
      </c>
      <c r="R9" s="964">
        <f t="array" ref="R9:R60">TRANSPOSE('Huong Xuan'!E60:BD60)</f>
        <v>2253.4699999999998</v>
      </c>
      <c r="S9" s="964">
        <f t="array" ref="S9:S60">TRANSPOSE('Loc Yen'!E60:BD60)</f>
        <v>9487.4</v>
      </c>
      <c r="T9" s="964">
        <f t="array" ref="T9:T60">TRANSPOSE('Phu Gia'!E60:BD60)</f>
        <v>12839.279999999999</v>
      </c>
      <c r="U9" s="964">
        <f t="array" ref="U9:U60">TRANSPOSE('Phu Phong'!E60:BD60)</f>
        <v>191.94000000000003</v>
      </c>
      <c r="V9" s="964">
        <f t="array" ref="V9:V60">TRANSPOSE('Phuc Dong'!E60:BD60)</f>
        <v>1512.26</v>
      </c>
      <c r="W9" s="964">
        <f t="array" ref="W9:W60">TRANSPOSE('Phuc Trach'!E60:BD60)</f>
        <v>3226.0600000000004</v>
      </c>
      <c r="X9" s="964">
        <f t="array" ref="X9:X60">TRANSPOSE('Dien My'!E60:BD60)</f>
        <v>5450.0999999999995</v>
      </c>
      <c r="Y9" s="964">
        <f t="array" ref="Y9:Y60">TRANSPOSE('Thi Tran'!E60:BD60)</f>
        <v>224.87</v>
      </c>
      <c r="Z9" s="512"/>
      <c r="AA9" s="512"/>
      <c r="AB9" s="512"/>
    </row>
    <row r="10" spans="1:39" s="1" customFormat="1" ht="14.25" customHeight="1" x14ac:dyDescent="0.2">
      <c r="A10" s="965" t="s">
        <v>5</v>
      </c>
      <c r="B10" s="320" t="s">
        <v>85</v>
      </c>
      <c r="C10" s="314" t="s">
        <v>86</v>
      </c>
      <c r="D10" s="966">
        <v>4048.3500000000004</v>
      </c>
      <c r="E10" s="966">
        <v>146.80000000000001</v>
      </c>
      <c r="F10" s="966">
        <v>242.89</v>
      </c>
      <c r="G10" s="966">
        <v>443.47</v>
      </c>
      <c r="H10" s="966">
        <v>303.99999999999994</v>
      </c>
      <c r="I10" s="966">
        <v>98.53</v>
      </c>
      <c r="J10" s="966">
        <v>302.39999999999998</v>
      </c>
      <c r="K10" s="966">
        <v>42.480000000000004</v>
      </c>
      <c r="L10" s="966">
        <v>47.67</v>
      </c>
      <c r="M10" s="966">
        <v>285.08000000000004</v>
      </c>
      <c r="N10" s="966">
        <v>296.74</v>
      </c>
      <c r="O10" s="966">
        <v>6.83</v>
      </c>
      <c r="P10" s="966">
        <v>129.13999999999999</v>
      </c>
      <c r="Q10" s="966">
        <v>198.86</v>
      </c>
      <c r="R10" s="966">
        <v>236.77</v>
      </c>
      <c r="S10" s="966">
        <v>126.39000000000001</v>
      </c>
      <c r="T10" s="966">
        <v>182.76</v>
      </c>
      <c r="U10" s="966">
        <v>30.940000000000005</v>
      </c>
      <c r="V10" s="966">
        <v>309.83</v>
      </c>
      <c r="W10" s="966">
        <v>193.78000000000003</v>
      </c>
      <c r="X10" s="966">
        <v>411.54</v>
      </c>
      <c r="Y10" s="966">
        <v>11.45</v>
      </c>
      <c r="Z10" s="513"/>
      <c r="AA10" s="513"/>
      <c r="AB10" s="513"/>
    </row>
    <row r="11" spans="1:39" s="3" customFormat="1" ht="14.25" customHeight="1" x14ac:dyDescent="0.2">
      <c r="A11" s="965"/>
      <c r="B11" s="320" t="s">
        <v>208</v>
      </c>
      <c r="C11" s="314" t="s">
        <v>84</v>
      </c>
      <c r="D11" s="967">
        <v>3652.3100000000004</v>
      </c>
      <c r="E11" s="966">
        <v>145.46</v>
      </c>
      <c r="F11" s="966">
        <v>239.32999999999998</v>
      </c>
      <c r="G11" s="966">
        <v>443.47</v>
      </c>
      <c r="H11" s="966">
        <v>303.21999999999997</v>
      </c>
      <c r="I11" s="966">
        <v>98.53</v>
      </c>
      <c r="J11" s="966">
        <v>302.39999999999998</v>
      </c>
      <c r="K11" s="966">
        <v>37.25</v>
      </c>
      <c r="L11" s="966">
        <v>47.67</v>
      </c>
      <c r="M11" s="966">
        <v>268.85000000000002</v>
      </c>
      <c r="N11" s="966">
        <v>296.74</v>
      </c>
      <c r="O11" s="966">
        <v>5.37</v>
      </c>
      <c r="P11" s="966">
        <v>126.3</v>
      </c>
      <c r="Q11" s="966">
        <v>153.98000000000002</v>
      </c>
      <c r="R11" s="966">
        <v>235.46</v>
      </c>
      <c r="S11" s="966">
        <v>126.39000000000001</v>
      </c>
      <c r="T11" s="966">
        <v>182.76</v>
      </c>
      <c r="U11" s="966">
        <v>30.940000000000005</v>
      </c>
      <c r="V11" s="966">
        <v>293.38</v>
      </c>
      <c r="W11" s="966">
        <v>190.01000000000002</v>
      </c>
      <c r="X11" s="966">
        <v>113.35000000000001</v>
      </c>
      <c r="Y11" s="966">
        <v>11.45</v>
      </c>
      <c r="Z11" s="514"/>
      <c r="AA11" s="514"/>
      <c r="AB11" s="514"/>
    </row>
    <row r="12" spans="1:39" s="3" customFormat="1" ht="14.25" customHeight="1" x14ac:dyDescent="0.2">
      <c r="A12" s="965"/>
      <c r="B12" s="320" t="s">
        <v>209</v>
      </c>
      <c r="C12" s="314" t="s">
        <v>207</v>
      </c>
      <c r="D12" s="967">
        <v>396.04</v>
      </c>
      <c r="E12" s="966">
        <v>1.34</v>
      </c>
      <c r="F12" s="966">
        <v>3.56</v>
      </c>
      <c r="G12" s="966">
        <v>0</v>
      </c>
      <c r="H12" s="966">
        <v>0.78</v>
      </c>
      <c r="I12" s="966">
        <v>0</v>
      </c>
      <c r="J12" s="966">
        <v>0</v>
      </c>
      <c r="K12" s="966">
        <v>5.23</v>
      </c>
      <c r="L12" s="966">
        <v>0</v>
      </c>
      <c r="M12" s="966">
        <v>16.23</v>
      </c>
      <c r="N12" s="966">
        <v>0</v>
      </c>
      <c r="O12" s="966">
        <v>1.46</v>
      </c>
      <c r="P12" s="966">
        <v>2.84</v>
      </c>
      <c r="Q12" s="966">
        <v>44.88</v>
      </c>
      <c r="R12" s="966">
        <v>1.31</v>
      </c>
      <c r="S12" s="966">
        <v>0</v>
      </c>
      <c r="T12" s="966">
        <v>0</v>
      </c>
      <c r="U12" s="966">
        <v>0</v>
      </c>
      <c r="V12" s="966">
        <v>16.45</v>
      </c>
      <c r="W12" s="966">
        <v>3.77</v>
      </c>
      <c r="X12" s="966">
        <v>298.19</v>
      </c>
      <c r="Y12" s="966">
        <v>0</v>
      </c>
      <c r="Z12" s="514"/>
      <c r="AA12" s="514"/>
      <c r="AB12" s="514"/>
    </row>
    <row r="13" spans="1:39" s="1" customFormat="1" ht="14.25" customHeight="1" x14ac:dyDescent="0.2">
      <c r="A13" s="965" t="s">
        <v>6</v>
      </c>
      <c r="B13" s="320" t="s">
        <v>113</v>
      </c>
      <c r="C13" s="314" t="s">
        <v>56</v>
      </c>
      <c r="D13" s="966">
        <v>3131.4300000000007</v>
      </c>
      <c r="E13" s="966">
        <v>166.69</v>
      </c>
      <c r="F13" s="966">
        <v>317.68</v>
      </c>
      <c r="G13" s="966">
        <v>159.32000000000002</v>
      </c>
      <c r="H13" s="966">
        <v>133.05000000000001</v>
      </c>
      <c r="I13" s="966">
        <v>268.99</v>
      </c>
      <c r="J13" s="966">
        <v>158.48000000000002</v>
      </c>
      <c r="K13" s="966">
        <v>107.13</v>
      </c>
      <c r="L13" s="966">
        <v>69.22</v>
      </c>
      <c r="M13" s="966">
        <v>50.85</v>
      </c>
      <c r="N13" s="966">
        <v>215.69</v>
      </c>
      <c r="O13" s="966">
        <v>5.45</v>
      </c>
      <c r="P13" s="966">
        <v>105.10000000000001</v>
      </c>
      <c r="Q13" s="966">
        <v>87.039999999999978</v>
      </c>
      <c r="R13" s="966">
        <v>197.61</v>
      </c>
      <c r="S13" s="966">
        <v>225.76</v>
      </c>
      <c r="T13" s="966">
        <v>113.6</v>
      </c>
      <c r="U13" s="966">
        <v>84.259999999999991</v>
      </c>
      <c r="V13" s="966">
        <v>146.13</v>
      </c>
      <c r="W13" s="966">
        <v>167.86</v>
      </c>
      <c r="X13" s="966">
        <v>346.99</v>
      </c>
      <c r="Y13" s="966">
        <v>4.5300000000000011</v>
      </c>
      <c r="Z13" s="513"/>
      <c r="AA13" s="513"/>
      <c r="AB13" s="513"/>
    </row>
    <row r="14" spans="1:39" s="1" customFormat="1" ht="14.25" customHeight="1" x14ac:dyDescent="0.2">
      <c r="A14" s="965" t="s">
        <v>7</v>
      </c>
      <c r="B14" s="320" t="s">
        <v>39</v>
      </c>
      <c r="C14" s="314" t="s">
        <v>44</v>
      </c>
      <c r="D14" s="966">
        <v>11579.720000000001</v>
      </c>
      <c r="E14" s="966">
        <v>279.40000000000003</v>
      </c>
      <c r="F14" s="966">
        <v>711.97</v>
      </c>
      <c r="G14" s="966">
        <v>296.46999999999997</v>
      </c>
      <c r="H14" s="966">
        <v>443.56</v>
      </c>
      <c r="I14" s="966">
        <v>920.09999999999991</v>
      </c>
      <c r="J14" s="966">
        <v>611.09999999999991</v>
      </c>
      <c r="K14" s="966">
        <v>1024.68</v>
      </c>
      <c r="L14" s="966">
        <v>184.79999999999998</v>
      </c>
      <c r="M14" s="966">
        <v>370.18</v>
      </c>
      <c r="N14" s="966">
        <v>563.93000000000006</v>
      </c>
      <c r="O14" s="966">
        <v>541.79999999999995</v>
      </c>
      <c r="P14" s="966">
        <v>657.79</v>
      </c>
      <c r="Q14" s="966">
        <v>427.2</v>
      </c>
      <c r="R14" s="966">
        <v>526.48</v>
      </c>
      <c r="S14" s="966">
        <v>1040.56</v>
      </c>
      <c r="T14" s="966">
        <v>502.57999999999993</v>
      </c>
      <c r="U14" s="966">
        <v>75.110000000000014</v>
      </c>
      <c r="V14" s="966">
        <v>671.93000000000006</v>
      </c>
      <c r="W14" s="966">
        <v>798.59</v>
      </c>
      <c r="X14" s="966">
        <v>737.75</v>
      </c>
      <c r="Y14" s="966">
        <v>193.73999999999998</v>
      </c>
      <c r="Z14" s="513"/>
      <c r="AA14" s="513"/>
      <c r="AB14" s="513"/>
    </row>
    <row r="15" spans="1:39" s="1" customFormat="1" ht="14.25" customHeight="1" x14ac:dyDescent="0.2">
      <c r="A15" s="965" t="s">
        <v>8</v>
      </c>
      <c r="B15" s="320" t="s">
        <v>15</v>
      </c>
      <c r="C15" s="314" t="s">
        <v>26</v>
      </c>
      <c r="D15" s="966">
        <v>30112.49</v>
      </c>
      <c r="E15" s="966">
        <v>0</v>
      </c>
      <c r="F15" s="966">
        <v>0</v>
      </c>
      <c r="G15" s="966">
        <v>0</v>
      </c>
      <c r="H15" s="966">
        <v>1170.7900000000002</v>
      </c>
      <c r="I15" s="966">
        <v>0</v>
      </c>
      <c r="J15" s="966">
        <v>1071.69</v>
      </c>
      <c r="K15" s="966">
        <v>7835.32</v>
      </c>
      <c r="L15" s="966">
        <v>3046.79</v>
      </c>
      <c r="M15" s="966">
        <v>0</v>
      </c>
      <c r="N15" s="966">
        <v>0</v>
      </c>
      <c r="O15" s="966">
        <v>0</v>
      </c>
      <c r="P15" s="966">
        <v>2887.84</v>
      </c>
      <c r="Q15" s="966">
        <v>1194.3900000000001</v>
      </c>
      <c r="R15" s="966">
        <v>0</v>
      </c>
      <c r="S15" s="966">
        <v>2715.38</v>
      </c>
      <c r="T15" s="966">
        <v>9318.11</v>
      </c>
      <c r="U15" s="966">
        <v>0</v>
      </c>
      <c r="V15" s="966">
        <v>0</v>
      </c>
      <c r="W15" s="966">
        <v>872.18</v>
      </c>
      <c r="X15" s="966">
        <v>0</v>
      </c>
      <c r="Y15" s="966">
        <v>0</v>
      </c>
      <c r="Z15" s="513"/>
      <c r="AA15" s="513"/>
      <c r="AB15" s="513"/>
    </row>
    <row r="16" spans="1:39" s="1" customFormat="1" ht="14.25" customHeight="1" x14ac:dyDescent="0.2">
      <c r="A16" s="965" t="s">
        <v>9</v>
      </c>
      <c r="B16" s="320" t="s">
        <v>16</v>
      </c>
      <c r="C16" s="314" t="s">
        <v>27</v>
      </c>
      <c r="D16" s="966">
        <v>16833.79</v>
      </c>
      <c r="E16" s="966">
        <v>0</v>
      </c>
      <c r="F16" s="966">
        <v>0</v>
      </c>
      <c r="G16" s="966">
        <v>10985.53</v>
      </c>
      <c r="H16" s="966">
        <v>0</v>
      </c>
      <c r="I16" s="966">
        <v>0</v>
      </c>
      <c r="J16" s="966">
        <v>0</v>
      </c>
      <c r="K16" s="966">
        <v>0</v>
      </c>
      <c r="L16" s="966">
        <v>0</v>
      </c>
      <c r="M16" s="966">
        <v>0</v>
      </c>
      <c r="N16" s="966">
        <v>0</v>
      </c>
      <c r="O16" s="966">
        <v>0</v>
      </c>
      <c r="P16" s="966">
        <v>5848.26</v>
      </c>
      <c r="Q16" s="966">
        <v>0</v>
      </c>
      <c r="R16" s="966">
        <v>0</v>
      </c>
      <c r="S16" s="966">
        <v>0</v>
      </c>
      <c r="T16" s="966">
        <v>0</v>
      </c>
      <c r="U16" s="966">
        <v>0</v>
      </c>
      <c r="V16" s="966">
        <v>0</v>
      </c>
      <c r="W16" s="966">
        <v>0</v>
      </c>
      <c r="X16" s="966">
        <v>0</v>
      </c>
      <c r="Y16" s="966">
        <v>0</v>
      </c>
      <c r="Z16" s="513"/>
      <c r="AA16" s="513"/>
      <c r="AB16" s="513"/>
    </row>
    <row r="17" spans="1:28" s="1" customFormat="1" ht="14.25" customHeight="1" x14ac:dyDescent="0.2">
      <c r="A17" s="965" t="s">
        <v>41</v>
      </c>
      <c r="B17" s="320" t="s">
        <v>40</v>
      </c>
      <c r="C17" s="314" t="s">
        <v>45</v>
      </c>
      <c r="D17" s="966">
        <v>44372.229999999996</v>
      </c>
      <c r="E17" s="966">
        <v>204.95</v>
      </c>
      <c r="F17" s="966">
        <v>4260.4600000000009</v>
      </c>
      <c r="G17" s="966">
        <v>2324.4299999999998</v>
      </c>
      <c r="H17" s="966">
        <v>1075.77</v>
      </c>
      <c r="I17" s="966">
        <v>340.94</v>
      </c>
      <c r="J17" s="966">
        <v>4183.1400000000003</v>
      </c>
      <c r="K17" s="966">
        <v>6996.1900000000005</v>
      </c>
      <c r="L17" s="966">
        <v>1400.69</v>
      </c>
      <c r="M17" s="966">
        <v>449.95</v>
      </c>
      <c r="N17" s="966">
        <v>3643.0099999999998</v>
      </c>
      <c r="O17" s="966">
        <v>576.32000000000005</v>
      </c>
      <c r="P17" s="966">
        <v>985.02</v>
      </c>
      <c r="Q17" s="966">
        <v>3267.98</v>
      </c>
      <c r="R17" s="966">
        <v>1262.23</v>
      </c>
      <c r="S17" s="966">
        <v>5264.37</v>
      </c>
      <c r="T17" s="966">
        <v>2680.2</v>
      </c>
      <c r="U17" s="966">
        <v>0</v>
      </c>
      <c r="V17" s="966">
        <v>371.30999999999995</v>
      </c>
      <c r="W17" s="966">
        <v>1179.77</v>
      </c>
      <c r="X17" s="966">
        <v>3890.8999999999996</v>
      </c>
      <c r="Y17" s="966">
        <v>14.6</v>
      </c>
      <c r="Z17" s="513"/>
      <c r="AA17" s="513"/>
      <c r="AB17" s="513"/>
    </row>
    <row r="18" spans="1:28" s="1" customFormat="1" ht="27.75" customHeight="1" x14ac:dyDescent="0.2">
      <c r="A18" s="997"/>
      <c r="B18" s="333" t="s">
        <v>446</v>
      </c>
      <c r="C18" s="314" t="s">
        <v>447</v>
      </c>
      <c r="D18" s="966">
        <v>21254.359999999997</v>
      </c>
      <c r="E18" s="966">
        <v>0</v>
      </c>
      <c r="F18" s="966">
        <v>1.1399999999999999</v>
      </c>
      <c r="G18" s="966">
        <v>821.74</v>
      </c>
      <c r="H18" s="966">
        <v>179.89</v>
      </c>
      <c r="I18" s="966">
        <v>65.34</v>
      </c>
      <c r="J18" s="966">
        <v>1409.72</v>
      </c>
      <c r="K18" s="966">
        <v>6304.26</v>
      </c>
      <c r="L18" s="966">
        <v>689.31</v>
      </c>
      <c r="M18" s="966">
        <v>10.67</v>
      </c>
      <c r="N18" s="966">
        <v>1208.1099999999999</v>
      </c>
      <c r="O18" s="966">
        <v>493.59</v>
      </c>
      <c r="P18" s="966">
        <v>263.04000000000002</v>
      </c>
      <c r="Q18" s="966">
        <v>2925.96</v>
      </c>
      <c r="R18" s="966">
        <v>758.57</v>
      </c>
      <c r="S18" s="966">
        <v>3411.89</v>
      </c>
      <c r="T18" s="966">
        <v>1872.53</v>
      </c>
      <c r="U18" s="966">
        <v>0</v>
      </c>
      <c r="V18" s="966">
        <v>0</v>
      </c>
      <c r="W18" s="966">
        <v>701.71</v>
      </c>
      <c r="X18" s="966">
        <v>136.88999999999999</v>
      </c>
      <c r="Y18" s="966">
        <v>0</v>
      </c>
      <c r="Z18" s="513"/>
      <c r="AA18" s="513"/>
      <c r="AB18" s="513"/>
    </row>
    <row r="19" spans="1:28" s="3" customFormat="1" ht="14.25" customHeight="1" x14ac:dyDescent="0.2">
      <c r="A19" s="965" t="s">
        <v>42</v>
      </c>
      <c r="B19" s="320" t="s">
        <v>90</v>
      </c>
      <c r="C19" s="314" t="s">
        <v>78</v>
      </c>
      <c r="D19" s="966">
        <v>141.4</v>
      </c>
      <c r="E19" s="966">
        <v>9.85</v>
      </c>
      <c r="F19" s="966">
        <v>5.03</v>
      </c>
      <c r="G19" s="966">
        <v>7.38</v>
      </c>
      <c r="H19" s="966">
        <v>6.79</v>
      </c>
      <c r="I19" s="966">
        <v>12.25</v>
      </c>
      <c r="J19" s="966">
        <v>4.3899999999999997</v>
      </c>
      <c r="K19" s="966">
        <v>6.89</v>
      </c>
      <c r="L19" s="966">
        <v>1.41</v>
      </c>
      <c r="M19" s="966">
        <v>12.7</v>
      </c>
      <c r="N19" s="966">
        <v>2.82</v>
      </c>
      <c r="O19" s="966">
        <v>32.49</v>
      </c>
      <c r="P19" s="966">
        <v>6.22</v>
      </c>
      <c r="Q19" s="966">
        <v>2.48</v>
      </c>
      <c r="R19" s="966">
        <v>3.92</v>
      </c>
      <c r="S19" s="966">
        <v>11.31</v>
      </c>
      <c r="T19" s="966">
        <v>4.93</v>
      </c>
      <c r="U19" s="966">
        <v>1.63</v>
      </c>
      <c r="V19" s="966">
        <v>1.04</v>
      </c>
      <c r="W19" s="966">
        <v>2.2000000000000002</v>
      </c>
      <c r="X19" s="966">
        <v>5.12</v>
      </c>
      <c r="Y19" s="966">
        <v>0.55000000000000004</v>
      </c>
      <c r="Z19" s="514"/>
      <c r="AA19" s="514"/>
      <c r="AB19" s="514"/>
    </row>
    <row r="20" spans="1:28" s="3" customFormat="1" ht="14.25" customHeight="1" x14ac:dyDescent="0.2">
      <c r="A20" s="965" t="s">
        <v>52</v>
      </c>
      <c r="B20" s="320" t="s">
        <v>50</v>
      </c>
      <c r="C20" s="314" t="s">
        <v>51</v>
      </c>
      <c r="D20" s="966">
        <v>0</v>
      </c>
      <c r="E20" s="966">
        <v>0</v>
      </c>
      <c r="F20" s="966">
        <v>0</v>
      </c>
      <c r="G20" s="966">
        <v>0</v>
      </c>
      <c r="H20" s="966">
        <v>0</v>
      </c>
      <c r="I20" s="966">
        <v>0</v>
      </c>
      <c r="J20" s="966">
        <v>0</v>
      </c>
      <c r="K20" s="966">
        <v>0</v>
      </c>
      <c r="L20" s="966">
        <v>0</v>
      </c>
      <c r="M20" s="966">
        <v>0</v>
      </c>
      <c r="N20" s="966">
        <v>0</v>
      </c>
      <c r="O20" s="966">
        <v>0</v>
      </c>
      <c r="P20" s="966">
        <v>0</v>
      </c>
      <c r="Q20" s="966">
        <v>0</v>
      </c>
      <c r="R20" s="966">
        <v>0</v>
      </c>
      <c r="S20" s="966">
        <v>0</v>
      </c>
      <c r="T20" s="966">
        <v>0</v>
      </c>
      <c r="U20" s="966">
        <v>0</v>
      </c>
      <c r="V20" s="966">
        <v>0</v>
      </c>
      <c r="W20" s="966">
        <v>0</v>
      </c>
      <c r="X20" s="966">
        <v>0</v>
      </c>
      <c r="Y20" s="966">
        <v>0</v>
      </c>
      <c r="Z20" s="514"/>
      <c r="AA20" s="514"/>
      <c r="AB20" s="514"/>
    </row>
    <row r="21" spans="1:28" s="1" customFormat="1" ht="14.25" customHeight="1" x14ac:dyDescent="0.2">
      <c r="A21" s="965" t="s">
        <v>192</v>
      </c>
      <c r="B21" s="320" t="s">
        <v>57</v>
      </c>
      <c r="C21" s="314" t="s">
        <v>58</v>
      </c>
      <c r="D21" s="966">
        <v>1185.71</v>
      </c>
      <c r="E21" s="968">
        <v>4</v>
      </c>
      <c r="F21" s="968">
        <v>230.04000000000002</v>
      </c>
      <c r="G21" s="968">
        <v>0</v>
      </c>
      <c r="H21" s="968">
        <v>6.3599999999999994</v>
      </c>
      <c r="I21" s="968">
        <v>82.31</v>
      </c>
      <c r="J21" s="968">
        <v>97.1</v>
      </c>
      <c r="K21" s="968">
        <v>0</v>
      </c>
      <c r="L21" s="968">
        <v>14</v>
      </c>
      <c r="M21" s="968">
        <v>3.17</v>
      </c>
      <c r="N21" s="968">
        <v>67.72</v>
      </c>
      <c r="O21" s="968">
        <v>48.46</v>
      </c>
      <c r="P21" s="968">
        <v>0</v>
      </c>
      <c r="Q21" s="968">
        <v>383.86000000000007</v>
      </c>
      <c r="R21" s="968">
        <v>26.46</v>
      </c>
      <c r="S21" s="968">
        <v>103.63</v>
      </c>
      <c r="T21" s="968">
        <v>37.099999999999994</v>
      </c>
      <c r="U21" s="968">
        <v>0</v>
      </c>
      <c r="V21" s="968">
        <v>12.02</v>
      </c>
      <c r="W21" s="968">
        <v>11.68</v>
      </c>
      <c r="X21" s="968">
        <v>57.8</v>
      </c>
      <c r="Y21" s="968">
        <v>0</v>
      </c>
      <c r="Z21" s="513"/>
      <c r="AA21" s="513"/>
      <c r="AB21" s="513"/>
    </row>
    <row r="22" spans="1:28" s="4" customFormat="1" ht="14.25" customHeight="1" x14ac:dyDescent="0.2">
      <c r="A22" s="961">
        <v>2</v>
      </c>
      <c r="B22" s="969" t="s">
        <v>36</v>
      </c>
      <c r="C22" s="970" t="s">
        <v>28</v>
      </c>
      <c r="D22" s="964">
        <v>13816.306999999999</v>
      </c>
      <c r="E22" s="964">
        <v>326.32</v>
      </c>
      <c r="F22" s="964">
        <v>1778.71</v>
      </c>
      <c r="G22" s="964">
        <v>1631.1100000000001</v>
      </c>
      <c r="H22" s="964">
        <v>375.2</v>
      </c>
      <c r="I22" s="964">
        <v>313.25000000000006</v>
      </c>
      <c r="J22" s="964">
        <v>412.25</v>
      </c>
      <c r="K22" s="964">
        <v>1039.2799999999997</v>
      </c>
      <c r="L22" s="964">
        <v>299.84000000000003</v>
      </c>
      <c r="M22" s="964">
        <v>284.61</v>
      </c>
      <c r="N22" s="964">
        <v>724.99900000000002</v>
      </c>
      <c r="O22" s="964">
        <v>283.14800000000002</v>
      </c>
      <c r="P22" s="964">
        <v>560.17000000000007</v>
      </c>
      <c r="Q22" s="964">
        <v>848.62999999999988</v>
      </c>
      <c r="R22" s="964">
        <v>530.36</v>
      </c>
      <c r="S22" s="964">
        <v>959.75000000000011</v>
      </c>
      <c r="T22" s="964">
        <v>1151.9599999999998</v>
      </c>
      <c r="U22" s="964">
        <v>183.96</v>
      </c>
      <c r="V22" s="964">
        <v>596.87000000000012</v>
      </c>
      <c r="W22" s="964">
        <v>530.67999999999995</v>
      </c>
      <c r="X22" s="964">
        <v>680.56000000000017</v>
      </c>
      <c r="Y22" s="964">
        <v>304.64999999999998</v>
      </c>
      <c r="Z22" s="512"/>
      <c r="AA22" s="512"/>
      <c r="AB22" s="512"/>
    </row>
    <row r="23" spans="1:28" s="1" customFormat="1" ht="14.25" customHeight="1" x14ac:dyDescent="0.2">
      <c r="A23" s="965" t="s">
        <v>21</v>
      </c>
      <c r="B23" s="320" t="s">
        <v>17</v>
      </c>
      <c r="C23" s="314" t="s">
        <v>29</v>
      </c>
      <c r="D23" s="966">
        <v>3956.5099999999998</v>
      </c>
      <c r="E23" s="966">
        <v>0</v>
      </c>
      <c r="F23" s="966">
        <v>986.94</v>
      </c>
      <c r="G23" s="966">
        <v>993.25000000000011</v>
      </c>
      <c r="H23" s="966">
        <v>14.93</v>
      </c>
      <c r="I23" s="966">
        <v>0.2</v>
      </c>
      <c r="J23" s="966">
        <v>9.5</v>
      </c>
      <c r="K23" s="966">
        <v>795.9</v>
      </c>
      <c r="L23" s="966">
        <v>2.33</v>
      </c>
      <c r="M23" s="966">
        <v>3.59</v>
      </c>
      <c r="N23" s="966">
        <v>0.2</v>
      </c>
      <c r="O23" s="966">
        <v>128.5</v>
      </c>
      <c r="P23" s="966">
        <v>0.1</v>
      </c>
      <c r="Q23" s="966">
        <v>486.34000000000003</v>
      </c>
      <c r="R23" s="966">
        <v>146.4</v>
      </c>
      <c r="S23" s="966">
        <v>284.73</v>
      </c>
      <c r="T23" s="966">
        <v>101.99</v>
      </c>
      <c r="U23" s="966">
        <v>0</v>
      </c>
      <c r="V23" s="966">
        <v>0.1</v>
      </c>
      <c r="W23" s="966">
        <v>0.14000000000000001</v>
      </c>
      <c r="X23" s="966">
        <v>0.44</v>
      </c>
      <c r="Y23" s="966">
        <v>0.93</v>
      </c>
      <c r="Z23" s="513"/>
      <c r="AA23" s="513"/>
      <c r="AB23" s="513"/>
    </row>
    <row r="24" spans="1:28" s="1" customFormat="1" ht="14.25" customHeight="1" x14ac:dyDescent="0.2">
      <c r="A24" s="965" t="s">
        <v>10</v>
      </c>
      <c r="B24" s="320" t="s">
        <v>18</v>
      </c>
      <c r="C24" s="314" t="s">
        <v>30</v>
      </c>
      <c r="D24" s="966">
        <v>4.4000000000000004</v>
      </c>
      <c r="E24" s="966">
        <v>0.14000000000000001</v>
      </c>
      <c r="F24" s="966">
        <v>0.19</v>
      </c>
      <c r="G24" s="966">
        <v>0.15</v>
      </c>
      <c r="H24" s="966">
        <v>0.14000000000000001</v>
      </c>
      <c r="I24" s="966">
        <v>0.2</v>
      </c>
      <c r="J24" s="966">
        <v>0.17</v>
      </c>
      <c r="K24" s="966">
        <v>0.12</v>
      </c>
      <c r="L24" s="966">
        <v>0.2</v>
      </c>
      <c r="M24" s="966">
        <v>0.18</v>
      </c>
      <c r="N24" s="966">
        <v>0.2</v>
      </c>
      <c r="O24" s="966">
        <v>0.13</v>
      </c>
      <c r="P24" s="966">
        <v>0.13</v>
      </c>
      <c r="Q24" s="966">
        <v>0.15</v>
      </c>
      <c r="R24" s="966">
        <v>0.12</v>
      </c>
      <c r="S24" s="966">
        <v>0.15</v>
      </c>
      <c r="T24" s="966">
        <v>0.15</v>
      </c>
      <c r="U24" s="966">
        <v>0.12</v>
      </c>
      <c r="V24" s="966">
        <v>0.22</v>
      </c>
      <c r="W24" s="966">
        <v>0.21</v>
      </c>
      <c r="X24" s="966">
        <v>0.2</v>
      </c>
      <c r="Y24" s="966">
        <v>1.1299999999999999</v>
      </c>
      <c r="Z24" s="513"/>
      <c r="AA24" s="513"/>
      <c r="AB24" s="513"/>
    </row>
    <row r="25" spans="1:28" s="1" customFormat="1" ht="14.25" customHeight="1" x14ac:dyDescent="0.2">
      <c r="A25" s="965" t="s">
        <v>11</v>
      </c>
      <c r="B25" s="320" t="s">
        <v>19</v>
      </c>
      <c r="C25" s="314" t="s">
        <v>131</v>
      </c>
      <c r="D25" s="966">
        <v>0</v>
      </c>
      <c r="E25" s="966">
        <v>0</v>
      </c>
      <c r="F25" s="966">
        <v>0</v>
      </c>
      <c r="G25" s="966">
        <v>0</v>
      </c>
      <c r="H25" s="966">
        <v>0</v>
      </c>
      <c r="I25" s="966">
        <v>0</v>
      </c>
      <c r="J25" s="966">
        <v>0</v>
      </c>
      <c r="K25" s="966">
        <v>0</v>
      </c>
      <c r="L25" s="966">
        <v>0</v>
      </c>
      <c r="M25" s="966">
        <v>0</v>
      </c>
      <c r="N25" s="966">
        <v>0</v>
      </c>
      <c r="O25" s="966">
        <v>0</v>
      </c>
      <c r="P25" s="966">
        <v>0</v>
      </c>
      <c r="Q25" s="966">
        <v>0</v>
      </c>
      <c r="R25" s="966">
        <v>0</v>
      </c>
      <c r="S25" s="966">
        <v>0</v>
      </c>
      <c r="T25" s="966">
        <v>0</v>
      </c>
      <c r="U25" s="966">
        <v>0</v>
      </c>
      <c r="V25" s="966">
        <v>0</v>
      </c>
      <c r="W25" s="966">
        <v>0</v>
      </c>
      <c r="X25" s="966">
        <v>0</v>
      </c>
      <c r="Y25" s="966">
        <v>0</v>
      </c>
      <c r="Z25" s="513"/>
      <c r="AA25" s="513"/>
      <c r="AB25" s="513"/>
    </row>
    <row r="26" spans="1:28" s="1" customFormat="1" ht="14.25" customHeight="1" x14ac:dyDescent="0.2">
      <c r="A26" s="965" t="s">
        <v>12</v>
      </c>
      <c r="B26" s="320" t="s">
        <v>91</v>
      </c>
      <c r="C26" s="314" t="s">
        <v>135</v>
      </c>
      <c r="D26" s="966">
        <v>156.07</v>
      </c>
      <c r="E26" s="966">
        <v>11.07</v>
      </c>
      <c r="F26" s="966">
        <v>0</v>
      </c>
      <c r="G26" s="966">
        <v>0</v>
      </c>
      <c r="H26" s="966">
        <v>0</v>
      </c>
      <c r="I26" s="966">
        <v>0</v>
      </c>
      <c r="J26" s="966">
        <v>0</v>
      </c>
      <c r="K26" s="966">
        <v>0</v>
      </c>
      <c r="L26" s="966">
        <v>0</v>
      </c>
      <c r="M26" s="966">
        <v>25</v>
      </c>
      <c r="N26" s="966">
        <v>0</v>
      </c>
      <c r="O26" s="966">
        <v>0</v>
      </c>
      <c r="P26" s="966">
        <v>25</v>
      </c>
      <c r="Q26" s="966">
        <v>0</v>
      </c>
      <c r="R26" s="966">
        <v>0</v>
      </c>
      <c r="S26" s="966">
        <v>0</v>
      </c>
      <c r="T26" s="966">
        <v>0</v>
      </c>
      <c r="U26" s="966">
        <v>0</v>
      </c>
      <c r="V26" s="966">
        <v>70</v>
      </c>
      <c r="W26" s="966">
        <v>25</v>
      </c>
      <c r="X26" s="966">
        <v>0</v>
      </c>
      <c r="Y26" s="966">
        <v>0</v>
      </c>
      <c r="Z26" s="513"/>
      <c r="AA26" s="513"/>
      <c r="AB26" s="513"/>
    </row>
    <row r="27" spans="1:28" s="1" customFormat="1" ht="14.25" customHeight="1" x14ac:dyDescent="0.2">
      <c r="A27" s="965" t="s">
        <v>13</v>
      </c>
      <c r="B27" s="320" t="s">
        <v>92</v>
      </c>
      <c r="C27" s="314" t="s">
        <v>133</v>
      </c>
      <c r="D27" s="966">
        <v>689.65</v>
      </c>
      <c r="E27" s="968">
        <v>0.17</v>
      </c>
      <c r="F27" s="968">
        <v>2.2000000000000002</v>
      </c>
      <c r="G27" s="968">
        <v>1.2</v>
      </c>
      <c r="H27" s="968">
        <v>5.93</v>
      </c>
      <c r="I27" s="968">
        <v>0.03</v>
      </c>
      <c r="J27" s="968">
        <v>0.49</v>
      </c>
      <c r="K27" s="968">
        <v>0</v>
      </c>
      <c r="L27" s="968">
        <v>0</v>
      </c>
      <c r="M27" s="968">
        <v>2.84</v>
      </c>
      <c r="N27" s="968">
        <v>10.930000000000001</v>
      </c>
      <c r="O27" s="968">
        <v>2.0699999999999998</v>
      </c>
      <c r="P27" s="968">
        <v>100</v>
      </c>
      <c r="Q27" s="968">
        <v>0.3</v>
      </c>
      <c r="R27" s="968">
        <v>1.37</v>
      </c>
      <c r="S27" s="968">
        <v>18.950000000000003</v>
      </c>
      <c r="T27" s="968">
        <v>502.53</v>
      </c>
      <c r="U27" s="968">
        <v>7.03</v>
      </c>
      <c r="V27" s="968">
        <v>19.869999999999997</v>
      </c>
      <c r="W27" s="968">
        <v>2.6700000000000004</v>
      </c>
      <c r="X27" s="968">
        <v>2.33</v>
      </c>
      <c r="Y27" s="968">
        <v>8.74</v>
      </c>
      <c r="Z27" s="513"/>
      <c r="AA27" s="513"/>
      <c r="AB27" s="513"/>
    </row>
    <row r="28" spans="1:28" s="1" customFormat="1" ht="14.25" customHeight="1" x14ac:dyDescent="0.2">
      <c r="A28" s="965" t="s">
        <v>14</v>
      </c>
      <c r="B28" s="320" t="s">
        <v>93</v>
      </c>
      <c r="C28" s="314" t="s">
        <v>53</v>
      </c>
      <c r="D28" s="966">
        <v>110.47999999999999</v>
      </c>
      <c r="E28" s="966">
        <v>4.0599999999999996</v>
      </c>
      <c r="F28" s="966">
        <v>10.58</v>
      </c>
      <c r="G28" s="966">
        <v>3.95</v>
      </c>
      <c r="H28" s="966">
        <v>7.47</v>
      </c>
      <c r="I28" s="966">
        <v>0</v>
      </c>
      <c r="J28" s="966">
        <v>0</v>
      </c>
      <c r="K28" s="966">
        <v>1.99</v>
      </c>
      <c r="L28" s="971">
        <v>0</v>
      </c>
      <c r="M28" s="966">
        <v>10.629999999999999</v>
      </c>
      <c r="N28" s="966">
        <v>5.9700000000000006</v>
      </c>
      <c r="O28" s="966">
        <v>13.17</v>
      </c>
      <c r="P28" s="966">
        <v>3.14</v>
      </c>
      <c r="Q28" s="966">
        <v>0</v>
      </c>
      <c r="R28" s="966">
        <v>0</v>
      </c>
      <c r="S28" s="966">
        <v>21.74</v>
      </c>
      <c r="T28" s="966">
        <v>4.04</v>
      </c>
      <c r="U28" s="966">
        <v>0</v>
      </c>
      <c r="V28" s="966">
        <v>0.99</v>
      </c>
      <c r="W28" s="966">
        <v>15.25</v>
      </c>
      <c r="X28" s="966">
        <v>3.9</v>
      </c>
      <c r="Y28" s="966">
        <v>3.6</v>
      </c>
      <c r="Z28" s="513"/>
      <c r="AA28" s="513"/>
      <c r="AB28" s="513"/>
    </row>
    <row r="29" spans="1:28" s="1" customFormat="1" ht="14.25" customHeight="1" x14ac:dyDescent="0.2">
      <c r="A29" s="965" t="s">
        <v>22</v>
      </c>
      <c r="B29" s="320" t="s">
        <v>94</v>
      </c>
      <c r="C29" s="314" t="s">
        <v>46</v>
      </c>
      <c r="D29" s="966">
        <v>5.63</v>
      </c>
      <c r="E29" s="968">
        <v>0</v>
      </c>
      <c r="F29" s="968">
        <v>0</v>
      </c>
      <c r="G29" s="968">
        <v>0</v>
      </c>
      <c r="H29" s="968">
        <v>0</v>
      </c>
      <c r="I29" s="968">
        <v>0</v>
      </c>
      <c r="J29" s="968">
        <v>0</v>
      </c>
      <c r="K29" s="968">
        <v>0</v>
      </c>
      <c r="L29" s="968">
        <v>0</v>
      </c>
      <c r="M29" s="968">
        <v>0</v>
      </c>
      <c r="N29" s="968">
        <v>0</v>
      </c>
      <c r="O29" s="968">
        <v>0</v>
      </c>
      <c r="P29" s="968">
        <v>0</v>
      </c>
      <c r="Q29" s="968">
        <v>0</v>
      </c>
      <c r="R29" s="968">
        <v>0</v>
      </c>
      <c r="S29" s="968">
        <v>0</v>
      </c>
      <c r="T29" s="968">
        <v>0</v>
      </c>
      <c r="U29" s="968">
        <v>0</v>
      </c>
      <c r="V29" s="968">
        <v>5.63</v>
      </c>
      <c r="W29" s="968">
        <v>0</v>
      </c>
      <c r="X29" s="968">
        <v>0</v>
      </c>
      <c r="Y29" s="968">
        <v>0</v>
      </c>
      <c r="Z29" s="513"/>
      <c r="AA29" s="513"/>
      <c r="AB29" s="513"/>
    </row>
    <row r="30" spans="1:28" s="1" customFormat="1" ht="15" customHeight="1" x14ac:dyDescent="0.2">
      <c r="A30" s="965" t="s">
        <v>23</v>
      </c>
      <c r="B30" s="320" t="s">
        <v>106</v>
      </c>
      <c r="C30" s="314" t="s">
        <v>54</v>
      </c>
      <c r="D30" s="966">
        <v>329.83</v>
      </c>
      <c r="E30" s="968">
        <v>5.5</v>
      </c>
      <c r="F30" s="968">
        <v>87.15</v>
      </c>
      <c r="G30" s="968">
        <v>14.95</v>
      </c>
      <c r="H30" s="968">
        <v>15.76</v>
      </c>
      <c r="I30" s="968">
        <v>0</v>
      </c>
      <c r="J30" s="968">
        <v>0</v>
      </c>
      <c r="K30" s="968">
        <v>0</v>
      </c>
      <c r="L30" s="968">
        <v>0</v>
      </c>
      <c r="M30" s="968">
        <v>0</v>
      </c>
      <c r="N30" s="968">
        <v>3.19</v>
      </c>
      <c r="O30" s="968">
        <v>0</v>
      </c>
      <c r="P30" s="968">
        <v>31.14</v>
      </c>
      <c r="Q30" s="968">
        <v>0</v>
      </c>
      <c r="R30" s="968">
        <v>13.24</v>
      </c>
      <c r="S30" s="968">
        <v>10.3</v>
      </c>
      <c r="T30" s="968">
        <v>10.4</v>
      </c>
      <c r="U30" s="968">
        <v>0</v>
      </c>
      <c r="V30" s="968">
        <v>61.319999999999993</v>
      </c>
      <c r="W30" s="968">
        <v>55.44</v>
      </c>
      <c r="X30" s="968">
        <v>21.439999999999998</v>
      </c>
      <c r="Y30" s="968">
        <v>0</v>
      </c>
      <c r="Z30" s="513"/>
      <c r="AA30" s="513"/>
      <c r="AB30" s="513"/>
    </row>
    <row r="31" spans="1:28" s="3" customFormat="1" ht="27" customHeight="1" x14ac:dyDescent="0.2">
      <c r="A31" s="965" t="s">
        <v>47</v>
      </c>
      <c r="B31" s="320" t="s">
        <v>139</v>
      </c>
      <c r="C31" s="314" t="s">
        <v>31</v>
      </c>
      <c r="D31" s="966">
        <v>4339.6869999999999</v>
      </c>
      <c r="E31" s="968">
        <v>189.54</v>
      </c>
      <c r="F31" s="968">
        <v>274.04000000000002</v>
      </c>
      <c r="G31" s="968">
        <v>393.4</v>
      </c>
      <c r="H31" s="968">
        <v>157.72</v>
      </c>
      <c r="I31" s="968">
        <v>134.10000000000002</v>
      </c>
      <c r="J31" s="968">
        <v>162.63</v>
      </c>
      <c r="K31" s="968">
        <v>93.72</v>
      </c>
      <c r="L31" s="968">
        <v>83.160000000000011</v>
      </c>
      <c r="M31" s="968">
        <v>153.55000000000001</v>
      </c>
      <c r="N31" s="968">
        <v>296.50900000000001</v>
      </c>
      <c r="O31" s="968">
        <v>75.078000000000017</v>
      </c>
      <c r="P31" s="968">
        <v>181.08</v>
      </c>
      <c r="Q31" s="968">
        <v>257.84999999999997</v>
      </c>
      <c r="R31" s="968">
        <v>196.37000000000003</v>
      </c>
      <c r="S31" s="968">
        <v>331.49</v>
      </c>
      <c r="T31" s="968">
        <v>375.48999999999995</v>
      </c>
      <c r="U31" s="968">
        <v>63.370000000000005</v>
      </c>
      <c r="V31" s="968">
        <v>252.65000000000003</v>
      </c>
      <c r="W31" s="968">
        <v>192.01999999999998</v>
      </c>
      <c r="X31" s="968">
        <v>350.18000000000006</v>
      </c>
      <c r="Y31" s="968">
        <v>125.74000000000001</v>
      </c>
      <c r="Z31" s="514"/>
      <c r="AA31" s="514"/>
      <c r="AB31" s="514"/>
    </row>
    <row r="32" spans="1:28" s="3" customFormat="1" ht="14.25" customHeight="1" x14ac:dyDescent="0.2">
      <c r="A32" s="965" t="s">
        <v>442</v>
      </c>
      <c r="B32" s="320" t="s">
        <v>248</v>
      </c>
      <c r="C32" s="314" t="s">
        <v>249</v>
      </c>
      <c r="D32" s="966">
        <v>2358.7470000000003</v>
      </c>
      <c r="E32" s="968">
        <v>90.16</v>
      </c>
      <c r="F32" s="968">
        <v>184.47</v>
      </c>
      <c r="G32" s="968">
        <v>132.29999999999998</v>
      </c>
      <c r="H32" s="968">
        <v>99.429999999999993</v>
      </c>
      <c r="I32" s="968">
        <v>74.34</v>
      </c>
      <c r="J32" s="968">
        <v>102.82000000000001</v>
      </c>
      <c r="K32" s="968">
        <v>68.209999999999994</v>
      </c>
      <c r="L32" s="968">
        <v>49.88</v>
      </c>
      <c r="M32" s="968">
        <v>86.28</v>
      </c>
      <c r="N32" s="968">
        <v>167.179</v>
      </c>
      <c r="O32" s="968">
        <v>58.508000000000003</v>
      </c>
      <c r="P32" s="968">
        <v>125.74</v>
      </c>
      <c r="Q32" s="968">
        <v>101</v>
      </c>
      <c r="R32" s="968">
        <v>135.99</v>
      </c>
      <c r="S32" s="968">
        <v>155.53</v>
      </c>
      <c r="T32" s="968">
        <v>109.47</v>
      </c>
      <c r="U32" s="968">
        <v>43.660000000000004</v>
      </c>
      <c r="V32" s="968">
        <v>162.18</v>
      </c>
      <c r="W32" s="968">
        <v>109.64</v>
      </c>
      <c r="X32" s="968">
        <v>211.39</v>
      </c>
      <c r="Y32" s="968">
        <v>90.570000000000007</v>
      </c>
      <c r="Z32" s="514"/>
      <c r="AA32" s="514"/>
      <c r="AB32" s="514"/>
    </row>
    <row r="33" spans="1:28" s="1" customFormat="1" ht="14.25" customHeight="1" x14ac:dyDescent="0.2">
      <c r="A33" s="965" t="s">
        <v>442</v>
      </c>
      <c r="B33" s="320" t="s">
        <v>257</v>
      </c>
      <c r="C33" s="314" t="s">
        <v>258</v>
      </c>
      <c r="D33" s="966">
        <v>1162.54</v>
      </c>
      <c r="E33" s="966">
        <v>30.63</v>
      </c>
      <c r="F33" s="966">
        <v>26.33</v>
      </c>
      <c r="G33" s="966">
        <v>225.40999999999997</v>
      </c>
      <c r="H33" s="966">
        <v>24.82</v>
      </c>
      <c r="I33" s="966">
        <v>25.939999999999998</v>
      </c>
      <c r="J33" s="966">
        <v>19.61</v>
      </c>
      <c r="K33" s="966">
        <v>10.309999999999999</v>
      </c>
      <c r="L33" s="966">
        <v>21.75</v>
      </c>
      <c r="M33" s="966">
        <v>30.94</v>
      </c>
      <c r="N33" s="966">
        <v>36.75</v>
      </c>
      <c r="O33" s="966">
        <v>9.9600000000000009</v>
      </c>
      <c r="P33" s="966">
        <v>18.16</v>
      </c>
      <c r="Q33" s="966">
        <v>133.39999999999998</v>
      </c>
      <c r="R33" s="966">
        <v>36.120000000000005</v>
      </c>
      <c r="S33" s="966">
        <v>99.91</v>
      </c>
      <c r="T33" s="966">
        <v>231.69</v>
      </c>
      <c r="U33" s="966">
        <v>12.51</v>
      </c>
      <c r="V33" s="966">
        <v>33.64</v>
      </c>
      <c r="W33" s="966">
        <v>45.22</v>
      </c>
      <c r="X33" s="966">
        <v>86.08</v>
      </c>
      <c r="Y33" s="966">
        <v>3.36</v>
      </c>
      <c r="Z33" s="513"/>
      <c r="AA33" s="513"/>
      <c r="AB33" s="513"/>
    </row>
    <row r="34" spans="1:28" s="1" customFormat="1" ht="14.25" customHeight="1" x14ac:dyDescent="0.2">
      <c r="A34" s="965" t="s">
        <v>442</v>
      </c>
      <c r="B34" s="320" t="s">
        <v>443</v>
      </c>
      <c r="C34" s="314" t="s">
        <v>245</v>
      </c>
      <c r="D34" s="966">
        <v>1.4300000000000002</v>
      </c>
      <c r="E34" s="966">
        <v>0</v>
      </c>
      <c r="F34" s="966">
        <v>0</v>
      </c>
      <c r="G34" s="966">
        <v>0.37</v>
      </c>
      <c r="H34" s="966">
        <v>0.09</v>
      </c>
      <c r="I34" s="966">
        <v>0.06</v>
      </c>
      <c r="J34" s="966">
        <v>0.06</v>
      </c>
      <c r="K34" s="966">
        <v>0.03</v>
      </c>
      <c r="L34" s="966">
        <v>6.9999999999999993E-2</v>
      </c>
      <c r="M34" s="966">
        <v>0.06</v>
      </c>
      <c r="N34" s="966">
        <v>0.01</v>
      </c>
      <c r="O34" s="966">
        <v>0.04</v>
      </c>
      <c r="P34" s="966">
        <v>0</v>
      </c>
      <c r="Q34" s="966">
        <v>0.02</v>
      </c>
      <c r="R34" s="966">
        <v>0.13</v>
      </c>
      <c r="S34" s="966">
        <v>0.05</v>
      </c>
      <c r="T34" s="966">
        <v>0</v>
      </c>
      <c r="U34" s="966">
        <v>0.03</v>
      </c>
      <c r="V34" s="966">
        <v>0.05</v>
      </c>
      <c r="W34" s="966">
        <v>0</v>
      </c>
      <c r="X34" s="966">
        <v>6.0000000000000005E-2</v>
      </c>
      <c r="Y34" s="966">
        <v>0.3</v>
      </c>
      <c r="Z34" s="513"/>
      <c r="AA34" s="513"/>
      <c r="AB34" s="513"/>
    </row>
    <row r="35" spans="1:28" ht="14.25" customHeight="1" x14ac:dyDescent="0.2">
      <c r="A35" s="965" t="s">
        <v>442</v>
      </c>
      <c r="B35" s="320" t="s">
        <v>444</v>
      </c>
      <c r="C35" s="314" t="s">
        <v>436</v>
      </c>
      <c r="D35" s="966">
        <v>8.6399999999999988</v>
      </c>
      <c r="E35" s="966">
        <v>0.17</v>
      </c>
      <c r="F35" s="966">
        <v>2.1800000000000002</v>
      </c>
      <c r="G35" s="966">
        <v>0.2</v>
      </c>
      <c r="H35" s="966">
        <v>0.25</v>
      </c>
      <c r="I35" s="966">
        <v>0.27</v>
      </c>
      <c r="J35" s="966">
        <v>0.08</v>
      </c>
      <c r="K35" s="966">
        <v>0.14000000000000001</v>
      </c>
      <c r="L35" s="966">
        <v>0.43</v>
      </c>
      <c r="M35" s="966">
        <v>0.11</v>
      </c>
      <c r="N35" s="966">
        <v>0.14000000000000001</v>
      </c>
      <c r="O35" s="966">
        <v>0.2</v>
      </c>
      <c r="P35" s="966">
        <v>0.3</v>
      </c>
      <c r="Q35" s="966">
        <v>0.22</v>
      </c>
      <c r="R35" s="966">
        <v>0.21</v>
      </c>
      <c r="S35" s="966">
        <v>0.2</v>
      </c>
      <c r="T35" s="966">
        <v>0.22999999999999998</v>
      </c>
      <c r="U35" s="966">
        <v>0.14000000000000001</v>
      </c>
      <c r="V35" s="966">
        <v>0.22000000000000003</v>
      </c>
      <c r="W35" s="966">
        <v>0.2</v>
      </c>
      <c r="X35" s="966">
        <v>0.64</v>
      </c>
      <c r="Y35" s="966">
        <v>2.11</v>
      </c>
    </row>
    <row r="36" spans="1:28" s="1" customFormat="1" ht="14.25" customHeight="1" x14ac:dyDescent="0.2">
      <c r="A36" s="965" t="s">
        <v>442</v>
      </c>
      <c r="B36" s="320" t="s">
        <v>277</v>
      </c>
      <c r="C36" s="314" t="s">
        <v>246</v>
      </c>
      <c r="D36" s="966">
        <v>71.610000000000014</v>
      </c>
      <c r="E36" s="966">
        <v>3.41</v>
      </c>
      <c r="F36" s="966">
        <v>4.7699999999999996</v>
      </c>
      <c r="G36" s="966">
        <v>4.12</v>
      </c>
      <c r="H36" s="966">
        <v>6.11</v>
      </c>
      <c r="I36" s="966">
        <v>0.98</v>
      </c>
      <c r="J36" s="966">
        <v>3.39</v>
      </c>
      <c r="K36" s="966">
        <v>2.78</v>
      </c>
      <c r="L36" s="966">
        <v>1.04</v>
      </c>
      <c r="M36" s="966">
        <v>1.93</v>
      </c>
      <c r="N36" s="966">
        <v>2.2999999999999998</v>
      </c>
      <c r="O36" s="966">
        <v>2.46</v>
      </c>
      <c r="P36" s="966">
        <v>4.7700000000000005</v>
      </c>
      <c r="Q36" s="966">
        <v>1.31</v>
      </c>
      <c r="R36" s="966">
        <v>2.02</v>
      </c>
      <c r="S36" s="966">
        <v>1.8599999999999999</v>
      </c>
      <c r="T36" s="966">
        <v>2.13</v>
      </c>
      <c r="U36" s="966">
        <v>1</v>
      </c>
      <c r="V36" s="966">
        <v>7.13</v>
      </c>
      <c r="W36" s="966">
        <v>5.47</v>
      </c>
      <c r="X36" s="966">
        <v>1.9400000000000002</v>
      </c>
      <c r="Y36" s="966">
        <v>10.690000000000001</v>
      </c>
      <c r="Z36" s="513"/>
      <c r="AA36" s="513"/>
      <c r="AB36" s="513"/>
    </row>
    <row r="37" spans="1:28" s="1" customFormat="1" ht="14.25" customHeight="1" x14ac:dyDescent="0.2">
      <c r="A37" s="965" t="s">
        <v>442</v>
      </c>
      <c r="B37" s="320" t="s">
        <v>445</v>
      </c>
      <c r="C37" s="314" t="s">
        <v>437</v>
      </c>
      <c r="D37" s="966">
        <v>63.13</v>
      </c>
      <c r="E37" s="968">
        <v>3.59</v>
      </c>
      <c r="F37" s="968">
        <v>4.4400000000000004</v>
      </c>
      <c r="G37" s="968">
        <v>7.1099999999999994</v>
      </c>
      <c r="H37" s="968">
        <v>2.6300000000000003</v>
      </c>
      <c r="I37" s="968">
        <v>1.93</v>
      </c>
      <c r="J37" s="968">
        <v>3.3200000000000003</v>
      </c>
      <c r="K37" s="968">
        <v>0.3</v>
      </c>
      <c r="L37" s="968">
        <v>0.85</v>
      </c>
      <c r="M37" s="968">
        <v>1.22</v>
      </c>
      <c r="N37" s="968">
        <v>5.81</v>
      </c>
      <c r="O37" s="968">
        <v>1.59</v>
      </c>
      <c r="P37" s="968">
        <v>2.1800000000000002</v>
      </c>
      <c r="Q37" s="968">
        <v>1.55</v>
      </c>
      <c r="R37" s="968">
        <v>1.49</v>
      </c>
      <c r="S37" s="968">
        <v>4.24</v>
      </c>
      <c r="T37" s="968">
        <v>3.25</v>
      </c>
      <c r="U37" s="968">
        <v>1.88</v>
      </c>
      <c r="V37" s="968">
        <v>2.83</v>
      </c>
      <c r="W37" s="968">
        <v>7.17</v>
      </c>
      <c r="X37" s="968">
        <v>4.12</v>
      </c>
      <c r="Y37" s="968">
        <v>1.63</v>
      </c>
      <c r="Z37" s="513"/>
      <c r="AA37" s="513"/>
      <c r="AB37" s="513"/>
    </row>
    <row r="38" spans="1:28" s="1" customFormat="1" ht="14.25" customHeight="1" x14ac:dyDescent="0.2">
      <c r="A38" s="965" t="s">
        <v>442</v>
      </c>
      <c r="B38" s="320" t="s">
        <v>449</v>
      </c>
      <c r="C38" s="314" t="s">
        <v>438</v>
      </c>
      <c r="D38" s="966">
        <v>22.029999999999998</v>
      </c>
      <c r="E38" s="968">
        <v>3.26</v>
      </c>
      <c r="F38" s="968">
        <v>0.27</v>
      </c>
      <c r="G38" s="968">
        <v>2.1</v>
      </c>
      <c r="H38" s="968">
        <v>0.02</v>
      </c>
      <c r="I38" s="968">
        <v>0</v>
      </c>
      <c r="J38" s="968">
        <v>0.08</v>
      </c>
      <c r="K38" s="968">
        <v>0.15</v>
      </c>
      <c r="L38" s="968">
        <v>0</v>
      </c>
      <c r="M38" s="968">
        <v>7.0000000000000007E-2</v>
      </c>
      <c r="N38" s="968">
        <v>0.17</v>
      </c>
      <c r="O38" s="968">
        <v>0.01</v>
      </c>
      <c r="P38" s="968">
        <v>5.52</v>
      </c>
      <c r="Q38" s="968">
        <v>0</v>
      </c>
      <c r="R38" s="968">
        <v>0.03</v>
      </c>
      <c r="S38" s="968">
        <v>10.01</v>
      </c>
      <c r="T38" s="968">
        <v>0.11</v>
      </c>
      <c r="U38" s="968">
        <v>0.06</v>
      </c>
      <c r="V38" s="968">
        <v>0.03</v>
      </c>
      <c r="W38" s="968">
        <v>0</v>
      </c>
      <c r="X38" s="968">
        <v>0</v>
      </c>
      <c r="Y38" s="968">
        <v>0.14000000000000001</v>
      </c>
      <c r="Z38" s="513"/>
      <c r="AA38" s="513"/>
      <c r="AB38" s="513"/>
    </row>
    <row r="39" spans="1:28" s="1" customFormat="1" ht="14.25" customHeight="1" x14ac:dyDescent="0.2">
      <c r="A39" s="965" t="s">
        <v>442</v>
      </c>
      <c r="B39" s="320" t="s">
        <v>363</v>
      </c>
      <c r="C39" s="314" t="s">
        <v>364</v>
      </c>
      <c r="D39" s="966">
        <v>4.6899999999999995</v>
      </c>
      <c r="E39" s="968">
        <v>0.38</v>
      </c>
      <c r="F39" s="968">
        <v>0.48000000000000004</v>
      </c>
      <c r="G39" s="968">
        <v>0.13999999999999999</v>
      </c>
      <c r="H39" s="968">
        <v>0.16</v>
      </c>
      <c r="I39" s="968">
        <v>0.23</v>
      </c>
      <c r="J39" s="968">
        <v>0.28999999999999998</v>
      </c>
      <c r="K39" s="968">
        <v>0.55000000000000004</v>
      </c>
      <c r="L39" s="968">
        <v>6.0000000000000005E-2</v>
      </c>
      <c r="M39" s="968">
        <v>0.16999999999999998</v>
      </c>
      <c r="N39" s="968">
        <v>0.16</v>
      </c>
      <c r="O39" s="968">
        <v>0.05</v>
      </c>
      <c r="P39" s="968">
        <v>0.17</v>
      </c>
      <c r="Q39" s="968">
        <v>0.15000000000000002</v>
      </c>
      <c r="R39" s="968">
        <v>0.23</v>
      </c>
      <c r="S39" s="968">
        <v>0.13</v>
      </c>
      <c r="T39" s="968">
        <v>0.26</v>
      </c>
      <c r="U39" s="968">
        <v>0.1</v>
      </c>
      <c r="V39" s="968">
        <v>0.21000000000000002</v>
      </c>
      <c r="W39" s="968">
        <v>0.1</v>
      </c>
      <c r="X39" s="968">
        <v>0.21999999999999997</v>
      </c>
      <c r="Y39" s="968">
        <v>0.45</v>
      </c>
      <c r="Z39" s="513"/>
      <c r="AA39" s="513"/>
      <c r="AB39" s="513"/>
    </row>
    <row r="40" spans="1:28" s="1" customFormat="1" ht="14.25" customHeight="1" x14ac:dyDescent="0.2">
      <c r="A40" s="965" t="s">
        <v>442</v>
      </c>
      <c r="B40" s="320" t="s">
        <v>450</v>
      </c>
      <c r="C40" s="314" t="s">
        <v>439</v>
      </c>
      <c r="D40" s="966">
        <v>0</v>
      </c>
      <c r="E40" s="968">
        <v>0</v>
      </c>
      <c r="F40" s="968">
        <v>0</v>
      </c>
      <c r="G40" s="968">
        <v>0</v>
      </c>
      <c r="H40" s="968">
        <v>0</v>
      </c>
      <c r="I40" s="968">
        <v>0</v>
      </c>
      <c r="J40" s="968">
        <v>0</v>
      </c>
      <c r="K40" s="968">
        <v>0</v>
      </c>
      <c r="L40" s="968">
        <v>0</v>
      </c>
      <c r="M40" s="968">
        <v>0</v>
      </c>
      <c r="N40" s="968">
        <v>0</v>
      </c>
      <c r="O40" s="968">
        <v>0</v>
      </c>
      <c r="P40" s="968">
        <v>0</v>
      </c>
      <c r="Q40" s="968">
        <v>0</v>
      </c>
      <c r="R40" s="968">
        <v>0</v>
      </c>
      <c r="S40" s="968">
        <v>0</v>
      </c>
      <c r="T40" s="968">
        <v>0</v>
      </c>
      <c r="U40" s="968">
        <v>0</v>
      </c>
      <c r="V40" s="968">
        <v>0</v>
      </c>
      <c r="W40" s="968">
        <v>0</v>
      </c>
      <c r="X40" s="968">
        <v>0</v>
      </c>
      <c r="Y40" s="968">
        <v>0</v>
      </c>
      <c r="Z40" s="513"/>
      <c r="AA40" s="513"/>
      <c r="AB40" s="513"/>
    </row>
    <row r="41" spans="1:28" ht="14.25" customHeight="1" x14ac:dyDescent="0.2">
      <c r="A41" s="965" t="s">
        <v>442</v>
      </c>
      <c r="B41" s="320" t="s">
        <v>454</v>
      </c>
      <c r="C41" s="314" t="s">
        <v>156</v>
      </c>
      <c r="D41" s="966">
        <v>36.080000000000005</v>
      </c>
      <c r="E41" s="966">
        <v>0</v>
      </c>
      <c r="F41" s="966">
        <v>0</v>
      </c>
      <c r="G41" s="966">
        <v>0</v>
      </c>
      <c r="H41" s="966">
        <v>0</v>
      </c>
      <c r="I41" s="966">
        <v>0.18</v>
      </c>
      <c r="J41" s="966">
        <v>0.3</v>
      </c>
      <c r="K41" s="966">
        <v>0</v>
      </c>
      <c r="L41" s="966">
        <v>0</v>
      </c>
      <c r="M41" s="966">
        <v>0.43</v>
      </c>
      <c r="N41" s="966">
        <v>8.52</v>
      </c>
      <c r="O41" s="966">
        <v>0</v>
      </c>
      <c r="P41" s="966">
        <v>7.55</v>
      </c>
      <c r="Q41" s="966">
        <v>1.31</v>
      </c>
      <c r="R41" s="966">
        <v>0</v>
      </c>
      <c r="S41" s="966">
        <v>0</v>
      </c>
      <c r="T41" s="966">
        <v>8.1300000000000008</v>
      </c>
      <c r="U41" s="966">
        <v>0.69</v>
      </c>
      <c r="V41" s="966">
        <v>8.9700000000000006</v>
      </c>
      <c r="W41" s="966">
        <v>0</v>
      </c>
      <c r="X41" s="966">
        <v>0</v>
      </c>
      <c r="Y41" s="966">
        <v>0</v>
      </c>
    </row>
    <row r="42" spans="1:28" ht="14.25" customHeight="1" x14ac:dyDescent="0.2">
      <c r="A42" s="965" t="s">
        <v>442</v>
      </c>
      <c r="B42" s="320" t="s">
        <v>88</v>
      </c>
      <c r="C42" s="314" t="s">
        <v>77</v>
      </c>
      <c r="D42" s="966">
        <v>16.349999999999998</v>
      </c>
      <c r="E42" s="966">
        <v>9.74</v>
      </c>
      <c r="F42" s="966">
        <v>0.7</v>
      </c>
      <c r="G42" s="966">
        <v>2</v>
      </c>
      <c r="H42" s="966">
        <v>0.17</v>
      </c>
      <c r="I42" s="966">
        <v>0</v>
      </c>
      <c r="J42" s="966">
        <v>0</v>
      </c>
      <c r="K42" s="966">
        <v>0.5</v>
      </c>
      <c r="L42" s="966">
        <v>0</v>
      </c>
      <c r="M42" s="966">
        <v>0</v>
      </c>
      <c r="N42" s="966">
        <v>1.03</v>
      </c>
      <c r="O42" s="966">
        <v>0</v>
      </c>
      <c r="P42" s="966">
        <v>0</v>
      </c>
      <c r="Q42" s="966">
        <v>0</v>
      </c>
      <c r="R42" s="966">
        <v>0</v>
      </c>
      <c r="S42" s="966">
        <v>0.5</v>
      </c>
      <c r="T42" s="966">
        <v>0.16</v>
      </c>
      <c r="U42" s="966">
        <v>0</v>
      </c>
      <c r="V42" s="966">
        <v>1.2</v>
      </c>
      <c r="W42" s="966">
        <v>0.12</v>
      </c>
      <c r="X42" s="966">
        <v>0.23</v>
      </c>
      <c r="Y42" s="966">
        <v>0</v>
      </c>
    </row>
    <row r="43" spans="1:28" ht="14.25" customHeight="1" x14ac:dyDescent="0.2">
      <c r="A43" s="965" t="s">
        <v>442</v>
      </c>
      <c r="B43" s="320" t="s">
        <v>98</v>
      </c>
      <c r="C43" s="314" t="s">
        <v>103</v>
      </c>
      <c r="D43" s="966">
        <v>54.949999999999996</v>
      </c>
      <c r="E43" s="966">
        <v>21.09</v>
      </c>
      <c r="F43" s="966">
        <v>0.99</v>
      </c>
      <c r="G43" s="966">
        <v>0.64</v>
      </c>
      <c r="H43" s="966">
        <v>0</v>
      </c>
      <c r="I43" s="966">
        <v>0.68</v>
      </c>
      <c r="J43" s="966">
        <v>5.78</v>
      </c>
      <c r="K43" s="966">
        <v>2.7</v>
      </c>
      <c r="L43" s="966">
        <v>0.61</v>
      </c>
      <c r="M43" s="966">
        <v>1.56</v>
      </c>
      <c r="N43" s="966">
        <v>1.5899999999999999</v>
      </c>
      <c r="O43" s="966">
        <v>0</v>
      </c>
      <c r="P43" s="966">
        <v>4.62</v>
      </c>
      <c r="Q43" s="966">
        <v>1.48</v>
      </c>
      <c r="R43" s="966">
        <v>0.31</v>
      </c>
      <c r="S43" s="966">
        <v>3.57</v>
      </c>
      <c r="T43" s="966">
        <v>0.19</v>
      </c>
      <c r="U43" s="966">
        <v>0.21</v>
      </c>
      <c r="V43" s="966">
        <v>0</v>
      </c>
      <c r="W43" s="966">
        <v>0.11</v>
      </c>
      <c r="X43" s="966">
        <v>5.99</v>
      </c>
      <c r="Y43" s="966">
        <v>2.83</v>
      </c>
    </row>
    <row r="44" spans="1:28" ht="24" customHeight="1" x14ac:dyDescent="0.2">
      <c r="A44" s="965" t="s">
        <v>442</v>
      </c>
      <c r="B44" s="320" t="s">
        <v>457</v>
      </c>
      <c r="C44" s="314" t="s">
        <v>48</v>
      </c>
      <c r="D44" s="966">
        <v>528.39</v>
      </c>
      <c r="E44" s="966">
        <v>27</v>
      </c>
      <c r="F44" s="966">
        <v>48.92</v>
      </c>
      <c r="G44" s="966">
        <v>18.7</v>
      </c>
      <c r="H44" s="966">
        <v>23.58</v>
      </c>
      <c r="I44" s="966">
        <v>29.49</v>
      </c>
      <c r="J44" s="966">
        <v>26.9</v>
      </c>
      <c r="K44" s="966">
        <v>7.67</v>
      </c>
      <c r="L44" s="966">
        <v>8.4700000000000006</v>
      </c>
      <c r="M44" s="966">
        <v>30.44</v>
      </c>
      <c r="N44" s="966">
        <v>72.5</v>
      </c>
      <c r="O44" s="966">
        <v>2.2599999999999998</v>
      </c>
      <c r="P44" s="966">
        <v>11.84</v>
      </c>
      <c r="Q44" s="966">
        <v>17.41</v>
      </c>
      <c r="R44" s="966">
        <v>19.84</v>
      </c>
      <c r="S44" s="966">
        <v>55.489999999999995</v>
      </c>
      <c r="T44" s="966">
        <v>19.03</v>
      </c>
      <c r="U44" s="966">
        <v>3.04</v>
      </c>
      <c r="V44" s="966">
        <v>36.19</v>
      </c>
      <c r="W44" s="966">
        <v>23.81</v>
      </c>
      <c r="X44" s="966">
        <v>39.129999999999995</v>
      </c>
      <c r="Y44" s="966">
        <v>6.68</v>
      </c>
    </row>
    <row r="45" spans="1:28" ht="15.75" customHeight="1" x14ac:dyDescent="0.2">
      <c r="A45" s="965" t="s">
        <v>442</v>
      </c>
      <c r="B45" s="320" t="s">
        <v>452</v>
      </c>
      <c r="C45" s="314" t="s">
        <v>440</v>
      </c>
      <c r="D45" s="966">
        <v>0.32</v>
      </c>
      <c r="E45" s="966">
        <v>0</v>
      </c>
      <c r="F45" s="966">
        <v>0</v>
      </c>
      <c r="G45" s="966">
        <v>0</v>
      </c>
      <c r="H45" s="966">
        <v>0</v>
      </c>
      <c r="I45" s="966">
        <v>0</v>
      </c>
      <c r="J45" s="966">
        <v>0</v>
      </c>
      <c r="K45" s="966">
        <v>0</v>
      </c>
      <c r="L45" s="966">
        <v>0</v>
      </c>
      <c r="M45" s="966">
        <v>0</v>
      </c>
      <c r="N45" s="966">
        <v>0</v>
      </c>
      <c r="O45" s="966">
        <v>0</v>
      </c>
      <c r="P45" s="966">
        <v>0</v>
      </c>
      <c r="Q45" s="966">
        <v>0</v>
      </c>
      <c r="R45" s="966">
        <v>0</v>
      </c>
      <c r="S45" s="966">
        <v>0</v>
      </c>
      <c r="T45" s="966">
        <v>0</v>
      </c>
      <c r="U45" s="966">
        <v>0.05</v>
      </c>
      <c r="V45" s="966">
        <v>0</v>
      </c>
      <c r="W45" s="966">
        <v>0</v>
      </c>
      <c r="X45" s="966">
        <v>0</v>
      </c>
      <c r="Y45" s="966">
        <v>0.27</v>
      </c>
    </row>
    <row r="46" spans="1:28" ht="14.25" customHeight="1" x14ac:dyDescent="0.2">
      <c r="A46" s="965" t="s">
        <v>442</v>
      </c>
      <c r="B46" s="320" t="s">
        <v>453</v>
      </c>
      <c r="C46" s="314" t="s">
        <v>441</v>
      </c>
      <c r="D46" s="966">
        <v>0.09</v>
      </c>
      <c r="E46" s="966">
        <v>0.09</v>
      </c>
      <c r="F46" s="966">
        <v>0</v>
      </c>
      <c r="G46" s="966">
        <v>0</v>
      </c>
      <c r="H46" s="966">
        <v>0</v>
      </c>
      <c r="I46" s="966">
        <v>0</v>
      </c>
      <c r="J46" s="966">
        <v>0</v>
      </c>
      <c r="K46" s="966">
        <v>0</v>
      </c>
      <c r="L46" s="966">
        <v>0</v>
      </c>
      <c r="M46" s="966">
        <v>0</v>
      </c>
      <c r="N46" s="966">
        <v>0</v>
      </c>
      <c r="O46" s="966">
        <v>0</v>
      </c>
      <c r="P46" s="966">
        <v>0</v>
      </c>
      <c r="Q46" s="966">
        <v>0</v>
      </c>
      <c r="R46" s="966">
        <v>0</v>
      </c>
      <c r="S46" s="966">
        <v>0</v>
      </c>
      <c r="T46" s="966">
        <v>0</v>
      </c>
      <c r="U46" s="966">
        <v>0</v>
      </c>
      <c r="V46" s="966">
        <v>0</v>
      </c>
      <c r="W46" s="966">
        <v>0</v>
      </c>
      <c r="X46" s="966">
        <v>0</v>
      </c>
      <c r="Y46" s="966">
        <v>0</v>
      </c>
    </row>
    <row r="47" spans="1:28" ht="14.25" customHeight="1" x14ac:dyDescent="0.2">
      <c r="A47" s="965" t="s">
        <v>442</v>
      </c>
      <c r="B47" s="320" t="s">
        <v>345</v>
      </c>
      <c r="C47" s="314" t="s">
        <v>346</v>
      </c>
      <c r="D47" s="966">
        <v>10.65</v>
      </c>
      <c r="E47" s="966">
        <v>0</v>
      </c>
      <c r="F47" s="966">
        <v>0.48</v>
      </c>
      <c r="G47" s="966">
        <v>0.3</v>
      </c>
      <c r="H47" s="966">
        <v>0.46</v>
      </c>
      <c r="I47" s="966">
        <v>0</v>
      </c>
      <c r="J47" s="966">
        <v>0</v>
      </c>
      <c r="K47" s="966">
        <v>0.38</v>
      </c>
      <c r="L47" s="966">
        <v>0</v>
      </c>
      <c r="M47" s="966">
        <v>0.33999999999999997</v>
      </c>
      <c r="N47" s="966">
        <v>0.35</v>
      </c>
      <c r="O47" s="966">
        <v>0</v>
      </c>
      <c r="P47" s="966">
        <v>0.23</v>
      </c>
      <c r="Q47" s="966">
        <v>0</v>
      </c>
      <c r="R47" s="966">
        <v>0</v>
      </c>
      <c r="S47" s="966">
        <v>0</v>
      </c>
      <c r="T47" s="966">
        <v>0.84</v>
      </c>
      <c r="U47" s="966">
        <v>0</v>
      </c>
      <c r="V47" s="966">
        <v>0</v>
      </c>
      <c r="W47" s="966">
        <v>0.18</v>
      </c>
      <c r="X47" s="966">
        <v>0.38</v>
      </c>
      <c r="Y47" s="966">
        <v>6.71</v>
      </c>
    </row>
    <row r="48" spans="1:28" ht="14.25" customHeight="1" x14ac:dyDescent="0.2">
      <c r="A48" s="965" t="s">
        <v>138</v>
      </c>
      <c r="B48" s="320" t="s">
        <v>128</v>
      </c>
      <c r="C48" s="314" t="s">
        <v>132</v>
      </c>
      <c r="D48" s="966">
        <v>0</v>
      </c>
      <c r="E48" s="966">
        <v>0</v>
      </c>
      <c r="F48" s="966">
        <v>0</v>
      </c>
      <c r="G48" s="966">
        <v>0</v>
      </c>
      <c r="H48" s="966">
        <v>0</v>
      </c>
      <c r="I48" s="966">
        <v>0</v>
      </c>
      <c r="J48" s="966">
        <v>0</v>
      </c>
      <c r="K48" s="966">
        <v>0</v>
      </c>
      <c r="L48" s="966">
        <v>0</v>
      </c>
      <c r="M48" s="966">
        <v>0</v>
      </c>
      <c r="N48" s="966">
        <v>0</v>
      </c>
      <c r="O48" s="966">
        <v>0</v>
      </c>
      <c r="P48" s="966">
        <v>0</v>
      </c>
      <c r="Q48" s="966">
        <v>0</v>
      </c>
      <c r="R48" s="966">
        <v>0</v>
      </c>
      <c r="S48" s="966">
        <v>0</v>
      </c>
      <c r="T48" s="966">
        <v>0</v>
      </c>
      <c r="U48" s="966">
        <v>0</v>
      </c>
      <c r="V48" s="966">
        <v>0</v>
      </c>
      <c r="W48" s="966">
        <v>0</v>
      </c>
      <c r="X48" s="966">
        <v>0</v>
      </c>
      <c r="Y48" s="966">
        <v>0</v>
      </c>
    </row>
    <row r="49" spans="1:27" ht="14.25" customHeight="1" x14ac:dyDescent="0.2">
      <c r="A49" s="965" t="s">
        <v>183</v>
      </c>
      <c r="B49" s="320" t="s">
        <v>161</v>
      </c>
      <c r="C49" s="314" t="s">
        <v>159</v>
      </c>
      <c r="D49" s="966">
        <v>35.089999999999989</v>
      </c>
      <c r="E49" s="966">
        <v>1.26</v>
      </c>
      <c r="F49" s="966">
        <v>2.5499999999999998</v>
      </c>
      <c r="G49" s="966">
        <v>4.0199999999999996</v>
      </c>
      <c r="H49" s="966">
        <v>0.14000000000000004</v>
      </c>
      <c r="I49" s="966">
        <v>0.80999999999999994</v>
      </c>
      <c r="J49" s="966">
        <v>2.84</v>
      </c>
      <c r="K49" s="966">
        <v>1.61</v>
      </c>
      <c r="L49" s="966">
        <v>0.75</v>
      </c>
      <c r="M49" s="966">
        <v>1.1200000000000001</v>
      </c>
      <c r="N49" s="966">
        <v>2.84</v>
      </c>
      <c r="O49" s="966">
        <v>1.33</v>
      </c>
      <c r="P49" s="966">
        <v>2.06</v>
      </c>
      <c r="Q49" s="966">
        <v>1.72</v>
      </c>
      <c r="R49" s="966">
        <v>1.88</v>
      </c>
      <c r="S49" s="966">
        <v>1</v>
      </c>
      <c r="T49" s="966">
        <v>1.3900000000000001</v>
      </c>
      <c r="U49" s="966">
        <v>1.1499999999999999</v>
      </c>
      <c r="V49" s="966">
        <v>0.98000000000000009</v>
      </c>
      <c r="W49" s="966">
        <v>1.63</v>
      </c>
      <c r="X49" s="966">
        <v>2.93</v>
      </c>
      <c r="Y49" s="966">
        <v>1.08</v>
      </c>
    </row>
    <row r="50" spans="1:27" ht="14.25" customHeight="1" x14ac:dyDescent="0.2">
      <c r="A50" s="965" t="s">
        <v>184</v>
      </c>
      <c r="B50" s="320" t="s">
        <v>162</v>
      </c>
      <c r="C50" s="314" t="s">
        <v>160</v>
      </c>
      <c r="D50" s="966">
        <v>20.07</v>
      </c>
      <c r="E50" s="966">
        <v>0.05</v>
      </c>
      <c r="F50" s="966">
        <v>0.76</v>
      </c>
      <c r="G50" s="966">
        <v>0.08</v>
      </c>
      <c r="H50" s="966">
        <v>0.49</v>
      </c>
      <c r="I50" s="966">
        <v>0</v>
      </c>
      <c r="J50" s="966">
        <v>0</v>
      </c>
      <c r="K50" s="966">
        <v>0</v>
      </c>
      <c r="L50" s="966">
        <v>0</v>
      </c>
      <c r="M50" s="966">
        <v>0</v>
      </c>
      <c r="N50" s="966">
        <v>0.86</v>
      </c>
      <c r="O50" s="966">
        <v>0</v>
      </c>
      <c r="P50" s="966">
        <v>0</v>
      </c>
      <c r="Q50" s="966">
        <v>0</v>
      </c>
      <c r="R50" s="966">
        <v>0</v>
      </c>
      <c r="S50" s="966">
        <v>2.34</v>
      </c>
      <c r="T50" s="966">
        <v>0</v>
      </c>
      <c r="U50" s="966">
        <v>0</v>
      </c>
      <c r="V50" s="966">
        <v>0.15</v>
      </c>
      <c r="W50" s="966">
        <v>0.48</v>
      </c>
      <c r="X50" s="966">
        <v>0.19</v>
      </c>
      <c r="Y50" s="966">
        <v>14.67</v>
      </c>
    </row>
    <row r="51" spans="1:27" ht="14.25" customHeight="1" x14ac:dyDescent="0.2">
      <c r="A51" s="965" t="s">
        <v>185</v>
      </c>
      <c r="B51" s="320" t="s">
        <v>95</v>
      </c>
      <c r="C51" s="314" t="s">
        <v>100</v>
      </c>
      <c r="D51" s="966">
        <v>1328.8400000000001</v>
      </c>
      <c r="E51" s="966">
        <v>58.65</v>
      </c>
      <c r="F51" s="966">
        <v>78.14</v>
      </c>
      <c r="G51" s="966">
        <v>57.339999999999996</v>
      </c>
      <c r="H51" s="966">
        <v>59.97</v>
      </c>
      <c r="I51" s="966">
        <v>88.039999999999992</v>
      </c>
      <c r="J51" s="966">
        <v>50.61</v>
      </c>
      <c r="K51" s="966">
        <v>47.61</v>
      </c>
      <c r="L51" s="966">
        <v>53.19</v>
      </c>
      <c r="M51" s="966">
        <v>65.36</v>
      </c>
      <c r="N51" s="966">
        <v>55.96</v>
      </c>
      <c r="O51" s="966">
        <v>41.14</v>
      </c>
      <c r="P51" s="966">
        <v>69.58</v>
      </c>
      <c r="Q51" s="966">
        <v>60.58</v>
      </c>
      <c r="R51" s="966">
        <v>58.319999999999993</v>
      </c>
      <c r="S51" s="966">
        <v>73.36999999999999</v>
      </c>
      <c r="T51" s="966">
        <v>66.13</v>
      </c>
      <c r="U51" s="966">
        <v>90.28</v>
      </c>
      <c r="V51" s="966">
        <v>72.400000000000006</v>
      </c>
      <c r="W51" s="966">
        <v>102.36000000000001</v>
      </c>
      <c r="X51" s="966">
        <v>79.81</v>
      </c>
      <c r="Y51" s="966">
        <v>0</v>
      </c>
    </row>
    <row r="52" spans="1:27" ht="14.25" customHeight="1" x14ac:dyDescent="0.2">
      <c r="A52" s="965" t="s">
        <v>186</v>
      </c>
      <c r="B52" s="320" t="s">
        <v>96</v>
      </c>
      <c r="C52" s="314" t="s">
        <v>101</v>
      </c>
      <c r="D52" s="966">
        <v>125.52000000000001</v>
      </c>
      <c r="E52" s="966">
        <v>0</v>
      </c>
      <c r="F52" s="966">
        <v>0</v>
      </c>
      <c r="G52" s="966">
        <v>0</v>
      </c>
      <c r="H52" s="966">
        <v>0</v>
      </c>
      <c r="I52" s="966">
        <v>0</v>
      </c>
      <c r="J52" s="966">
        <v>0</v>
      </c>
      <c r="K52" s="966">
        <v>0</v>
      </c>
      <c r="L52" s="966">
        <v>0</v>
      </c>
      <c r="M52" s="966">
        <v>0</v>
      </c>
      <c r="N52" s="966">
        <v>0</v>
      </c>
      <c r="O52" s="966">
        <v>0</v>
      </c>
      <c r="P52" s="966">
        <v>0</v>
      </c>
      <c r="Q52" s="966">
        <v>0</v>
      </c>
      <c r="R52" s="966">
        <v>0</v>
      </c>
      <c r="S52" s="966">
        <v>0</v>
      </c>
      <c r="T52" s="966">
        <v>0</v>
      </c>
      <c r="U52" s="966">
        <v>0</v>
      </c>
      <c r="V52" s="966">
        <v>0</v>
      </c>
      <c r="W52" s="966">
        <v>0</v>
      </c>
      <c r="X52" s="966">
        <v>0</v>
      </c>
      <c r="Y52" s="966">
        <v>125.52000000000001</v>
      </c>
    </row>
    <row r="53" spans="1:27" ht="14.25" customHeight="1" x14ac:dyDescent="0.2">
      <c r="A53" s="965" t="s">
        <v>187</v>
      </c>
      <c r="B53" s="320" t="s">
        <v>97</v>
      </c>
      <c r="C53" s="314" t="s">
        <v>105</v>
      </c>
      <c r="D53" s="966">
        <v>20.6</v>
      </c>
      <c r="E53" s="966">
        <v>0.2</v>
      </c>
      <c r="F53" s="966">
        <v>2.7399999999999998</v>
      </c>
      <c r="G53" s="966">
        <v>0.52</v>
      </c>
      <c r="H53" s="966">
        <v>0.54</v>
      </c>
      <c r="I53" s="966">
        <v>2.0699999999999998</v>
      </c>
      <c r="J53" s="966">
        <v>0.42000000000000004</v>
      </c>
      <c r="K53" s="966">
        <v>0.63</v>
      </c>
      <c r="L53" s="966">
        <v>0.28000000000000003</v>
      </c>
      <c r="M53" s="966">
        <v>0.48</v>
      </c>
      <c r="N53" s="966">
        <v>7.999999999999996E-2</v>
      </c>
      <c r="O53" s="966">
        <v>0.17</v>
      </c>
      <c r="P53" s="966">
        <v>0.28000000000000003</v>
      </c>
      <c r="Q53" s="966">
        <v>0.66999999999999993</v>
      </c>
      <c r="R53" s="966">
        <v>0.55000000000000004</v>
      </c>
      <c r="S53" s="966">
        <v>0.73</v>
      </c>
      <c r="T53" s="966">
        <v>0.55000000000000004</v>
      </c>
      <c r="U53" s="966">
        <v>0.62</v>
      </c>
      <c r="V53" s="966">
        <v>0.62000000000000011</v>
      </c>
      <c r="W53" s="966">
        <v>1.8299999999999998</v>
      </c>
      <c r="X53" s="966">
        <v>2.17</v>
      </c>
      <c r="Y53" s="966">
        <v>4.45</v>
      </c>
    </row>
    <row r="54" spans="1:27" ht="12.75" customHeight="1" x14ac:dyDescent="0.2">
      <c r="A54" s="965" t="s">
        <v>188</v>
      </c>
      <c r="B54" s="320" t="s">
        <v>125</v>
      </c>
      <c r="C54" s="314" t="s">
        <v>102</v>
      </c>
      <c r="D54" s="966">
        <v>5.77</v>
      </c>
      <c r="E54" s="966">
        <v>0</v>
      </c>
      <c r="F54" s="966">
        <v>0</v>
      </c>
      <c r="G54" s="966">
        <v>0</v>
      </c>
      <c r="H54" s="966">
        <v>0</v>
      </c>
      <c r="I54" s="966">
        <v>0</v>
      </c>
      <c r="J54" s="966">
        <v>0</v>
      </c>
      <c r="K54" s="966">
        <v>0</v>
      </c>
      <c r="L54" s="966">
        <v>0</v>
      </c>
      <c r="M54" s="966">
        <v>0</v>
      </c>
      <c r="N54" s="966">
        <v>0</v>
      </c>
      <c r="O54" s="966">
        <v>0</v>
      </c>
      <c r="P54" s="966">
        <v>0.05</v>
      </c>
      <c r="Q54" s="966">
        <v>0</v>
      </c>
      <c r="R54" s="966">
        <v>0</v>
      </c>
      <c r="S54" s="966">
        <v>0.06</v>
      </c>
      <c r="T54" s="966">
        <v>3.41</v>
      </c>
      <c r="U54" s="966">
        <v>0</v>
      </c>
      <c r="V54" s="966">
        <v>0</v>
      </c>
      <c r="W54" s="966">
        <v>0</v>
      </c>
      <c r="X54" s="966">
        <v>0</v>
      </c>
      <c r="Y54" s="966">
        <v>2.25</v>
      </c>
    </row>
    <row r="55" spans="1:27" ht="14.25" customHeight="1" x14ac:dyDescent="0.2">
      <c r="A55" s="965" t="s">
        <v>189</v>
      </c>
      <c r="B55" s="320" t="s">
        <v>129</v>
      </c>
      <c r="C55" s="314" t="s">
        <v>126</v>
      </c>
      <c r="D55" s="966">
        <v>0</v>
      </c>
      <c r="E55" s="966">
        <v>0</v>
      </c>
      <c r="F55" s="966">
        <v>0</v>
      </c>
      <c r="G55" s="966">
        <v>0</v>
      </c>
      <c r="H55" s="966">
        <v>0</v>
      </c>
      <c r="I55" s="966">
        <v>0</v>
      </c>
      <c r="J55" s="966">
        <v>0</v>
      </c>
      <c r="K55" s="966">
        <v>0</v>
      </c>
      <c r="L55" s="966">
        <v>0</v>
      </c>
      <c r="M55" s="966">
        <v>0</v>
      </c>
      <c r="N55" s="966">
        <v>0</v>
      </c>
      <c r="O55" s="966">
        <v>0</v>
      </c>
      <c r="P55" s="966">
        <v>0</v>
      </c>
      <c r="Q55" s="966">
        <v>0</v>
      </c>
      <c r="R55" s="966">
        <v>0</v>
      </c>
      <c r="S55" s="966">
        <v>0</v>
      </c>
      <c r="T55" s="966">
        <v>0</v>
      </c>
      <c r="U55" s="966">
        <v>0</v>
      </c>
      <c r="V55" s="966">
        <v>0</v>
      </c>
      <c r="W55" s="966">
        <v>0</v>
      </c>
      <c r="X55" s="966">
        <v>0</v>
      </c>
      <c r="Y55" s="966">
        <v>0</v>
      </c>
    </row>
    <row r="56" spans="1:27" ht="14.25" customHeight="1" x14ac:dyDescent="0.2">
      <c r="A56" s="965" t="s">
        <v>190</v>
      </c>
      <c r="B56" s="320" t="s">
        <v>157</v>
      </c>
      <c r="C56" s="314" t="s">
        <v>111</v>
      </c>
      <c r="D56" s="966">
        <v>39.54</v>
      </c>
      <c r="E56" s="966">
        <v>1.58</v>
      </c>
      <c r="F56" s="966">
        <v>5.39</v>
      </c>
      <c r="G56" s="966">
        <v>1.19</v>
      </c>
      <c r="H56" s="966">
        <v>1.37</v>
      </c>
      <c r="I56" s="966">
        <v>0.05</v>
      </c>
      <c r="J56" s="966">
        <v>4.4399999999999995</v>
      </c>
      <c r="K56" s="966">
        <v>0.06</v>
      </c>
      <c r="L56" s="966">
        <v>0</v>
      </c>
      <c r="M56" s="966">
        <v>1.03</v>
      </c>
      <c r="N56" s="966">
        <v>4.26</v>
      </c>
      <c r="O56" s="966">
        <v>0.03</v>
      </c>
      <c r="P56" s="966">
        <v>0.77</v>
      </c>
      <c r="Q56" s="966">
        <v>0.92</v>
      </c>
      <c r="R56" s="966">
        <v>1.51</v>
      </c>
      <c r="S56" s="966">
        <v>0.05</v>
      </c>
      <c r="T56" s="966">
        <v>7.35</v>
      </c>
      <c r="U56" s="966">
        <v>2.96</v>
      </c>
      <c r="V56" s="966">
        <v>4.2299999999999995</v>
      </c>
      <c r="W56" s="966">
        <v>0.21</v>
      </c>
      <c r="X56" s="966">
        <v>1.91</v>
      </c>
      <c r="Y56" s="966">
        <v>0.22999999999999998</v>
      </c>
    </row>
    <row r="57" spans="1:27" ht="14.25" customHeight="1" x14ac:dyDescent="0.2">
      <c r="A57" s="965" t="s">
        <v>191</v>
      </c>
      <c r="B57" s="320" t="s">
        <v>164</v>
      </c>
      <c r="C57" s="314" t="s">
        <v>165</v>
      </c>
      <c r="D57" s="966">
        <v>1773.66</v>
      </c>
      <c r="E57" s="966">
        <v>39.15</v>
      </c>
      <c r="F57" s="966">
        <v>214.55</v>
      </c>
      <c r="G57" s="966">
        <v>96.77</v>
      </c>
      <c r="H57" s="966">
        <v>40.909999999999997</v>
      </c>
      <c r="I57" s="966">
        <v>75.010000000000005</v>
      </c>
      <c r="J57" s="966">
        <v>85.03</v>
      </c>
      <c r="K57" s="966">
        <v>97.48</v>
      </c>
      <c r="L57" s="966">
        <v>159.91</v>
      </c>
      <c r="M57" s="966">
        <v>0</v>
      </c>
      <c r="N57" s="966">
        <v>231.43</v>
      </c>
      <c r="O57" s="966">
        <v>12.78</v>
      </c>
      <c r="P57" s="966">
        <v>113.68</v>
      </c>
      <c r="Q57" s="966">
        <v>37.700000000000003</v>
      </c>
      <c r="R57" s="966">
        <v>44.55</v>
      </c>
      <c r="S57" s="966">
        <v>172.51</v>
      </c>
      <c r="T57" s="966">
        <v>65.12</v>
      </c>
      <c r="U57" s="966">
        <v>18.43</v>
      </c>
      <c r="V57" s="966">
        <v>49.54</v>
      </c>
      <c r="W57" s="966">
        <v>42.14</v>
      </c>
      <c r="X57" s="966">
        <v>169.88</v>
      </c>
      <c r="Y57" s="966">
        <v>7.09</v>
      </c>
    </row>
    <row r="58" spans="1:27" ht="14.25" customHeight="1" x14ac:dyDescent="0.2">
      <c r="A58" s="965" t="s">
        <v>193</v>
      </c>
      <c r="B58" s="320" t="s">
        <v>163</v>
      </c>
      <c r="C58" s="314" t="s">
        <v>166</v>
      </c>
      <c r="D58" s="966">
        <v>836.45999999999992</v>
      </c>
      <c r="E58" s="966">
        <v>14.95</v>
      </c>
      <c r="F58" s="966">
        <v>79.190000000000012</v>
      </c>
      <c r="G58" s="966">
        <v>64.290000000000006</v>
      </c>
      <c r="H58" s="966">
        <v>69.7</v>
      </c>
      <c r="I58" s="966">
        <v>12.740000000000002</v>
      </c>
      <c r="J58" s="966">
        <v>96.12</v>
      </c>
      <c r="K58" s="966">
        <v>0.16</v>
      </c>
      <c r="L58" s="966">
        <v>0.02</v>
      </c>
      <c r="M58" s="966">
        <v>20.83</v>
      </c>
      <c r="N58" s="966">
        <v>112.57</v>
      </c>
      <c r="O58" s="966">
        <v>8.75</v>
      </c>
      <c r="P58" s="966">
        <v>33.159999999999997</v>
      </c>
      <c r="Q58" s="966">
        <v>2.4</v>
      </c>
      <c r="R58" s="966">
        <v>66.050000000000011</v>
      </c>
      <c r="S58" s="966">
        <v>38.53</v>
      </c>
      <c r="T58" s="966">
        <v>13.41</v>
      </c>
      <c r="U58" s="966">
        <v>0</v>
      </c>
      <c r="V58" s="966">
        <v>58.170000000000009</v>
      </c>
      <c r="W58" s="966">
        <v>91.3</v>
      </c>
      <c r="X58" s="966">
        <v>44.95</v>
      </c>
      <c r="Y58" s="966">
        <v>9.17</v>
      </c>
    </row>
    <row r="59" spans="1:27" ht="14.25" customHeight="1" x14ac:dyDescent="0.2">
      <c r="A59" s="965" t="s">
        <v>194</v>
      </c>
      <c r="B59" s="320" t="s">
        <v>81</v>
      </c>
      <c r="C59" s="314" t="s">
        <v>82</v>
      </c>
      <c r="D59" s="966">
        <v>38.489999999999995</v>
      </c>
      <c r="E59" s="966">
        <v>0</v>
      </c>
      <c r="F59" s="966">
        <v>34.28</v>
      </c>
      <c r="G59" s="966">
        <v>0</v>
      </c>
      <c r="H59" s="966">
        <v>0.13</v>
      </c>
      <c r="I59" s="966">
        <v>0</v>
      </c>
      <c r="J59" s="966">
        <v>0</v>
      </c>
      <c r="K59" s="966">
        <v>0</v>
      </c>
      <c r="L59" s="966">
        <v>0</v>
      </c>
      <c r="M59" s="966">
        <v>0</v>
      </c>
      <c r="N59" s="966">
        <v>0</v>
      </c>
      <c r="O59" s="966">
        <v>0</v>
      </c>
      <c r="P59" s="966">
        <v>0</v>
      </c>
      <c r="Q59" s="966">
        <v>0</v>
      </c>
      <c r="R59" s="966">
        <v>0</v>
      </c>
      <c r="S59" s="966">
        <v>3.8</v>
      </c>
      <c r="T59" s="966">
        <v>0</v>
      </c>
      <c r="U59" s="966">
        <v>0</v>
      </c>
      <c r="V59" s="966">
        <v>0</v>
      </c>
      <c r="W59" s="966">
        <v>0</v>
      </c>
      <c r="X59" s="966">
        <v>0.23</v>
      </c>
      <c r="Y59" s="966">
        <v>0.05</v>
      </c>
    </row>
    <row r="60" spans="1:27" ht="14.25" customHeight="1" x14ac:dyDescent="0.2">
      <c r="A60" s="972">
        <v>3</v>
      </c>
      <c r="B60" s="973" t="s">
        <v>76</v>
      </c>
      <c r="C60" s="973" t="s">
        <v>89</v>
      </c>
      <c r="D60" s="974">
        <v>1072.4549999999999</v>
      </c>
      <c r="E60" s="974">
        <v>16.93</v>
      </c>
      <c r="F60" s="974">
        <v>116.39999999999999</v>
      </c>
      <c r="G60" s="974">
        <v>10.989999999999998</v>
      </c>
      <c r="H60" s="974">
        <v>37.659999999999997</v>
      </c>
      <c r="I60" s="974">
        <v>73.86999999999999</v>
      </c>
      <c r="J60" s="974">
        <v>9.7100000000000009</v>
      </c>
      <c r="K60" s="974">
        <v>84.46</v>
      </c>
      <c r="L60" s="974">
        <v>34.940000000000005</v>
      </c>
      <c r="M60" s="974">
        <v>15.43</v>
      </c>
      <c r="N60" s="974">
        <v>47.74</v>
      </c>
      <c r="O60" s="974">
        <v>8.0229999999999997</v>
      </c>
      <c r="P60" s="974">
        <v>50.531999999999996</v>
      </c>
      <c r="Q60" s="974">
        <v>16.009999999999998</v>
      </c>
      <c r="R60" s="974">
        <v>46.78</v>
      </c>
      <c r="S60" s="974">
        <v>22.629999999999995</v>
      </c>
      <c r="T60" s="974">
        <v>122.49</v>
      </c>
      <c r="U60" s="974">
        <v>12.7</v>
      </c>
      <c r="V60" s="974">
        <v>35.409999999999997</v>
      </c>
      <c r="W60" s="974">
        <v>55.6</v>
      </c>
      <c r="X60" s="974">
        <v>249.4</v>
      </c>
      <c r="Y60" s="974">
        <v>4.75</v>
      </c>
    </row>
    <row r="61" spans="1:27" hidden="1" x14ac:dyDescent="0.2">
      <c r="A61" s="750" t="s">
        <v>243</v>
      </c>
      <c r="B61" s="751" t="s">
        <v>462</v>
      </c>
      <c r="C61" s="752"/>
      <c r="D61" s="753">
        <f t="shared" ref="D61:D74" si="0">SUM(E61:Y61)</f>
        <v>0</v>
      </c>
      <c r="E61" s="753"/>
      <c r="F61" s="753"/>
      <c r="G61" s="753"/>
      <c r="H61" s="753"/>
      <c r="I61" s="753"/>
      <c r="J61" s="753"/>
      <c r="K61" s="753"/>
      <c r="L61" s="753"/>
      <c r="M61" s="753"/>
      <c r="N61" s="753"/>
      <c r="O61" s="753"/>
      <c r="P61" s="753"/>
      <c r="Q61" s="753"/>
      <c r="R61" s="753"/>
      <c r="S61" s="753"/>
      <c r="T61" s="753"/>
      <c r="U61" s="753"/>
      <c r="V61" s="753"/>
      <c r="W61" s="753"/>
      <c r="X61" s="753"/>
      <c r="Y61" s="753"/>
    </row>
    <row r="62" spans="1:27" hidden="1" x14ac:dyDescent="0.2">
      <c r="A62" s="366">
        <v>1</v>
      </c>
      <c r="B62" s="367" t="s">
        <v>463</v>
      </c>
      <c r="C62" s="359" t="s">
        <v>167</v>
      </c>
      <c r="D62" s="456">
        <f t="shared" si="0"/>
        <v>0</v>
      </c>
      <c r="E62" s="456"/>
      <c r="F62" s="456"/>
      <c r="G62" s="456"/>
      <c r="H62" s="456"/>
      <c r="I62" s="456"/>
      <c r="J62" s="456"/>
      <c r="K62" s="456"/>
      <c r="L62" s="456"/>
      <c r="M62" s="456"/>
      <c r="N62" s="456"/>
      <c r="O62" s="456"/>
      <c r="P62" s="456"/>
      <c r="Q62" s="456"/>
      <c r="R62" s="456"/>
      <c r="S62" s="456"/>
      <c r="T62" s="456"/>
      <c r="U62" s="456"/>
      <c r="V62" s="456"/>
      <c r="W62" s="456"/>
      <c r="X62" s="456"/>
      <c r="Y62" s="456"/>
    </row>
    <row r="63" spans="1:27" hidden="1" x14ac:dyDescent="0.2">
      <c r="A63" s="366">
        <v>2</v>
      </c>
      <c r="B63" s="367" t="s">
        <v>464</v>
      </c>
      <c r="C63" s="359" t="s">
        <v>168</v>
      </c>
      <c r="D63" s="456">
        <f t="shared" si="0"/>
        <v>0</v>
      </c>
      <c r="E63" s="456"/>
      <c r="F63" s="456"/>
      <c r="G63" s="456"/>
      <c r="H63" s="456"/>
      <c r="I63" s="456"/>
      <c r="J63" s="456"/>
      <c r="K63" s="456"/>
      <c r="L63" s="456"/>
      <c r="M63" s="456"/>
      <c r="N63" s="456"/>
      <c r="O63" s="456"/>
      <c r="P63" s="456"/>
      <c r="Q63" s="456"/>
      <c r="R63" s="456"/>
      <c r="S63" s="456"/>
      <c r="T63" s="456"/>
      <c r="U63" s="456"/>
      <c r="V63" s="456"/>
      <c r="W63" s="456"/>
      <c r="X63" s="456"/>
      <c r="Y63" s="456"/>
    </row>
    <row r="64" spans="1:27" ht="20.100000000000001" hidden="1" customHeight="1" x14ac:dyDescent="0.2">
      <c r="A64" s="366">
        <v>3</v>
      </c>
      <c r="B64" s="367" t="s">
        <v>465</v>
      </c>
      <c r="C64" s="359" t="s">
        <v>127</v>
      </c>
      <c r="D64" s="456">
        <f t="shared" si="0"/>
        <v>0</v>
      </c>
      <c r="E64" s="456"/>
      <c r="F64" s="456"/>
      <c r="G64" s="456"/>
      <c r="H64" s="456"/>
      <c r="I64" s="456"/>
      <c r="J64" s="456"/>
      <c r="K64" s="456"/>
      <c r="L64" s="456"/>
      <c r="M64" s="456"/>
      <c r="N64" s="456"/>
      <c r="O64" s="456"/>
      <c r="P64" s="456"/>
      <c r="Q64" s="456"/>
      <c r="R64" s="456"/>
      <c r="S64" s="456"/>
      <c r="T64" s="456"/>
      <c r="U64" s="456"/>
      <c r="V64" s="456"/>
      <c r="W64" s="456"/>
      <c r="X64" s="456"/>
      <c r="Y64" s="456"/>
      <c r="AA64" s="516" t="s">
        <v>498</v>
      </c>
    </row>
    <row r="65" spans="1:27" ht="63" hidden="1" x14ac:dyDescent="0.2">
      <c r="A65" s="366">
        <v>4</v>
      </c>
      <c r="B65" s="367" t="s">
        <v>466</v>
      </c>
      <c r="C65" s="359" t="s">
        <v>473</v>
      </c>
      <c r="D65" s="456">
        <f t="shared" si="0"/>
        <v>0</v>
      </c>
      <c r="E65" s="456"/>
      <c r="F65" s="456"/>
      <c r="G65" s="456"/>
      <c r="H65" s="456"/>
      <c r="I65" s="456"/>
      <c r="J65" s="456"/>
      <c r="K65" s="456"/>
      <c r="L65" s="456"/>
      <c r="M65" s="456"/>
      <c r="N65" s="456"/>
      <c r="O65" s="456"/>
      <c r="P65" s="456"/>
      <c r="Q65" s="456"/>
      <c r="R65" s="456"/>
      <c r="S65" s="456"/>
      <c r="T65" s="456"/>
      <c r="U65" s="456"/>
      <c r="V65" s="456"/>
      <c r="W65" s="456"/>
      <c r="X65" s="456"/>
      <c r="Y65" s="456"/>
      <c r="AA65" s="515"/>
    </row>
    <row r="66" spans="1:27" ht="47.25" hidden="1" x14ac:dyDescent="0.2">
      <c r="A66" s="366">
        <v>5</v>
      </c>
      <c r="B66" s="367" t="s">
        <v>467</v>
      </c>
      <c r="C66" s="359" t="s">
        <v>474</v>
      </c>
      <c r="D66" s="456">
        <f t="shared" si="0"/>
        <v>0</v>
      </c>
      <c r="E66" s="456"/>
      <c r="F66" s="456"/>
      <c r="G66" s="456"/>
      <c r="H66" s="456"/>
      <c r="I66" s="456"/>
      <c r="J66" s="456"/>
      <c r="K66" s="456"/>
      <c r="L66" s="456"/>
      <c r="M66" s="456"/>
      <c r="N66" s="456"/>
      <c r="O66" s="456"/>
      <c r="P66" s="456"/>
      <c r="Q66" s="456"/>
      <c r="R66" s="456"/>
      <c r="S66" s="456"/>
      <c r="T66" s="456"/>
      <c r="U66" s="456"/>
      <c r="V66" s="456"/>
      <c r="W66" s="456"/>
      <c r="X66" s="456"/>
      <c r="Y66" s="456"/>
    </row>
    <row r="67" spans="1:27" hidden="1" x14ac:dyDescent="0.2">
      <c r="A67" s="366">
        <v>6</v>
      </c>
      <c r="B67" s="367" t="s">
        <v>109</v>
      </c>
      <c r="C67" s="359" t="s">
        <v>475</v>
      </c>
      <c r="D67" s="456">
        <f t="shared" si="0"/>
        <v>0</v>
      </c>
      <c r="E67" s="456"/>
      <c r="F67" s="456"/>
      <c r="G67" s="456"/>
      <c r="H67" s="456"/>
      <c r="I67" s="456"/>
      <c r="J67" s="456"/>
      <c r="K67" s="456"/>
      <c r="L67" s="456"/>
      <c r="M67" s="456"/>
      <c r="N67" s="456"/>
      <c r="O67" s="456"/>
      <c r="P67" s="456"/>
      <c r="Q67" s="456"/>
      <c r="R67" s="456"/>
      <c r="S67" s="456"/>
      <c r="T67" s="456"/>
      <c r="U67" s="456"/>
      <c r="V67" s="456"/>
      <c r="W67" s="456"/>
      <c r="X67" s="456"/>
      <c r="Y67" s="456"/>
    </row>
    <row r="68" spans="1:27" ht="19.5" hidden="1" customHeight="1" x14ac:dyDescent="0.2">
      <c r="A68" s="366">
        <v>7</v>
      </c>
      <c r="B68" s="367" t="s">
        <v>471</v>
      </c>
      <c r="C68" s="359" t="s">
        <v>476</v>
      </c>
      <c r="D68" s="456">
        <f t="shared" si="0"/>
        <v>0</v>
      </c>
      <c r="E68" s="456"/>
      <c r="F68" s="456"/>
      <c r="G68" s="456"/>
      <c r="H68" s="456"/>
      <c r="I68" s="456"/>
      <c r="J68" s="456"/>
      <c r="K68" s="456"/>
      <c r="L68" s="456"/>
      <c r="M68" s="456"/>
      <c r="N68" s="456"/>
      <c r="O68" s="456"/>
      <c r="P68" s="456"/>
      <c r="Q68" s="456"/>
      <c r="R68" s="456"/>
      <c r="S68" s="456"/>
      <c r="T68" s="456"/>
      <c r="U68" s="456"/>
      <c r="V68" s="456"/>
      <c r="W68" s="456"/>
      <c r="X68" s="456"/>
      <c r="Y68" s="456"/>
    </row>
    <row r="69" spans="1:27" ht="31.5" hidden="1" x14ac:dyDescent="0.2">
      <c r="A69" s="366">
        <v>8</v>
      </c>
      <c r="B69" s="367" t="s">
        <v>472</v>
      </c>
      <c r="C69" s="359" t="s">
        <v>478</v>
      </c>
      <c r="D69" s="456">
        <f t="shared" si="0"/>
        <v>0</v>
      </c>
      <c r="E69" s="456"/>
      <c r="F69" s="456"/>
      <c r="G69" s="456"/>
      <c r="H69" s="456"/>
      <c r="I69" s="456"/>
      <c r="J69" s="456"/>
      <c r="K69" s="456"/>
      <c r="L69" s="456"/>
      <c r="M69" s="456"/>
      <c r="N69" s="456"/>
      <c r="O69" s="456"/>
      <c r="P69" s="456"/>
      <c r="Q69" s="456"/>
      <c r="R69" s="456"/>
      <c r="S69" s="456"/>
      <c r="T69" s="456"/>
      <c r="U69" s="456"/>
      <c r="V69" s="456"/>
      <c r="W69" s="456"/>
      <c r="X69" s="456"/>
      <c r="Y69" s="456"/>
    </row>
    <row r="70" spans="1:27" ht="31.5" hidden="1" x14ac:dyDescent="0.2">
      <c r="A70" s="366">
        <v>9</v>
      </c>
      <c r="B70" s="367" t="s">
        <v>468</v>
      </c>
      <c r="C70" s="359" t="s">
        <v>479</v>
      </c>
      <c r="D70" s="456">
        <f t="shared" si="0"/>
        <v>0</v>
      </c>
      <c r="E70" s="456"/>
      <c r="F70" s="456"/>
      <c r="G70" s="456"/>
      <c r="H70" s="456"/>
      <c r="I70" s="456"/>
      <c r="J70" s="456"/>
      <c r="K70" s="456"/>
      <c r="L70" s="456"/>
      <c r="M70" s="456"/>
      <c r="N70" s="456"/>
      <c r="O70" s="456"/>
      <c r="P70" s="456"/>
      <c r="Q70" s="456"/>
      <c r="R70" s="456"/>
      <c r="S70" s="456"/>
      <c r="T70" s="456"/>
      <c r="U70" s="456"/>
      <c r="V70" s="456"/>
      <c r="W70" s="456"/>
      <c r="X70" s="456"/>
      <c r="Y70" s="456"/>
    </row>
    <row r="71" spans="1:27" hidden="1" x14ac:dyDescent="0.2">
      <c r="A71" s="366">
        <v>10</v>
      </c>
      <c r="B71" s="367" t="s">
        <v>469</v>
      </c>
      <c r="C71" s="359" t="s">
        <v>477</v>
      </c>
      <c r="D71" s="456">
        <f t="shared" si="0"/>
        <v>0</v>
      </c>
      <c r="E71" s="456"/>
      <c r="F71" s="456"/>
      <c r="G71" s="456"/>
      <c r="H71" s="456"/>
      <c r="I71" s="456"/>
      <c r="J71" s="456"/>
      <c r="K71" s="456"/>
      <c r="L71" s="456"/>
      <c r="M71" s="456"/>
      <c r="N71" s="456"/>
      <c r="O71" s="456"/>
      <c r="P71" s="456"/>
      <c r="Q71" s="456"/>
      <c r="R71" s="456"/>
      <c r="S71" s="456"/>
      <c r="T71" s="456"/>
      <c r="U71" s="456"/>
      <c r="V71" s="456"/>
      <c r="W71" s="456"/>
      <c r="X71" s="456"/>
      <c r="Y71" s="456"/>
    </row>
    <row r="72" spans="1:27" ht="31.5" hidden="1" x14ac:dyDescent="0.2">
      <c r="A72" s="366">
        <v>11</v>
      </c>
      <c r="B72" s="367" t="s">
        <v>152</v>
      </c>
      <c r="C72" s="359" t="s">
        <v>480</v>
      </c>
      <c r="D72" s="456">
        <f t="shared" si="0"/>
        <v>0</v>
      </c>
      <c r="E72" s="456"/>
      <c r="F72" s="456"/>
      <c r="G72" s="456"/>
      <c r="H72" s="456"/>
      <c r="I72" s="456"/>
      <c r="J72" s="456"/>
      <c r="K72" s="456"/>
      <c r="L72" s="456"/>
      <c r="M72" s="456"/>
      <c r="N72" s="456"/>
      <c r="O72" s="456"/>
      <c r="P72" s="456"/>
      <c r="Q72" s="456"/>
      <c r="R72" s="456"/>
      <c r="S72" s="456"/>
      <c r="T72" s="456"/>
      <c r="U72" s="456"/>
      <c r="V72" s="456"/>
      <c r="W72" s="456"/>
      <c r="X72" s="456"/>
      <c r="Y72" s="456"/>
    </row>
    <row r="73" spans="1:27" hidden="1" x14ac:dyDescent="0.2">
      <c r="A73" s="366">
        <v>12</v>
      </c>
      <c r="B73" s="367" t="s">
        <v>470</v>
      </c>
      <c r="C73" s="359" t="s">
        <v>481</v>
      </c>
      <c r="D73" s="456">
        <f t="shared" si="0"/>
        <v>0</v>
      </c>
      <c r="E73" s="456"/>
      <c r="F73" s="456"/>
      <c r="G73" s="456"/>
      <c r="H73" s="456"/>
      <c r="I73" s="456"/>
      <c r="J73" s="456"/>
      <c r="K73" s="456"/>
      <c r="L73" s="456"/>
      <c r="M73" s="456"/>
      <c r="N73" s="456"/>
      <c r="O73" s="456"/>
      <c r="P73" s="456"/>
      <c r="Q73" s="456"/>
      <c r="R73" s="456"/>
      <c r="S73" s="456"/>
      <c r="T73" s="456"/>
      <c r="U73" s="456"/>
      <c r="V73" s="456"/>
      <c r="W73" s="456"/>
      <c r="X73" s="456"/>
      <c r="Y73" s="456"/>
    </row>
    <row r="74" spans="1:27" ht="31.5" hidden="1" x14ac:dyDescent="0.2">
      <c r="A74" s="368">
        <v>13</v>
      </c>
      <c r="B74" s="369" t="s">
        <v>110</v>
      </c>
      <c r="C74" s="370" t="s">
        <v>482</v>
      </c>
      <c r="D74" s="508">
        <f t="shared" si="0"/>
        <v>0</v>
      </c>
      <c r="E74" s="508"/>
      <c r="F74" s="508"/>
      <c r="G74" s="508"/>
      <c r="H74" s="508"/>
      <c r="I74" s="508"/>
      <c r="J74" s="508"/>
      <c r="K74" s="508"/>
      <c r="L74" s="508"/>
      <c r="M74" s="508"/>
      <c r="N74" s="508"/>
      <c r="O74" s="508"/>
      <c r="P74" s="508"/>
      <c r="Q74" s="508"/>
      <c r="R74" s="508"/>
      <c r="S74" s="508"/>
      <c r="T74" s="508"/>
      <c r="U74" s="508"/>
      <c r="V74" s="508"/>
      <c r="W74" s="508"/>
      <c r="X74" s="508"/>
      <c r="Y74" s="508"/>
    </row>
    <row r="81" spans="15:15" x14ac:dyDescent="0.2">
      <c r="O81" s="15">
        <f>O80/10000</f>
        <v>0</v>
      </c>
    </row>
  </sheetData>
  <mergeCells count="10">
    <mergeCell ref="AB2:AM2"/>
    <mergeCell ref="AB3:AM3"/>
    <mergeCell ref="A2:Y2"/>
    <mergeCell ref="A5:A6"/>
    <mergeCell ref="B5:B6"/>
    <mergeCell ref="C5:C6"/>
    <mergeCell ref="D5:D6"/>
    <mergeCell ref="E4:Y4"/>
    <mergeCell ref="A3:Y3"/>
    <mergeCell ref="E5:Y5"/>
  </mergeCells>
  <phoneticPr fontId="4" type="noConversion"/>
  <pageMargins left="0.55000000000000004" right="0.15748031496063" top="0.85" bottom="0.23622047244094499" header="0.17" footer="0.15748031496063"/>
  <pageSetup paperSize="8" scale="80"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L76"/>
  <sheetViews>
    <sheetView topLeftCell="A4" zoomScale="85" zoomScaleNormal="85" zoomScaleSheetLayoutView="55" workbookViewId="0">
      <pane xSplit="4" ySplit="3" topLeftCell="E55" activePane="bottomRight" state="frozen"/>
      <selection activeCell="D14" sqref="D14"/>
      <selection pane="topRight" activeCell="D14" sqref="D14"/>
      <selection pane="bottomLeft" activeCell="D14" sqref="D14"/>
      <selection pane="bottomRight" activeCell="D14" sqref="D14"/>
    </sheetView>
  </sheetViews>
  <sheetFormatPr defaultColWidth="7.85546875" defaultRowHeight="15.75" x14ac:dyDescent="0.25"/>
  <cols>
    <col min="1" max="1" width="7.5703125" style="140" customWidth="1"/>
    <col min="2" max="2" width="53" style="141" bestFit="1" customWidth="1"/>
    <col min="3" max="3" width="8.85546875" style="142" customWidth="1"/>
    <col min="4" max="4" width="14.85546875" style="99" bestFit="1" customWidth="1"/>
    <col min="5" max="5" width="11.85546875" style="99" customWidth="1"/>
    <col min="6" max="7" width="9.7109375" style="99" bestFit="1" customWidth="1"/>
    <col min="8" max="8" width="8.42578125" style="99" bestFit="1" customWidth="1"/>
    <col min="9" max="9" width="9" style="99" bestFit="1" customWidth="1"/>
    <col min="10" max="10" width="8.42578125" style="99" bestFit="1" customWidth="1"/>
    <col min="11" max="12" width="7.140625" style="99" bestFit="1" customWidth="1"/>
    <col min="13" max="13" width="6.5703125" style="99" bestFit="1" customWidth="1"/>
    <col min="14" max="14" width="6.85546875" style="99" bestFit="1" customWidth="1"/>
    <col min="15" max="15" width="8.42578125" style="99" bestFit="1" customWidth="1"/>
    <col min="16" max="16" width="6.85546875" style="99" bestFit="1" customWidth="1"/>
    <col min="17" max="17" width="7.7109375" style="99" bestFit="1" customWidth="1"/>
    <col min="18" max="18" width="10.28515625" style="99" bestFit="1" customWidth="1"/>
    <col min="19" max="19" width="7.7109375" style="99" bestFit="1" customWidth="1"/>
    <col min="20" max="20" width="7.140625" style="99" bestFit="1" customWidth="1"/>
    <col min="21" max="21" width="6.5703125" style="99" bestFit="1" customWidth="1"/>
    <col min="22" max="22" width="9.28515625" style="99" customWidth="1"/>
    <col min="23" max="23" width="7.7109375" style="99" bestFit="1" customWidth="1"/>
    <col min="24" max="24" width="7.140625" style="99" bestFit="1" customWidth="1"/>
    <col min="25" max="25" width="6.5703125" style="99" bestFit="1" customWidth="1"/>
    <col min="26" max="26" width="8.28515625" style="99" customWidth="1"/>
    <col min="27" max="27" width="9.28515625" style="554" bestFit="1" customWidth="1"/>
    <col min="28" max="28" width="7.140625" style="99" bestFit="1" customWidth="1"/>
    <col min="29" max="36" width="7.7109375" style="99" bestFit="1" customWidth="1"/>
    <col min="37" max="37" width="8.42578125" style="99" bestFit="1" customWidth="1"/>
    <col min="38" max="38" width="8" style="99" bestFit="1" customWidth="1"/>
    <col min="39" max="44" width="8.42578125" style="99" bestFit="1" customWidth="1"/>
    <col min="45" max="45" width="6.85546875" style="99" bestFit="1" customWidth="1"/>
    <col min="46" max="46" width="6.5703125" style="99" bestFit="1" customWidth="1"/>
    <col min="47" max="47" width="6.85546875" style="99" bestFit="1" customWidth="1"/>
    <col min="48" max="48" width="9" style="99" bestFit="1" customWidth="1"/>
    <col min="49" max="49" width="7.7109375" style="99" bestFit="1" customWidth="1"/>
    <col min="50" max="50" width="7.140625" style="99" bestFit="1" customWidth="1"/>
    <col min="51" max="52" width="7.7109375" style="99" bestFit="1" customWidth="1"/>
    <col min="53" max="53" width="9" style="99" bestFit="1" customWidth="1"/>
    <col min="54" max="54" width="8.140625" style="99" bestFit="1" customWidth="1"/>
    <col min="55" max="55" width="7.42578125" style="99" bestFit="1" customWidth="1"/>
    <col min="56" max="56" width="8.42578125" style="99" bestFit="1" customWidth="1"/>
    <col min="57" max="57" width="8.7109375" style="99" customWidth="1"/>
    <col min="58" max="58" width="13.85546875" style="99" bestFit="1" customWidth="1"/>
    <col min="59" max="59" width="16.5703125" style="99" customWidth="1"/>
    <col min="60" max="60" width="47.5703125" style="99" customWidth="1"/>
    <col min="61" max="61" width="7.85546875" style="99"/>
    <col min="62" max="62" width="11.7109375" style="99" customWidth="1"/>
    <col min="63" max="64" width="18.42578125" style="99" customWidth="1"/>
    <col min="65" max="16384" width="7.85546875" style="99"/>
  </cols>
  <sheetData>
    <row r="1" spans="1:64" x14ac:dyDescent="0.25">
      <c r="A1" s="1249" t="s">
        <v>215</v>
      </c>
      <c r="B1" s="1249"/>
      <c r="C1" s="315"/>
      <c r="D1" s="116"/>
      <c r="E1" s="116"/>
      <c r="F1" s="116"/>
      <c r="G1" s="116"/>
      <c r="H1" s="116"/>
      <c r="I1" s="116"/>
      <c r="J1" s="116"/>
      <c r="K1" s="116"/>
      <c r="L1" s="116"/>
      <c r="M1" s="116"/>
      <c r="N1" s="116"/>
      <c r="O1" s="116"/>
      <c r="P1" s="116"/>
      <c r="Q1" s="116"/>
      <c r="R1" s="116"/>
      <c r="S1" s="116"/>
      <c r="T1" s="116"/>
      <c r="U1" s="116"/>
      <c r="V1" s="116"/>
      <c r="W1" s="116"/>
      <c r="X1" s="116"/>
      <c r="Y1" s="116"/>
      <c r="Z1" s="116"/>
      <c r="AA1" s="547"/>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row>
    <row r="2" spans="1:64" ht="14.25" customHeight="1" x14ac:dyDescent="0.25">
      <c r="A2" s="1250" t="s">
        <v>2</v>
      </c>
      <c r="B2" s="1250"/>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0"/>
      <c r="AT2" s="1250"/>
      <c r="AU2" s="1250"/>
      <c r="AV2" s="1250"/>
      <c r="AW2" s="1250"/>
      <c r="AX2" s="1250"/>
      <c r="AY2" s="1250"/>
      <c r="AZ2" s="1250"/>
      <c r="BA2" s="1250"/>
      <c r="BB2" s="1250"/>
      <c r="BC2" s="1250"/>
      <c r="BD2" s="1250"/>
      <c r="BE2" s="1250"/>
      <c r="BF2" s="116"/>
      <c r="BG2" s="116"/>
    </row>
    <row r="3" spans="1:64" x14ac:dyDescent="0.25">
      <c r="A3" s="1251" t="s">
        <v>216</v>
      </c>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c r="AS3" s="1251"/>
      <c r="AT3" s="1251"/>
      <c r="AU3" s="1251"/>
      <c r="AV3" s="1251"/>
      <c r="AW3" s="1251"/>
      <c r="AX3" s="1251"/>
      <c r="AY3" s="1251"/>
      <c r="AZ3" s="1251"/>
      <c r="BA3" s="1251"/>
      <c r="BB3" s="1251"/>
      <c r="BC3" s="1251"/>
      <c r="BD3" s="1251"/>
      <c r="BE3" s="1251"/>
      <c r="BF3" s="1251"/>
      <c r="BG3" s="116"/>
    </row>
    <row r="4" spans="1:64" x14ac:dyDescent="0.25">
      <c r="A4" s="317"/>
      <c r="B4" s="316"/>
      <c r="C4" s="317"/>
      <c r="D4" s="317"/>
      <c r="E4" s="317"/>
      <c r="F4" s="317"/>
      <c r="G4" s="317"/>
      <c r="H4" s="317"/>
      <c r="I4" s="317"/>
      <c r="J4" s="317"/>
      <c r="K4" s="317"/>
      <c r="L4" s="317"/>
      <c r="M4" s="317"/>
      <c r="N4" s="317"/>
      <c r="O4" s="317"/>
      <c r="P4" s="317"/>
      <c r="Q4" s="317"/>
      <c r="R4" s="317"/>
      <c r="S4" s="317"/>
      <c r="T4" s="317"/>
      <c r="U4" s="317"/>
      <c r="V4" s="317"/>
      <c r="W4" s="317"/>
      <c r="X4" s="317"/>
      <c r="Y4" s="317"/>
      <c r="Z4" s="317"/>
      <c r="AA4" s="548"/>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1252" t="s">
        <v>32</v>
      </c>
      <c r="BD4" s="1252"/>
      <c r="BE4" s="1252"/>
      <c r="BF4" s="1252"/>
      <c r="BG4" s="116"/>
    </row>
    <row r="5" spans="1:64" ht="14.25" customHeight="1" x14ac:dyDescent="0.25">
      <c r="A5" s="1253" t="s">
        <v>20</v>
      </c>
      <c r="B5" s="1254" t="s">
        <v>170</v>
      </c>
      <c r="C5" s="1175" t="s">
        <v>24</v>
      </c>
      <c r="D5" s="1248" t="s">
        <v>427</v>
      </c>
      <c r="E5" s="311"/>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c r="AX5" s="1248"/>
      <c r="AY5" s="1248"/>
      <c r="AZ5" s="1248"/>
      <c r="BA5" s="1248"/>
      <c r="BB5" s="1248"/>
      <c r="BC5" s="1248"/>
      <c r="BD5" s="1248"/>
      <c r="BE5" s="1248" t="s">
        <v>120</v>
      </c>
      <c r="BF5" s="1248" t="s">
        <v>448</v>
      </c>
      <c r="BG5" s="116"/>
    </row>
    <row r="6" spans="1:64" s="138" customFormat="1" ht="36" customHeight="1" x14ac:dyDescent="0.2">
      <c r="A6" s="1253"/>
      <c r="B6" s="1255"/>
      <c r="C6" s="1256"/>
      <c r="D6" s="1248"/>
      <c r="E6" s="312" t="s">
        <v>25</v>
      </c>
      <c r="F6" s="318" t="s">
        <v>86</v>
      </c>
      <c r="G6" s="311" t="s">
        <v>84</v>
      </c>
      <c r="H6" s="311" t="s">
        <v>207</v>
      </c>
      <c r="I6" s="311" t="s">
        <v>56</v>
      </c>
      <c r="J6" s="311" t="s">
        <v>44</v>
      </c>
      <c r="K6" s="311" t="s">
        <v>26</v>
      </c>
      <c r="L6" s="311" t="s">
        <v>27</v>
      </c>
      <c r="M6" s="311" t="s">
        <v>45</v>
      </c>
      <c r="N6" s="311" t="s">
        <v>447</v>
      </c>
      <c r="O6" s="311" t="s">
        <v>78</v>
      </c>
      <c r="P6" s="311" t="s">
        <v>51</v>
      </c>
      <c r="Q6" s="311" t="s">
        <v>58</v>
      </c>
      <c r="R6" s="312" t="s">
        <v>28</v>
      </c>
      <c r="S6" s="311" t="s">
        <v>29</v>
      </c>
      <c r="T6" s="311" t="s">
        <v>30</v>
      </c>
      <c r="U6" s="311" t="s">
        <v>131</v>
      </c>
      <c r="V6" s="311" t="s">
        <v>135</v>
      </c>
      <c r="W6" s="311" t="s">
        <v>133</v>
      </c>
      <c r="X6" s="311" t="s">
        <v>53</v>
      </c>
      <c r="Y6" s="311" t="s">
        <v>46</v>
      </c>
      <c r="Z6" s="311" t="s">
        <v>54</v>
      </c>
      <c r="AA6" s="549" t="s">
        <v>31</v>
      </c>
      <c r="AB6" s="313" t="s">
        <v>249</v>
      </c>
      <c r="AC6" s="313" t="s">
        <v>258</v>
      </c>
      <c r="AD6" s="313" t="s">
        <v>245</v>
      </c>
      <c r="AE6" s="313" t="s">
        <v>436</v>
      </c>
      <c r="AF6" s="313" t="s">
        <v>246</v>
      </c>
      <c r="AG6" s="313" t="s">
        <v>437</v>
      </c>
      <c r="AH6" s="313" t="s">
        <v>438</v>
      </c>
      <c r="AI6" s="313" t="s">
        <v>364</v>
      </c>
      <c r="AJ6" s="313" t="s">
        <v>439</v>
      </c>
      <c r="AK6" s="313" t="s">
        <v>156</v>
      </c>
      <c r="AL6" s="313" t="s">
        <v>77</v>
      </c>
      <c r="AM6" s="313" t="s">
        <v>103</v>
      </c>
      <c r="AN6" s="313" t="s">
        <v>48</v>
      </c>
      <c r="AO6" s="313" t="s">
        <v>440</v>
      </c>
      <c r="AP6" s="313" t="s">
        <v>441</v>
      </c>
      <c r="AQ6" s="313" t="s">
        <v>346</v>
      </c>
      <c r="AR6" s="314" t="s">
        <v>132</v>
      </c>
      <c r="AS6" s="311" t="s">
        <v>159</v>
      </c>
      <c r="AT6" s="311" t="s">
        <v>160</v>
      </c>
      <c r="AU6" s="311" t="s">
        <v>100</v>
      </c>
      <c r="AV6" s="311" t="s">
        <v>101</v>
      </c>
      <c r="AW6" s="311" t="s">
        <v>105</v>
      </c>
      <c r="AX6" s="311" t="s">
        <v>102</v>
      </c>
      <c r="AY6" s="311" t="s">
        <v>126</v>
      </c>
      <c r="AZ6" s="311" t="s">
        <v>111</v>
      </c>
      <c r="BA6" s="311" t="s">
        <v>165</v>
      </c>
      <c r="BB6" s="311" t="s">
        <v>166</v>
      </c>
      <c r="BC6" s="311" t="s">
        <v>82</v>
      </c>
      <c r="BD6" s="311" t="s">
        <v>89</v>
      </c>
      <c r="BE6" s="1248"/>
      <c r="BF6" s="1248"/>
      <c r="BG6" s="117"/>
    </row>
    <row r="7" spans="1:64" s="138" customFormat="1" x14ac:dyDescent="0.25">
      <c r="A7" s="319">
        <v>1</v>
      </c>
      <c r="B7" s="320" t="s">
        <v>35</v>
      </c>
      <c r="C7" s="321" t="s">
        <v>25</v>
      </c>
      <c r="D7" s="601">
        <f>D8+D11+D12+D13+D14+D15+D17+D18+D19</f>
        <v>10761.8</v>
      </c>
      <c r="E7" s="323">
        <f>D7-BE7</f>
        <v>10528.349999999999</v>
      </c>
      <c r="F7" s="324">
        <f>SUM(F11:F19)</f>
        <v>0</v>
      </c>
      <c r="G7" s="324">
        <f>SUM(G10:G19)</f>
        <v>0</v>
      </c>
      <c r="H7" s="324">
        <f>SUM(H9,H11:H19)</f>
        <v>0</v>
      </c>
      <c r="I7" s="324">
        <f>SUM(I9:I10,I12:I19)</f>
        <v>0</v>
      </c>
      <c r="J7" s="324">
        <f>SUM(J9:J11,J13:J19)</f>
        <v>90.69</v>
      </c>
      <c r="K7" s="324">
        <f>SUM(K9:K12,K14:K19)</f>
        <v>0</v>
      </c>
      <c r="L7" s="324">
        <f>SUM(L9:L13,L15:L19)</f>
        <v>0</v>
      </c>
      <c r="M7" s="324">
        <f>SUM(M9:M14,M16:M19)</f>
        <v>0</v>
      </c>
      <c r="N7" s="324">
        <f>SUM(N9:N15,N17:N19)</f>
        <v>0</v>
      </c>
      <c r="O7" s="324">
        <f>SUM(O9:O16,O18:O19)</f>
        <v>0</v>
      </c>
      <c r="P7" s="324">
        <f>SUM(P9:P17,P19)</f>
        <v>0</v>
      </c>
      <c r="Q7" s="324">
        <f>SUM(Q9:Q18)</f>
        <v>0</v>
      </c>
      <c r="R7" s="325">
        <f>SUM(R9:R19)</f>
        <v>142.76</v>
      </c>
      <c r="S7" s="324">
        <f>SUM(S9:S19)</f>
        <v>0</v>
      </c>
      <c r="T7" s="324">
        <f t="shared" ref="T7:BD7" si="0">SUM(T9:T19)</f>
        <v>0</v>
      </c>
      <c r="U7" s="324">
        <f t="shared" si="0"/>
        <v>0</v>
      </c>
      <c r="V7" s="324">
        <f t="shared" si="0"/>
        <v>25</v>
      </c>
      <c r="W7" s="324">
        <f t="shared" si="0"/>
        <v>100</v>
      </c>
      <c r="X7" s="324">
        <f t="shared" si="0"/>
        <v>0</v>
      </c>
      <c r="Y7" s="324">
        <f t="shared" si="0"/>
        <v>0</v>
      </c>
      <c r="Z7" s="324">
        <f>SUM(Z9:Z19)</f>
        <v>0</v>
      </c>
      <c r="AA7" s="550">
        <f t="shared" si="0"/>
        <v>11.659999999999998</v>
      </c>
      <c r="AB7" s="324">
        <f t="shared" si="0"/>
        <v>2</v>
      </c>
      <c r="AC7" s="324">
        <f t="shared" si="0"/>
        <v>4</v>
      </c>
      <c r="AD7" s="324">
        <f t="shared" si="0"/>
        <v>0</v>
      </c>
      <c r="AE7" s="324">
        <f t="shared" si="0"/>
        <v>0</v>
      </c>
      <c r="AF7" s="324">
        <f t="shared" si="0"/>
        <v>0</v>
      </c>
      <c r="AG7" s="324">
        <f t="shared" si="0"/>
        <v>0</v>
      </c>
      <c r="AH7" s="324">
        <f t="shared" si="0"/>
        <v>5.5</v>
      </c>
      <c r="AI7" s="324">
        <f t="shared" si="0"/>
        <v>0.11000000000000001</v>
      </c>
      <c r="AJ7" s="324">
        <f t="shared" si="0"/>
        <v>0</v>
      </c>
      <c r="AK7" s="324">
        <f t="shared" si="0"/>
        <v>0.05</v>
      </c>
      <c r="AL7" s="324">
        <f t="shared" si="0"/>
        <v>0</v>
      </c>
      <c r="AM7" s="324">
        <f t="shared" si="0"/>
        <v>0</v>
      </c>
      <c r="AN7" s="324">
        <f t="shared" si="0"/>
        <v>0</v>
      </c>
      <c r="AO7" s="324">
        <f t="shared" si="0"/>
        <v>0</v>
      </c>
      <c r="AP7" s="324">
        <f t="shared" si="0"/>
        <v>0</v>
      </c>
      <c r="AQ7" s="324">
        <f t="shared" si="0"/>
        <v>0</v>
      </c>
      <c r="AR7" s="324">
        <f t="shared" si="0"/>
        <v>0</v>
      </c>
      <c r="AS7" s="324">
        <f t="shared" si="0"/>
        <v>0</v>
      </c>
      <c r="AT7" s="324">
        <f t="shared" si="0"/>
        <v>0</v>
      </c>
      <c r="AU7" s="324">
        <f t="shared" si="0"/>
        <v>6.1000000000000005</v>
      </c>
      <c r="AV7" s="324">
        <f t="shared" si="0"/>
        <v>0</v>
      </c>
      <c r="AW7" s="324">
        <f t="shared" si="0"/>
        <v>0</v>
      </c>
      <c r="AX7" s="324">
        <f t="shared" si="0"/>
        <v>0</v>
      </c>
      <c r="AY7" s="324">
        <f t="shared" si="0"/>
        <v>0</v>
      </c>
      <c r="AZ7" s="324">
        <f t="shared" si="0"/>
        <v>0</v>
      </c>
      <c r="BA7" s="324">
        <f t="shared" si="0"/>
        <v>0</v>
      </c>
      <c r="BB7" s="324">
        <f t="shared" si="0"/>
        <v>0</v>
      </c>
      <c r="BC7" s="324">
        <f t="shared" si="0"/>
        <v>0</v>
      </c>
      <c r="BD7" s="324">
        <f t="shared" si="0"/>
        <v>0</v>
      </c>
      <c r="BE7" s="326">
        <f>SUM(BE9:BE19)</f>
        <v>233.45</v>
      </c>
      <c r="BF7" s="327">
        <f>E60</f>
        <v>10619.369999999999</v>
      </c>
      <c r="BG7" s="117">
        <f t="shared" ref="BG7:BG15" si="1">D7-BF7</f>
        <v>142.43000000000029</v>
      </c>
      <c r="BH7" s="139"/>
      <c r="BI7" s="115"/>
      <c r="BJ7" s="115"/>
      <c r="BK7" s="581"/>
      <c r="BL7" s="575"/>
    </row>
    <row r="8" spans="1:64" x14ac:dyDescent="0.25">
      <c r="A8" s="319" t="s">
        <v>5</v>
      </c>
      <c r="B8" s="320" t="s">
        <v>85</v>
      </c>
      <c r="C8" s="314" t="s">
        <v>86</v>
      </c>
      <c r="D8" s="601">
        <f>D9+D10</f>
        <v>175.5</v>
      </c>
      <c r="E8" s="328">
        <f>SUM(I8:Q8)</f>
        <v>14.93</v>
      </c>
      <c r="F8" s="329">
        <f>D8-BE8</f>
        <v>129.13999999999999</v>
      </c>
      <c r="G8" s="325">
        <f>SUM(G10)</f>
        <v>0</v>
      </c>
      <c r="H8" s="325">
        <f>SUM(H9)</f>
        <v>0</v>
      </c>
      <c r="I8" s="325">
        <f>SUM(I9:I10)</f>
        <v>0</v>
      </c>
      <c r="J8" s="325">
        <f t="shared" ref="J8:BE8" si="2">SUM(J9:J10)</f>
        <v>14.93</v>
      </c>
      <c r="K8" s="325">
        <f t="shared" si="2"/>
        <v>0</v>
      </c>
      <c r="L8" s="325">
        <f t="shared" si="2"/>
        <v>0</v>
      </c>
      <c r="M8" s="325">
        <f t="shared" si="2"/>
        <v>0</v>
      </c>
      <c r="N8" s="325">
        <f t="shared" si="2"/>
        <v>0</v>
      </c>
      <c r="O8" s="325">
        <f t="shared" si="2"/>
        <v>0</v>
      </c>
      <c r="P8" s="325">
        <f t="shared" si="2"/>
        <v>0</v>
      </c>
      <c r="Q8" s="325">
        <f t="shared" si="2"/>
        <v>0</v>
      </c>
      <c r="R8" s="325">
        <f>SUM(R9:R10)</f>
        <v>31.43</v>
      </c>
      <c r="S8" s="325">
        <f t="shared" si="2"/>
        <v>0</v>
      </c>
      <c r="T8" s="325">
        <f t="shared" si="2"/>
        <v>0</v>
      </c>
      <c r="U8" s="325">
        <f t="shared" si="2"/>
        <v>0</v>
      </c>
      <c r="V8" s="325">
        <f t="shared" si="2"/>
        <v>25</v>
      </c>
      <c r="W8" s="325">
        <f t="shared" si="2"/>
        <v>0</v>
      </c>
      <c r="X8" s="325">
        <f t="shared" si="2"/>
        <v>0</v>
      </c>
      <c r="Y8" s="325">
        <f t="shared" si="2"/>
        <v>0</v>
      </c>
      <c r="Z8" s="325">
        <f>SUM(Z9:Z10)</f>
        <v>0</v>
      </c>
      <c r="AA8" s="551">
        <f t="shared" si="2"/>
        <v>5.53</v>
      </c>
      <c r="AB8" s="325">
        <f t="shared" si="2"/>
        <v>0</v>
      </c>
      <c r="AC8" s="325">
        <f t="shared" si="2"/>
        <v>0</v>
      </c>
      <c r="AD8" s="325">
        <f t="shared" si="2"/>
        <v>0</v>
      </c>
      <c r="AE8" s="325">
        <f t="shared" si="2"/>
        <v>0</v>
      </c>
      <c r="AF8" s="325">
        <f t="shared" si="2"/>
        <v>0</v>
      </c>
      <c r="AG8" s="325">
        <f t="shared" si="2"/>
        <v>0</v>
      </c>
      <c r="AH8" s="325">
        <f t="shared" si="2"/>
        <v>5.5</v>
      </c>
      <c r="AI8" s="325">
        <f t="shared" si="2"/>
        <v>0.03</v>
      </c>
      <c r="AJ8" s="325">
        <f t="shared" si="2"/>
        <v>0</v>
      </c>
      <c r="AK8" s="325">
        <f t="shared" si="2"/>
        <v>0</v>
      </c>
      <c r="AL8" s="325">
        <f t="shared" si="2"/>
        <v>0</v>
      </c>
      <c r="AM8" s="325">
        <f t="shared" si="2"/>
        <v>0</v>
      </c>
      <c r="AN8" s="325">
        <f t="shared" si="2"/>
        <v>0</v>
      </c>
      <c r="AO8" s="325">
        <f t="shared" si="2"/>
        <v>0</v>
      </c>
      <c r="AP8" s="325">
        <f t="shared" si="2"/>
        <v>0</v>
      </c>
      <c r="AQ8" s="325">
        <f t="shared" si="2"/>
        <v>0</v>
      </c>
      <c r="AR8" s="325">
        <f t="shared" si="2"/>
        <v>0</v>
      </c>
      <c r="AS8" s="325">
        <f t="shared" si="2"/>
        <v>0</v>
      </c>
      <c r="AT8" s="325">
        <f t="shared" si="2"/>
        <v>0</v>
      </c>
      <c r="AU8" s="325">
        <f t="shared" si="2"/>
        <v>0.9</v>
      </c>
      <c r="AV8" s="325">
        <f t="shared" si="2"/>
        <v>0</v>
      </c>
      <c r="AW8" s="325">
        <f t="shared" si="2"/>
        <v>0</v>
      </c>
      <c r="AX8" s="325">
        <f t="shared" si="2"/>
        <v>0</v>
      </c>
      <c r="AY8" s="325">
        <f t="shared" si="2"/>
        <v>0</v>
      </c>
      <c r="AZ8" s="325">
        <f t="shared" si="2"/>
        <v>0</v>
      </c>
      <c r="BA8" s="325">
        <f t="shared" si="2"/>
        <v>0</v>
      </c>
      <c r="BB8" s="325">
        <f t="shared" si="2"/>
        <v>0</v>
      </c>
      <c r="BC8" s="325">
        <f t="shared" si="2"/>
        <v>0</v>
      </c>
      <c r="BD8" s="325">
        <f t="shared" si="2"/>
        <v>0</v>
      </c>
      <c r="BE8" s="325">
        <f t="shared" si="2"/>
        <v>46.36</v>
      </c>
      <c r="BF8" s="314">
        <f>F60</f>
        <v>129.13999999999999</v>
      </c>
      <c r="BG8" s="117">
        <f t="shared" si="1"/>
        <v>46.360000000000014</v>
      </c>
      <c r="BH8" s="139"/>
      <c r="BI8" s="115"/>
      <c r="BJ8" s="115"/>
      <c r="BK8" s="582"/>
      <c r="BL8" s="576"/>
    </row>
    <row r="9" spans="1:64" x14ac:dyDescent="0.25">
      <c r="A9" s="319"/>
      <c r="B9" s="320" t="s">
        <v>208</v>
      </c>
      <c r="C9" s="314" t="s">
        <v>84</v>
      </c>
      <c r="D9" s="576">
        <v>172.66</v>
      </c>
      <c r="E9" s="328">
        <f>SUM(H9:Q9)</f>
        <v>14.93</v>
      </c>
      <c r="F9" s="325">
        <f>SUM(H9)</f>
        <v>0</v>
      </c>
      <c r="G9" s="329">
        <f>D9-BE9</f>
        <v>126.3</v>
      </c>
      <c r="H9" s="330"/>
      <c r="I9" s="330"/>
      <c r="J9" s="330">
        <v>14.93</v>
      </c>
      <c r="K9" s="330"/>
      <c r="L9" s="330"/>
      <c r="M9" s="330"/>
      <c r="N9" s="330"/>
      <c r="O9" s="330"/>
      <c r="P9" s="330"/>
      <c r="Q9" s="330"/>
      <c r="R9" s="325">
        <f>SUM(S9:Z9,AB9:BC9)</f>
        <v>31.43</v>
      </c>
      <c r="S9" s="331"/>
      <c r="T9" s="330"/>
      <c r="U9" s="330"/>
      <c r="V9" s="330">
        <v>25</v>
      </c>
      <c r="W9" s="331"/>
      <c r="X9" s="330"/>
      <c r="Y9" s="330"/>
      <c r="Z9" s="330"/>
      <c r="AA9" s="552">
        <f>SUM(AB9:AQ9)</f>
        <v>5.53</v>
      </c>
      <c r="AB9" s="331"/>
      <c r="AC9" s="331"/>
      <c r="AD9" s="331"/>
      <c r="AE9" s="331"/>
      <c r="AF9" s="331"/>
      <c r="AG9" s="331"/>
      <c r="AH9" s="331">
        <v>5.5</v>
      </c>
      <c r="AI9" s="331">
        <v>0.03</v>
      </c>
      <c r="AJ9" s="331"/>
      <c r="AK9" s="331"/>
      <c r="AL9" s="331"/>
      <c r="AM9" s="331"/>
      <c r="AN9" s="331"/>
      <c r="AO9" s="331"/>
      <c r="AP9" s="331"/>
      <c r="AQ9" s="331"/>
      <c r="AR9" s="330"/>
      <c r="AS9" s="330"/>
      <c r="AT9" s="330"/>
      <c r="AU9" s="330">
        <v>0.9</v>
      </c>
      <c r="AV9" s="331"/>
      <c r="AW9" s="331"/>
      <c r="AX9" s="330"/>
      <c r="AY9" s="330"/>
      <c r="AZ9" s="330"/>
      <c r="BA9" s="330"/>
      <c r="BB9" s="330"/>
      <c r="BC9" s="330"/>
      <c r="BD9" s="330"/>
      <c r="BE9" s="325">
        <f>SUM(H9:Q9,S9:Z9,AB9:BD9)</f>
        <v>46.36</v>
      </c>
      <c r="BF9" s="314">
        <f>G60</f>
        <v>126.3</v>
      </c>
      <c r="BG9" s="117">
        <f t="shared" si="1"/>
        <v>46.36</v>
      </c>
      <c r="BH9" s="139"/>
      <c r="BI9" s="115"/>
      <c r="BJ9" s="115"/>
      <c r="BK9" s="586"/>
      <c r="BL9" s="576"/>
    </row>
    <row r="10" spans="1:64" x14ac:dyDescent="0.25">
      <c r="A10" s="319"/>
      <c r="B10" s="320" t="s">
        <v>209</v>
      </c>
      <c r="C10" s="314" t="s">
        <v>207</v>
      </c>
      <c r="D10" s="576">
        <v>2.84</v>
      </c>
      <c r="E10" s="328">
        <f>SUM(G10,I10:Q10)</f>
        <v>0</v>
      </c>
      <c r="F10" s="325">
        <f>SUM(G10)</f>
        <v>0</v>
      </c>
      <c r="G10" s="330"/>
      <c r="H10" s="329">
        <f>D10-BE10</f>
        <v>2.84</v>
      </c>
      <c r="I10" s="330"/>
      <c r="J10" s="330"/>
      <c r="K10" s="330"/>
      <c r="L10" s="330"/>
      <c r="M10" s="330"/>
      <c r="N10" s="330"/>
      <c r="O10" s="330"/>
      <c r="P10" s="330"/>
      <c r="Q10" s="330"/>
      <c r="R10" s="325">
        <f t="shared" ref="R10:R19" si="3">SUM(S10:Z10,AB10:BC10)</f>
        <v>0</v>
      </c>
      <c r="S10" s="330"/>
      <c r="T10" s="330"/>
      <c r="U10" s="330"/>
      <c r="V10" s="330"/>
      <c r="W10" s="330"/>
      <c r="X10" s="330"/>
      <c r="Y10" s="330"/>
      <c r="Z10" s="330"/>
      <c r="AA10" s="552">
        <f t="shared" ref="AA10:AA19" si="4">SUM(AB10:AQ10)</f>
        <v>0</v>
      </c>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25">
        <f>SUM(AB10:BD10,I10:Q10,G10,S10:Z10)</f>
        <v>0</v>
      </c>
      <c r="BF10" s="314">
        <f>H60</f>
        <v>2.84</v>
      </c>
      <c r="BG10" s="117">
        <f t="shared" si="1"/>
        <v>0</v>
      </c>
      <c r="BH10" s="139"/>
      <c r="BI10" s="115"/>
      <c r="BJ10" s="115"/>
      <c r="BK10" s="587"/>
      <c r="BL10" s="576"/>
    </row>
    <row r="11" spans="1:64" x14ac:dyDescent="0.25">
      <c r="A11" s="319" t="s">
        <v>6</v>
      </c>
      <c r="B11" s="320" t="s">
        <v>113</v>
      </c>
      <c r="C11" s="314" t="s">
        <v>56</v>
      </c>
      <c r="D11" s="576">
        <v>185.46</v>
      </c>
      <c r="E11" s="328">
        <f>SUM(G11:H11,J11:Q11)</f>
        <v>75.760000000000005</v>
      </c>
      <c r="F11" s="325">
        <f>SUM(G11:H11)</f>
        <v>0</v>
      </c>
      <c r="G11" s="330"/>
      <c r="H11" s="330"/>
      <c r="I11" s="329">
        <f>D11-BE11</f>
        <v>105.10000000000001</v>
      </c>
      <c r="J11" s="330">
        <v>75.760000000000005</v>
      </c>
      <c r="K11" s="330"/>
      <c r="L11" s="330"/>
      <c r="M11" s="330"/>
      <c r="N11" s="330"/>
      <c r="O11" s="330"/>
      <c r="P11" s="330"/>
      <c r="Q11" s="330"/>
      <c r="R11" s="325">
        <f t="shared" si="3"/>
        <v>4.5999999999999996</v>
      </c>
      <c r="S11" s="330"/>
      <c r="T11" s="330"/>
      <c r="U11" s="330"/>
      <c r="V11" s="330"/>
      <c r="W11" s="330"/>
      <c r="X11" s="330"/>
      <c r="Y11" s="330"/>
      <c r="Z11" s="330"/>
      <c r="AA11" s="552">
        <f t="shared" si="4"/>
        <v>4.5999999999999996</v>
      </c>
      <c r="AB11" s="330">
        <v>1</v>
      </c>
      <c r="AC11" s="330">
        <v>3.6</v>
      </c>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c r="AZ11" s="330"/>
      <c r="BA11" s="330"/>
      <c r="BB11" s="330"/>
      <c r="BC11" s="330"/>
      <c r="BD11" s="330"/>
      <c r="BE11" s="325">
        <f>SUM(AB11:BD11,J11:Q11,G11:H11,S11:Z11)</f>
        <v>80.36</v>
      </c>
      <c r="BF11" s="314">
        <f>I60</f>
        <v>105.10000000000001</v>
      </c>
      <c r="BG11" s="117">
        <f t="shared" si="1"/>
        <v>80.36</v>
      </c>
      <c r="BK11" s="587"/>
      <c r="BL11" s="576"/>
    </row>
    <row r="12" spans="1:64" x14ac:dyDescent="0.25">
      <c r="A12" s="319" t="s">
        <v>7</v>
      </c>
      <c r="B12" s="320" t="s">
        <v>39</v>
      </c>
      <c r="C12" s="314" t="s">
        <v>44</v>
      </c>
      <c r="D12" s="576">
        <v>573.46</v>
      </c>
      <c r="E12" s="328">
        <f>SUM(G12:I12,K12:Q12)</f>
        <v>0</v>
      </c>
      <c r="F12" s="325">
        <f t="shared" ref="F12:F18" si="5">SUM(G12:H12)</f>
        <v>0</v>
      </c>
      <c r="G12" s="330"/>
      <c r="H12" s="330"/>
      <c r="I12" s="330"/>
      <c r="J12" s="329">
        <f>D12-BE12</f>
        <v>566.77</v>
      </c>
      <c r="K12" s="330"/>
      <c r="L12" s="330"/>
      <c r="M12" s="330"/>
      <c r="N12" s="330"/>
      <c r="O12" s="330"/>
      <c r="P12" s="330"/>
      <c r="Q12" s="330"/>
      <c r="R12" s="325">
        <f t="shared" si="3"/>
        <v>6.69</v>
      </c>
      <c r="S12" s="330"/>
      <c r="T12" s="330"/>
      <c r="U12" s="330"/>
      <c r="V12" s="330"/>
      <c r="W12" s="330"/>
      <c r="X12" s="330"/>
      <c r="Y12" s="330"/>
      <c r="Z12" s="330"/>
      <c r="AA12" s="552">
        <f t="shared" si="4"/>
        <v>1.49</v>
      </c>
      <c r="AB12" s="330">
        <v>1</v>
      </c>
      <c r="AC12" s="330">
        <v>0.4</v>
      </c>
      <c r="AD12" s="330"/>
      <c r="AE12" s="330"/>
      <c r="AF12" s="330"/>
      <c r="AG12" s="330"/>
      <c r="AH12" s="330"/>
      <c r="AI12" s="330">
        <v>0.04</v>
      </c>
      <c r="AJ12" s="330"/>
      <c r="AK12" s="330">
        <v>0.05</v>
      </c>
      <c r="AL12" s="330"/>
      <c r="AM12" s="330"/>
      <c r="AN12" s="330"/>
      <c r="AO12" s="330"/>
      <c r="AP12" s="330"/>
      <c r="AQ12" s="330"/>
      <c r="AR12" s="330"/>
      <c r="AS12" s="330"/>
      <c r="AT12" s="330"/>
      <c r="AU12" s="330">
        <v>5.2</v>
      </c>
      <c r="AV12" s="330"/>
      <c r="AW12" s="330"/>
      <c r="AX12" s="330"/>
      <c r="AY12" s="330"/>
      <c r="AZ12" s="330"/>
      <c r="BA12" s="330"/>
      <c r="BB12" s="330"/>
      <c r="BC12" s="330"/>
      <c r="BD12" s="330"/>
      <c r="BE12" s="325">
        <f>SUM(AB12:BD12,K12:Q12,G12:I12,S12:Z12)</f>
        <v>6.69</v>
      </c>
      <c r="BF12" s="314">
        <f>J60</f>
        <v>657.79</v>
      </c>
      <c r="BG12" s="117">
        <f t="shared" si="1"/>
        <v>-84.329999999999927</v>
      </c>
      <c r="BK12" s="587"/>
      <c r="BL12" s="576"/>
    </row>
    <row r="13" spans="1:64" x14ac:dyDescent="0.25">
      <c r="A13" s="319" t="s">
        <v>8</v>
      </c>
      <c r="B13" s="320" t="s">
        <v>15</v>
      </c>
      <c r="C13" s="314" t="s">
        <v>26</v>
      </c>
      <c r="D13" s="577">
        <v>2887.84</v>
      </c>
      <c r="E13" s="328">
        <f>SUM(G13:J13,L13:Q13)</f>
        <v>0</v>
      </c>
      <c r="F13" s="325">
        <f t="shared" si="5"/>
        <v>0</v>
      </c>
      <c r="G13" s="330"/>
      <c r="H13" s="330"/>
      <c r="I13" s="330"/>
      <c r="J13" s="330"/>
      <c r="K13" s="329">
        <f>D13-BE13</f>
        <v>2887.84</v>
      </c>
      <c r="L13" s="330"/>
      <c r="M13" s="330"/>
      <c r="N13" s="330"/>
      <c r="O13" s="330"/>
      <c r="P13" s="330"/>
      <c r="Q13" s="330"/>
      <c r="R13" s="325">
        <f t="shared" si="3"/>
        <v>0</v>
      </c>
      <c r="S13" s="330"/>
      <c r="T13" s="330"/>
      <c r="U13" s="330"/>
      <c r="V13" s="330"/>
      <c r="W13" s="330"/>
      <c r="X13" s="330"/>
      <c r="Y13" s="330"/>
      <c r="Z13" s="330"/>
      <c r="AA13" s="552">
        <f t="shared" si="4"/>
        <v>0</v>
      </c>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25">
        <f>SUM(AB13:BD13,L13:Q13,G13:J13,S13:Z13)</f>
        <v>0</v>
      </c>
      <c r="BF13" s="314">
        <f>K60</f>
        <v>2887.84</v>
      </c>
      <c r="BG13" s="117">
        <f t="shared" si="1"/>
        <v>0</v>
      </c>
      <c r="BK13" s="587"/>
      <c r="BL13" s="576"/>
    </row>
    <row r="14" spans="1:64" x14ac:dyDescent="0.25">
      <c r="A14" s="319" t="s">
        <v>9</v>
      </c>
      <c r="B14" s="320" t="s">
        <v>16</v>
      </c>
      <c r="C14" s="314" t="s">
        <v>27</v>
      </c>
      <c r="D14" s="577">
        <v>5848.26</v>
      </c>
      <c r="E14" s="328">
        <f>SUM(G14:K14,M14:Q14)</f>
        <v>0</v>
      </c>
      <c r="F14" s="325">
        <f t="shared" si="5"/>
        <v>0</v>
      </c>
      <c r="G14" s="330"/>
      <c r="H14" s="330"/>
      <c r="I14" s="330"/>
      <c r="J14" s="330"/>
      <c r="K14" s="330"/>
      <c r="L14" s="329">
        <f>D14-BE14</f>
        <v>5848.26</v>
      </c>
      <c r="M14" s="330"/>
      <c r="N14" s="330"/>
      <c r="O14" s="330"/>
      <c r="P14" s="330"/>
      <c r="Q14" s="330"/>
      <c r="R14" s="325">
        <f t="shared" si="3"/>
        <v>0</v>
      </c>
      <c r="S14" s="330"/>
      <c r="T14" s="330"/>
      <c r="U14" s="330"/>
      <c r="V14" s="330"/>
      <c r="W14" s="330"/>
      <c r="X14" s="330"/>
      <c r="Y14" s="330"/>
      <c r="Z14" s="330"/>
      <c r="AA14" s="552">
        <f t="shared" si="4"/>
        <v>0</v>
      </c>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25">
        <f>SUM(AB14:BD14,M14:Q14,G14:K14,S14:Z14)</f>
        <v>0</v>
      </c>
      <c r="BF14" s="314">
        <f>L60</f>
        <v>5848.26</v>
      </c>
      <c r="BG14" s="117">
        <f t="shared" si="1"/>
        <v>0</v>
      </c>
      <c r="BK14" s="587"/>
      <c r="BL14" s="576"/>
    </row>
    <row r="15" spans="1:64" x14ac:dyDescent="0.25">
      <c r="A15" s="319" t="s">
        <v>41</v>
      </c>
      <c r="B15" s="320" t="s">
        <v>40</v>
      </c>
      <c r="C15" s="314" t="s">
        <v>45</v>
      </c>
      <c r="D15" s="577">
        <v>1085.06</v>
      </c>
      <c r="E15" s="328">
        <f>SUM(G15:L15,N15:Q15)</f>
        <v>0</v>
      </c>
      <c r="F15" s="325">
        <f t="shared" si="5"/>
        <v>0</v>
      </c>
      <c r="G15" s="330"/>
      <c r="H15" s="330"/>
      <c r="I15" s="330"/>
      <c r="J15" s="330"/>
      <c r="K15" s="330"/>
      <c r="L15" s="330"/>
      <c r="M15" s="329">
        <f>D15-BE15</f>
        <v>985.02</v>
      </c>
      <c r="N15" s="330"/>
      <c r="O15" s="330"/>
      <c r="P15" s="330"/>
      <c r="Q15" s="330"/>
      <c r="R15" s="325">
        <f t="shared" si="3"/>
        <v>100.04</v>
      </c>
      <c r="S15" s="330"/>
      <c r="T15" s="330"/>
      <c r="U15" s="330"/>
      <c r="V15" s="330"/>
      <c r="W15" s="330">
        <v>100</v>
      </c>
      <c r="X15" s="330"/>
      <c r="Y15" s="330"/>
      <c r="Z15" s="330"/>
      <c r="AA15" s="552">
        <f t="shared" si="4"/>
        <v>0.04</v>
      </c>
      <c r="AB15" s="330"/>
      <c r="AC15" s="330"/>
      <c r="AD15" s="330"/>
      <c r="AE15" s="330"/>
      <c r="AF15" s="330"/>
      <c r="AG15" s="330"/>
      <c r="AH15" s="330"/>
      <c r="AI15" s="330">
        <v>0.04</v>
      </c>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25">
        <f>SUM(AB15:BD15,N15:Q15,G15:L15,S15:Z15)</f>
        <v>100.04</v>
      </c>
      <c r="BF15" s="314">
        <f>M60</f>
        <v>985.02</v>
      </c>
      <c r="BG15" s="117">
        <f t="shared" si="1"/>
        <v>100.03999999999996</v>
      </c>
      <c r="BK15" s="587"/>
      <c r="BL15" s="576"/>
    </row>
    <row r="16" spans="1:64" x14ac:dyDescent="0.25">
      <c r="A16" s="319"/>
      <c r="B16" s="333" t="s">
        <v>446</v>
      </c>
      <c r="C16" s="314" t="s">
        <v>447</v>
      </c>
      <c r="D16" s="577">
        <v>263.04000000000002</v>
      </c>
      <c r="E16" s="328">
        <f>SUM(G16:M16,O16:Q16)</f>
        <v>0</v>
      </c>
      <c r="F16" s="325">
        <f>SUM(G16:H16)</f>
        <v>0</v>
      </c>
      <c r="G16" s="330"/>
      <c r="H16" s="330"/>
      <c r="I16" s="330"/>
      <c r="J16" s="330"/>
      <c r="K16" s="330"/>
      <c r="L16" s="330"/>
      <c r="M16" s="330"/>
      <c r="N16" s="329">
        <f>D16-BE16</f>
        <v>263.04000000000002</v>
      </c>
      <c r="O16" s="330"/>
      <c r="P16" s="330"/>
      <c r="Q16" s="330"/>
      <c r="R16" s="325">
        <f t="shared" si="3"/>
        <v>0</v>
      </c>
      <c r="S16" s="330"/>
      <c r="T16" s="330"/>
      <c r="U16" s="330"/>
      <c r="V16" s="330"/>
      <c r="W16" s="330"/>
      <c r="X16" s="330"/>
      <c r="Y16" s="330"/>
      <c r="Z16" s="330"/>
      <c r="AA16" s="552">
        <f t="shared" si="4"/>
        <v>0</v>
      </c>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25">
        <f>SUM(AB16:BD16,O16:Q16,G16:M16,S16:Z16)</f>
        <v>0</v>
      </c>
      <c r="BF16" s="314">
        <f>N60</f>
        <v>263.04000000000002</v>
      </c>
      <c r="BG16" s="117"/>
      <c r="BK16" s="587"/>
      <c r="BL16" s="576"/>
    </row>
    <row r="17" spans="1:64" x14ac:dyDescent="0.25">
      <c r="A17" s="319" t="s">
        <v>42</v>
      </c>
      <c r="B17" s="320" t="s">
        <v>90</v>
      </c>
      <c r="C17" s="314" t="s">
        <v>78</v>
      </c>
      <c r="D17" s="577">
        <v>6.22</v>
      </c>
      <c r="E17" s="328">
        <f>SUM(G17:N17,P17:Q17)</f>
        <v>0</v>
      </c>
      <c r="F17" s="325">
        <f t="shared" si="5"/>
        <v>0</v>
      </c>
      <c r="G17" s="330"/>
      <c r="H17" s="330"/>
      <c r="I17" s="330"/>
      <c r="J17" s="330"/>
      <c r="K17" s="330"/>
      <c r="L17" s="330"/>
      <c r="M17" s="330"/>
      <c r="N17" s="330"/>
      <c r="O17" s="329">
        <f>D17-BE17</f>
        <v>6.22</v>
      </c>
      <c r="P17" s="330"/>
      <c r="Q17" s="330"/>
      <c r="R17" s="325">
        <f t="shared" si="3"/>
        <v>0</v>
      </c>
      <c r="S17" s="330"/>
      <c r="T17" s="330"/>
      <c r="U17" s="330"/>
      <c r="V17" s="330"/>
      <c r="W17" s="330"/>
      <c r="X17" s="330"/>
      <c r="Y17" s="330"/>
      <c r="Z17" s="330"/>
      <c r="AA17" s="552">
        <f t="shared" si="4"/>
        <v>0</v>
      </c>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25">
        <f>SUM(AB17:BD17,P17:Q17,G17:N17,S17:Z17)</f>
        <v>0</v>
      </c>
      <c r="BF17" s="314">
        <f>O60</f>
        <v>6.22</v>
      </c>
      <c r="BG17" s="117">
        <f t="shared" ref="BG17:BG27" si="6">D17-BF17</f>
        <v>0</v>
      </c>
      <c r="BK17" s="586"/>
      <c r="BL17" s="576"/>
    </row>
    <row r="18" spans="1:64" x14ac:dyDescent="0.25">
      <c r="A18" s="319" t="s">
        <v>52</v>
      </c>
      <c r="B18" s="320" t="s">
        <v>50</v>
      </c>
      <c r="C18" s="314" t="s">
        <v>51</v>
      </c>
      <c r="D18" s="332"/>
      <c r="E18" s="328">
        <f>SUM(G18:O18,Q18)</f>
        <v>0</v>
      </c>
      <c r="F18" s="325">
        <f t="shared" si="5"/>
        <v>0</v>
      </c>
      <c r="G18" s="330"/>
      <c r="H18" s="330"/>
      <c r="I18" s="330"/>
      <c r="J18" s="330"/>
      <c r="K18" s="330"/>
      <c r="L18" s="330"/>
      <c r="M18" s="330"/>
      <c r="N18" s="330"/>
      <c r="O18" s="330"/>
      <c r="P18" s="329">
        <f>D18-BE18</f>
        <v>0</v>
      </c>
      <c r="Q18" s="330"/>
      <c r="R18" s="325">
        <f t="shared" si="3"/>
        <v>0</v>
      </c>
      <c r="S18" s="330"/>
      <c r="T18" s="330"/>
      <c r="U18" s="330"/>
      <c r="V18" s="330"/>
      <c r="W18" s="330"/>
      <c r="X18" s="330"/>
      <c r="Y18" s="330"/>
      <c r="Z18" s="330"/>
      <c r="AA18" s="552">
        <f t="shared" si="4"/>
        <v>0</v>
      </c>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25">
        <f>SUM(AB18:BD18,Q18,G18:O18,S18:Z18)</f>
        <v>0</v>
      </c>
      <c r="BF18" s="314">
        <f>P60</f>
        <v>0</v>
      </c>
      <c r="BG18" s="117">
        <f t="shared" si="6"/>
        <v>0</v>
      </c>
      <c r="BK18" s="586"/>
      <c r="BL18" s="577"/>
    </row>
    <row r="19" spans="1:64" ht="16.5" thickBot="1" x14ac:dyDescent="0.3">
      <c r="A19" s="319" t="s">
        <v>192</v>
      </c>
      <c r="B19" s="320" t="s">
        <v>57</v>
      </c>
      <c r="C19" s="314" t="s">
        <v>58</v>
      </c>
      <c r="D19" s="589"/>
      <c r="E19" s="328">
        <f>SUM(G19:P19)</f>
        <v>0</v>
      </c>
      <c r="F19" s="325">
        <f>SUM(G19:H19)</f>
        <v>0</v>
      </c>
      <c r="G19" s="330"/>
      <c r="H19" s="330"/>
      <c r="I19" s="330"/>
      <c r="J19" s="330"/>
      <c r="K19" s="330"/>
      <c r="L19" s="330"/>
      <c r="M19" s="330"/>
      <c r="N19" s="330"/>
      <c r="O19" s="330"/>
      <c r="P19" s="330"/>
      <c r="Q19" s="329">
        <f>D19-BE19</f>
        <v>0</v>
      </c>
      <c r="R19" s="325">
        <f t="shared" si="3"/>
        <v>0</v>
      </c>
      <c r="S19" s="330"/>
      <c r="T19" s="330"/>
      <c r="U19" s="330"/>
      <c r="V19" s="330"/>
      <c r="W19" s="330"/>
      <c r="X19" s="330"/>
      <c r="Y19" s="330"/>
      <c r="Z19" s="330"/>
      <c r="AA19" s="552">
        <f t="shared" si="4"/>
        <v>0</v>
      </c>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25">
        <f>SUM(AB19:BD19,G19:P19,S19:Z19)</f>
        <v>0</v>
      </c>
      <c r="BF19" s="314">
        <f>Q60</f>
        <v>0</v>
      </c>
      <c r="BG19" s="117">
        <f t="shared" si="6"/>
        <v>0</v>
      </c>
      <c r="BK19" s="586"/>
      <c r="BL19" s="577"/>
    </row>
    <row r="20" spans="1:64" x14ac:dyDescent="0.25">
      <c r="A20" s="319">
        <v>2</v>
      </c>
      <c r="B20" s="319" t="s">
        <v>36</v>
      </c>
      <c r="C20" s="314" t="s">
        <v>28</v>
      </c>
      <c r="D20" s="601">
        <f>D21+D22+D23+D24+D25+D26+D27+D28+D29+D46+D47+D48+D49+D50+D51+D52+D53+D54+D55+D56+D57</f>
        <v>404.85</v>
      </c>
      <c r="E20" s="328">
        <f>SUM(G20:Q20)</f>
        <v>0.33</v>
      </c>
      <c r="F20" s="325">
        <f>SUM(G20:H20)</f>
        <v>0</v>
      </c>
      <c r="G20" s="325">
        <f t="shared" ref="G20:Q20" si="7">SUM(G21:G28,G30:G57)</f>
        <v>0</v>
      </c>
      <c r="H20" s="325">
        <f t="shared" si="7"/>
        <v>0</v>
      </c>
      <c r="I20" s="325">
        <f t="shared" si="7"/>
        <v>0</v>
      </c>
      <c r="J20" s="325">
        <f t="shared" si="7"/>
        <v>0.33</v>
      </c>
      <c r="K20" s="325">
        <f t="shared" si="7"/>
        <v>0</v>
      </c>
      <c r="L20" s="325">
        <f t="shared" si="7"/>
        <v>0</v>
      </c>
      <c r="M20" s="325">
        <f t="shared" si="7"/>
        <v>0</v>
      </c>
      <c r="N20" s="325">
        <f t="shared" si="7"/>
        <v>0</v>
      </c>
      <c r="O20" s="325">
        <f t="shared" si="7"/>
        <v>0</v>
      </c>
      <c r="P20" s="325">
        <f t="shared" si="7"/>
        <v>0</v>
      </c>
      <c r="Q20" s="325">
        <f t="shared" si="7"/>
        <v>0</v>
      </c>
      <c r="R20" s="329">
        <f>D20-BE20</f>
        <v>394.20000000000005</v>
      </c>
      <c r="S20" s="325">
        <f>SUM(S30:S57,S22:S28)</f>
        <v>0.1</v>
      </c>
      <c r="T20" s="325">
        <f>SUM(T30:T57,T21,T23:T28)</f>
        <v>0.13</v>
      </c>
      <c r="U20" s="325">
        <f>SUM(U21:U22,U30:U57,U24:U28)</f>
        <v>0</v>
      </c>
      <c r="V20" s="325">
        <f>SUM(V21:V23,V30:V57,V25:V28)</f>
        <v>0</v>
      </c>
      <c r="W20" s="325">
        <f>SUM(W21:W24,W30:W57,W26:W28)</f>
        <v>0</v>
      </c>
      <c r="X20" s="325">
        <f>SUM(X21:X25,X30:X57,X27:X28)</f>
        <v>0</v>
      </c>
      <c r="Y20" s="325">
        <f>SUM(Y21:Y26,Y30:Y57,Y28)</f>
        <v>0</v>
      </c>
      <c r="Z20" s="325">
        <f>SUM(Z21:Z27,Z30:Z57)</f>
        <v>10</v>
      </c>
      <c r="AA20" s="551">
        <f>SUM(AA21:AA28,AA30:AA57)</f>
        <v>0.09</v>
      </c>
      <c r="AB20" s="325">
        <f>SUM(AB21:AB28,AB31:AB57)</f>
        <v>0</v>
      </c>
      <c r="AC20" s="325">
        <f>SUM(AC21:AC28,AC32:AC57,AC30:AC30)</f>
        <v>0</v>
      </c>
      <c r="AD20" s="325">
        <f>SUM(AD21:AD28,AD33:AD57,AD30:AD31)</f>
        <v>0</v>
      </c>
      <c r="AE20" s="325">
        <f>SUM(AE21:AE28,AE34:AE57,AE30:AE32)</f>
        <v>0</v>
      </c>
      <c r="AF20" s="325">
        <f>SUM(AF21:AF28,AF35:AF57,AF30:AF33)</f>
        <v>0</v>
      </c>
      <c r="AG20" s="325">
        <f>SUM(AG21:AG28,AG36:AG57,AG30:AG34)</f>
        <v>0.06</v>
      </c>
      <c r="AH20" s="325">
        <f>SUM(AH21:AH28,AH37:AH57,AH30:AH35)</f>
        <v>0</v>
      </c>
      <c r="AI20" s="325">
        <f>SUM(AI21:AI28,AI38:AI57,AI30:AI36)</f>
        <v>0.03</v>
      </c>
      <c r="AJ20" s="325">
        <f>SUM(AJ21:AJ28,AJ39:AJ57,AJ30:AJ37)</f>
        <v>0</v>
      </c>
      <c r="AK20" s="325">
        <f>SUM(AK21:AK28,AK40:AK57,AK30:AK38)</f>
        <v>0</v>
      </c>
      <c r="AL20" s="325">
        <f>SUM(AL21:AL28,AL41:AL57,AL30:AL39)</f>
        <v>0</v>
      </c>
      <c r="AM20" s="325">
        <f>SUM(AM21:AM28,AM42:AM57,AM30:AM40)</f>
        <v>0</v>
      </c>
      <c r="AN20" s="325">
        <f>SUM(AN21:AN28,AN43:AN57,AN30:AN41)</f>
        <v>0</v>
      </c>
      <c r="AO20" s="325">
        <f>SUM(AO21:AO28,AO44:AO57,AO30:AO42)</f>
        <v>0</v>
      </c>
      <c r="AP20" s="325">
        <f>SUM(AP21:AP28,AP45:AP57,AP30:AP43)</f>
        <v>0</v>
      </c>
      <c r="AQ20" s="325">
        <f>SUM(AQ21:AQ28,AQ46:AQ57,AQ30:AQ44)</f>
        <v>0</v>
      </c>
      <c r="AR20" s="325">
        <f>SUM(AR21:AR28,AR47:AR57,AR30:AR45)</f>
        <v>0</v>
      </c>
      <c r="AS20" s="325">
        <f>SUM(AS21:AS28,AS48:AS57,AS30:AS46)</f>
        <v>0</v>
      </c>
      <c r="AT20" s="325">
        <f>SUM(AT21:AT28,AT49:AT57,AT30:AT47)</f>
        <v>0</v>
      </c>
      <c r="AU20" s="325">
        <f>SUM(AU21:AU28,AU50:AU57,AU30:AU48)</f>
        <v>0</v>
      </c>
      <c r="AV20" s="325">
        <f>SUM(AV21:AV28,AV51:AV57,AV30:AV49)</f>
        <v>0</v>
      </c>
      <c r="AW20" s="325">
        <f>SUM(AW21:AW28,AW52:AW57,AW30:AW50)</f>
        <v>0</v>
      </c>
      <c r="AX20" s="325">
        <f>SUM(AX21:AX28,AX53:AX57,AX30:AX51)</f>
        <v>0</v>
      </c>
      <c r="AY20" s="325">
        <f>SUM(AY21:AY28,AY54:AY57,AY30:AY52)</f>
        <v>0</v>
      </c>
      <c r="AZ20" s="325">
        <f>SUM(AZ21:AZ28,AZ55:AZ57,AZ30:AZ53)</f>
        <v>0</v>
      </c>
      <c r="BA20" s="325">
        <f>SUM(BA21:BA28,BA56:BA57,BA30:BA54)</f>
        <v>0</v>
      </c>
      <c r="BB20" s="325">
        <f>SUM(BB21:BB28,BB57,BB30:BB55)</f>
        <v>0</v>
      </c>
      <c r="BC20" s="325">
        <f>SUM(BC21:BC28,BC30:BC56)</f>
        <v>0</v>
      </c>
      <c r="BD20" s="325">
        <f>SUM(BD21:BD28,BD30:BD57)</f>
        <v>0</v>
      </c>
      <c r="BE20" s="325">
        <f>SUM(BE21:BE28,BE30:BE57)</f>
        <v>10.65</v>
      </c>
      <c r="BF20" s="314">
        <f>R60</f>
        <v>560.17000000000007</v>
      </c>
      <c r="BG20" s="117">
        <f t="shared" si="6"/>
        <v>-155.32000000000005</v>
      </c>
      <c r="BH20" s="292"/>
      <c r="BI20" s="293"/>
      <c r="BK20" s="581"/>
      <c r="BL20" s="580"/>
    </row>
    <row r="21" spans="1:64" x14ac:dyDescent="0.25">
      <c r="A21" s="319" t="s">
        <v>21</v>
      </c>
      <c r="B21" s="320" t="s">
        <v>17</v>
      </c>
      <c r="C21" s="314" t="s">
        <v>29</v>
      </c>
      <c r="D21" s="578"/>
      <c r="E21" s="328">
        <f>SUM(G21:Q21)</f>
        <v>0</v>
      </c>
      <c r="F21" s="325">
        <f t="shared" ref="F21:F56" si="8">SUM(G21:H21)</f>
        <v>0</v>
      </c>
      <c r="G21" s="330"/>
      <c r="H21" s="330"/>
      <c r="I21" s="330"/>
      <c r="J21" s="330"/>
      <c r="K21" s="330"/>
      <c r="L21" s="330"/>
      <c r="M21" s="330"/>
      <c r="N21" s="330"/>
      <c r="O21" s="330"/>
      <c r="P21" s="330"/>
      <c r="Q21" s="330"/>
      <c r="R21" s="325">
        <f>SUM(T21:Z21,AB21:BC21)</f>
        <v>0</v>
      </c>
      <c r="S21" s="329">
        <f>D21-BE21</f>
        <v>0</v>
      </c>
      <c r="T21" s="330"/>
      <c r="U21" s="330"/>
      <c r="V21" s="330"/>
      <c r="W21" s="330"/>
      <c r="X21" s="330"/>
      <c r="Y21" s="330"/>
      <c r="Z21" s="330"/>
      <c r="AA21" s="551">
        <f>SUM(AB21:AQ21)</f>
        <v>0</v>
      </c>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25">
        <f>SUM(AB21:BD21,G21:Q21,T21:Z21)</f>
        <v>0</v>
      </c>
      <c r="BF21" s="314">
        <f>S60</f>
        <v>0.1</v>
      </c>
      <c r="BG21" s="117">
        <f t="shared" si="6"/>
        <v>-0.1</v>
      </c>
      <c r="BH21" s="294"/>
      <c r="BI21" s="295"/>
      <c r="BK21" s="582"/>
      <c r="BL21" s="578"/>
    </row>
    <row r="22" spans="1:64" x14ac:dyDescent="0.25">
      <c r="A22" s="319" t="s">
        <v>10</v>
      </c>
      <c r="B22" s="320" t="s">
        <v>18</v>
      </c>
      <c r="C22" s="314" t="s">
        <v>30</v>
      </c>
      <c r="D22" s="601"/>
      <c r="E22" s="328">
        <f>SUM(G22:Q22)</f>
        <v>0</v>
      </c>
      <c r="F22" s="325">
        <f t="shared" si="8"/>
        <v>0</v>
      </c>
      <c r="G22" s="330"/>
      <c r="H22" s="330"/>
      <c r="I22" s="330"/>
      <c r="J22" s="330"/>
      <c r="K22" s="330"/>
      <c r="L22" s="330"/>
      <c r="M22" s="330"/>
      <c r="N22" s="330"/>
      <c r="O22" s="330"/>
      <c r="P22" s="330"/>
      <c r="Q22" s="330"/>
      <c r="R22" s="325">
        <f>SUM(S22,U22:Z22,AB22:BC22)</f>
        <v>0</v>
      </c>
      <c r="S22" s="330"/>
      <c r="T22" s="329">
        <f>D22-BE22</f>
        <v>0</v>
      </c>
      <c r="U22" s="330"/>
      <c r="V22" s="330"/>
      <c r="W22" s="330"/>
      <c r="X22" s="330"/>
      <c r="Y22" s="330"/>
      <c r="Z22" s="330"/>
      <c r="AA22" s="551">
        <f t="shared" ref="AA22:AA28" si="9">SUM(AB22:AQ22)</f>
        <v>0</v>
      </c>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25">
        <f>SUM(AB22:BD22,G22:Q22,U22:Z22,S22)</f>
        <v>0</v>
      </c>
      <c r="BF22" s="314">
        <f>T60</f>
        <v>0.13</v>
      </c>
      <c r="BG22" s="117">
        <f t="shared" si="6"/>
        <v>-0.13</v>
      </c>
      <c r="BH22" s="296"/>
      <c r="BI22" s="295"/>
      <c r="BK22" s="583"/>
      <c r="BL22" s="578"/>
    </row>
    <row r="23" spans="1:64" x14ac:dyDescent="0.25">
      <c r="A23" s="319" t="s">
        <v>11</v>
      </c>
      <c r="B23" s="320" t="s">
        <v>19</v>
      </c>
      <c r="C23" s="314" t="s">
        <v>131</v>
      </c>
      <c r="D23" s="601"/>
      <c r="E23" s="328">
        <f t="shared" ref="E23:E58" si="10">SUM(G23:Q23)</f>
        <v>0</v>
      </c>
      <c r="F23" s="325">
        <f t="shared" si="8"/>
        <v>0</v>
      </c>
      <c r="G23" s="330"/>
      <c r="H23" s="330"/>
      <c r="I23" s="330"/>
      <c r="J23" s="330"/>
      <c r="K23" s="330"/>
      <c r="L23" s="330"/>
      <c r="M23" s="330"/>
      <c r="N23" s="330"/>
      <c r="O23" s="330"/>
      <c r="P23" s="330"/>
      <c r="Q23" s="330"/>
      <c r="R23" s="325">
        <f>SUM(S23:T23,V23:Z23,AB23:BC23)</f>
        <v>0</v>
      </c>
      <c r="S23" s="330"/>
      <c r="T23" s="330"/>
      <c r="U23" s="329">
        <f>D23-BE23</f>
        <v>0</v>
      </c>
      <c r="V23" s="330"/>
      <c r="W23" s="330"/>
      <c r="X23" s="330"/>
      <c r="Y23" s="330"/>
      <c r="Z23" s="330"/>
      <c r="AA23" s="551">
        <f t="shared" si="9"/>
        <v>0</v>
      </c>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25">
        <f>SUM(AB23:BD23,G23:Q23,V23:Z23,S23:T23)</f>
        <v>0</v>
      </c>
      <c r="BF23" s="314">
        <f>U60</f>
        <v>0</v>
      </c>
      <c r="BG23" s="117">
        <f t="shared" si="6"/>
        <v>0</v>
      </c>
      <c r="BH23" s="296"/>
      <c r="BI23" s="295"/>
      <c r="BK23" s="583"/>
      <c r="BL23" s="578"/>
    </row>
    <row r="24" spans="1:64" x14ac:dyDescent="0.25">
      <c r="A24" s="319" t="s">
        <v>13</v>
      </c>
      <c r="B24" s="320" t="s">
        <v>91</v>
      </c>
      <c r="C24" s="314" t="s">
        <v>135</v>
      </c>
      <c r="D24" s="601"/>
      <c r="E24" s="328">
        <f t="shared" si="10"/>
        <v>0</v>
      </c>
      <c r="F24" s="325">
        <f t="shared" si="8"/>
        <v>0</v>
      </c>
      <c r="G24" s="330"/>
      <c r="H24" s="330"/>
      <c r="I24" s="330"/>
      <c r="J24" s="330"/>
      <c r="K24" s="330"/>
      <c r="L24" s="330"/>
      <c r="M24" s="330"/>
      <c r="N24" s="330"/>
      <c r="O24" s="330"/>
      <c r="P24" s="330"/>
      <c r="Q24" s="330"/>
      <c r="R24" s="325">
        <f>SUM(S24:U24,AB24:BC24,W24:Z24)</f>
        <v>0</v>
      </c>
      <c r="S24" s="330"/>
      <c r="T24" s="330"/>
      <c r="U24" s="330"/>
      <c r="V24" s="329">
        <f>D24-BE24</f>
        <v>0</v>
      </c>
      <c r="W24" s="330"/>
      <c r="X24" s="330"/>
      <c r="Y24" s="330"/>
      <c r="Z24" s="330"/>
      <c r="AA24" s="551">
        <f t="shared" si="9"/>
        <v>0</v>
      </c>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25">
        <f>SUM(AB24:BD24,G24:Q24,W24:Z24,S24:U24)</f>
        <v>0</v>
      </c>
      <c r="BF24" s="314">
        <f>V60</f>
        <v>25</v>
      </c>
      <c r="BG24" s="117">
        <f t="shared" si="6"/>
        <v>-25</v>
      </c>
      <c r="BH24" s="296"/>
      <c r="BI24" s="295"/>
      <c r="BK24" s="582"/>
      <c r="BL24" s="578"/>
    </row>
    <row r="25" spans="1:64" x14ac:dyDescent="0.25">
      <c r="A25" s="319" t="s">
        <v>14</v>
      </c>
      <c r="B25" s="320" t="s">
        <v>92</v>
      </c>
      <c r="C25" s="314" t="s">
        <v>133</v>
      </c>
      <c r="D25" s="578"/>
      <c r="E25" s="328">
        <f t="shared" si="10"/>
        <v>0</v>
      </c>
      <c r="F25" s="325">
        <f t="shared" si="8"/>
        <v>0</v>
      </c>
      <c r="G25" s="330"/>
      <c r="H25" s="330"/>
      <c r="I25" s="330"/>
      <c r="J25" s="330"/>
      <c r="K25" s="330"/>
      <c r="L25" s="330"/>
      <c r="M25" s="330"/>
      <c r="N25" s="330"/>
      <c r="O25" s="330"/>
      <c r="P25" s="330"/>
      <c r="Q25" s="330"/>
      <c r="R25" s="325">
        <f>SUM(S25:V25,AB25:BC25,X25:Z25)</f>
        <v>0</v>
      </c>
      <c r="S25" s="330"/>
      <c r="T25" s="330"/>
      <c r="U25" s="330"/>
      <c r="V25" s="330"/>
      <c r="W25" s="329">
        <f>D25-BE25</f>
        <v>0</v>
      </c>
      <c r="X25" s="330"/>
      <c r="Y25" s="330"/>
      <c r="Z25" s="330"/>
      <c r="AA25" s="551">
        <f t="shared" si="9"/>
        <v>0</v>
      </c>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25">
        <f>SUM(AB25:BD25,G25:Q25,X25:Z25,S25:V25)</f>
        <v>0</v>
      </c>
      <c r="BF25" s="314">
        <f>W60</f>
        <v>100</v>
      </c>
      <c r="BG25" s="117">
        <f t="shared" si="6"/>
        <v>-100</v>
      </c>
      <c r="BH25" s="296"/>
      <c r="BI25" s="295"/>
      <c r="BK25" s="583"/>
      <c r="BL25" s="578"/>
    </row>
    <row r="26" spans="1:64" x14ac:dyDescent="0.25">
      <c r="A26" s="319" t="s">
        <v>22</v>
      </c>
      <c r="B26" s="320" t="s">
        <v>93</v>
      </c>
      <c r="C26" s="314" t="s">
        <v>53</v>
      </c>
      <c r="D26" s="578">
        <v>3.14</v>
      </c>
      <c r="E26" s="328">
        <f t="shared" si="10"/>
        <v>0</v>
      </c>
      <c r="F26" s="325">
        <f t="shared" si="8"/>
        <v>0</v>
      </c>
      <c r="G26" s="330"/>
      <c r="H26" s="330"/>
      <c r="I26" s="330"/>
      <c r="J26" s="330"/>
      <c r="K26" s="330"/>
      <c r="L26" s="330"/>
      <c r="M26" s="330"/>
      <c r="N26" s="330"/>
      <c r="O26" s="330"/>
      <c r="P26" s="330"/>
      <c r="Q26" s="330"/>
      <c r="R26" s="325">
        <f>SUM(S26:W26,AB26:BC26,Y26:Z26)</f>
        <v>0</v>
      </c>
      <c r="S26" s="330"/>
      <c r="T26" s="330"/>
      <c r="U26" s="330"/>
      <c r="V26" s="330"/>
      <c r="W26" s="330"/>
      <c r="X26" s="329">
        <f>D26-BE26</f>
        <v>3.14</v>
      </c>
      <c r="Y26" s="330"/>
      <c r="Z26" s="330"/>
      <c r="AA26" s="551">
        <f t="shared" si="9"/>
        <v>0</v>
      </c>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25">
        <f>SUM(AB26:BD26,G26:Q26,Y26:Z26,S26:W26)</f>
        <v>0</v>
      </c>
      <c r="BF26" s="314">
        <f>X60</f>
        <v>3.14</v>
      </c>
      <c r="BG26" s="117">
        <f t="shared" si="6"/>
        <v>0</v>
      </c>
      <c r="BH26" s="296"/>
      <c r="BI26" s="295"/>
      <c r="BK26" s="583"/>
      <c r="BL26" s="578"/>
    </row>
    <row r="27" spans="1:64" x14ac:dyDescent="0.25">
      <c r="A27" s="319" t="s">
        <v>23</v>
      </c>
      <c r="B27" s="320" t="s">
        <v>94</v>
      </c>
      <c r="C27" s="314" t="s">
        <v>46</v>
      </c>
      <c r="D27" s="601"/>
      <c r="E27" s="328">
        <f t="shared" si="10"/>
        <v>0</v>
      </c>
      <c r="F27" s="325">
        <f t="shared" si="8"/>
        <v>0</v>
      </c>
      <c r="G27" s="330"/>
      <c r="H27" s="330"/>
      <c r="I27" s="330"/>
      <c r="J27" s="330"/>
      <c r="K27" s="330"/>
      <c r="L27" s="330"/>
      <c r="M27" s="330"/>
      <c r="N27" s="330"/>
      <c r="O27" s="330"/>
      <c r="P27" s="330"/>
      <c r="Q27" s="330"/>
      <c r="R27" s="325">
        <f>SUM(S27:X27,AB27:BC27,Z27)</f>
        <v>0</v>
      </c>
      <c r="S27" s="330"/>
      <c r="T27" s="330"/>
      <c r="U27" s="330"/>
      <c r="V27" s="330"/>
      <c r="W27" s="330"/>
      <c r="X27" s="330"/>
      <c r="Y27" s="329">
        <f>D27-BE27</f>
        <v>0</v>
      </c>
      <c r="Z27" s="330"/>
      <c r="AA27" s="551">
        <f t="shared" si="9"/>
        <v>0</v>
      </c>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25">
        <f>SUM(AB27:BD27,G27:Q27,Z27,S27:X27)</f>
        <v>0</v>
      </c>
      <c r="BF27" s="314">
        <f>Y60</f>
        <v>0</v>
      </c>
      <c r="BG27" s="117">
        <f t="shared" si="6"/>
        <v>0</v>
      </c>
      <c r="BH27" s="296"/>
      <c r="BI27" s="295"/>
      <c r="BK27" s="583"/>
      <c r="BL27" s="578"/>
    </row>
    <row r="28" spans="1:64" x14ac:dyDescent="0.25">
      <c r="A28" s="319"/>
      <c r="B28" s="320" t="s">
        <v>106</v>
      </c>
      <c r="C28" s="314" t="s">
        <v>54</v>
      </c>
      <c r="D28" s="578">
        <v>16.14</v>
      </c>
      <c r="E28" s="328">
        <f t="shared" si="10"/>
        <v>0</v>
      </c>
      <c r="F28" s="325">
        <f t="shared" si="8"/>
        <v>0</v>
      </c>
      <c r="G28" s="330"/>
      <c r="H28" s="330"/>
      <c r="I28" s="330"/>
      <c r="J28" s="330"/>
      <c r="K28" s="330"/>
      <c r="L28" s="330"/>
      <c r="M28" s="330"/>
      <c r="N28" s="330"/>
      <c r="O28" s="330"/>
      <c r="P28" s="330"/>
      <c r="Q28" s="330"/>
      <c r="R28" s="325">
        <f>SUM(S28:Y28,AB28:BC28)</f>
        <v>0</v>
      </c>
      <c r="S28" s="330"/>
      <c r="T28" s="330"/>
      <c r="U28" s="330"/>
      <c r="V28" s="330"/>
      <c r="W28" s="330"/>
      <c r="X28" s="330"/>
      <c r="Y28" s="330"/>
      <c r="Z28" s="329">
        <f>D28-BE28</f>
        <v>16.14</v>
      </c>
      <c r="AA28" s="551">
        <f t="shared" si="9"/>
        <v>0</v>
      </c>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25">
        <f>SUM(AB28:BD28,G28:Q28,S28:Y28)</f>
        <v>0</v>
      </c>
      <c r="BF28" s="314">
        <f>Z60</f>
        <v>31.14</v>
      </c>
      <c r="BG28" s="117"/>
      <c r="BH28" s="296"/>
      <c r="BI28" s="295"/>
      <c r="BK28" s="583"/>
      <c r="BL28" s="578"/>
    </row>
    <row r="29" spans="1:64" s="554" customFormat="1" x14ac:dyDescent="0.25">
      <c r="A29" s="555" t="s">
        <v>47</v>
      </c>
      <c r="B29" s="556" t="s">
        <v>139</v>
      </c>
      <c r="C29" s="557" t="s">
        <v>31</v>
      </c>
      <c r="D29" s="606">
        <f>SUM(D30:D45)</f>
        <v>162.22000000000003</v>
      </c>
      <c r="E29" s="559">
        <f t="shared" si="10"/>
        <v>0.33</v>
      </c>
      <c r="F29" s="551">
        <f t="shared" si="8"/>
        <v>0</v>
      </c>
      <c r="G29" s="551">
        <f>SUM(G30:G45)</f>
        <v>0</v>
      </c>
      <c r="H29" s="551">
        <f t="shared" ref="H29:Z29" si="11">SUM(H30:H45)</f>
        <v>0</v>
      </c>
      <c r="I29" s="551">
        <f t="shared" si="11"/>
        <v>0</v>
      </c>
      <c r="J29" s="551">
        <f t="shared" si="11"/>
        <v>0.33</v>
      </c>
      <c r="K29" s="551">
        <f t="shared" si="11"/>
        <v>0</v>
      </c>
      <c r="L29" s="551">
        <f t="shared" si="11"/>
        <v>0</v>
      </c>
      <c r="M29" s="551">
        <f t="shared" si="11"/>
        <v>0</v>
      </c>
      <c r="N29" s="551">
        <f t="shared" si="11"/>
        <v>0</v>
      </c>
      <c r="O29" s="551">
        <f t="shared" si="11"/>
        <v>0</v>
      </c>
      <c r="P29" s="551">
        <f t="shared" si="11"/>
        <v>0</v>
      </c>
      <c r="Q29" s="551">
        <f t="shared" si="11"/>
        <v>0</v>
      </c>
      <c r="R29" s="551">
        <f t="shared" si="11"/>
        <v>0.22</v>
      </c>
      <c r="S29" s="551">
        <f t="shared" si="11"/>
        <v>0</v>
      </c>
      <c r="T29" s="551">
        <f t="shared" si="11"/>
        <v>0.13</v>
      </c>
      <c r="U29" s="551">
        <f t="shared" si="11"/>
        <v>0</v>
      </c>
      <c r="V29" s="551">
        <f t="shared" si="11"/>
        <v>0</v>
      </c>
      <c r="W29" s="551">
        <f t="shared" si="11"/>
        <v>0</v>
      </c>
      <c r="X29" s="551">
        <f t="shared" si="11"/>
        <v>0</v>
      </c>
      <c r="Y29" s="551">
        <f t="shared" si="11"/>
        <v>0</v>
      </c>
      <c r="Z29" s="551">
        <f t="shared" si="11"/>
        <v>0</v>
      </c>
      <c r="AA29" s="551">
        <f>D29-BE29</f>
        <v>161.67000000000002</v>
      </c>
      <c r="AB29" s="551">
        <f>SUM(AB31:AB45)</f>
        <v>0</v>
      </c>
      <c r="AC29" s="551">
        <f>SUM(AC30,AC32:AC45)</f>
        <v>0</v>
      </c>
      <c r="AD29" s="551">
        <f>SUM(AD30:AD31,AD33:AD45)</f>
        <v>0</v>
      </c>
      <c r="AE29" s="551">
        <f>SUM(AE30:AE32,AE34:AE45)</f>
        <v>0</v>
      </c>
      <c r="AF29" s="551">
        <f>SUM(AF30:AF33,AF35:AF45)</f>
        <v>0</v>
      </c>
      <c r="AG29" s="551">
        <f>SUM(AG30:AG34,AG36:AG45)</f>
        <v>0.06</v>
      </c>
      <c r="AH29" s="551">
        <f>SUM(AH30:AH35,AH37:AH45)</f>
        <v>0</v>
      </c>
      <c r="AI29" s="551">
        <f>SUM(AI30:AI36,AI38:AI45)</f>
        <v>0.03</v>
      </c>
      <c r="AJ29" s="551">
        <f>SUM(AJ30:AJ37,AJ39:AJ45)</f>
        <v>0</v>
      </c>
      <c r="AK29" s="551">
        <f>SUM(AK30:AK38,AK40:AK45)</f>
        <v>0</v>
      </c>
      <c r="AL29" s="551">
        <f>SUM(AL30:AL39,AL41:AL45)</f>
        <v>0</v>
      </c>
      <c r="AM29" s="551">
        <f>SUM(AM30:AM40,AM42:AM45)</f>
        <v>0</v>
      </c>
      <c r="AN29" s="551">
        <f>SUM(AN30:AN41,AN43:AN45)</f>
        <v>0</v>
      </c>
      <c r="AO29" s="551">
        <f>SUM(AO30:AO42,AO44:AO45)</f>
        <v>0</v>
      </c>
      <c r="AP29" s="551">
        <f>SUM(AP30:AP43,AP45)</f>
        <v>0</v>
      </c>
      <c r="AQ29" s="551">
        <f>SUM(AQ30:AQ44)</f>
        <v>0</v>
      </c>
      <c r="AR29" s="551">
        <f>SUM(AR30:AR45)</f>
        <v>0</v>
      </c>
      <c r="AS29" s="551">
        <f t="shared" ref="AS29:BD29" si="12">SUM(AS30:AS45)</f>
        <v>0</v>
      </c>
      <c r="AT29" s="551">
        <f t="shared" si="12"/>
        <v>0</v>
      </c>
      <c r="AU29" s="551">
        <f t="shared" si="12"/>
        <v>0</v>
      </c>
      <c r="AV29" s="551">
        <f t="shared" si="12"/>
        <v>0</v>
      </c>
      <c r="AW29" s="551">
        <f t="shared" si="12"/>
        <v>0</v>
      </c>
      <c r="AX29" s="551">
        <f t="shared" si="12"/>
        <v>0</v>
      </c>
      <c r="AY29" s="551">
        <f t="shared" si="12"/>
        <v>0</v>
      </c>
      <c r="AZ29" s="551">
        <f t="shared" si="12"/>
        <v>0</v>
      </c>
      <c r="BA29" s="551">
        <f t="shared" si="12"/>
        <v>0</v>
      </c>
      <c r="BB29" s="551">
        <f t="shared" si="12"/>
        <v>0</v>
      </c>
      <c r="BC29" s="551">
        <f t="shared" si="12"/>
        <v>0</v>
      </c>
      <c r="BD29" s="551">
        <f t="shared" si="12"/>
        <v>0</v>
      </c>
      <c r="BE29" s="551">
        <f>SUM(BE30:BE45)</f>
        <v>0.55000000000000004</v>
      </c>
      <c r="BF29" s="557">
        <f>AA60</f>
        <v>181.08</v>
      </c>
      <c r="BG29" s="560">
        <f>D29-BF29</f>
        <v>-18.859999999999985</v>
      </c>
      <c r="BH29" s="561"/>
      <c r="BI29" s="562"/>
      <c r="BK29" s="583"/>
      <c r="BL29" s="578"/>
    </row>
    <row r="30" spans="1:64" x14ac:dyDescent="0.25">
      <c r="A30" s="319" t="s">
        <v>442</v>
      </c>
      <c r="B30" s="320" t="s">
        <v>248</v>
      </c>
      <c r="C30" s="314" t="s">
        <v>249</v>
      </c>
      <c r="D30" s="579">
        <v>123.74</v>
      </c>
      <c r="E30" s="328">
        <f t="shared" si="10"/>
        <v>0</v>
      </c>
      <c r="F30" s="325">
        <f t="shared" si="8"/>
        <v>0</v>
      </c>
      <c r="G30" s="330"/>
      <c r="H30" s="330"/>
      <c r="I30" s="330"/>
      <c r="J30" s="330"/>
      <c r="K30" s="330"/>
      <c r="L30" s="330"/>
      <c r="M30" s="330"/>
      <c r="N30" s="330"/>
      <c r="O30" s="330"/>
      <c r="P30" s="330"/>
      <c r="Q30" s="330"/>
      <c r="R30" s="325">
        <f>SUM(S30:Z30,AC30:BC30)</f>
        <v>0</v>
      </c>
      <c r="S30" s="330"/>
      <c r="T30" s="330"/>
      <c r="U30" s="330"/>
      <c r="V30" s="330"/>
      <c r="W30" s="330"/>
      <c r="X30" s="330"/>
      <c r="Y30" s="330"/>
      <c r="Z30" s="330"/>
      <c r="AA30" s="551">
        <f>SUM(AC30:AQ30)</f>
        <v>0</v>
      </c>
      <c r="AB30" s="337">
        <f>D30-BE30</f>
        <v>123.74</v>
      </c>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25">
        <f>SUM(G30:Q30,S30:Z30,AC30:BD30)</f>
        <v>0</v>
      </c>
      <c r="BF30" s="314">
        <f>AB60</f>
        <v>125.74</v>
      </c>
      <c r="BG30" s="117">
        <f t="shared" ref="BG30:BG58" si="13">D30-BF30</f>
        <v>-2</v>
      </c>
      <c r="BH30" s="296"/>
      <c r="BI30" s="295"/>
      <c r="BK30" s="583"/>
      <c r="BL30" s="578"/>
    </row>
    <row r="31" spans="1:64" x14ac:dyDescent="0.25">
      <c r="A31" s="319" t="s">
        <v>442</v>
      </c>
      <c r="B31" s="320" t="s">
        <v>257</v>
      </c>
      <c r="C31" s="314" t="s">
        <v>258</v>
      </c>
      <c r="D31" s="578">
        <v>14.16</v>
      </c>
      <c r="E31" s="328">
        <f t="shared" si="10"/>
        <v>0</v>
      </c>
      <c r="F31" s="325">
        <f t="shared" si="8"/>
        <v>0</v>
      </c>
      <c r="G31" s="330"/>
      <c r="H31" s="330"/>
      <c r="I31" s="330"/>
      <c r="J31" s="330"/>
      <c r="K31" s="330"/>
      <c r="L31" s="330"/>
      <c r="M31" s="330"/>
      <c r="N31" s="330"/>
      <c r="O31" s="330"/>
      <c r="P31" s="330"/>
      <c r="Q31" s="330"/>
      <c r="R31" s="325">
        <f>SUM(S31:Z31,AD31:BC31,AB31)</f>
        <v>0</v>
      </c>
      <c r="S31" s="330"/>
      <c r="T31" s="330"/>
      <c r="U31" s="330"/>
      <c r="V31" s="330"/>
      <c r="W31" s="330"/>
      <c r="X31" s="330"/>
      <c r="Y31" s="330"/>
      <c r="Z31" s="330"/>
      <c r="AA31" s="551">
        <f>SUM(AB31,AD31:AQ31)</f>
        <v>0</v>
      </c>
      <c r="AB31" s="330"/>
      <c r="AC31" s="337">
        <f>D31-BE31</f>
        <v>14.16</v>
      </c>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25">
        <f>SUM(G31:Q31,S31:Z31,AD31:BD31,AB31)</f>
        <v>0</v>
      </c>
      <c r="BF31" s="314">
        <f>AC60</f>
        <v>18.16</v>
      </c>
      <c r="BG31" s="117">
        <f t="shared" si="13"/>
        <v>-4</v>
      </c>
      <c r="BH31" s="296"/>
      <c r="BI31" s="295"/>
      <c r="BK31" s="583"/>
      <c r="BL31" s="578"/>
    </row>
    <row r="32" spans="1:64" x14ac:dyDescent="0.25">
      <c r="A32" s="319" t="s">
        <v>442</v>
      </c>
      <c r="B32" s="320" t="s">
        <v>443</v>
      </c>
      <c r="C32" s="314" t="s">
        <v>245</v>
      </c>
      <c r="D32" s="578"/>
      <c r="E32" s="328">
        <f t="shared" si="10"/>
        <v>0</v>
      </c>
      <c r="F32" s="325">
        <f t="shared" si="8"/>
        <v>0</v>
      </c>
      <c r="G32" s="330"/>
      <c r="H32" s="330"/>
      <c r="I32" s="330"/>
      <c r="J32" s="330"/>
      <c r="K32" s="330"/>
      <c r="L32" s="330"/>
      <c r="M32" s="330"/>
      <c r="N32" s="330"/>
      <c r="O32" s="330"/>
      <c r="P32" s="330"/>
      <c r="Q32" s="330"/>
      <c r="R32" s="325">
        <f>SUM(S32:Z32,AE32:BC32,AB32:AC32)</f>
        <v>0</v>
      </c>
      <c r="S32" s="330"/>
      <c r="T32" s="330"/>
      <c r="U32" s="330"/>
      <c r="V32" s="330"/>
      <c r="W32" s="330"/>
      <c r="X32" s="330"/>
      <c r="Y32" s="330"/>
      <c r="Z32" s="330"/>
      <c r="AA32" s="551">
        <f>SUM(AB32:AC32,AE32:AQ32)</f>
        <v>0</v>
      </c>
      <c r="AB32" s="330"/>
      <c r="AC32" s="330"/>
      <c r="AD32" s="337">
        <f>D32-BE32</f>
        <v>0</v>
      </c>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25">
        <f>SUM(G32:Q32,S32:Z32,AE32:BD32,AB32:AC32)</f>
        <v>0</v>
      </c>
      <c r="BF32" s="314">
        <f>AD60</f>
        <v>0</v>
      </c>
      <c r="BG32" s="117">
        <f t="shared" si="13"/>
        <v>0</v>
      </c>
      <c r="BH32" s="296"/>
      <c r="BI32" s="295"/>
      <c r="BK32" s="583"/>
      <c r="BL32" s="578"/>
    </row>
    <row r="33" spans="1:64" x14ac:dyDescent="0.25">
      <c r="A33" s="319" t="s">
        <v>442</v>
      </c>
      <c r="B33" s="320" t="s">
        <v>444</v>
      </c>
      <c r="C33" s="314" t="s">
        <v>436</v>
      </c>
      <c r="D33" s="578">
        <v>0.3</v>
      </c>
      <c r="E33" s="328">
        <f t="shared" si="10"/>
        <v>0</v>
      </c>
      <c r="F33" s="325">
        <f t="shared" si="8"/>
        <v>0</v>
      </c>
      <c r="G33" s="330"/>
      <c r="H33" s="330"/>
      <c r="I33" s="330"/>
      <c r="J33" s="330"/>
      <c r="K33" s="330"/>
      <c r="L33" s="330"/>
      <c r="M33" s="330"/>
      <c r="N33" s="330"/>
      <c r="O33" s="330"/>
      <c r="P33" s="330"/>
      <c r="Q33" s="330"/>
      <c r="R33" s="325">
        <f>SUM(S33:Z33,AF33:BC33,AB33:AD33)</f>
        <v>0</v>
      </c>
      <c r="S33" s="330"/>
      <c r="T33" s="330"/>
      <c r="U33" s="330"/>
      <c r="V33" s="330"/>
      <c r="W33" s="330"/>
      <c r="X33" s="330"/>
      <c r="Y33" s="330"/>
      <c r="Z33" s="330"/>
      <c r="AA33" s="551">
        <f>SUM(AB33:AD33,AF33:AQ33)</f>
        <v>0</v>
      </c>
      <c r="AB33" s="330"/>
      <c r="AC33" s="330"/>
      <c r="AD33" s="330"/>
      <c r="AE33" s="337">
        <f>D33-BE33</f>
        <v>0.3</v>
      </c>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25">
        <f>SUM(G33:Q33,S33:Z33,AF33:BD33,AB33:AD33)</f>
        <v>0</v>
      </c>
      <c r="BF33" s="314">
        <f>AE60</f>
        <v>0.3</v>
      </c>
      <c r="BG33" s="117">
        <f t="shared" si="13"/>
        <v>0</v>
      </c>
      <c r="BH33" s="296"/>
      <c r="BI33" s="295"/>
      <c r="BK33" s="583"/>
      <c r="BL33" s="578"/>
    </row>
    <row r="34" spans="1:64" x14ac:dyDescent="0.25">
      <c r="A34" s="319" t="s">
        <v>442</v>
      </c>
      <c r="B34" s="320" t="s">
        <v>277</v>
      </c>
      <c r="C34" s="314" t="s">
        <v>246</v>
      </c>
      <c r="D34" s="578">
        <v>5.32</v>
      </c>
      <c r="E34" s="328">
        <f t="shared" si="10"/>
        <v>0.33</v>
      </c>
      <c r="F34" s="325">
        <f t="shared" si="8"/>
        <v>0</v>
      </c>
      <c r="G34" s="330"/>
      <c r="H34" s="330"/>
      <c r="I34" s="330"/>
      <c r="J34" s="330">
        <v>0.33</v>
      </c>
      <c r="K34" s="330"/>
      <c r="L34" s="330"/>
      <c r="M34" s="330"/>
      <c r="N34" s="330"/>
      <c r="O34" s="330"/>
      <c r="P34" s="330"/>
      <c r="Q34" s="330"/>
      <c r="R34" s="325">
        <f>SUM(S34:Z34,AG34:BC34,AB34:AE34)</f>
        <v>0.22</v>
      </c>
      <c r="S34" s="330"/>
      <c r="T34" s="330">
        <v>0.13</v>
      </c>
      <c r="U34" s="330"/>
      <c r="V34" s="330"/>
      <c r="W34" s="330"/>
      <c r="X34" s="330"/>
      <c r="Y34" s="330"/>
      <c r="Z34" s="330"/>
      <c r="AA34" s="551">
        <f>SUM(AB34:AE34,AG34:AQ34)</f>
        <v>0.09</v>
      </c>
      <c r="AB34" s="330"/>
      <c r="AC34" s="330"/>
      <c r="AD34" s="330"/>
      <c r="AE34" s="330"/>
      <c r="AF34" s="337">
        <f>D34-BE34</f>
        <v>4.7700000000000005</v>
      </c>
      <c r="AG34" s="330">
        <v>0.06</v>
      </c>
      <c r="AH34" s="330"/>
      <c r="AI34" s="330">
        <v>0.03</v>
      </c>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25">
        <f>SUM(G34:Q34,S34:Z34,AG34:BD34,AB34:AE34)</f>
        <v>0.55000000000000004</v>
      </c>
      <c r="BF34" s="314">
        <f>AF60</f>
        <v>4.7700000000000005</v>
      </c>
      <c r="BG34" s="117">
        <f t="shared" si="13"/>
        <v>0.54999999999999982</v>
      </c>
      <c r="BH34" s="296"/>
      <c r="BI34" s="295"/>
      <c r="BK34" s="583"/>
      <c r="BL34" s="578"/>
    </row>
    <row r="35" spans="1:64" x14ac:dyDescent="0.25">
      <c r="A35" s="319" t="s">
        <v>442</v>
      </c>
      <c r="B35" s="320" t="s">
        <v>445</v>
      </c>
      <c r="C35" s="314" t="s">
        <v>437</v>
      </c>
      <c r="D35" s="578">
        <v>2.12</v>
      </c>
      <c r="E35" s="328">
        <f t="shared" si="10"/>
        <v>0</v>
      </c>
      <c r="F35" s="325">
        <f t="shared" si="8"/>
        <v>0</v>
      </c>
      <c r="G35" s="330"/>
      <c r="H35" s="330"/>
      <c r="I35" s="330"/>
      <c r="J35" s="330"/>
      <c r="K35" s="330"/>
      <c r="L35" s="330"/>
      <c r="M35" s="330"/>
      <c r="N35" s="330"/>
      <c r="O35" s="330"/>
      <c r="P35" s="330"/>
      <c r="Q35" s="330"/>
      <c r="R35" s="325">
        <f>SUM(S35:Z35,AH35:BC35,AB35:AF35)</f>
        <v>0</v>
      </c>
      <c r="S35" s="330"/>
      <c r="T35" s="330"/>
      <c r="U35" s="330"/>
      <c r="V35" s="330"/>
      <c r="W35" s="330"/>
      <c r="X35" s="330"/>
      <c r="Y35" s="330"/>
      <c r="Z35" s="330"/>
      <c r="AA35" s="551">
        <f>SUM(AB35:AF35,AH35:AQ35)</f>
        <v>0</v>
      </c>
      <c r="AB35" s="330"/>
      <c r="AC35" s="330"/>
      <c r="AD35" s="330"/>
      <c r="AE35" s="330"/>
      <c r="AF35" s="330"/>
      <c r="AG35" s="337">
        <f>D35-BE35</f>
        <v>2.12</v>
      </c>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25">
        <f>SUM(G35:Q35,S35:Z35,AH35:BD35,AB35:AF35)</f>
        <v>0</v>
      </c>
      <c r="BF35" s="314">
        <f>AG60</f>
        <v>2.1800000000000002</v>
      </c>
      <c r="BG35" s="117">
        <f t="shared" si="13"/>
        <v>-6.0000000000000053E-2</v>
      </c>
      <c r="BH35" s="296"/>
      <c r="BI35" s="295"/>
      <c r="BK35" s="583"/>
      <c r="BL35" s="578"/>
    </row>
    <row r="36" spans="1:64" x14ac:dyDescent="0.25">
      <c r="A36" s="319" t="s">
        <v>442</v>
      </c>
      <c r="B36" s="320" t="s">
        <v>449</v>
      </c>
      <c r="C36" s="314" t="s">
        <v>438</v>
      </c>
      <c r="D36" s="578">
        <v>0.02</v>
      </c>
      <c r="E36" s="328">
        <f t="shared" si="10"/>
        <v>0</v>
      </c>
      <c r="F36" s="325">
        <f t="shared" si="8"/>
        <v>0</v>
      </c>
      <c r="G36" s="330"/>
      <c r="H36" s="330"/>
      <c r="I36" s="330"/>
      <c r="J36" s="330"/>
      <c r="K36" s="330"/>
      <c r="L36" s="330"/>
      <c r="M36" s="330"/>
      <c r="N36" s="330"/>
      <c r="O36" s="330"/>
      <c r="P36" s="330"/>
      <c r="Q36" s="330"/>
      <c r="R36" s="325">
        <f>SUM(S36:Z36,AI36:BC36,AB36:AG36)</f>
        <v>0</v>
      </c>
      <c r="S36" s="330"/>
      <c r="T36" s="330"/>
      <c r="U36" s="330"/>
      <c r="V36" s="330"/>
      <c r="W36" s="330"/>
      <c r="X36" s="330"/>
      <c r="Y36" s="330"/>
      <c r="Z36" s="330"/>
      <c r="AA36" s="551">
        <f>SUM(AB36:AG36,AI36:AQ36)</f>
        <v>0</v>
      </c>
      <c r="AB36" s="330"/>
      <c r="AC36" s="330"/>
      <c r="AD36" s="330"/>
      <c r="AE36" s="330"/>
      <c r="AF36" s="330"/>
      <c r="AG36" s="330"/>
      <c r="AH36" s="337">
        <f>D36-BE36</f>
        <v>0.02</v>
      </c>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25">
        <f>SUM(G36:Q36,S36:Z36,AI36:BD36,AB36:AG36)</f>
        <v>0</v>
      </c>
      <c r="BF36" s="314">
        <f>AH60</f>
        <v>5.52</v>
      </c>
      <c r="BG36" s="117">
        <f t="shared" si="13"/>
        <v>-5.5</v>
      </c>
      <c r="BH36" s="296"/>
      <c r="BI36" s="295"/>
      <c r="BK36" s="583"/>
      <c r="BL36" s="578"/>
    </row>
    <row r="37" spans="1:64" x14ac:dyDescent="0.25">
      <c r="A37" s="319" t="s">
        <v>442</v>
      </c>
      <c r="B37" s="320" t="s">
        <v>363</v>
      </c>
      <c r="C37" s="314" t="s">
        <v>364</v>
      </c>
      <c r="D37" s="580">
        <v>0.03</v>
      </c>
      <c r="E37" s="328">
        <f t="shared" si="10"/>
        <v>0</v>
      </c>
      <c r="F37" s="325">
        <f t="shared" si="8"/>
        <v>0</v>
      </c>
      <c r="G37" s="330"/>
      <c r="H37" s="330"/>
      <c r="I37" s="330"/>
      <c r="J37" s="330"/>
      <c r="K37" s="330"/>
      <c r="L37" s="330"/>
      <c r="M37" s="330"/>
      <c r="N37" s="330"/>
      <c r="O37" s="330"/>
      <c r="P37" s="330"/>
      <c r="Q37" s="330"/>
      <c r="R37" s="325">
        <f>SUM(S37:Z37,AJ37:BC37,AB37:AH37)</f>
        <v>0</v>
      </c>
      <c r="S37" s="330"/>
      <c r="T37" s="330"/>
      <c r="U37" s="330"/>
      <c r="V37" s="330"/>
      <c r="W37" s="330"/>
      <c r="X37" s="330"/>
      <c r="Y37" s="330"/>
      <c r="Z37" s="330"/>
      <c r="AA37" s="551">
        <f>SUM(AB37:AH37,AJ37:AQ37)</f>
        <v>0</v>
      </c>
      <c r="AB37" s="330"/>
      <c r="AC37" s="330"/>
      <c r="AD37" s="330"/>
      <c r="AE37" s="330"/>
      <c r="AF37" s="330"/>
      <c r="AG37" s="330"/>
      <c r="AH37" s="330"/>
      <c r="AI37" s="337">
        <f>D37-BE37</f>
        <v>0.03</v>
      </c>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25">
        <f>SUM(G37:Q37,S37:Z37,AJ37:BD37,AB37:AH37)</f>
        <v>0</v>
      </c>
      <c r="BF37" s="314">
        <f>AI60</f>
        <v>0.17</v>
      </c>
      <c r="BG37" s="117">
        <f t="shared" si="13"/>
        <v>-0.14000000000000001</v>
      </c>
      <c r="BH37" s="296"/>
      <c r="BI37" s="295"/>
      <c r="BK37" s="583"/>
      <c r="BL37" s="578"/>
    </row>
    <row r="38" spans="1:64" x14ac:dyDescent="0.25">
      <c r="A38" s="319" t="s">
        <v>442</v>
      </c>
      <c r="B38" s="320" t="s">
        <v>450</v>
      </c>
      <c r="C38" s="314" t="s">
        <v>439</v>
      </c>
      <c r="D38" s="601"/>
      <c r="E38" s="328">
        <f t="shared" si="10"/>
        <v>0</v>
      </c>
      <c r="F38" s="325">
        <f t="shared" si="8"/>
        <v>0</v>
      </c>
      <c r="G38" s="330"/>
      <c r="H38" s="330"/>
      <c r="I38" s="330"/>
      <c r="J38" s="330"/>
      <c r="K38" s="330"/>
      <c r="L38" s="330"/>
      <c r="M38" s="330"/>
      <c r="N38" s="330"/>
      <c r="O38" s="330"/>
      <c r="P38" s="330"/>
      <c r="Q38" s="330"/>
      <c r="R38" s="325">
        <f>SUM(S38:Z38,AK38:BC38,AB38:AI38)</f>
        <v>0</v>
      </c>
      <c r="S38" s="330"/>
      <c r="T38" s="330"/>
      <c r="U38" s="330"/>
      <c r="V38" s="330"/>
      <c r="W38" s="330"/>
      <c r="X38" s="330"/>
      <c r="Y38" s="330"/>
      <c r="Z38" s="330"/>
      <c r="AA38" s="551">
        <f>SUM(AB38:AI38,AK38:AQ38)</f>
        <v>0</v>
      </c>
      <c r="AB38" s="330"/>
      <c r="AC38" s="330"/>
      <c r="AD38" s="330"/>
      <c r="AE38" s="330"/>
      <c r="AF38" s="330"/>
      <c r="AG38" s="330"/>
      <c r="AH38" s="330"/>
      <c r="AI38" s="330"/>
      <c r="AJ38" s="337">
        <f>D38-BE38</f>
        <v>0</v>
      </c>
      <c r="AK38" s="330"/>
      <c r="AL38" s="330"/>
      <c r="AM38" s="330"/>
      <c r="AN38" s="330"/>
      <c r="AO38" s="330"/>
      <c r="AP38" s="330"/>
      <c r="AQ38" s="330"/>
      <c r="AR38" s="330"/>
      <c r="AS38" s="330"/>
      <c r="AT38" s="330"/>
      <c r="AU38" s="330"/>
      <c r="AV38" s="330"/>
      <c r="AW38" s="330"/>
      <c r="AX38" s="330"/>
      <c r="AY38" s="330"/>
      <c r="AZ38" s="330"/>
      <c r="BA38" s="330"/>
      <c r="BB38" s="330"/>
      <c r="BC38" s="330"/>
      <c r="BD38" s="330"/>
      <c r="BE38" s="325">
        <f>SUM(G38:Q38,S38:Z38,AK38:BD38,AB38:AI38)</f>
        <v>0</v>
      </c>
      <c r="BF38" s="314">
        <f>AJ60</f>
        <v>0</v>
      </c>
      <c r="BG38" s="117">
        <f t="shared" si="13"/>
        <v>0</v>
      </c>
      <c r="BH38" s="296"/>
      <c r="BI38" s="295"/>
      <c r="BK38" s="583"/>
      <c r="BL38" s="578"/>
    </row>
    <row r="39" spans="1:64" x14ac:dyDescent="0.25">
      <c r="A39" s="319" t="s">
        <v>442</v>
      </c>
      <c r="B39" s="320" t="s">
        <v>454</v>
      </c>
      <c r="C39" s="314" t="s">
        <v>156</v>
      </c>
      <c r="D39" s="605"/>
      <c r="E39" s="328">
        <f t="shared" si="10"/>
        <v>0</v>
      </c>
      <c r="F39" s="325">
        <f t="shared" si="8"/>
        <v>0</v>
      </c>
      <c r="G39" s="330"/>
      <c r="H39" s="330"/>
      <c r="I39" s="330"/>
      <c r="J39" s="330"/>
      <c r="K39" s="330"/>
      <c r="L39" s="330"/>
      <c r="M39" s="330"/>
      <c r="N39" s="330"/>
      <c r="O39" s="330"/>
      <c r="P39" s="330"/>
      <c r="Q39" s="330"/>
      <c r="R39" s="325">
        <f>SUM(S39:Z39,AL39:BC39,AB39:AJ39)</f>
        <v>0</v>
      </c>
      <c r="S39" s="330"/>
      <c r="T39" s="330"/>
      <c r="U39" s="330"/>
      <c r="V39" s="330"/>
      <c r="W39" s="330"/>
      <c r="X39" s="330"/>
      <c r="Y39" s="330"/>
      <c r="Z39" s="330"/>
      <c r="AA39" s="551">
        <f>SUM(AB39:AJ39,AL39:AQ39)</f>
        <v>0</v>
      </c>
      <c r="AB39" s="330"/>
      <c r="AC39" s="330"/>
      <c r="AD39" s="330"/>
      <c r="AE39" s="330"/>
      <c r="AF39" s="330"/>
      <c r="AG39" s="330"/>
      <c r="AH39" s="330"/>
      <c r="AI39" s="330"/>
      <c r="AJ39" s="330"/>
      <c r="AK39" s="337">
        <f>D39-BE39</f>
        <v>0</v>
      </c>
      <c r="AL39" s="330"/>
      <c r="AM39" s="330"/>
      <c r="AN39" s="330"/>
      <c r="AO39" s="330"/>
      <c r="AP39" s="330"/>
      <c r="AQ39" s="330"/>
      <c r="AR39" s="330"/>
      <c r="AS39" s="330"/>
      <c r="AT39" s="330"/>
      <c r="AU39" s="330"/>
      <c r="AV39" s="330"/>
      <c r="AW39" s="330"/>
      <c r="AX39" s="330"/>
      <c r="AY39" s="330"/>
      <c r="AZ39" s="330"/>
      <c r="BA39" s="330"/>
      <c r="BB39" s="330"/>
      <c r="BC39" s="330"/>
      <c r="BD39" s="330"/>
      <c r="BE39" s="325">
        <f>SUM(G39:Q39,S39:Z39,AL39:BD39,AB39:AJ39)</f>
        <v>0</v>
      </c>
      <c r="BF39" s="314">
        <f>AK60</f>
        <v>7.55</v>
      </c>
      <c r="BG39" s="117">
        <f t="shared" si="13"/>
        <v>-7.55</v>
      </c>
      <c r="BH39" s="296"/>
      <c r="BI39" s="295"/>
      <c r="BK39" s="583"/>
      <c r="BL39" s="578"/>
    </row>
    <row r="40" spans="1:64" x14ac:dyDescent="0.25">
      <c r="A40" s="319" t="s">
        <v>442</v>
      </c>
      <c r="B40" s="320" t="s">
        <v>88</v>
      </c>
      <c r="C40" s="314" t="s">
        <v>77</v>
      </c>
      <c r="D40" s="601"/>
      <c r="E40" s="328">
        <f t="shared" si="10"/>
        <v>0</v>
      </c>
      <c r="F40" s="325">
        <f t="shared" si="8"/>
        <v>0</v>
      </c>
      <c r="G40" s="330"/>
      <c r="H40" s="330"/>
      <c r="I40" s="330"/>
      <c r="J40" s="330"/>
      <c r="K40" s="330"/>
      <c r="L40" s="330"/>
      <c r="M40" s="330"/>
      <c r="N40" s="330"/>
      <c r="O40" s="330"/>
      <c r="P40" s="330"/>
      <c r="Q40" s="330"/>
      <c r="R40" s="325">
        <f>SUM(S40:Z40,AM40:BC40,AB40:AK40)</f>
        <v>0</v>
      </c>
      <c r="S40" s="330"/>
      <c r="T40" s="330"/>
      <c r="U40" s="330"/>
      <c r="V40" s="330"/>
      <c r="W40" s="330"/>
      <c r="X40" s="330"/>
      <c r="Y40" s="330"/>
      <c r="Z40" s="330"/>
      <c r="AA40" s="551">
        <f>SUM(AB40:AK40,AM40:AQ40)</f>
        <v>0</v>
      </c>
      <c r="AB40" s="330"/>
      <c r="AC40" s="330"/>
      <c r="AD40" s="330"/>
      <c r="AE40" s="330"/>
      <c r="AF40" s="330"/>
      <c r="AG40" s="330"/>
      <c r="AH40" s="330"/>
      <c r="AI40" s="330"/>
      <c r="AJ40" s="330"/>
      <c r="AK40" s="330"/>
      <c r="AL40" s="337">
        <f>D40-BE40</f>
        <v>0</v>
      </c>
      <c r="AM40" s="330"/>
      <c r="AN40" s="330"/>
      <c r="AO40" s="330"/>
      <c r="AP40" s="330"/>
      <c r="AQ40" s="330"/>
      <c r="AR40" s="330"/>
      <c r="AS40" s="330"/>
      <c r="AT40" s="330"/>
      <c r="AU40" s="330"/>
      <c r="AV40" s="330"/>
      <c r="AW40" s="330"/>
      <c r="AX40" s="330"/>
      <c r="AY40" s="330"/>
      <c r="AZ40" s="330"/>
      <c r="BA40" s="330"/>
      <c r="BB40" s="330"/>
      <c r="BC40" s="330"/>
      <c r="BD40" s="330"/>
      <c r="BE40" s="325">
        <f>SUM(G40:Q40,S40:Z40,AM40:BD40,AB40:AK40)</f>
        <v>0</v>
      </c>
      <c r="BF40" s="314">
        <f>AL60</f>
        <v>0</v>
      </c>
      <c r="BG40" s="117">
        <f t="shared" si="13"/>
        <v>0</v>
      </c>
      <c r="BH40" s="296"/>
      <c r="BI40" s="295"/>
      <c r="BK40" s="583"/>
      <c r="BL40" s="578"/>
    </row>
    <row r="41" spans="1:64" x14ac:dyDescent="0.25">
      <c r="A41" s="319" t="s">
        <v>442</v>
      </c>
      <c r="B41" s="320" t="s">
        <v>98</v>
      </c>
      <c r="C41" s="314" t="s">
        <v>103</v>
      </c>
      <c r="D41" s="580">
        <v>4.62</v>
      </c>
      <c r="E41" s="328">
        <f t="shared" si="10"/>
        <v>0</v>
      </c>
      <c r="F41" s="325">
        <f t="shared" si="8"/>
        <v>0</v>
      </c>
      <c r="G41" s="330"/>
      <c r="H41" s="330"/>
      <c r="I41" s="330"/>
      <c r="J41" s="330"/>
      <c r="K41" s="330"/>
      <c r="L41" s="330"/>
      <c r="M41" s="330"/>
      <c r="N41" s="330"/>
      <c r="O41" s="330"/>
      <c r="P41" s="330"/>
      <c r="Q41" s="330"/>
      <c r="R41" s="325">
        <f>SUM(S41:Z41,AN41:BC41,AB41:AL41)</f>
        <v>0</v>
      </c>
      <c r="S41" s="330"/>
      <c r="T41" s="330"/>
      <c r="U41" s="330"/>
      <c r="V41" s="330"/>
      <c r="W41" s="330"/>
      <c r="X41" s="330"/>
      <c r="Y41" s="330"/>
      <c r="Z41" s="330"/>
      <c r="AA41" s="551">
        <f>SUM(AB41:AL41,AN41:AQ41)</f>
        <v>0</v>
      </c>
      <c r="AB41" s="330"/>
      <c r="AC41" s="330"/>
      <c r="AD41" s="330"/>
      <c r="AE41" s="330"/>
      <c r="AF41" s="330"/>
      <c r="AG41" s="330"/>
      <c r="AH41" s="330"/>
      <c r="AI41" s="330"/>
      <c r="AJ41" s="330"/>
      <c r="AK41" s="330"/>
      <c r="AL41" s="330"/>
      <c r="AM41" s="337">
        <f>D41-BE41</f>
        <v>4.62</v>
      </c>
      <c r="AN41" s="330"/>
      <c r="AO41" s="330"/>
      <c r="AP41" s="330"/>
      <c r="AQ41" s="330"/>
      <c r="AR41" s="330"/>
      <c r="AS41" s="330"/>
      <c r="AT41" s="330"/>
      <c r="AU41" s="330"/>
      <c r="AV41" s="330"/>
      <c r="AW41" s="330"/>
      <c r="AX41" s="330"/>
      <c r="AY41" s="330"/>
      <c r="AZ41" s="330"/>
      <c r="BA41" s="330"/>
      <c r="BB41" s="330"/>
      <c r="BC41" s="330"/>
      <c r="BD41" s="330"/>
      <c r="BE41" s="325">
        <f>SUM(G41:Q41,S41:Z41,AN41:BD41,AB41:AL41)</f>
        <v>0</v>
      </c>
      <c r="BF41" s="314">
        <f>AM60</f>
        <v>4.62</v>
      </c>
      <c r="BG41" s="117">
        <f t="shared" si="13"/>
        <v>0</v>
      </c>
      <c r="BH41" s="296"/>
      <c r="BI41" s="295"/>
      <c r="BK41" s="583"/>
      <c r="BL41" s="578"/>
    </row>
    <row r="42" spans="1:64" x14ac:dyDescent="0.25">
      <c r="A42" s="319" t="s">
        <v>442</v>
      </c>
      <c r="B42" s="320" t="s">
        <v>451</v>
      </c>
      <c r="C42" s="314" t="s">
        <v>48</v>
      </c>
      <c r="D42" s="578">
        <v>11.84</v>
      </c>
      <c r="E42" s="328">
        <f t="shared" si="10"/>
        <v>0</v>
      </c>
      <c r="F42" s="325">
        <f t="shared" si="8"/>
        <v>0</v>
      </c>
      <c r="G42" s="330"/>
      <c r="H42" s="330"/>
      <c r="I42" s="330"/>
      <c r="J42" s="330"/>
      <c r="K42" s="330"/>
      <c r="L42" s="330"/>
      <c r="M42" s="330"/>
      <c r="N42" s="330"/>
      <c r="O42" s="330"/>
      <c r="P42" s="330"/>
      <c r="Q42" s="330"/>
      <c r="R42" s="325">
        <f>SUM(S42:Z42,AO42:BC42,AB42:AM42)</f>
        <v>0</v>
      </c>
      <c r="S42" s="330"/>
      <c r="T42" s="330"/>
      <c r="U42" s="330"/>
      <c r="V42" s="330"/>
      <c r="W42" s="330"/>
      <c r="X42" s="330"/>
      <c r="Y42" s="330"/>
      <c r="Z42" s="330"/>
      <c r="AA42" s="551">
        <f>SUM(AB42:AM42,AO42:AQ42)</f>
        <v>0</v>
      </c>
      <c r="AB42" s="330"/>
      <c r="AC42" s="330"/>
      <c r="AD42" s="330"/>
      <c r="AE42" s="330"/>
      <c r="AF42" s="330"/>
      <c r="AG42" s="330"/>
      <c r="AH42" s="330"/>
      <c r="AI42" s="330"/>
      <c r="AJ42" s="330"/>
      <c r="AK42" s="330"/>
      <c r="AL42" s="330"/>
      <c r="AM42" s="330"/>
      <c r="AN42" s="337">
        <f>D42-BE42</f>
        <v>11.84</v>
      </c>
      <c r="AO42" s="330"/>
      <c r="AP42" s="330"/>
      <c r="AQ42" s="330"/>
      <c r="AR42" s="330"/>
      <c r="AS42" s="330"/>
      <c r="AT42" s="330"/>
      <c r="AU42" s="330"/>
      <c r="AV42" s="330"/>
      <c r="AW42" s="330"/>
      <c r="AX42" s="330"/>
      <c r="AY42" s="330"/>
      <c r="AZ42" s="330"/>
      <c r="BA42" s="330"/>
      <c r="BB42" s="330"/>
      <c r="BC42" s="330"/>
      <c r="BD42" s="330"/>
      <c r="BE42" s="325">
        <f>SUM(G42:Q42,S42:Z42,AO42:BD42,AB42:AM42)</f>
        <v>0</v>
      </c>
      <c r="BF42" s="314">
        <f>AN60</f>
        <v>11.84</v>
      </c>
      <c r="BG42" s="117">
        <f t="shared" si="13"/>
        <v>0</v>
      </c>
      <c r="BH42" s="296"/>
      <c r="BI42" s="295"/>
      <c r="BK42" s="583"/>
      <c r="BL42" s="578"/>
    </row>
    <row r="43" spans="1:64" x14ac:dyDescent="0.25">
      <c r="A43" s="319" t="s">
        <v>442</v>
      </c>
      <c r="B43" s="320" t="s">
        <v>452</v>
      </c>
      <c r="C43" s="314" t="s">
        <v>440</v>
      </c>
      <c r="D43" s="601"/>
      <c r="E43" s="328">
        <f t="shared" si="10"/>
        <v>0</v>
      </c>
      <c r="F43" s="325">
        <f t="shared" si="8"/>
        <v>0</v>
      </c>
      <c r="G43" s="330"/>
      <c r="H43" s="330"/>
      <c r="I43" s="330"/>
      <c r="J43" s="330"/>
      <c r="K43" s="330"/>
      <c r="L43" s="330"/>
      <c r="M43" s="330"/>
      <c r="N43" s="330"/>
      <c r="O43" s="330"/>
      <c r="P43" s="330"/>
      <c r="Q43" s="330"/>
      <c r="R43" s="325">
        <f>SUM(S43:Z43,AP43:BC43,AB43:AN43)</f>
        <v>0</v>
      </c>
      <c r="S43" s="330"/>
      <c r="T43" s="330"/>
      <c r="U43" s="330"/>
      <c r="V43" s="330"/>
      <c r="W43" s="330"/>
      <c r="X43" s="330"/>
      <c r="Y43" s="330"/>
      <c r="Z43" s="330"/>
      <c r="AA43" s="551">
        <f>SUM(AB43:AN43,AP43:AQ43)</f>
        <v>0</v>
      </c>
      <c r="AB43" s="330"/>
      <c r="AC43" s="330"/>
      <c r="AD43" s="330"/>
      <c r="AE43" s="330"/>
      <c r="AF43" s="330"/>
      <c r="AG43" s="330"/>
      <c r="AH43" s="330"/>
      <c r="AI43" s="330"/>
      <c r="AJ43" s="330"/>
      <c r="AK43" s="330"/>
      <c r="AL43" s="330"/>
      <c r="AM43" s="330"/>
      <c r="AN43" s="330"/>
      <c r="AO43" s="337">
        <f>D43-BE43</f>
        <v>0</v>
      </c>
      <c r="AP43" s="330"/>
      <c r="AQ43" s="330"/>
      <c r="AR43" s="330"/>
      <c r="AS43" s="330"/>
      <c r="AT43" s="330"/>
      <c r="AU43" s="330"/>
      <c r="AV43" s="330"/>
      <c r="AW43" s="330"/>
      <c r="AX43" s="330"/>
      <c r="AY43" s="330"/>
      <c r="AZ43" s="330"/>
      <c r="BA43" s="330"/>
      <c r="BB43" s="330"/>
      <c r="BC43" s="330"/>
      <c r="BD43" s="330"/>
      <c r="BE43" s="325">
        <f>SUM(G43:Q43,S43:Z43,AP43:BD43,AB43:AN43)</f>
        <v>0</v>
      </c>
      <c r="BF43" s="314">
        <f>AO60</f>
        <v>0</v>
      </c>
      <c r="BG43" s="117">
        <f t="shared" si="13"/>
        <v>0</v>
      </c>
      <c r="BH43" s="296"/>
      <c r="BI43" s="295"/>
      <c r="BK43" s="583"/>
      <c r="BL43" s="578"/>
    </row>
    <row r="44" spans="1:64" x14ac:dyDescent="0.25">
      <c r="A44" s="319" t="s">
        <v>442</v>
      </c>
      <c r="B44" s="320" t="s">
        <v>453</v>
      </c>
      <c r="C44" s="314" t="s">
        <v>441</v>
      </c>
      <c r="D44" s="601"/>
      <c r="E44" s="328">
        <f t="shared" si="10"/>
        <v>0</v>
      </c>
      <c r="F44" s="325">
        <f t="shared" si="8"/>
        <v>0</v>
      </c>
      <c r="G44" s="330"/>
      <c r="H44" s="330"/>
      <c r="I44" s="330"/>
      <c r="J44" s="330"/>
      <c r="K44" s="330"/>
      <c r="L44" s="330"/>
      <c r="M44" s="330"/>
      <c r="N44" s="330"/>
      <c r="O44" s="330"/>
      <c r="P44" s="330"/>
      <c r="Q44" s="330"/>
      <c r="R44" s="325">
        <f>SUM(S44:Z44,AQ44:BC44,AB44:AO44)</f>
        <v>0</v>
      </c>
      <c r="S44" s="330"/>
      <c r="T44" s="330"/>
      <c r="U44" s="330"/>
      <c r="V44" s="330"/>
      <c r="W44" s="330"/>
      <c r="X44" s="330"/>
      <c r="Y44" s="330"/>
      <c r="Z44" s="330"/>
      <c r="AA44" s="551">
        <f>SUM(AB44:AO44,AQ44)</f>
        <v>0</v>
      </c>
      <c r="AB44" s="330"/>
      <c r="AC44" s="330"/>
      <c r="AD44" s="330"/>
      <c r="AE44" s="330"/>
      <c r="AF44" s="330"/>
      <c r="AG44" s="330"/>
      <c r="AH44" s="330"/>
      <c r="AI44" s="330"/>
      <c r="AJ44" s="330"/>
      <c r="AK44" s="330"/>
      <c r="AL44" s="330"/>
      <c r="AM44" s="330"/>
      <c r="AN44" s="330"/>
      <c r="AO44" s="330"/>
      <c r="AP44" s="337">
        <f>D44-BE44</f>
        <v>0</v>
      </c>
      <c r="AQ44" s="330"/>
      <c r="AR44" s="330"/>
      <c r="AS44" s="330"/>
      <c r="AT44" s="330"/>
      <c r="AU44" s="330"/>
      <c r="AV44" s="330"/>
      <c r="AW44" s="330"/>
      <c r="AX44" s="330"/>
      <c r="AY44" s="330"/>
      <c r="AZ44" s="330"/>
      <c r="BA44" s="330"/>
      <c r="BB44" s="330"/>
      <c r="BC44" s="330"/>
      <c r="BD44" s="330"/>
      <c r="BE44" s="325">
        <f>SUM(G44:Q44,S44:Z44,AQ44:BD44,AB44:AO44)</f>
        <v>0</v>
      </c>
      <c r="BF44" s="314">
        <f>AP60</f>
        <v>0</v>
      </c>
      <c r="BG44" s="117">
        <f t="shared" si="13"/>
        <v>0</v>
      </c>
      <c r="BH44" s="296"/>
      <c r="BI44" s="295"/>
      <c r="BK44" s="583"/>
      <c r="BL44" s="578"/>
    </row>
    <row r="45" spans="1:64" x14ac:dyDescent="0.25">
      <c r="A45" s="319" t="s">
        <v>442</v>
      </c>
      <c r="B45" s="320" t="s">
        <v>345</v>
      </c>
      <c r="C45" s="314" t="s">
        <v>346</v>
      </c>
      <c r="D45" s="580">
        <v>7.0000000000000007E-2</v>
      </c>
      <c r="E45" s="328">
        <f t="shared" si="10"/>
        <v>0</v>
      </c>
      <c r="F45" s="325">
        <f t="shared" si="8"/>
        <v>0</v>
      </c>
      <c r="G45" s="330"/>
      <c r="H45" s="330"/>
      <c r="I45" s="330"/>
      <c r="J45" s="330"/>
      <c r="K45" s="330"/>
      <c r="L45" s="330"/>
      <c r="M45" s="330"/>
      <c r="N45" s="330"/>
      <c r="O45" s="330"/>
      <c r="P45" s="330"/>
      <c r="Q45" s="330"/>
      <c r="R45" s="325">
        <f>SUM(S45:Z45,AR45:BC45,AB45:AP45)</f>
        <v>0</v>
      </c>
      <c r="S45" s="330"/>
      <c r="T45" s="330"/>
      <c r="U45" s="330"/>
      <c r="V45" s="330"/>
      <c r="W45" s="330"/>
      <c r="X45" s="330"/>
      <c r="Y45" s="330"/>
      <c r="Z45" s="330"/>
      <c r="AA45" s="551">
        <f>SUM(AB45:AP45)</f>
        <v>0</v>
      </c>
      <c r="AB45" s="330"/>
      <c r="AC45" s="330"/>
      <c r="AD45" s="330"/>
      <c r="AE45" s="330"/>
      <c r="AF45" s="330"/>
      <c r="AG45" s="330"/>
      <c r="AH45" s="330"/>
      <c r="AI45" s="330"/>
      <c r="AJ45" s="330"/>
      <c r="AK45" s="330"/>
      <c r="AL45" s="330"/>
      <c r="AM45" s="330"/>
      <c r="AN45" s="330"/>
      <c r="AO45" s="330"/>
      <c r="AP45" s="330"/>
      <c r="AQ45" s="337">
        <f>D45-BE45</f>
        <v>7.0000000000000007E-2</v>
      </c>
      <c r="AR45" s="330"/>
      <c r="AS45" s="330"/>
      <c r="AT45" s="330"/>
      <c r="AU45" s="330"/>
      <c r="AV45" s="330"/>
      <c r="AW45" s="330"/>
      <c r="AX45" s="330"/>
      <c r="AY45" s="330"/>
      <c r="AZ45" s="330"/>
      <c r="BA45" s="330"/>
      <c r="BB45" s="330"/>
      <c r="BC45" s="330"/>
      <c r="BD45" s="330"/>
      <c r="BE45" s="325">
        <f>SUM(G45:Q45,S45:Z45,AR45:BD45,AB45:AP45)</f>
        <v>0</v>
      </c>
      <c r="BF45" s="314">
        <f>AQ60</f>
        <v>0.23</v>
      </c>
      <c r="BG45" s="117">
        <f t="shared" si="13"/>
        <v>-0.16</v>
      </c>
      <c r="BH45" s="296"/>
      <c r="BI45" s="295"/>
      <c r="BK45" s="583"/>
      <c r="BL45" s="578"/>
    </row>
    <row r="46" spans="1:64" x14ac:dyDescent="0.25">
      <c r="A46" s="319" t="s">
        <v>138</v>
      </c>
      <c r="B46" s="320" t="s">
        <v>128</v>
      </c>
      <c r="C46" s="314" t="s">
        <v>132</v>
      </c>
      <c r="D46" s="601"/>
      <c r="E46" s="328">
        <f t="shared" si="10"/>
        <v>0</v>
      </c>
      <c r="F46" s="325">
        <f t="shared" si="8"/>
        <v>0</v>
      </c>
      <c r="G46" s="330"/>
      <c r="H46" s="330"/>
      <c r="I46" s="330"/>
      <c r="J46" s="330"/>
      <c r="K46" s="330"/>
      <c r="L46" s="330"/>
      <c r="M46" s="330"/>
      <c r="N46" s="330"/>
      <c r="O46" s="330"/>
      <c r="P46" s="330"/>
      <c r="Q46" s="330"/>
      <c r="R46" s="325">
        <f>SUM(S46:Z46,AS46:BC46,AB46:AQ46)</f>
        <v>0</v>
      </c>
      <c r="S46" s="330"/>
      <c r="T46" s="330"/>
      <c r="U46" s="330"/>
      <c r="V46" s="330"/>
      <c r="W46" s="330"/>
      <c r="X46" s="330"/>
      <c r="Y46" s="330"/>
      <c r="Z46" s="330"/>
      <c r="AA46" s="551">
        <f>SUM(AB46:AQ46)</f>
        <v>0</v>
      </c>
      <c r="AB46" s="330"/>
      <c r="AC46" s="330"/>
      <c r="AD46" s="330"/>
      <c r="AE46" s="330"/>
      <c r="AF46" s="330"/>
      <c r="AG46" s="330"/>
      <c r="AH46" s="330"/>
      <c r="AI46" s="330"/>
      <c r="AJ46" s="330"/>
      <c r="AK46" s="330"/>
      <c r="AL46" s="330"/>
      <c r="AM46" s="330"/>
      <c r="AN46" s="330"/>
      <c r="AO46" s="330"/>
      <c r="AP46" s="330"/>
      <c r="AQ46" s="330"/>
      <c r="AR46" s="329">
        <f>D46-BE46</f>
        <v>0</v>
      </c>
      <c r="AS46" s="330"/>
      <c r="AT46" s="330"/>
      <c r="AU46" s="330"/>
      <c r="AV46" s="330"/>
      <c r="AW46" s="330"/>
      <c r="AX46" s="330"/>
      <c r="AY46" s="330"/>
      <c r="AZ46" s="330"/>
      <c r="BA46" s="330"/>
      <c r="BB46" s="330"/>
      <c r="BC46" s="330"/>
      <c r="BD46" s="330"/>
      <c r="BE46" s="325">
        <f>SUM(AS46:BD46,S46:Z46,G46:Q46,AB46:AQ46)</f>
        <v>0</v>
      </c>
      <c r="BF46" s="314">
        <f>AR60</f>
        <v>0</v>
      </c>
      <c r="BG46" s="117">
        <f t="shared" si="13"/>
        <v>0</v>
      </c>
      <c r="BH46" s="296"/>
      <c r="BI46" s="295"/>
      <c r="BK46" s="583"/>
      <c r="BL46" s="578"/>
    </row>
    <row r="47" spans="1:64" x14ac:dyDescent="0.25">
      <c r="A47" s="319" t="s">
        <v>183</v>
      </c>
      <c r="B47" s="320" t="s">
        <v>161</v>
      </c>
      <c r="C47" s="314" t="s">
        <v>159</v>
      </c>
      <c r="D47" s="578">
        <v>2.06</v>
      </c>
      <c r="E47" s="328">
        <f t="shared" si="10"/>
        <v>0</v>
      </c>
      <c r="F47" s="325">
        <f t="shared" si="8"/>
        <v>0</v>
      </c>
      <c r="G47" s="330"/>
      <c r="H47" s="330"/>
      <c r="I47" s="330"/>
      <c r="J47" s="330"/>
      <c r="K47" s="330"/>
      <c r="L47" s="330"/>
      <c r="M47" s="330"/>
      <c r="N47" s="330"/>
      <c r="O47" s="330"/>
      <c r="P47" s="330"/>
      <c r="Q47" s="330"/>
      <c r="R47" s="325">
        <f>SUM(S47:Z47,AT47:BC47,AB47:AR47)</f>
        <v>0</v>
      </c>
      <c r="S47" s="330"/>
      <c r="T47" s="330"/>
      <c r="U47" s="330"/>
      <c r="V47" s="330"/>
      <c r="W47" s="330"/>
      <c r="X47" s="330"/>
      <c r="Y47" s="330"/>
      <c r="Z47" s="330"/>
      <c r="AA47" s="551">
        <f t="shared" ref="AA47:AA58" si="14">SUM(AB47:AQ47)</f>
        <v>0</v>
      </c>
      <c r="AB47" s="330"/>
      <c r="AC47" s="330"/>
      <c r="AD47" s="330"/>
      <c r="AE47" s="330"/>
      <c r="AF47" s="330"/>
      <c r="AG47" s="330"/>
      <c r="AH47" s="330"/>
      <c r="AI47" s="330"/>
      <c r="AJ47" s="330"/>
      <c r="AK47" s="330"/>
      <c r="AL47" s="330"/>
      <c r="AM47" s="330"/>
      <c r="AN47" s="330"/>
      <c r="AO47" s="330"/>
      <c r="AP47" s="330"/>
      <c r="AQ47" s="330"/>
      <c r="AR47" s="330"/>
      <c r="AS47" s="329">
        <f>D47-BE47</f>
        <v>2.06</v>
      </c>
      <c r="AT47" s="330"/>
      <c r="AU47" s="330"/>
      <c r="AV47" s="330"/>
      <c r="AW47" s="330"/>
      <c r="AX47" s="330"/>
      <c r="AY47" s="330"/>
      <c r="AZ47" s="330"/>
      <c r="BA47" s="330"/>
      <c r="BB47" s="330"/>
      <c r="BC47" s="330"/>
      <c r="BD47" s="330"/>
      <c r="BE47" s="325">
        <f>SUM(AT47:BD47,S47:Z47,G47:Q47,AB47:AR47)</f>
        <v>0</v>
      </c>
      <c r="BF47" s="314">
        <f>AS60</f>
        <v>2.06</v>
      </c>
      <c r="BG47" s="117">
        <f t="shared" si="13"/>
        <v>0</v>
      </c>
      <c r="BH47" s="296"/>
      <c r="BI47" s="295"/>
      <c r="BK47" s="583"/>
      <c r="BL47" s="579"/>
    </row>
    <row r="48" spans="1:64" x14ac:dyDescent="0.25">
      <c r="A48" s="319" t="s">
        <v>184</v>
      </c>
      <c r="B48" s="320" t="s">
        <v>162</v>
      </c>
      <c r="C48" s="314" t="s">
        <v>160</v>
      </c>
      <c r="D48" s="605"/>
      <c r="E48" s="328">
        <f t="shared" si="10"/>
        <v>0</v>
      </c>
      <c r="F48" s="325">
        <f t="shared" si="8"/>
        <v>0</v>
      </c>
      <c r="G48" s="330"/>
      <c r="H48" s="330"/>
      <c r="I48" s="330"/>
      <c r="J48" s="330"/>
      <c r="K48" s="330"/>
      <c r="L48" s="330"/>
      <c r="M48" s="330"/>
      <c r="N48" s="330"/>
      <c r="O48" s="330"/>
      <c r="P48" s="330"/>
      <c r="Q48" s="330"/>
      <c r="R48" s="325">
        <f>SUM(S48:Z48,AU48:BC48,AB48:AS48)</f>
        <v>0</v>
      </c>
      <c r="S48" s="330"/>
      <c r="T48" s="330"/>
      <c r="U48" s="330"/>
      <c r="V48" s="330"/>
      <c r="W48" s="330"/>
      <c r="X48" s="330"/>
      <c r="Y48" s="330"/>
      <c r="Z48" s="330"/>
      <c r="AA48" s="551">
        <f t="shared" si="14"/>
        <v>0</v>
      </c>
      <c r="AB48" s="330"/>
      <c r="AC48" s="330"/>
      <c r="AD48" s="330"/>
      <c r="AE48" s="330"/>
      <c r="AF48" s="330"/>
      <c r="AG48" s="330"/>
      <c r="AH48" s="330"/>
      <c r="AI48" s="330"/>
      <c r="AJ48" s="330"/>
      <c r="AK48" s="330"/>
      <c r="AL48" s="330"/>
      <c r="AM48" s="330"/>
      <c r="AN48" s="330"/>
      <c r="AO48" s="330"/>
      <c r="AP48" s="330"/>
      <c r="AQ48" s="330"/>
      <c r="AR48" s="330"/>
      <c r="AS48" s="330"/>
      <c r="AT48" s="329">
        <f>D48-BE48</f>
        <v>0</v>
      </c>
      <c r="AU48" s="330"/>
      <c r="AV48" s="330"/>
      <c r="AW48" s="330"/>
      <c r="AX48" s="330"/>
      <c r="AY48" s="330"/>
      <c r="AZ48" s="330"/>
      <c r="BA48" s="330"/>
      <c r="BB48" s="330"/>
      <c r="BC48" s="330"/>
      <c r="BD48" s="330"/>
      <c r="BE48" s="325">
        <f>SUM(AU48:BD48,AB48:AS48,G48:Q48,S48:Z48)</f>
        <v>0</v>
      </c>
      <c r="BF48" s="314">
        <f>AT60</f>
        <v>0</v>
      </c>
      <c r="BG48" s="117">
        <f t="shared" si="13"/>
        <v>0</v>
      </c>
      <c r="BH48" s="296"/>
      <c r="BI48" s="295"/>
      <c r="BK48" s="583"/>
      <c r="BL48" s="578"/>
    </row>
    <row r="49" spans="1:64" x14ac:dyDescent="0.25">
      <c r="A49" s="319" t="s">
        <v>185</v>
      </c>
      <c r="B49" s="320" t="s">
        <v>95</v>
      </c>
      <c r="C49" s="314" t="s">
        <v>100</v>
      </c>
      <c r="D49" s="578">
        <v>63.25</v>
      </c>
      <c r="E49" s="328">
        <f t="shared" si="10"/>
        <v>0</v>
      </c>
      <c r="F49" s="325">
        <f t="shared" si="8"/>
        <v>0</v>
      </c>
      <c r="G49" s="330"/>
      <c r="H49" s="330"/>
      <c r="I49" s="330"/>
      <c r="J49" s="330"/>
      <c r="K49" s="330"/>
      <c r="L49" s="330"/>
      <c r="M49" s="330"/>
      <c r="N49" s="330"/>
      <c r="O49" s="330"/>
      <c r="P49" s="330"/>
      <c r="Q49" s="330"/>
      <c r="R49" s="325">
        <f>SUM(S49:Z49,AV49:BC49,AB49:AT49)</f>
        <v>0</v>
      </c>
      <c r="S49" s="330"/>
      <c r="T49" s="330"/>
      <c r="U49" s="330"/>
      <c r="V49" s="330"/>
      <c r="W49" s="330"/>
      <c r="X49" s="330"/>
      <c r="Y49" s="330"/>
      <c r="Z49" s="330"/>
      <c r="AA49" s="551">
        <f t="shared" si="14"/>
        <v>0</v>
      </c>
      <c r="AB49" s="330"/>
      <c r="AC49" s="330"/>
      <c r="AD49" s="330"/>
      <c r="AE49" s="330"/>
      <c r="AF49" s="330"/>
      <c r="AG49" s="330"/>
      <c r="AH49" s="330"/>
      <c r="AI49" s="330"/>
      <c r="AJ49" s="330"/>
      <c r="AK49" s="330"/>
      <c r="AL49" s="330"/>
      <c r="AM49" s="330"/>
      <c r="AN49" s="330"/>
      <c r="AO49" s="330"/>
      <c r="AP49" s="330"/>
      <c r="AQ49" s="330"/>
      <c r="AR49" s="330"/>
      <c r="AS49" s="330"/>
      <c r="AT49" s="330"/>
      <c r="AU49" s="329">
        <f>D49-BE49</f>
        <v>63.25</v>
      </c>
      <c r="AV49" s="330"/>
      <c r="AW49" s="330"/>
      <c r="AX49" s="330"/>
      <c r="AY49" s="330"/>
      <c r="AZ49" s="330"/>
      <c r="BA49" s="330"/>
      <c r="BB49" s="330"/>
      <c r="BC49" s="330"/>
      <c r="BD49" s="330"/>
      <c r="BE49" s="325">
        <f>SUM(AV49:BD49,AB49:AT49,G49:Q49,S49:Z49)</f>
        <v>0</v>
      </c>
      <c r="BF49" s="314">
        <f>AU60</f>
        <v>69.58</v>
      </c>
      <c r="BG49" s="117">
        <f t="shared" si="13"/>
        <v>-6.3299999999999983</v>
      </c>
      <c r="BH49" s="296"/>
      <c r="BI49" s="295"/>
      <c r="BK49" s="583"/>
      <c r="BL49" s="578"/>
    </row>
    <row r="50" spans="1:64" x14ac:dyDescent="0.25">
      <c r="A50" s="319" t="s">
        <v>186</v>
      </c>
      <c r="B50" s="320" t="s">
        <v>96</v>
      </c>
      <c r="C50" s="314" t="s">
        <v>101</v>
      </c>
      <c r="D50" s="601"/>
      <c r="E50" s="328">
        <f t="shared" si="10"/>
        <v>0</v>
      </c>
      <c r="F50" s="325">
        <f t="shared" si="8"/>
        <v>0</v>
      </c>
      <c r="G50" s="330"/>
      <c r="H50" s="330"/>
      <c r="I50" s="330"/>
      <c r="J50" s="330"/>
      <c r="K50" s="330"/>
      <c r="L50" s="330"/>
      <c r="M50" s="330"/>
      <c r="N50" s="330"/>
      <c r="O50" s="330"/>
      <c r="P50" s="330"/>
      <c r="Q50" s="330"/>
      <c r="R50" s="325">
        <f>SUM(S50:Z50,AW50:BC50,AB50:AU50)</f>
        <v>0</v>
      </c>
      <c r="S50" s="330"/>
      <c r="T50" s="330"/>
      <c r="U50" s="330"/>
      <c r="V50" s="330"/>
      <c r="W50" s="330"/>
      <c r="X50" s="330"/>
      <c r="Y50" s="330"/>
      <c r="Z50" s="330"/>
      <c r="AA50" s="551">
        <f t="shared" si="14"/>
        <v>0</v>
      </c>
      <c r="AB50" s="331"/>
      <c r="AC50" s="331"/>
      <c r="AD50" s="331"/>
      <c r="AE50" s="331"/>
      <c r="AF50" s="331"/>
      <c r="AG50" s="331"/>
      <c r="AH50" s="331"/>
      <c r="AI50" s="331"/>
      <c r="AJ50" s="331"/>
      <c r="AK50" s="331"/>
      <c r="AL50" s="331"/>
      <c r="AM50" s="331"/>
      <c r="AN50" s="331"/>
      <c r="AO50" s="331"/>
      <c r="AP50" s="331"/>
      <c r="AQ50" s="331"/>
      <c r="AR50" s="330"/>
      <c r="AS50" s="330"/>
      <c r="AT50" s="330"/>
      <c r="AU50" s="330"/>
      <c r="AV50" s="329">
        <f>D50-BE50</f>
        <v>0</v>
      </c>
      <c r="AW50" s="330"/>
      <c r="AX50" s="330"/>
      <c r="AY50" s="330"/>
      <c r="AZ50" s="330"/>
      <c r="BA50" s="330"/>
      <c r="BB50" s="330"/>
      <c r="BC50" s="330"/>
      <c r="BD50" s="330"/>
      <c r="BE50" s="325">
        <f>SUM(AW50:BD50,AB50:AU50,G50:Q50,S50:Z50)</f>
        <v>0</v>
      </c>
      <c r="BF50" s="314">
        <f>AV60</f>
        <v>0</v>
      </c>
      <c r="BG50" s="117">
        <f t="shared" si="13"/>
        <v>0</v>
      </c>
      <c r="BH50" s="296"/>
      <c r="BI50" s="295"/>
      <c r="BK50" s="583"/>
      <c r="BL50" s="578"/>
    </row>
    <row r="51" spans="1:64" x14ac:dyDescent="0.25">
      <c r="A51" s="319" t="s">
        <v>187</v>
      </c>
      <c r="B51" s="320" t="s">
        <v>97</v>
      </c>
      <c r="C51" s="314" t="s">
        <v>105</v>
      </c>
      <c r="D51" s="578">
        <v>0.38</v>
      </c>
      <c r="E51" s="328">
        <f t="shared" si="10"/>
        <v>0</v>
      </c>
      <c r="F51" s="325">
        <f t="shared" si="8"/>
        <v>0</v>
      </c>
      <c r="G51" s="330"/>
      <c r="H51" s="330"/>
      <c r="I51" s="330"/>
      <c r="J51" s="330"/>
      <c r="K51" s="330"/>
      <c r="L51" s="330"/>
      <c r="M51" s="330"/>
      <c r="N51" s="330"/>
      <c r="O51" s="330"/>
      <c r="P51" s="330"/>
      <c r="Q51" s="330"/>
      <c r="R51" s="325">
        <f>SUM(S51:Z51,AX51:BC51,AB51:AV51)</f>
        <v>0.1</v>
      </c>
      <c r="S51" s="330">
        <v>0.1</v>
      </c>
      <c r="T51" s="330"/>
      <c r="U51" s="330"/>
      <c r="V51" s="330"/>
      <c r="W51" s="330"/>
      <c r="X51" s="330"/>
      <c r="Y51" s="330"/>
      <c r="Z51" s="330"/>
      <c r="AA51" s="551">
        <f t="shared" si="14"/>
        <v>0</v>
      </c>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29">
        <f>D51-BE51</f>
        <v>0.28000000000000003</v>
      </c>
      <c r="AX51" s="330"/>
      <c r="AY51" s="330"/>
      <c r="AZ51" s="330"/>
      <c r="BA51" s="330"/>
      <c r="BB51" s="330"/>
      <c r="BC51" s="330"/>
      <c r="BD51" s="330"/>
      <c r="BE51" s="325">
        <f>SUM(AX51:BD51,AB51:AV51,G51:Q51,S51:Z51)</f>
        <v>0.1</v>
      </c>
      <c r="BF51" s="314">
        <f>AW60</f>
        <v>0.28000000000000003</v>
      </c>
      <c r="BG51" s="117">
        <f t="shared" si="13"/>
        <v>9.9999999999999978E-2</v>
      </c>
      <c r="BH51" s="296"/>
      <c r="BI51" s="295"/>
      <c r="BK51" s="583"/>
      <c r="BL51" s="578"/>
    </row>
    <row r="52" spans="1:64" x14ac:dyDescent="0.25">
      <c r="A52" s="319" t="s">
        <v>188</v>
      </c>
      <c r="B52" s="320" t="s">
        <v>125</v>
      </c>
      <c r="C52" s="314" t="s">
        <v>102</v>
      </c>
      <c r="D52" s="578">
        <v>0.05</v>
      </c>
      <c r="E52" s="328">
        <f t="shared" si="10"/>
        <v>0</v>
      </c>
      <c r="F52" s="325">
        <f t="shared" si="8"/>
        <v>0</v>
      </c>
      <c r="G52" s="330"/>
      <c r="H52" s="330"/>
      <c r="I52" s="330"/>
      <c r="J52" s="330"/>
      <c r="K52" s="330"/>
      <c r="L52" s="330"/>
      <c r="M52" s="330"/>
      <c r="N52" s="330"/>
      <c r="O52" s="330"/>
      <c r="P52" s="330"/>
      <c r="Q52" s="330"/>
      <c r="R52" s="325">
        <f>SUM(S52:Z52,AY52:BC52,AB52:AW52)</f>
        <v>0</v>
      </c>
      <c r="S52" s="330"/>
      <c r="T52" s="330"/>
      <c r="U52" s="330"/>
      <c r="V52" s="330"/>
      <c r="W52" s="330"/>
      <c r="X52" s="330"/>
      <c r="Y52" s="330"/>
      <c r="Z52" s="330"/>
      <c r="AA52" s="551">
        <f t="shared" si="14"/>
        <v>0</v>
      </c>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29">
        <f>D52-BE52</f>
        <v>0.05</v>
      </c>
      <c r="AY52" s="330"/>
      <c r="AZ52" s="330"/>
      <c r="BA52" s="330"/>
      <c r="BB52" s="330"/>
      <c r="BC52" s="330"/>
      <c r="BD52" s="330"/>
      <c r="BE52" s="325">
        <f>SUM(AY52:BD52,S52:AW52,G52:Q52)</f>
        <v>0</v>
      </c>
      <c r="BF52" s="314">
        <f>AX60</f>
        <v>0.05</v>
      </c>
      <c r="BG52" s="117">
        <f t="shared" si="13"/>
        <v>0</v>
      </c>
      <c r="BH52" s="296"/>
      <c r="BI52" s="295"/>
      <c r="BK52" s="583"/>
      <c r="BL52" s="578"/>
    </row>
    <row r="53" spans="1:64" x14ac:dyDescent="0.25">
      <c r="A53" s="319" t="s">
        <v>189</v>
      </c>
      <c r="B53" s="320" t="s">
        <v>129</v>
      </c>
      <c r="C53" s="314" t="s">
        <v>126</v>
      </c>
      <c r="D53" s="601"/>
      <c r="E53" s="328">
        <f t="shared" si="10"/>
        <v>0</v>
      </c>
      <c r="F53" s="325">
        <f t="shared" si="8"/>
        <v>0</v>
      </c>
      <c r="G53" s="330"/>
      <c r="H53" s="330"/>
      <c r="I53" s="330"/>
      <c r="J53" s="330"/>
      <c r="K53" s="330"/>
      <c r="L53" s="330"/>
      <c r="M53" s="330"/>
      <c r="N53" s="330"/>
      <c r="O53" s="330"/>
      <c r="P53" s="330"/>
      <c r="Q53" s="330"/>
      <c r="R53" s="325">
        <f>SUM(S53:Z53,AZ53:BC53,AB53:AX53)</f>
        <v>0</v>
      </c>
      <c r="S53" s="330"/>
      <c r="T53" s="330"/>
      <c r="U53" s="330"/>
      <c r="V53" s="330"/>
      <c r="W53" s="330"/>
      <c r="X53" s="330"/>
      <c r="Y53" s="330"/>
      <c r="Z53" s="330"/>
      <c r="AA53" s="551">
        <f t="shared" si="14"/>
        <v>0</v>
      </c>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29">
        <f>D53-BE53</f>
        <v>0</v>
      </c>
      <c r="AZ53" s="330"/>
      <c r="BA53" s="330"/>
      <c r="BB53" s="330"/>
      <c r="BC53" s="330"/>
      <c r="BD53" s="330"/>
      <c r="BE53" s="325">
        <f>SUM(AZ53:BD53,AB53:AX53,G53:Q53,S53:Z53)</f>
        <v>0</v>
      </c>
      <c r="BF53" s="314">
        <f>AY60</f>
        <v>0</v>
      </c>
      <c r="BG53" s="117">
        <f t="shared" si="13"/>
        <v>0</v>
      </c>
      <c r="BH53" s="296"/>
      <c r="BI53" s="295"/>
      <c r="BK53" s="583"/>
      <c r="BL53" s="578"/>
    </row>
    <row r="54" spans="1:64" x14ac:dyDescent="0.25">
      <c r="A54" s="319" t="s">
        <v>196</v>
      </c>
      <c r="B54" s="320" t="s">
        <v>157</v>
      </c>
      <c r="C54" s="314" t="s">
        <v>111</v>
      </c>
      <c r="D54" s="580">
        <v>0.77</v>
      </c>
      <c r="E54" s="328">
        <f t="shared" si="10"/>
        <v>0</v>
      </c>
      <c r="F54" s="325">
        <f t="shared" si="8"/>
        <v>0</v>
      </c>
      <c r="G54" s="330"/>
      <c r="H54" s="330"/>
      <c r="I54" s="330"/>
      <c r="J54" s="330"/>
      <c r="K54" s="330"/>
      <c r="L54" s="330"/>
      <c r="M54" s="330"/>
      <c r="N54" s="330"/>
      <c r="O54" s="330"/>
      <c r="P54" s="330"/>
      <c r="Q54" s="330"/>
      <c r="R54" s="325">
        <f>SUM(S54:Z54,BA54:BC54,AB54:AY54)</f>
        <v>0</v>
      </c>
      <c r="S54" s="330"/>
      <c r="T54" s="330"/>
      <c r="U54" s="330"/>
      <c r="V54" s="330"/>
      <c r="W54" s="330"/>
      <c r="X54" s="330"/>
      <c r="Y54" s="330"/>
      <c r="Z54" s="330"/>
      <c r="AA54" s="551">
        <f t="shared" si="14"/>
        <v>0</v>
      </c>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29">
        <f>D54-BE54</f>
        <v>0.77</v>
      </c>
      <c r="BA54" s="330"/>
      <c r="BB54" s="330"/>
      <c r="BC54" s="330"/>
      <c r="BD54" s="330"/>
      <c r="BE54" s="325">
        <f>SUM(BA54:BD54,AB54:AY54,G54:Q54,S54:Z54)</f>
        <v>0</v>
      </c>
      <c r="BF54" s="314">
        <f>AZ60</f>
        <v>0.77</v>
      </c>
      <c r="BG54" s="117">
        <f t="shared" si="13"/>
        <v>0</v>
      </c>
      <c r="BH54" s="296"/>
      <c r="BI54" s="295"/>
      <c r="BK54" s="583"/>
      <c r="BL54" s="580"/>
    </row>
    <row r="55" spans="1:64" x14ac:dyDescent="0.25">
      <c r="A55" s="319" t="s">
        <v>197</v>
      </c>
      <c r="B55" s="320" t="s">
        <v>164</v>
      </c>
      <c r="C55" s="314" t="s">
        <v>165</v>
      </c>
      <c r="D55" s="578">
        <v>123.68</v>
      </c>
      <c r="E55" s="328">
        <f t="shared" si="10"/>
        <v>0</v>
      </c>
      <c r="F55" s="325">
        <f t="shared" si="8"/>
        <v>0</v>
      </c>
      <c r="G55" s="330"/>
      <c r="H55" s="330"/>
      <c r="I55" s="330"/>
      <c r="J55" s="330"/>
      <c r="K55" s="330"/>
      <c r="L55" s="330"/>
      <c r="M55" s="330"/>
      <c r="N55" s="330"/>
      <c r="O55" s="330"/>
      <c r="P55" s="330"/>
      <c r="Q55" s="330"/>
      <c r="R55" s="325">
        <f>SUM(S55:Z55,BB55:BC55,AB55:AZ55)</f>
        <v>10</v>
      </c>
      <c r="S55" s="330"/>
      <c r="T55" s="330"/>
      <c r="U55" s="330"/>
      <c r="V55" s="330"/>
      <c r="W55" s="330"/>
      <c r="X55" s="330"/>
      <c r="Y55" s="330"/>
      <c r="Z55" s="330">
        <v>10</v>
      </c>
      <c r="AA55" s="551">
        <f t="shared" si="14"/>
        <v>0</v>
      </c>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29">
        <f>D55-BE55</f>
        <v>113.68</v>
      </c>
      <c r="BB55" s="330"/>
      <c r="BC55" s="330"/>
      <c r="BD55" s="330"/>
      <c r="BE55" s="325">
        <f>SUM(BB55:BD55,AB55:AZ55,G55:Q55,S55:Z55)</f>
        <v>10</v>
      </c>
      <c r="BF55" s="314">
        <f>BA60</f>
        <v>113.68</v>
      </c>
      <c r="BG55" s="117">
        <f t="shared" si="13"/>
        <v>10</v>
      </c>
      <c r="BH55" s="296"/>
      <c r="BI55" s="295"/>
      <c r="BK55" s="583"/>
      <c r="BL55" s="580"/>
    </row>
    <row r="56" spans="1:64" x14ac:dyDescent="0.25">
      <c r="A56" s="319" t="s">
        <v>198</v>
      </c>
      <c r="B56" s="320" t="s">
        <v>163</v>
      </c>
      <c r="C56" s="314" t="s">
        <v>166</v>
      </c>
      <c r="D56" s="578">
        <v>33.159999999999997</v>
      </c>
      <c r="E56" s="328">
        <f t="shared" si="10"/>
        <v>0</v>
      </c>
      <c r="F56" s="325">
        <f t="shared" si="8"/>
        <v>0</v>
      </c>
      <c r="G56" s="330"/>
      <c r="H56" s="330"/>
      <c r="I56" s="330"/>
      <c r="J56" s="330"/>
      <c r="K56" s="330"/>
      <c r="L56" s="330"/>
      <c r="M56" s="330"/>
      <c r="N56" s="330"/>
      <c r="O56" s="330"/>
      <c r="P56" s="330"/>
      <c r="Q56" s="330"/>
      <c r="R56" s="325">
        <f>SUM(S56:Z56,BC56,AB56:BA56)</f>
        <v>0</v>
      </c>
      <c r="S56" s="330"/>
      <c r="T56" s="330"/>
      <c r="U56" s="330"/>
      <c r="V56" s="330"/>
      <c r="W56" s="330"/>
      <c r="X56" s="330"/>
      <c r="Y56" s="330"/>
      <c r="Z56" s="330"/>
      <c r="AA56" s="551">
        <f t="shared" si="14"/>
        <v>0</v>
      </c>
      <c r="AB56" s="330"/>
      <c r="AC56" s="330"/>
      <c r="AD56" s="330"/>
      <c r="AE56" s="330"/>
      <c r="AF56" s="330"/>
      <c r="AG56" s="330"/>
      <c r="AH56" s="330"/>
      <c r="AI56" s="330"/>
      <c r="AJ56" s="330"/>
      <c r="AK56" s="330"/>
      <c r="AL56" s="330"/>
      <c r="AM56" s="330"/>
      <c r="AN56" s="330"/>
      <c r="AO56" s="330"/>
      <c r="AP56" s="330"/>
      <c r="AQ56" s="330"/>
      <c r="AR56" s="330"/>
      <c r="AS56" s="330"/>
      <c r="AT56" s="330"/>
      <c r="AU56" s="330"/>
      <c r="AV56" s="331"/>
      <c r="AW56" s="330"/>
      <c r="AX56" s="330"/>
      <c r="AY56" s="330"/>
      <c r="AZ56" s="330"/>
      <c r="BA56" s="330"/>
      <c r="BB56" s="329">
        <f>D56-BE56</f>
        <v>33.159999999999997</v>
      </c>
      <c r="BC56" s="330"/>
      <c r="BD56" s="330"/>
      <c r="BE56" s="325">
        <f>SUM(BC56:BD56,AB56:BA56,G56:Q56,S56:Z56)</f>
        <v>0</v>
      </c>
      <c r="BF56" s="314">
        <f>BB60</f>
        <v>33.159999999999997</v>
      </c>
      <c r="BG56" s="117">
        <f t="shared" si="13"/>
        <v>0</v>
      </c>
      <c r="BH56" s="296"/>
      <c r="BI56" s="295"/>
      <c r="BK56" s="583"/>
      <c r="BL56" s="580"/>
    </row>
    <row r="57" spans="1:64" ht="16.5" thickBot="1" x14ac:dyDescent="0.3">
      <c r="A57" s="319" t="s">
        <v>199</v>
      </c>
      <c r="B57" s="320" t="s">
        <v>81</v>
      </c>
      <c r="C57" s="314" t="s">
        <v>82</v>
      </c>
      <c r="D57" s="608"/>
      <c r="E57" s="328">
        <f t="shared" si="10"/>
        <v>0</v>
      </c>
      <c r="F57" s="325">
        <f>SUM(G57:H57)</f>
        <v>0</v>
      </c>
      <c r="G57" s="330"/>
      <c r="H57" s="330"/>
      <c r="I57" s="330"/>
      <c r="J57" s="330"/>
      <c r="K57" s="330"/>
      <c r="L57" s="330"/>
      <c r="M57" s="330"/>
      <c r="N57" s="330"/>
      <c r="O57" s="330"/>
      <c r="P57" s="330"/>
      <c r="Q57" s="330"/>
      <c r="R57" s="325">
        <f>SUM(S57:Z57,AB57:BB57)</f>
        <v>0</v>
      </c>
      <c r="S57" s="330"/>
      <c r="T57" s="330"/>
      <c r="U57" s="330"/>
      <c r="V57" s="330"/>
      <c r="W57" s="330"/>
      <c r="X57" s="330"/>
      <c r="Y57" s="330"/>
      <c r="Z57" s="330"/>
      <c r="AA57" s="551">
        <f t="shared" si="14"/>
        <v>0</v>
      </c>
      <c r="AB57" s="330"/>
      <c r="AC57" s="330"/>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29">
        <f>D57-BE57</f>
        <v>0</v>
      </c>
      <c r="BD57" s="330"/>
      <c r="BE57" s="325">
        <f>SUM(BD57,AB57:BB57,G57:Q57,S57:Z57)</f>
        <v>0</v>
      </c>
      <c r="BF57" s="314">
        <f>BC60</f>
        <v>0</v>
      </c>
      <c r="BG57" s="117">
        <f t="shared" si="13"/>
        <v>0</v>
      </c>
      <c r="BH57" s="296"/>
      <c r="BI57" s="295"/>
      <c r="BK57" s="583"/>
      <c r="BL57" s="580"/>
    </row>
    <row r="58" spans="1:64" x14ac:dyDescent="0.25">
      <c r="A58" s="338">
        <v>3</v>
      </c>
      <c r="B58" s="339" t="s">
        <v>76</v>
      </c>
      <c r="C58" s="340" t="s">
        <v>89</v>
      </c>
      <c r="D58" s="601">
        <v>63.421999999999997</v>
      </c>
      <c r="E58" s="328">
        <f t="shared" si="10"/>
        <v>0</v>
      </c>
      <c r="F58" s="325">
        <f>SUM(G58:H58)</f>
        <v>0</v>
      </c>
      <c r="G58" s="330"/>
      <c r="H58" s="330"/>
      <c r="I58" s="330"/>
      <c r="J58" s="330"/>
      <c r="K58" s="330"/>
      <c r="L58" s="330"/>
      <c r="M58" s="330"/>
      <c r="N58" s="330"/>
      <c r="O58" s="330"/>
      <c r="P58" s="330"/>
      <c r="Q58" s="330"/>
      <c r="R58" s="325">
        <f>SUM(S58:Z58,AB58:BC58)</f>
        <v>12.89</v>
      </c>
      <c r="S58" s="330"/>
      <c r="T58" s="330"/>
      <c r="U58" s="330"/>
      <c r="V58" s="330"/>
      <c r="W58" s="330"/>
      <c r="X58" s="330"/>
      <c r="Y58" s="330"/>
      <c r="Z58" s="330">
        <v>5</v>
      </c>
      <c r="AA58" s="551">
        <f t="shared" si="14"/>
        <v>7.66</v>
      </c>
      <c r="AB58" s="330"/>
      <c r="AC58" s="330"/>
      <c r="AD58" s="330"/>
      <c r="AE58" s="330"/>
      <c r="AF58" s="330"/>
      <c r="AG58" s="330"/>
      <c r="AH58" s="330"/>
      <c r="AI58" s="330"/>
      <c r="AJ58" s="330"/>
      <c r="AK58" s="330">
        <v>7.5</v>
      </c>
      <c r="AL58" s="330"/>
      <c r="AM58" s="330"/>
      <c r="AN58" s="330"/>
      <c r="AO58" s="330"/>
      <c r="AP58" s="330"/>
      <c r="AQ58" s="330">
        <v>0.16</v>
      </c>
      <c r="AR58" s="330"/>
      <c r="AS58" s="330"/>
      <c r="AT58" s="330"/>
      <c r="AU58" s="330">
        <v>0.23</v>
      </c>
      <c r="AV58" s="330"/>
      <c r="AW58" s="330"/>
      <c r="AX58" s="330"/>
      <c r="AY58" s="330"/>
      <c r="AZ58" s="330"/>
      <c r="BA58" s="330"/>
      <c r="BB58" s="330"/>
      <c r="BC58" s="330"/>
      <c r="BD58" s="329">
        <f>D58-BE58</f>
        <v>50.531999999999996</v>
      </c>
      <c r="BE58" s="325">
        <f>SUM(AB58:BC58,G58:Q58,S58:Z58)</f>
        <v>12.89</v>
      </c>
      <c r="BF58" s="314">
        <f>BD60</f>
        <v>50.531999999999996</v>
      </c>
      <c r="BG58" s="117">
        <f t="shared" si="13"/>
        <v>12.89</v>
      </c>
      <c r="BH58" s="296"/>
      <c r="BI58" s="297"/>
      <c r="BK58" s="582"/>
      <c r="BL58" s="580"/>
    </row>
    <row r="59" spans="1:64" ht="16.5" customHeight="1" x14ac:dyDescent="0.25">
      <c r="A59" s="341"/>
      <c r="B59" s="342" t="s">
        <v>121</v>
      </c>
      <c r="C59" s="343"/>
      <c r="D59" s="330"/>
      <c r="E59" s="325">
        <f>SUM(G59:Q59)</f>
        <v>91.02000000000001</v>
      </c>
      <c r="F59" s="325">
        <f>SUM(G59:H59)</f>
        <v>0</v>
      </c>
      <c r="G59" s="325">
        <f>SUM(G30:G58,G10:G19,G21:G28)</f>
        <v>0</v>
      </c>
      <c r="H59" s="325">
        <f>SUM(H30:H58,H11:H19,H9,H21:H28)</f>
        <v>0</v>
      </c>
      <c r="I59" s="325">
        <f>SUM(I30:I58,I12:I19,I9:I10,I21:I28)</f>
        <v>0</v>
      </c>
      <c r="J59" s="325">
        <f>SUM(J30:J58,J13:J19,J9:J11,J21:J28)</f>
        <v>91.02000000000001</v>
      </c>
      <c r="K59" s="325">
        <f>SUM(K30:K58,K14:K19,K9:K12,K21:K28)</f>
        <v>0</v>
      </c>
      <c r="L59" s="325">
        <f>SUM(L30:L58,L15:L19,L9:L13,L21:L28)</f>
        <v>0</v>
      </c>
      <c r="M59" s="325">
        <f>SUM(M30:M58,M16:M19,M9:M14,M21:M28)</f>
        <v>0</v>
      </c>
      <c r="N59" s="325">
        <f>SUM(N30:N58,N17:N19,N9:N15,N21:N28)</f>
        <v>0</v>
      </c>
      <c r="O59" s="325">
        <f>SUM(O30:O58,O18:O19,O9:O16,O21:O28)</f>
        <v>0</v>
      </c>
      <c r="P59" s="325">
        <f>SUM(P30:P58,P19,P9:P17,P21:P28)</f>
        <v>0</v>
      </c>
      <c r="Q59" s="325">
        <f>SUM(Q30:Q58,Q9:Q18,Q21:Q28)</f>
        <v>0</v>
      </c>
      <c r="R59" s="325">
        <f>SUM(S59:Z59,AB59:BC59)</f>
        <v>165.97000000000003</v>
      </c>
      <c r="S59" s="325">
        <f>SUM(S30:S58,S9:S19,S22:S28)</f>
        <v>0.1</v>
      </c>
      <c r="T59" s="325">
        <f>SUM(T30:T58,T21,T9:T19,T23:T28)</f>
        <v>0.13</v>
      </c>
      <c r="U59" s="325">
        <f>SUM(U30:U58,U21:U22,U9:U19,U24:U28)</f>
        <v>0</v>
      </c>
      <c r="V59" s="325">
        <f>SUM(V30:V58,V21:V23,V9:V19,V25:V28)</f>
        <v>25</v>
      </c>
      <c r="W59" s="325">
        <f>SUM(W30:W58,W21:W24,W9:W19,W26:W28)</f>
        <v>100</v>
      </c>
      <c r="X59" s="325">
        <f>SUM(X30:X58,X21:X25,X9:X19,X27:X28)</f>
        <v>0</v>
      </c>
      <c r="Y59" s="325">
        <f>SUM(Y30:Y58,Y21:Y26,Y9:Y19,Y28)</f>
        <v>0</v>
      </c>
      <c r="Z59" s="325">
        <f>SUM(Z30:Z58,Z21:Z27,Z9:Z19)</f>
        <v>15</v>
      </c>
      <c r="AA59" s="551">
        <f>SUM(AA30:AA58,AA21:AA28,AA9:AA19)</f>
        <v>19.41</v>
      </c>
      <c r="AB59" s="325">
        <f>SUM(AB31:AB58,AB21:AB28,AB9:AB19)</f>
        <v>2</v>
      </c>
      <c r="AC59" s="325">
        <f>SUM(AC32:AC58,AC21:AC28,AC9:AC19,AC30)</f>
        <v>4</v>
      </c>
      <c r="AD59" s="325">
        <f>SUM(AD33:AD58,AD21:AD28,AD9:AD19,AD30:AD31)</f>
        <v>0</v>
      </c>
      <c r="AE59" s="325">
        <f>SUM(AE34:AE58,AE21:AE28,AE9:AE19,AE30:AE32)</f>
        <v>0</v>
      </c>
      <c r="AF59" s="325">
        <f>SUM(AF35:AF58,AF21:AF28,AF9:AF19,AF30:AF33)</f>
        <v>0</v>
      </c>
      <c r="AG59" s="325">
        <f>SUM(AG36:AG58,AG21:AG28,AG9:AG19,AG30:AG34)</f>
        <v>0.06</v>
      </c>
      <c r="AH59" s="325">
        <f>SUM(AH37:AH58,AH21:AH28,AH9:AH19,AH30:AH35)</f>
        <v>5.5</v>
      </c>
      <c r="AI59" s="325">
        <f>SUM(AI38:AI58,AI21:AI28,AI9:AI19,AI30:AI36)</f>
        <v>0.14000000000000001</v>
      </c>
      <c r="AJ59" s="325">
        <f>SUM(AJ39:AJ58,AJ21:AJ28,AJ9:AJ19,AJ30:AJ37)</f>
        <v>0</v>
      </c>
      <c r="AK59" s="325">
        <f>SUM(AK40:AK58,AK21:AK28,AK9:AK19,AK30:AK38)</f>
        <v>7.55</v>
      </c>
      <c r="AL59" s="325">
        <f>SUM(AL41:AL58,AL21:AL28,AL9:AL19,AL30:AL39)</f>
        <v>0</v>
      </c>
      <c r="AM59" s="325">
        <f>SUM(AM42:AM58,AM21:AM28,AM9:AM19,AM30:AM40)</f>
        <v>0</v>
      </c>
      <c r="AN59" s="325">
        <f>SUM(AN43:AN58,AN21:AN28,AN9:AN19,AN30:AN41)</f>
        <v>0</v>
      </c>
      <c r="AO59" s="325">
        <f>SUM(AO44:AO58,AO21:AO28,AO9:AO19,AO30:AO42)</f>
        <v>0</v>
      </c>
      <c r="AP59" s="325">
        <f>SUM(AP45:AP58,AP21:AP28,AP9:AP19,AP30:AP43)</f>
        <v>0</v>
      </c>
      <c r="AQ59" s="325">
        <f>SUM(AQ46:AQ58,AQ21:AQ28,AQ9:AQ19,AQ30:AQ44)</f>
        <v>0.16</v>
      </c>
      <c r="AR59" s="325">
        <f>SUM(AR47:AR58,AR21:AR28,AR9:AR19,AR30:AR45)</f>
        <v>0</v>
      </c>
      <c r="AS59" s="325">
        <f>SUM(AS48:AS58,AS21:AS28,AS9:AS19,AS30:AS46)</f>
        <v>0</v>
      </c>
      <c r="AT59" s="325">
        <f>SUM(AT49:AT58,AT21:AT28,AT9:AT19,AT30:AT47)</f>
        <v>0</v>
      </c>
      <c r="AU59" s="325">
        <f>SUM(AU50:AU58,AU21:AU28,AU9:AU19,AU30:AU48)</f>
        <v>6.33</v>
      </c>
      <c r="AV59" s="325">
        <f>SUM(AV51:AV58,AV21:AV28,AV9:AV19,AV30:AV49)</f>
        <v>0</v>
      </c>
      <c r="AW59" s="325">
        <f>SUM(AW52:AW58,AW21:AW28,AW9:AW19,AW30:AW50)</f>
        <v>0</v>
      </c>
      <c r="AX59" s="325">
        <f>SUM(AX53:AX58,AX30:AX51,AX9:AX19,AX21:AX28)</f>
        <v>0</v>
      </c>
      <c r="AY59" s="325">
        <f>SUM(AY54:AY58,AY30:AY52,AY9:AY19,AY21:AY28)</f>
        <v>0</v>
      </c>
      <c r="AZ59" s="325">
        <f>SUM(AZ55:AZ58,AZ30:AZ53,AZ9:AZ19,AZ21:AZ28)</f>
        <v>0</v>
      </c>
      <c r="BA59" s="325">
        <f>SUM(BA56:BA58,BA30:BA54,BA9:BA19,BA21:BA28)</f>
        <v>0</v>
      </c>
      <c r="BB59" s="325">
        <f>SUM(BB57:BB58,BB30:BB55,BB9:BB19,BB21:BB28)</f>
        <v>0</v>
      </c>
      <c r="BC59" s="325">
        <f>SUM(BC58,BC30:BC56,BC9:BC19,BC21:BC28)</f>
        <v>0</v>
      </c>
      <c r="BD59" s="325">
        <f>SUM(BD30:BD57,BD9:BD19,BD21:BD28)</f>
        <v>0</v>
      </c>
      <c r="BE59" s="330"/>
      <c r="BF59" s="330"/>
      <c r="BG59" s="116"/>
      <c r="BH59" s="296"/>
      <c r="BI59" s="295"/>
      <c r="BK59" s="582"/>
      <c r="BL59" s="580"/>
    </row>
    <row r="60" spans="1:64" ht="36.75" customHeight="1" x14ac:dyDescent="0.25">
      <c r="A60" s="344"/>
      <c r="B60" s="345" t="s">
        <v>122</v>
      </c>
      <c r="C60" s="346"/>
      <c r="D60" s="347"/>
      <c r="E60" s="347">
        <f>E59+E7</f>
        <v>10619.369999999999</v>
      </c>
      <c r="F60" s="347">
        <f>F8+F59</f>
        <v>129.13999999999999</v>
      </c>
      <c r="G60" s="347">
        <f>G59+G9</f>
        <v>126.3</v>
      </c>
      <c r="H60" s="347">
        <f>H10+H59</f>
        <v>2.84</v>
      </c>
      <c r="I60" s="347">
        <f>I11+I59</f>
        <v>105.10000000000001</v>
      </c>
      <c r="J60" s="347">
        <f>J12+J59</f>
        <v>657.79</v>
      </c>
      <c r="K60" s="347">
        <f>K13+K59</f>
        <v>2887.84</v>
      </c>
      <c r="L60" s="347">
        <f>L14+L59</f>
        <v>5848.26</v>
      </c>
      <c r="M60" s="347">
        <f>M15+M59</f>
        <v>985.02</v>
      </c>
      <c r="N60" s="347">
        <f>N16+N59</f>
        <v>263.04000000000002</v>
      </c>
      <c r="O60" s="347">
        <f>O59+O17</f>
        <v>6.22</v>
      </c>
      <c r="P60" s="347">
        <f>P59+P18</f>
        <v>0</v>
      </c>
      <c r="Q60" s="347">
        <f>Q59+Q19</f>
        <v>0</v>
      </c>
      <c r="R60" s="347">
        <f>SUM(R59,R20)</f>
        <v>560.17000000000007</v>
      </c>
      <c r="S60" s="347">
        <f>S59+S21</f>
        <v>0.1</v>
      </c>
      <c r="T60" s="347">
        <f>T59+T22</f>
        <v>0.13</v>
      </c>
      <c r="U60" s="347">
        <f>U59+U23</f>
        <v>0</v>
      </c>
      <c r="V60" s="347">
        <f>+V59+V24</f>
        <v>25</v>
      </c>
      <c r="W60" s="347">
        <f>+W59+W25</f>
        <v>100</v>
      </c>
      <c r="X60" s="347">
        <f>X59+X26</f>
        <v>3.14</v>
      </c>
      <c r="Y60" s="347">
        <f>+Y59+Y27</f>
        <v>0</v>
      </c>
      <c r="Z60" s="347">
        <f>+Z59+Z28</f>
        <v>31.14</v>
      </c>
      <c r="AA60" s="553">
        <f>+AA59+AA29</f>
        <v>181.08</v>
      </c>
      <c r="AB60" s="347">
        <f>+AB59+AB30</f>
        <v>125.74</v>
      </c>
      <c r="AC60" s="347">
        <f>+AC59+AC31</f>
        <v>18.16</v>
      </c>
      <c r="AD60" s="347">
        <f>+AD59+AD32</f>
        <v>0</v>
      </c>
      <c r="AE60" s="347">
        <f>+AE59+AE33</f>
        <v>0.3</v>
      </c>
      <c r="AF60" s="347">
        <f>+AF59+AF34</f>
        <v>4.7700000000000005</v>
      </c>
      <c r="AG60" s="347">
        <f>+AG59+AG35</f>
        <v>2.1800000000000002</v>
      </c>
      <c r="AH60" s="347">
        <f>+AH59+AH36</f>
        <v>5.52</v>
      </c>
      <c r="AI60" s="347">
        <f>+AI59+AI37</f>
        <v>0.17</v>
      </c>
      <c r="AJ60" s="347">
        <f>+AJ59+AJ38</f>
        <v>0</v>
      </c>
      <c r="AK60" s="347">
        <f>+AK59+AK39</f>
        <v>7.55</v>
      </c>
      <c r="AL60" s="347">
        <f>+AL59+AL40</f>
        <v>0</v>
      </c>
      <c r="AM60" s="347">
        <f>+AM59+AM41</f>
        <v>4.62</v>
      </c>
      <c r="AN60" s="347">
        <f>+AN59+AN42</f>
        <v>11.84</v>
      </c>
      <c r="AO60" s="347">
        <f>+AO59+AO43</f>
        <v>0</v>
      </c>
      <c r="AP60" s="347">
        <f>+AP59+AP44</f>
        <v>0</v>
      </c>
      <c r="AQ60" s="347">
        <f>+AQ59+AQ45</f>
        <v>0.23</v>
      </c>
      <c r="AR60" s="347">
        <f>AR59+AR46</f>
        <v>0</v>
      </c>
      <c r="AS60" s="347">
        <f>AS59+AS47</f>
        <v>2.06</v>
      </c>
      <c r="AT60" s="347">
        <f>AT59+AT48</f>
        <v>0</v>
      </c>
      <c r="AU60" s="347">
        <f>AU59+AU49</f>
        <v>69.58</v>
      </c>
      <c r="AV60" s="347">
        <f>AV59+AV50</f>
        <v>0</v>
      </c>
      <c r="AW60" s="347">
        <f>AW59+AW51</f>
        <v>0.28000000000000003</v>
      </c>
      <c r="AX60" s="347">
        <f>AX59+AX52</f>
        <v>0.05</v>
      </c>
      <c r="AY60" s="347">
        <f>AY59+AY53</f>
        <v>0</v>
      </c>
      <c r="AZ60" s="347">
        <f>AZ59+AZ54</f>
        <v>0.77</v>
      </c>
      <c r="BA60" s="347">
        <f>BA59+BA55</f>
        <v>113.68</v>
      </c>
      <c r="BB60" s="347">
        <f>BB59+BB56</f>
        <v>33.159999999999997</v>
      </c>
      <c r="BC60" s="347">
        <f>BC59+BC57</f>
        <v>0</v>
      </c>
      <c r="BD60" s="347">
        <f>BD59+BD58</f>
        <v>50.531999999999996</v>
      </c>
      <c r="BE60" s="347"/>
      <c r="BF60" s="347"/>
      <c r="BG60" s="116"/>
      <c r="BH60" s="296"/>
      <c r="BI60" s="295"/>
      <c r="BK60" s="582"/>
      <c r="BL60" s="578"/>
    </row>
    <row r="61" spans="1:64" ht="36.75" customHeight="1" x14ac:dyDescent="0.25">
      <c r="A61" s="119"/>
      <c r="B61" s="124"/>
      <c r="C61" s="125"/>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547"/>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H61" s="296"/>
      <c r="BI61" s="295"/>
      <c r="BK61" s="582"/>
      <c r="BL61" s="578"/>
    </row>
    <row r="62" spans="1:64" ht="31.5" customHeight="1" x14ac:dyDescent="0.25">
      <c r="A62" s="119"/>
      <c r="B62" s="120" t="s">
        <v>171</v>
      </c>
      <c r="C62" s="121" t="s">
        <v>167</v>
      </c>
      <c r="D62" s="122"/>
      <c r="E62" s="116"/>
      <c r="F62" s="116"/>
      <c r="G62" s="116"/>
      <c r="H62" s="116"/>
      <c r="I62" s="116"/>
      <c r="J62" s="116"/>
      <c r="K62" s="116"/>
      <c r="L62" s="116"/>
      <c r="M62" s="116"/>
      <c r="N62" s="116"/>
      <c r="O62" s="116"/>
      <c r="P62" s="116"/>
      <c r="Q62" s="116"/>
      <c r="R62" s="116"/>
      <c r="S62" s="116"/>
      <c r="T62" s="116"/>
      <c r="U62" s="116"/>
      <c r="V62" s="116"/>
      <c r="W62" s="116"/>
      <c r="X62" s="116"/>
      <c r="Y62" s="116"/>
      <c r="Z62" s="116"/>
      <c r="AA62" s="547"/>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H62" s="296"/>
      <c r="BI62" s="295"/>
      <c r="BK62" s="582"/>
      <c r="BL62" s="578"/>
    </row>
    <row r="63" spans="1:64" ht="16.5" thickBot="1" x14ac:dyDescent="0.3">
      <c r="A63" s="119"/>
      <c r="B63" s="120" t="s">
        <v>172</v>
      </c>
      <c r="C63" s="121" t="s">
        <v>168</v>
      </c>
      <c r="D63" s="122"/>
      <c r="E63" s="116"/>
      <c r="F63" s="116"/>
      <c r="G63" s="116"/>
      <c r="H63" s="116"/>
      <c r="I63" s="116"/>
      <c r="J63" s="116"/>
      <c r="K63" s="116"/>
      <c r="L63" s="116"/>
      <c r="M63" s="116"/>
      <c r="N63" s="116"/>
      <c r="O63" s="116"/>
      <c r="P63" s="116"/>
      <c r="Q63" s="116"/>
      <c r="R63" s="116"/>
      <c r="S63" s="116"/>
      <c r="T63" s="116"/>
      <c r="U63" s="116"/>
      <c r="V63" s="116"/>
      <c r="W63" s="116"/>
      <c r="X63" s="116"/>
      <c r="Y63" s="116"/>
      <c r="Z63" s="116"/>
      <c r="AA63" s="547"/>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5"/>
      <c r="AX63" s="115"/>
      <c r="AY63" s="115"/>
      <c r="AZ63" s="116"/>
      <c r="BA63" s="116"/>
      <c r="BB63" s="116"/>
      <c r="BC63" s="116"/>
      <c r="BD63" s="116"/>
      <c r="BE63" s="116"/>
      <c r="BF63" s="116"/>
      <c r="BH63" s="296"/>
      <c r="BI63" s="295"/>
      <c r="BK63" s="584"/>
      <c r="BL63" s="585"/>
    </row>
    <row r="64" spans="1:64" x14ac:dyDescent="0.25">
      <c r="A64" s="119"/>
      <c r="B64" s="120" t="s">
        <v>173</v>
      </c>
      <c r="C64" s="121" t="s">
        <v>127</v>
      </c>
      <c r="D64" s="122"/>
      <c r="E64" s="116"/>
      <c r="F64" s="116"/>
      <c r="G64" s="116"/>
      <c r="H64" s="116"/>
      <c r="I64" s="116"/>
      <c r="J64" s="116"/>
      <c r="K64" s="116"/>
      <c r="L64" s="116"/>
      <c r="M64" s="116"/>
      <c r="N64" s="116"/>
      <c r="O64" s="116"/>
      <c r="P64" s="116"/>
      <c r="Q64" s="116"/>
      <c r="R64" s="116"/>
      <c r="S64" s="116"/>
      <c r="T64" s="116"/>
      <c r="U64" s="116"/>
      <c r="V64" s="116"/>
      <c r="W64" s="116"/>
      <c r="X64" s="116"/>
      <c r="Y64" s="116"/>
      <c r="Z64" s="116"/>
      <c r="AA64" s="547"/>
      <c r="AB64" s="116"/>
      <c r="AC64" s="116"/>
      <c r="AD64" s="116"/>
      <c r="AE64" s="116"/>
      <c r="AH64" s="116"/>
      <c r="AI64" s="116"/>
      <c r="AJ64" s="116"/>
      <c r="AK64" s="116"/>
      <c r="AL64" s="116"/>
      <c r="AM64" s="116"/>
      <c r="AN64" s="116"/>
      <c r="AO64" s="116"/>
      <c r="AP64" s="116"/>
      <c r="AQ64" s="116"/>
      <c r="AR64" s="116"/>
      <c r="AS64" s="116"/>
      <c r="AT64" s="116"/>
      <c r="AU64" s="116"/>
      <c r="AV64" s="116"/>
      <c r="AW64" s="115"/>
      <c r="AX64" s="115"/>
      <c r="AY64" s="115"/>
      <c r="AZ64" s="116"/>
      <c r="BA64" s="116"/>
      <c r="BB64" s="116"/>
      <c r="BC64" s="116"/>
      <c r="BD64" s="116"/>
      <c r="BE64" s="116"/>
      <c r="BF64" s="116"/>
      <c r="BH64" s="296"/>
      <c r="BI64" s="295"/>
    </row>
    <row r="65" spans="1:61" x14ac:dyDescent="0.25">
      <c r="A65" s="119"/>
      <c r="B65" s="124"/>
      <c r="C65" s="125"/>
      <c r="D65" s="116"/>
      <c r="E65" s="116"/>
      <c r="F65" s="116"/>
      <c r="G65" s="116"/>
      <c r="H65" s="116"/>
      <c r="I65" s="116"/>
      <c r="J65" s="116" t="s">
        <v>617</v>
      </c>
      <c r="K65" s="116"/>
      <c r="L65" s="116"/>
      <c r="M65" s="116"/>
      <c r="N65" s="116"/>
      <c r="O65" s="116"/>
      <c r="P65" s="116"/>
      <c r="Q65" s="116"/>
      <c r="R65" s="116"/>
      <c r="S65" s="116"/>
      <c r="T65" s="116"/>
      <c r="U65" s="116"/>
      <c r="V65" s="116"/>
      <c r="W65" s="116"/>
      <c r="X65" s="116"/>
      <c r="Y65" s="116"/>
      <c r="Z65" s="116"/>
      <c r="AA65" s="547"/>
      <c r="AB65" s="116"/>
      <c r="AC65" s="116"/>
      <c r="AD65" s="116"/>
      <c r="AE65" s="116"/>
      <c r="AH65" s="116"/>
      <c r="AI65" s="116"/>
      <c r="AJ65" s="116"/>
      <c r="AK65" s="116"/>
      <c r="AL65" s="116"/>
      <c r="AM65" s="116"/>
      <c r="AN65" s="116"/>
      <c r="AO65" s="116"/>
      <c r="AP65" s="116"/>
      <c r="AQ65" s="116"/>
      <c r="AR65" s="116"/>
      <c r="AS65" s="116"/>
      <c r="AT65" s="116"/>
      <c r="AU65" s="116"/>
      <c r="AV65" s="116"/>
      <c r="AW65" s="115"/>
      <c r="AX65" s="115"/>
      <c r="AY65" s="115"/>
      <c r="AZ65" s="116"/>
      <c r="BA65" s="116"/>
      <c r="BB65" s="116"/>
      <c r="BC65" s="116"/>
      <c r="BD65" s="116"/>
      <c r="BE65" s="116"/>
      <c r="BF65" s="116"/>
      <c r="BH65" s="296"/>
      <c r="BI65" s="293"/>
    </row>
    <row r="66" spans="1:61" x14ac:dyDescent="0.25">
      <c r="J66" s="116" t="s">
        <v>246</v>
      </c>
      <c r="K66" s="116">
        <v>0.2</v>
      </c>
      <c r="AW66" s="115"/>
      <c r="AX66" s="115"/>
      <c r="AY66" s="115"/>
      <c r="BH66" s="296"/>
      <c r="BI66" s="293"/>
    </row>
    <row r="67" spans="1:61" x14ac:dyDescent="0.25">
      <c r="BH67" s="296"/>
      <c r="BI67" s="293"/>
    </row>
    <row r="68" spans="1:61" x14ac:dyDescent="0.25">
      <c r="BH68" s="296"/>
      <c r="BI68" s="293"/>
    </row>
    <row r="69" spans="1:61" x14ac:dyDescent="0.25">
      <c r="BH69" s="294"/>
      <c r="BI69" s="293"/>
    </row>
    <row r="70" spans="1:61" x14ac:dyDescent="0.25">
      <c r="BH70" s="294"/>
      <c r="BI70" s="293"/>
    </row>
    <row r="71" spans="1:61" x14ac:dyDescent="0.25">
      <c r="BH71" s="294"/>
      <c r="BI71" s="295"/>
    </row>
    <row r="72" spans="1:61" x14ac:dyDescent="0.25">
      <c r="BH72" s="294"/>
      <c r="BI72" s="295"/>
    </row>
    <row r="73" spans="1:61" x14ac:dyDescent="0.25">
      <c r="BH73" s="294"/>
      <c r="BI73" s="295"/>
    </row>
    <row r="76" spans="1:61" x14ac:dyDescent="0.25">
      <c r="B76" s="143"/>
    </row>
  </sheetData>
  <sheetProtection selectLockedCells="1"/>
  <mergeCells count="11">
    <mergeCell ref="D5:D6"/>
    <mergeCell ref="F5:BD5"/>
    <mergeCell ref="BE5:BE6"/>
    <mergeCell ref="BF5:BF6"/>
    <mergeCell ref="A1:B1"/>
    <mergeCell ref="A2:BE2"/>
    <mergeCell ref="A3:BF3"/>
    <mergeCell ref="BC4:BF4"/>
    <mergeCell ref="A5:A6"/>
    <mergeCell ref="B5:B6"/>
    <mergeCell ref="C5:C6"/>
  </mergeCells>
  <pageMargins left="0.47" right="0.16" top="0.64" bottom="0.2" header="0.56999999999999995" footer="0.16"/>
  <pageSetup paperSize="8"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76"/>
  <sheetViews>
    <sheetView topLeftCell="A4" zoomScale="70" zoomScaleNormal="70" zoomScaleSheetLayoutView="55" workbookViewId="0">
      <pane xSplit="4" ySplit="3" topLeftCell="L55" activePane="bottomRight" state="frozen"/>
      <selection activeCell="D14" sqref="D14"/>
      <selection pane="topRight" activeCell="D14" sqref="D14"/>
      <selection pane="bottomLeft" activeCell="D14" sqref="D14"/>
      <selection pane="bottomRight" activeCell="D14" sqref="D14"/>
    </sheetView>
  </sheetViews>
  <sheetFormatPr defaultColWidth="7.85546875" defaultRowHeight="15.75" x14ac:dyDescent="0.25"/>
  <cols>
    <col min="1" max="1" width="7.5703125" style="140" customWidth="1"/>
    <col min="2" max="2" width="53" style="141" bestFit="1" customWidth="1"/>
    <col min="3" max="3" width="8.85546875" style="142" customWidth="1"/>
    <col min="4" max="4" width="14.85546875" style="99" bestFit="1" customWidth="1"/>
    <col min="5" max="7" width="9.7109375" style="99" bestFit="1" customWidth="1"/>
    <col min="8" max="8" width="8.42578125" style="99" bestFit="1" customWidth="1"/>
    <col min="9" max="9" width="9" style="99" bestFit="1" customWidth="1"/>
    <col min="10" max="10" width="8.42578125" style="99" bestFit="1" customWidth="1"/>
    <col min="11" max="11" width="8.42578125" style="99" customWidth="1"/>
    <col min="12" max="12" width="7.140625" style="99" bestFit="1" customWidth="1"/>
    <col min="13" max="13" width="6.5703125" style="99" bestFit="1" customWidth="1"/>
    <col min="14" max="14" width="6.85546875" style="99" bestFit="1" customWidth="1"/>
    <col min="15" max="15" width="8.42578125" style="99" bestFit="1" customWidth="1"/>
    <col min="16" max="16" width="6.85546875" style="99" bestFit="1" customWidth="1"/>
    <col min="17" max="17" width="7.7109375" style="99" bestFit="1" customWidth="1"/>
    <col min="18" max="18" width="10.28515625" style="99" bestFit="1" customWidth="1"/>
    <col min="19" max="19" width="7.7109375" style="99" bestFit="1" customWidth="1"/>
    <col min="20" max="20" width="7.140625" style="99" bestFit="1" customWidth="1"/>
    <col min="21" max="21" width="6.5703125" style="99" bestFit="1" customWidth="1"/>
    <col min="22" max="22" width="7.140625" style="99" bestFit="1" customWidth="1"/>
    <col min="23" max="23" width="7.7109375" style="99" bestFit="1" customWidth="1"/>
    <col min="24" max="24" width="7.140625" style="99" bestFit="1" customWidth="1"/>
    <col min="25" max="25" width="6.5703125" style="99" bestFit="1" customWidth="1"/>
    <col min="26" max="26" width="7.140625" style="99" bestFit="1" customWidth="1"/>
    <col min="27" max="27" width="9.28515625" style="554" bestFit="1" customWidth="1"/>
    <col min="28" max="28" width="7.140625" style="99" bestFit="1" customWidth="1"/>
    <col min="29" max="36" width="7.7109375" style="99" bestFit="1" customWidth="1"/>
    <col min="37" max="37" width="8.42578125" style="99" bestFit="1" customWidth="1"/>
    <col min="38" max="38" width="8" style="99" bestFit="1" customWidth="1"/>
    <col min="39" max="44" width="8.42578125" style="99" bestFit="1" customWidth="1"/>
    <col min="45" max="45" width="6.85546875" style="99" bestFit="1" customWidth="1"/>
    <col min="46" max="46" width="6.5703125" style="99" bestFit="1" customWidth="1"/>
    <col min="47" max="47" width="6.85546875" style="99" bestFit="1" customWidth="1"/>
    <col min="48" max="48" width="9" style="99" bestFit="1" customWidth="1"/>
    <col min="49" max="49" width="7.7109375" style="99" bestFit="1" customWidth="1"/>
    <col min="50" max="50" width="7.140625" style="99" bestFit="1" customWidth="1"/>
    <col min="51" max="52" width="7.7109375" style="99" bestFit="1" customWidth="1"/>
    <col min="53" max="53" width="9" style="99" bestFit="1" customWidth="1"/>
    <col min="54" max="54" width="8.140625" style="99" bestFit="1" customWidth="1"/>
    <col min="55" max="55" width="7.42578125" style="99" bestFit="1" customWidth="1"/>
    <col min="56" max="56" width="8.42578125" style="99" bestFit="1" customWidth="1"/>
    <col min="57" max="57" width="8.7109375" style="99" customWidth="1"/>
    <col min="58" max="58" width="13.85546875" style="99" bestFit="1" customWidth="1"/>
    <col min="59" max="59" width="16.5703125" style="99" customWidth="1"/>
    <col min="60" max="60" width="47.5703125" style="99" customWidth="1"/>
    <col min="61" max="61" width="7.85546875" style="99"/>
    <col min="62" max="62" width="11.7109375" style="99" customWidth="1"/>
    <col min="63" max="65" width="7.85546875" style="99"/>
    <col min="66" max="67" width="20.85546875" style="99" customWidth="1"/>
    <col min="68" max="16384" width="7.85546875" style="99"/>
  </cols>
  <sheetData>
    <row r="1" spans="1:67" x14ac:dyDescent="0.25">
      <c r="A1" s="1249" t="s">
        <v>215</v>
      </c>
      <c r="B1" s="1249"/>
      <c r="C1" s="315"/>
      <c r="D1" s="116"/>
      <c r="E1" s="116"/>
      <c r="F1" s="116"/>
      <c r="G1" s="116"/>
      <c r="H1" s="116"/>
      <c r="I1" s="116"/>
      <c r="J1" s="116"/>
      <c r="K1" s="116"/>
      <c r="L1" s="116"/>
      <c r="M1" s="116"/>
      <c r="N1" s="116"/>
      <c r="O1" s="116"/>
      <c r="P1" s="116"/>
      <c r="Q1" s="116"/>
      <c r="R1" s="116"/>
      <c r="S1" s="116"/>
      <c r="T1" s="116"/>
      <c r="U1" s="116"/>
      <c r="V1" s="116"/>
      <c r="W1" s="116"/>
      <c r="X1" s="116"/>
      <c r="Y1" s="116"/>
      <c r="Z1" s="116"/>
      <c r="AA1" s="547"/>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row>
    <row r="2" spans="1:67" ht="14.25" customHeight="1" x14ac:dyDescent="0.25">
      <c r="A2" s="1250" t="s">
        <v>2</v>
      </c>
      <c r="B2" s="1250"/>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0"/>
      <c r="AT2" s="1250"/>
      <c r="AU2" s="1250"/>
      <c r="AV2" s="1250"/>
      <c r="AW2" s="1250"/>
      <c r="AX2" s="1250"/>
      <c r="AY2" s="1250"/>
      <c r="AZ2" s="1250"/>
      <c r="BA2" s="1250"/>
      <c r="BB2" s="1250"/>
      <c r="BC2" s="1250"/>
      <c r="BD2" s="1250"/>
      <c r="BE2" s="1250"/>
      <c r="BF2" s="116"/>
      <c r="BG2" s="116"/>
    </row>
    <row r="3" spans="1:67" x14ac:dyDescent="0.25">
      <c r="A3" s="1251" t="s">
        <v>216</v>
      </c>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c r="AS3" s="1251"/>
      <c r="AT3" s="1251"/>
      <c r="AU3" s="1251"/>
      <c r="AV3" s="1251"/>
      <c r="AW3" s="1251"/>
      <c r="AX3" s="1251"/>
      <c r="AY3" s="1251"/>
      <c r="AZ3" s="1251"/>
      <c r="BA3" s="1251"/>
      <c r="BB3" s="1251"/>
      <c r="BC3" s="1251"/>
      <c r="BD3" s="1251"/>
      <c r="BE3" s="1251"/>
      <c r="BF3" s="1251"/>
      <c r="BG3" s="116"/>
    </row>
    <row r="4" spans="1:67" x14ac:dyDescent="0.25">
      <c r="A4" s="317"/>
      <c r="B4" s="316"/>
      <c r="C4" s="317"/>
      <c r="D4" s="317"/>
      <c r="E4" s="317"/>
      <c r="F4" s="317"/>
      <c r="G4" s="317"/>
      <c r="H4" s="317"/>
      <c r="I4" s="317"/>
      <c r="J4" s="317"/>
      <c r="K4" s="317"/>
      <c r="L4" s="317"/>
      <c r="M4" s="317"/>
      <c r="N4" s="317"/>
      <c r="O4" s="317"/>
      <c r="P4" s="317"/>
      <c r="Q4" s="317"/>
      <c r="R4" s="317"/>
      <c r="S4" s="317"/>
      <c r="T4" s="317"/>
      <c r="U4" s="317"/>
      <c r="V4" s="440"/>
      <c r="W4" s="317"/>
      <c r="X4" s="317"/>
      <c r="Y4" s="317"/>
      <c r="Z4" s="317"/>
      <c r="AA4" s="548"/>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1252" t="s">
        <v>32</v>
      </c>
      <c r="BD4" s="1252"/>
      <c r="BE4" s="1252"/>
      <c r="BF4" s="1252"/>
      <c r="BG4" s="116"/>
    </row>
    <row r="5" spans="1:67" ht="14.25" customHeight="1" x14ac:dyDescent="0.25">
      <c r="A5" s="1253" t="s">
        <v>20</v>
      </c>
      <c r="B5" s="1254" t="s">
        <v>170</v>
      </c>
      <c r="C5" s="1175" t="s">
        <v>24</v>
      </c>
      <c r="D5" s="1248" t="s">
        <v>427</v>
      </c>
      <c r="E5" s="311"/>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c r="AX5" s="1248"/>
      <c r="AY5" s="1248"/>
      <c r="AZ5" s="1248"/>
      <c r="BA5" s="1248"/>
      <c r="BB5" s="1248"/>
      <c r="BC5" s="1248"/>
      <c r="BD5" s="1248"/>
      <c r="BE5" s="1248" t="s">
        <v>120</v>
      </c>
      <c r="BF5" s="1248" t="s">
        <v>448</v>
      </c>
      <c r="BG5" s="116"/>
    </row>
    <row r="6" spans="1:67" s="138" customFormat="1" ht="36" customHeight="1" x14ac:dyDescent="0.2">
      <c r="A6" s="1253"/>
      <c r="B6" s="1255"/>
      <c r="C6" s="1256"/>
      <c r="D6" s="1248"/>
      <c r="E6" s="312" t="s">
        <v>25</v>
      </c>
      <c r="F6" s="318" t="s">
        <v>86</v>
      </c>
      <c r="G6" s="311" t="s">
        <v>84</v>
      </c>
      <c r="H6" s="311" t="s">
        <v>207</v>
      </c>
      <c r="I6" s="311" t="s">
        <v>56</v>
      </c>
      <c r="J6" s="311" t="s">
        <v>44</v>
      </c>
      <c r="K6" s="311" t="s">
        <v>26</v>
      </c>
      <c r="L6" s="311" t="s">
        <v>27</v>
      </c>
      <c r="M6" s="311" t="s">
        <v>45</v>
      </c>
      <c r="N6" s="311" t="s">
        <v>447</v>
      </c>
      <c r="O6" s="311" t="s">
        <v>78</v>
      </c>
      <c r="P6" s="311" t="s">
        <v>51</v>
      </c>
      <c r="Q6" s="311" t="s">
        <v>58</v>
      </c>
      <c r="R6" s="312" t="s">
        <v>28</v>
      </c>
      <c r="S6" s="311" t="s">
        <v>29</v>
      </c>
      <c r="T6" s="311" t="s">
        <v>30</v>
      </c>
      <c r="U6" s="311" t="s">
        <v>131</v>
      </c>
      <c r="V6" s="311" t="s">
        <v>135</v>
      </c>
      <c r="W6" s="311" t="s">
        <v>133</v>
      </c>
      <c r="X6" s="311" t="s">
        <v>53</v>
      </c>
      <c r="Y6" s="311" t="s">
        <v>46</v>
      </c>
      <c r="Z6" s="311" t="s">
        <v>54</v>
      </c>
      <c r="AA6" s="549" t="s">
        <v>31</v>
      </c>
      <c r="AB6" s="313" t="s">
        <v>249</v>
      </c>
      <c r="AC6" s="313" t="s">
        <v>258</v>
      </c>
      <c r="AD6" s="313" t="s">
        <v>245</v>
      </c>
      <c r="AE6" s="313" t="s">
        <v>436</v>
      </c>
      <c r="AF6" s="313" t="s">
        <v>246</v>
      </c>
      <c r="AG6" s="313" t="s">
        <v>437</v>
      </c>
      <c r="AH6" s="313" t="s">
        <v>438</v>
      </c>
      <c r="AI6" s="313" t="s">
        <v>364</v>
      </c>
      <c r="AJ6" s="313" t="s">
        <v>439</v>
      </c>
      <c r="AK6" s="313" t="s">
        <v>156</v>
      </c>
      <c r="AL6" s="313" t="s">
        <v>77</v>
      </c>
      <c r="AM6" s="313" t="s">
        <v>103</v>
      </c>
      <c r="AN6" s="313" t="s">
        <v>48</v>
      </c>
      <c r="AO6" s="313" t="s">
        <v>440</v>
      </c>
      <c r="AP6" s="313" t="s">
        <v>441</v>
      </c>
      <c r="AQ6" s="313" t="s">
        <v>346</v>
      </c>
      <c r="AR6" s="314" t="s">
        <v>132</v>
      </c>
      <c r="AS6" s="311" t="s">
        <v>159</v>
      </c>
      <c r="AT6" s="311" t="s">
        <v>160</v>
      </c>
      <c r="AU6" s="311" t="s">
        <v>100</v>
      </c>
      <c r="AV6" s="311" t="s">
        <v>101</v>
      </c>
      <c r="AW6" s="311" t="s">
        <v>105</v>
      </c>
      <c r="AX6" s="311" t="s">
        <v>102</v>
      </c>
      <c r="AY6" s="311" t="s">
        <v>126</v>
      </c>
      <c r="AZ6" s="311" t="s">
        <v>111</v>
      </c>
      <c r="BA6" s="311" t="s">
        <v>165</v>
      </c>
      <c r="BB6" s="311" t="s">
        <v>166</v>
      </c>
      <c r="BC6" s="311" t="s">
        <v>82</v>
      </c>
      <c r="BD6" s="311" t="s">
        <v>89</v>
      </c>
      <c r="BE6" s="1248"/>
      <c r="BF6" s="1248"/>
      <c r="BG6" s="117"/>
    </row>
    <row r="7" spans="1:67" s="138" customFormat="1" x14ac:dyDescent="0.25">
      <c r="A7" s="319">
        <v>1</v>
      </c>
      <c r="B7" s="320" t="s">
        <v>35</v>
      </c>
      <c r="C7" s="321" t="s">
        <v>25</v>
      </c>
      <c r="D7" s="601">
        <f>D8+D11+D12+D13+D14+D15+D17+D18+D19</f>
        <v>6121.76</v>
      </c>
      <c r="E7" s="323">
        <f>D7-BE7</f>
        <v>5141.75</v>
      </c>
      <c r="F7" s="324">
        <f>SUM(F11:F19)</f>
        <v>0</v>
      </c>
      <c r="G7" s="324">
        <f>SUM(G10:G19)</f>
        <v>0</v>
      </c>
      <c r="H7" s="324">
        <f>SUM(H9,H11:H19)</f>
        <v>0</v>
      </c>
      <c r="I7" s="324">
        <f>SUM(I9:I10,I12:I19)</f>
        <v>0</v>
      </c>
      <c r="J7" s="324">
        <f>SUM(J9:J11,J13:J19)</f>
        <v>41.17</v>
      </c>
      <c r="K7" s="324">
        <f>SUM(K9:K12,K14:K19)</f>
        <v>0</v>
      </c>
      <c r="L7" s="324">
        <f>SUM(L9:L13,L15:L19)</f>
        <v>0</v>
      </c>
      <c r="M7" s="324">
        <f>SUM(M9:M14,M16:M19)</f>
        <v>0</v>
      </c>
      <c r="N7" s="324">
        <f>SUM(N9:N15,N17:N19)</f>
        <v>0</v>
      </c>
      <c r="O7" s="324">
        <f>SUM(O9:O16,O18:O19)</f>
        <v>0</v>
      </c>
      <c r="P7" s="324">
        <f>SUM(P9:P17,P19)</f>
        <v>0</v>
      </c>
      <c r="Q7" s="324">
        <f>SUM(Q9:Q18)</f>
        <v>377.59000000000003</v>
      </c>
      <c r="R7" s="325">
        <f>SUM(R9:R19)</f>
        <v>561.25</v>
      </c>
      <c r="S7" s="324">
        <f>SUM(S9:S19)</f>
        <v>405.47</v>
      </c>
      <c r="T7" s="324">
        <f t="shared" ref="T7:BD7" si="0">SUM(T9:T19)</f>
        <v>0</v>
      </c>
      <c r="U7" s="324">
        <f t="shared" si="0"/>
        <v>0</v>
      </c>
      <c r="V7" s="324">
        <f t="shared" si="0"/>
        <v>0</v>
      </c>
      <c r="W7" s="324">
        <f t="shared" si="0"/>
        <v>0.26</v>
      </c>
      <c r="X7" s="324">
        <f t="shared" si="0"/>
        <v>0</v>
      </c>
      <c r="Y7" s="324">
        <f t="shared" si="0"/>
        <v>0</v>
      </c>
      <c r="Z7" s="324">
        <f>SUM(Z9:Z19)</f>
        <v>0</v>
      </c>
      <c r="AA7" s="550">
        <f t="shared" si="0"/>
        <v>134.9</v>
      </c>
      <c r="AB7" s="324">
        <f t="shared" si="0"/>
        <v>13.19</v>
      </c>
      <c r="AC7" s="324">
        <f t="shared" si="0"/>
        <v>120.53999999999999</v>
      </c>
      <c r="AD7" s="324">
        <f t="shared" si="0"/>
        <v>0</v>
      </c>
      <c r="AE7" s="324">
        <f t="shared" si="0"/>
        <v>0</v>
      </c>
      <c r="AF7" s="324">
        <f t="shared" si="0"/>
        <v>0</v>
      </c>
      <c r="AG7" s="324">
        <f t="shared" si="0"/>
        <v>0.25</v>
      </c>
      <c r="AH7" s="324">
        <f t="shared" si="0"/>
        <v>0</v>
      </c>
      <c r="AI7" s="324">
        <f t="shared" si="0"/>
        <v>0.1</v>
      </c>
      <c r="AJ7" s="324">
        <f t="shared" si="0"/>
        <v>0</v>
      </c>
      <c r="AK7" s="324">
        <f t="shared" si="0"/>
        <v>0</v>
      </c>
      <c r="AL7" s="324">
        <f t="shared" si="0"/>
        <v>0</v>
      </c>
      <c r="AM7" s="324">
        <f t="shared" si="0"/>
        <v>0.82</v>
      </c>
      <c r="AN7" s="324">
        <f t="shared" si="0"/>
        <v>0</v>
      </c>
      <c r="AO7" s="324">
        <f t="shared" si="0"/>
        <v>0</v>
      </c>
      <c r="AP7" s="324">
        <f t="shared" si="0"/>
        <v>0</v>
      </c>
      <c r="AQ7" s="324">
        <f t="shared" si="0"/>
        <v>0</v>
      </c>
      <c r="AR7" s="324">
        <f t="shared" si="0"/>
        <v>0</v>
      </c>
      <c r="AS7" s="324">
        <f t="shared" si="0"/>
        <v>0.26</v>
      </c>
      <c r="AT7" s="324">
        <f t="shared" si="0"/>
        <v>0</v>
      </c>
      <c r="AU7" s="324">
        <f t="shared" si="0"/>
        <v>20.36</v>
      </c>
      <c r="AV7" s="324">
        <f t="shared" si="0"/>
        <v>0</v>
      </c>
      <c r="AW7" s="324">
        <f t="shared" si="0"/>
        <v>0</v>
      </c>
      <c r="AX7" s="324">
        <f t="shared" si="0"/>
        <v>0</v>
      </c>
      <c r="AY7" s="324">
        <f t="shared" si="0"/>
        <v>0</v>
      </c>
      <c r="AZ7" s="324">
        <f t="shared" si="0"/>
        <v>0</v>
      </c>
      <c r="BA7" s="324">
        <f t="shared" si="0"/>
        <v>0</v>
      </c>
      <c r="BB7" s="324">
        <f t="shared" si="0"/>
        <v>0</v>
      </c>
      <c r="BC7" s="324">
        <f t="shared" si="0"/>
        <v>0</v>
      </c>
      <c r="BD7" s="324">
        <f t="shared" si="0"/>
        <v>0</v>
      </c>
      <c r="BE7" s="326">
        <f>SUM(BE9:BE19)</f>
        <v>980.0100000000001</v>
      </c>
      <c r="BF7" s="327">
        <f>E60</f>
        <v>5561.81</v>
      </c>
      <c r="BG7" s="117">
        <f t="shared" ref="BG7:BG15" si="1">D7-BF7</f>
        <v>559.94999999999982</v>
      </c>
      <c r="BH7" s="139"/>
      <c r="BI7" s="115"/>
      <c r="BJ7" s="115"/>
      <c r="BK7" s="115"/>
      <c r="BL7" s="115"/>
      <c r="BN7" s="581"/>
      <c r="BO7" s="580"/>
    </row>
    <row r="8" spans="1:67" x14ac:dyDescent="0.25">
      <c r="A8" s="319" t="s">
        <v>5</v>
      </c>
      <c r="B8" s="320" t="s">
        <v>85</v>
      </c>
      <c r="C8" s="314" t="s">
        <v>86</v>
      </c>
      <c r="D8" s="601">
        <f>D9+D10</f>
        <v>203.22</v>
      </c>
      <c r="E8" s="328">
        <f>SUM(I8:Q8)</f>
        <v>0</v>
      </c>
      <c r="F8" s="329">
        <f>D8-BE8</f>
        <v>198.86</v>
      </c>
      <c r="G8" s="325">
        <f>SUM(G10)</f>
        <v>0</v>
      </c>
      <c r="H8" s="325">
        <f>SUM(H9)</f>
        <v>0</v>
      </c>
      <c r="I8" s="325">
        <f>SUM(I9:I10)</f>
        <v>0</v>
      </c>
      <c r="J8" s="325">
        <f t="shared" ref="J8:BE8" si="2">SUM(J9:J10)</f>
        <v>0</v>
      </c>
      <c r="K8" s="325">
        <f t="shared" si="2"/>
        <v>0</v>
      </c>
      <c r="L8" s="325">
        <f t="shared" si="2"/>
        <v>0</v>
      </c>
      <c r="M8" s="325">
        <f t="shared" si="2"/>
        <v>0</v>
      </c>
      <c r="N8" s="325">
        <f t="shared" si="2"/>
        <v>0</v>
      </c>
      <c r="O8" s="325">
        <f t="shared" si="2"/>
        <v>0</v>
      </c>
      <c r="P8" s="325">
        <f t="shared" si="2"/>
        <v>0</v>
      </c>
      <c r="Q8" s="325">
        <f t="shared" si="2"/>
        <v>0</v>
      </c>
      <c r="R8" s="325">
        <f>SUM(R9:R10)</f>
        <v>4.3599999999999994</v>
      </c>
      <c r="S8" s="325">
        <f t="shared" si="2"/>
        <v>0</v>
      </c>
      <c r="T8" s="325">
        <f t="shared" si="2"/>
        <v>0</v>
      </c>
      <c r="U8" s="325">
        <f t="shared" si="2"/>
        <v>0</v>
      </c>
      <c r="V8" s="325">
        <f t="shared" si="2"/>
        <v>0</v>
      </c>
      <c r="W8" s="325">
        <f t="shared" si="2"/>
        <v>0</v>
      </c>
      <c r="X8" s="325">
        <f t="shared" si="2"/>
        <v>0</v>
      </c>
      <c r="Y8" s="325">
        <f t="shared" si="2"/>
        <v>0</v>
      </c>
      <c r="Z8" s="325">
        <f>SUM(Z9:Z10)</f>
        <v>0</v>
      </c>
      <c r="AA8" s="551">
        <f t="shared" si="2"/>
        <v>4.18</v>
      </c>
      <c r="AB8" s="325">
        <f t="shared" si="2"/>
        <v>2.13</v>
      </c>
      <c r="AC8" s="325">
        <f t="shared" si="2"/>
        <v>1.97</v>
      </c>
      <c r="AD8" s="325">
        <f t="shared" si="2"/>
        <v>0</v>
      </c>
      <c r="AE8" s="325">
        <f t="shared" si="2"/>
        <v>0</v>
      </c>
      <c r="AF8" s="325">
        <f t="shared" si="2"/>
        <v>0</v>
      </c>
      <c r="AG8" s="325">
        <f t="shared" si="2"/>
        <v>0.08</v>
      </c>
      <c r="AH8" s="325">
        <f t="shared" si="2"/>
        <v>0</v>
      </c>
      <c r="AI8" s="325">
        <f t="shared" si="2"/>
        <v>0</v>
      </c>
      <c r="AJ8" s="325">
        <f t="shared" si="2"/>
        <v>0</v>
      </c>
      <c r="AK8" s="325">
        <f t="shared" si="2"/>
        <v>0</v>
      </c>
      <c r="AL8" s="325">
        <f t="shared" si="2"/>
        <v>0</v>
      </c>
      <c r="AM8" s="325">
        <f t="shared" si="2"/>
        <v>0</v>
      </c>
      <c r="AN8" s="325">
        <f t="shared" si="2"/>
        <v>0</v>
      </c>
      <c r="AO8" s="325">
        <f t="shared" si="2"/>
        <v>0</v>
      </c>
      <c r="AP8" s="325">
        <f t="shared" si="2"/>
        <v>0</v>
      </c>
      <c r="AQ8" s="325">
        <f t="shared" si="2"/>
        <v>0</v>
      </c>
      <c r="AR8" s="325">
        <f t="shared" si="2"/>
        <v>0</v>
      </c>
      <c r="AS8" s="325">
        <f t="shared" si="2"/>
        <v>0</v>
      </c>
      <c r="AT8" s="325">
        <f t="shared" si="2"/>
        <v>0</v>
      </c>
      <c r="AU8" s="325">
        <f t="shared" si="2"/>
        <v>0.18</v>
      </c>
      <c r="AV8" s="325">
        <f t="shared" si="2"/>
        <v>0</v>
      </c>
      <c r="AW8" s="325">
        <f t="shared" si="2"/>
        <v>0</v>
      </c>
      <c r="AX8" s="325">
        <f t="shared" si="2"/>
        <v>0</v>
      </c>
      <c r="AY8" s="325">
        <f t="shared" si="2"/>
        <v>0</v>
      </c>
      <c r="AZ8" s="325">
        <f t="shared" si="2"/>
        <v>0</v>
      </c>
      <c r="BA8" s="325">
        <f t="shared" si="2"/>
        <v>0</v>
      </c>
      <c r="BB8" s="325">
        <f t="shared" si="2"/>
        <v>0</v>
      </c>
      <c r="BC8" s="325">
        <f t="shared" si="2"/>
        <v>0</v>
      </c>
      <c r="BD8" s="325">
        <f t="shared" si="2"/>
        <v>0</v>
      </c>
      <c r="BE8" s="325">
        <f t="shared" si="2"/>
        <v>4.3599999999999994</v>
      </c>
      <c r="BF8" s="314">
        <f>F60</f>
        <v>198.86</v>
      </c>
      <c r="BG8" s="117">
        <f t="shared" si="1"/>
        <v>4.3599999999999852</v>
      </c>
      <c r="BH8" s="139"/>
      <c r="BI8" s="115"/>
      <c r="BJ8" s="115"/>
      <c r="BK8" s="115"/>
      <c r="BL8" s="115"/>
      <c r="BN8" s="582"/>
      <c r="BO8" s="578"/>
    </row>
    <row r="9" spans="1:67" x14ac:dyDescent="0.25">
      <c r="A9" s="319"/>
      <c r="B9" s="320" t="s">
        <v>208</v>
      </c>
      <c r="C9" s="314" t="s">
        <v>84</v>
      </c>
      <c r="D9" s="576">
        <v>158.34</v>
      </c>
      <c r="E9" s="328">
        <f>SUM(H9:Q9)</f>
        <v>0</v>
      </c>
      <c r="F9" s="325">
        <f>SUM(H9)</f>
        <v>0</v>
      </c>
      <c r="G9" s="329">
        <f>D9-BE9</f>
        <v>153.98000000000002</v>
      </c>
      <c r="H9" s="330"/>
      <c r="I9" s="330"/>
      <c r="J9" s="330"/>
      <c r="K9" s="330"/>
      <c r="L9" s="330"/>
      <c r="M9" s="330"/>
      <c r="N9" s="330"/>
      <c r="O9" s="330"/>
      <c r="P9" s="330"/>
      <c r="Q9" s="330"/>
      <c r="R9" s="325">
        <f t="shared" ref="R9:R19" si="3">SUM(S9:Z9,AB9:BC9)</f>
        <v>4.3599999999999994</v>
      </c>
      <c r="S9" s="331"/>
      <c r="T9" s="330"/>
      <c r="U9" s="330"/>
      <c r="V9" s="330"/>
      <c r="W9" s="331"/>
      <c r="X9" s="330"/>
      <c r="Y9" s="330"/>
      <c r="Z9" s="330"/>
      <c r="AA9" s="552">
        <f>SUM(AB9:AQ9)</f>
        <v>4.18</v>
      </c>
      <c r="AB9" s="331">
        <v>2.13</v>
      </c>
      <c r="AC9" s="331">
        <v>1.97</v>
      </c>
      <c r="AD9" s="331"/>
      <c r="AE9" s="331"/>
      <c r="AF9" s="331"/>
      <c r="AG9" s="331">
        <v>0.08</v>
      </c>
      <c r="AH9" s="331"/>
      <c r="AI9" s="331"/>
      <c r="AJ9" s="331"/>
      <c r="AK9" s="331"/>
      <c r="AL9" s="331"/>
      <c r="AM9" s="331"/>
      <c r="AN9" s="331"/>
      <c r="AO9" s="331"/>
      <c r="AP9" s="331"/>
      <c r="AQ9" s="331"/>
      <c r="AR9" s="330"/>
      <c r="AS9" s="330"/>
      <c r="AT9" s="330"/>
      <c r="AU9" s="330">
        <v>0.18</v>
      </c>
      <c r="AV9" s="331"/>
      <c r="AW9" s="331"/>
      <c r="AX9" s="330"/>
      <c r="AY9" s="330"/>
      <c r="AZ9" s="330"/>
      <c r="BA9" s="330"/>
      <c r="BB9" s="330"/>
      <c r="BC9" s="330"/>
      <c r="BD9" s="330"/>
      <c r="BE9" s="325">
        <f>SUM(H9:Q9,S9:Z9,AB9:BD9)</f>
        <v>4.3599999999999994</v>
      </c>
      <c r="BF9" s="314">
        <f>G60</f>
        <v>153.98000000000002</v>
      </c>
      <c r="BG9" s="117">
        <f t="shared" si="1"/>
        <v>4.3599999999999852</v>
      </c>
      <c r="BH9" s="139"/>
      <c r="BI9" s="115"/>
      <c r="BJ9" s="115"/>
      <c r="BK9" s="115"/>
      <c r="BL9" s="115"/>
      <c r="BN9" s="583"/>
      <c r="BO9" s="578"/>
    </row>
    <row r="10" spans="1:67" x14ac:dyDescent="0.25">
      <c r="A10" s="319"/>
      <c r="B10" s="320" t="s">
        <v>209</v>
      </c>
      <c r="C10" s="314" t="s">
        <v>207</v>
      </c>
      <c r="D10" s="576">
        <v>44.88</v>
      </c>
      <c r="E10" s="328">
        <f>SUM(G10,I10:Q10)</f>
        <v>0</v>
      </c>
      <c r="F10" s="325">
        <f>SUM(G10)</f>
        <v>0</v>
      </c>
      <c r="G10" s="330"/>
      <c r="H10" s="329">
        <f>D10-BE10</f>
        <v>44.88</v>
      </c>
      <c r="I10" s="330"/>
      <c r="J10" s="330"/>
      <c r="K10" s="330"/>
      <c r="L10" s="330"/>
      <c r="M10" s="330"/>
      <c r="N10" s="330"/>
      <c r="O10" s="330"/>
      <c r="P10" s="330"/>
      <c r="Q10" s="330"/>
      <c r="R10" s="325">
        <f t="shared" si="3"/>
        <v>0</v>
      </c>
      <c r="S10" s="330"/>
      <c r="T10" s="330"/>
      <c r="U10" s="330"/>
      <c r="V10" s="330"/>
      <c r="W10" s="330"/>
      <c r="X10" s="330"/>
      <c r="Y10" s="330"/>
      <c r="Z10" s="330"/>
      <c r="AA10" s="552">
        <f t="shared" ref="AA10:AA19" si="4">SUM(AB10:AQ10)</f>
        <v>0</v>
      </c>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25">
        <f>SUM(AB10:BD10,I10:Q10,G10,S10:Z10)</f>
        <v>0</v>
      </c>
      <c r="BF10" s="314">
        <f>H60</f>
        <v>44.88</v>
      </c>
      <c r="BG10" s="117">
        <f t="shared" si="1"/>
        <v>0</v>
      </c>
      <c r="BH10" s="139"/>
      <c r="BI10" s="115"/>
      <c r="BJ10" s="115"/>
      <c r="BK10" s="115"/>
      <c r="BL10" s="115"/>
      <c r="BN10" s="583"/>
      <c r="BO10" s="578"/>
    </row>
    <row r="11" spans="1:67" x14ac:dyDescent="0.25">
      <c r="A11" s="319" t="s">
        <v>6</v>
      </c>
      <c r="B11" s="320" t="s">
        <v>113</v>
      </c>
      <c r="C11" s="314" t="s">
        <v>56</v>
      </c>
      <c r="D11" s="576">
        <v>173.63</v>
      </c>
      <c r="E11" s="328">
        <f>SUM(G11:H11,J11:Q11)</f>
        <v>72.460000000000008</v>
      </c>
      <c r="F11" s="325">
        <f>SUM(G11:H11)</f>
        <v>0</v>
      </c>
      <c r="G11" s="330"/>
      <c r="H11" s="330"/>
      <c r="I11" s="329">
        <f>D11-BE11</f>
        <v>87.039999999999978</v>
      </c>
      <c r="J11" s="330">
        <v>41.17</v>
      </c>
      <c r="K11" s="330"/>
      <c r="L11" s="330"/>
      <c r="M11" s="330"/>
      <c r="N11" s="330"/>
      <c r="O11" s="330"/>
      <c r="P11" s="330"/>
      <c r="Q11" s="330">
        <v>31.29</v>
      </c>
      <c r="R11" s="325">
        <f t="shared" si="3"/>
        <v>14.129999999999999</v>
      </c>
      <c r="S11" s="330"/>
      <c r="T11" s="330"/>
      <c r="U11" s="330"/>
      <c r="V11" s="330"/>
      <c r="W11" s="330">
        <v>0.26</v>
      </c>
      <c r="X11" s="330"/>
      <c r="Y11" s="330"/>
      <c r="Z11" s="330"/>
      <c r="AA11" s="552">
        <f t="shared" si="4"/>
        <v>7.17</v>
      </c>
      <c r="AB11" s="330">
        <v>3.83</v>
      </c>
      <c r="AC11" s="330">
        <v>3.07</v>
      </c>
      <c r="AD11" s="330"/>
      <c r="AE11" s="330"/>
      <c r="AF11" s="330"/>
      <c r="AG11" s="330">
        <v>0.17</v>
      </c>
      <c r="AH11" s="330"/>
      <c r="AI11" s="330">
        <v>0.1</v>
      </c>
      <c r="AJ11" s="330"/>
      <c r="AK11" s="330"/>
      <c r="AL11" s="330"/>
      <c r="AM11" s="330"/>
      <c r="AN11" s="330"/>
      <c r="AO11" s="330"/>
      <c r="AP11" s="330"/>
      <c r="AQ11" s="330"/>
      <c r="AR11" s="330"/>
      <c r="AS11" s="330"/>
      <c r="AT11" s="330"/>
      <c r="AU11" s="330">
        <v>6.7</v>
      </c>
      <c r="AV11" s="330"/>
      <c r="AW11" s="330"/>
      <c r="AX11" s="330"/>
      <c r="AY11" s="330"/>
      <c r="AZ11" s="330"/>
      <c r="BA11" s="330"/>
      <c r="BB11" s="330"/>
      <c r="BC11" s="330"/>
      <c r="BD11" s="330"/>
      <c r="BE11" s="325">
        <f>SUM(AB11:BD11,J11:Q11,G11:H11,S11:Z11)</f>
        <v>86.590000000000018</v>
      </c>
      <c r="BF11" s="314">
        <f>I60</f>
        <v>87.039999999999978</v>
      </c>
      <c r="BG11" s="117">
        <f t="shared" si="1"/>
        <v>86.590000000000018</v>
      </c>
      <c r="BN11" s="582"/>
      <c r="BO11" s="578"/>
    </row>
    <row r="12" spans="1:67" x14ac:dyDescent="0.25">
      <c r="A12" s="319" t="s">
        <v>7</v>
      </c>
      <c r="B12" s="320" t="s">
        <v>39</v>
      </c>
      <c r="C12" s="314" t="s">
        <v>44</v>
      </c>
      <c r="D12" s="576">
        <v>431.96</v>
      </c>
      <c r="E12" s="328">
        <f>SUM(G12:I12,K12:Q12)</f>
        <v>7.7</v>
      </c>
      <c r="F12" s="325">
        <f t="shared" ref="F12:F18" si="5">SUM(G12:H12)</f>
        <v>0</v>
      </c>
      <c r="G12" s="330"/>
      <c r="H12" s="330"/>
      <c r="I12" s="330"/>
      <c r="J12" s="329">
        <f>D12-BE12</f>
        <v>386.03</v>
      </c>
      <c r="K12" s="330"/>
      <c r="L12" s="330"/>
      <c r="M12" s="330"/>
      <c r="N12" s="330"/>
      <c r="O12" s="330"/>
      <c r="P12" s="330"/>
      <c r="Q12" s="330">
        <v>7.7</v>
      </c>
      <c r="R12" s="325">
        <f t="shared" si="3"/>
        <v>38.230000000000004</v>
      </c>
      <c r="S12" s="330">
        <v>0.27</v>
      </c>
      <c r="T12" s="330"/>
      <c r="U12" s="330"/>
      <c r="V12" s="330"/>
      <c r="W12" s="330"/>
      <c r="X12" s="330"/>
      <c r="Y12" s="330"/>
      <c r="Z12" s="330"/>
      <c r="AA12" s="552">
        <f t="shared" si="4"/>
        <v>24.55</v>
      </c>
      <c r="AB12" s="330">
        <v>3.23</v>
      </c>
      <c r="AC12" s="330">
        <v>20.5</v>
      </c>
      <c r="AD12" s="330"/>
      <c r="AE12" s="330"/>
      <c r="AF12" s="330"/>
      <c r="AG12" s="330"/>
      <c r="AH12" s="330"/>
      <c r="AI12" s="330"/>
      <c r="AJ12" s="330"/>
      <c r="AK12" s="330"/>
      <c r="AL12" s="330"/>
      <c r="AM12" s="330">
        <v>0.82</v>
      </c>
      <c r="AN12" s="330"/>
      <c r="AO12" s="330"/>
      <c r="AP12" s="330"/>
      <c r="AQ12" s="330"/>
      <c r="AR12" s="330"/>
      <c r="AS12" s="330">
        <v>0.26</v>
      </c>
      <c r="AT12" s="330"/>
      <c r="AU12" s="330">
        <v>13.15</v>
      </c>
      <c r="AV12" s="330"/>
      <c r="AW12" s="330"/>
      <c r="AX12" s="330"/>
      <c r="AY12" s="330"/>
      <c r="AZ12" s="330"/>
      <c r="BA12" s="330"/>
      <c r="BB12" s="330"/>
      <c r="BC12" s="330"/>
      <c r="BD12" s="330"/>
      <c r="BE12" s="325">
        <f>SUM(AB12:BD12,K12:Q12,G12:I12,S12:Z12)</f>
        <v>45.930000000000007</v>
      </c>
      <c r="BF12" s="314">
        <f>J60</f>
        <v>427.2</v>
      </c>
      <c r="BG12" s="117">
        <f t="shared" si="1"/>
        <v>4.7599999999999909</v>
      </c>
      <c r="BN12" s="583"/>
      <c r="BO12" s="578"/>
    </row>
    <row r="13" spans="1:67" x14ac:dyDescent="0.25">
      <c r="A13" s="319" t="s">
        <v>8</v>
      </c>
      <c r="B13" s="320" t="s">
        <v>15</v>
      </c>
      <c r="C13" s="314" t="s">
        <v>26</v>
      </c>
      <c r="D13" s="577">
        <v>1509.69</v>
      </c>
      <c r="E13" s="328">
        <f>SUM(G13:J13,L13:Q13)</f>
        <v>0</v>
      </c>
      <c r="F13" s="325">
        <f t="shared" si="5"/>
        <v>0</v>
      </c>
      <c r="G13" s="330"/>
      <c r="H13" s="330"/>
      <c r="I13" s="330"/>
      <c r="J13" s="330"/>
      <c r="K13" s="329">
        <f>D13-BE13</f>
        <v>1194.3900000000001</v>
      </c>
      <c r="L13" s="330"/>
      <c r="M13" s="330"/>
      <c r="N13" s="330"/>
      <c r="O13" s="330"/>
      <c r="P13" s="330"/>
      <c r="Q13" s="330"/>
      <c r="R13" s="325">
        <f t="shared" si="3"/>
        <v>315.3</v>
      </c>
      <c r="S13" s="330">
        <v>315.3</v>
      </c>
      <c r="T13" s="330"/>
      <c r="U13" s="330"/>
      <c r="V13" s="330"/>
      <c r="W13" s="330"/>
      <c r="X13" s="330"/>
      <c r="Y13" s="330"/>
      <c r="Z13" s="330"/>
      <c r="AA13" s="552">
        <f t="shared" si="4"/>
        <v>0</v>
      </c>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25">
        <f>SUM(AB13:BD13,L13:Q13,G13:J13,S13:Z13)</f>
        <v>315.3</v>
      </c>
      <c r="BF13" s="314">
        <f>K60</f>
        <v>1194.3900000000001</v>
      </c>
      <c r="BG13" s="117">
        <f t="shared" si="1"/>
        <v>315.29999999999995</v>
      </c>
      <c r="BN13" s="583"/>
      <c r="BO13" s="578"/>
    </row>
    <row r="14" spans="1:67" x14ac:dyDescent="0.25">
      <c r="A14" s="319" t="s">
        <v>9</v>
      </c>
      <c r="B14" s="320" t="s">
        <v>16</v>
      </c>
      <c r="C14" s="314" t="s">
        <v>27</v>
      </c>
      <c r="D14" s="577"/>
      <c r="E14" s="328">
        <f>SUM(G14:K14,M14:Q14)</f>
        <v>0</v>
      </c>
      <c r="F14" s="325">
        <f t="shared" si="5"/>
        <v>0</v>
      </c>
      <c r="G14" s="330"/>
      <c r="H14" s="330"/>
      <c r="I14" s="330"/>
      <c r="J14" s="330"/>
      <c r="K14" s="330"/>
      <c r="L14" s="329">
        <f>D14-BE14</f>
        <v>0</v>
      </c>
      <c r="M14" s="330"/>
      <c r="N14" s="330"/>
      <c r="O14" s="330"/>
      <c r="P14" s="330"/>
      <c r="Q14" s="330"/>
      <c r="R14" s="325">
        <f t="shared" si="3"/>
        <v>0</v>
      </c>
      <c r="S14" s="330"/>
      <c r="T14" s="330"/>
      <c r="U14" s="330"/>
      <c r="V14" s="330"/>
      <c r="W14" s="330"/>
      <c r="X14" s="330"/>
      <c r="Y14" s="330"/>
      <c r="Z14" s="330"/>
      <c r="AA14" s="552">
        <f t="shared" si="4"/>
        <v>0</v>
      </c>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25">
        <f>SUM(AB14:BD14,M14:Q14,G14:K14,S14:Z14)</f>
        <v>0</v>
      </c>
      <c r="BF14" s="314">
        <f>L60</f>
        <v>0</v>
      </c>
      <c r="BG14" s="117">
        <f t="shared" si="1"/>
        <v>0</v>
      </c>
      <c r="BN14" s="583"/>
      <c r="BO14" s="578"/>
    </row>
    <row r="15" spans="1:67" x14ac:dyDescent="0.25">
      <c r="A15" s="319" t="s">
        <v>41</v>
      </c>
      <c r="B15" s="320" t="s">
        <v>40</v>
      </c>
      <c r="C15" s="314" t="s">
        <v>45</v>
      </c>
      <c r="D15" s="577">
        <v>3795.48</v>
      </c>
      <c r="E15" s="328">
        <f>SUM(G15:L15,N15:Q15)</f>
        <v>338.6</v>
      </c>
      <c r="F15" s="325">
        <f t="shared" si="5"/>
        <v>0</v>
      </c>
      <c r="G15" s="330"/>
      <c r="H15" s="330"/>
      <c r="I15" s="330"/>
      <c r="J15" s="330"/>
      <c r="K15" s="330"/>
      <c r="L15" s="330"/>
      <c r="M15" s="329">
        <f>D15-BE15</f>
        <v>3267.98</v>
      </c>
      <c r="N15" s="330"/>
      <c r="O15" s="330"/>
      <c r="P15" s="330"/>
      <c r="Q15" s="330">
        <v>338.6</v>
      </c>
      <c r="R15" s="325">
        <f t="shared" si="3"/>
        <v>188.9</v>
      </c>
      <c r="S15" s="330">
        <v>89.9</v>
      </c>
      <c r="T15" s="330"/>
      <c r="U15" s="330"/>
      <c r="V15" s="330"/>
      <c r="W15" s="330"/>
      <c r="X15" s="330"/>
      <c r="Y15" s="330"/>
      <c r="Z15" s="330"/>
      <c r="AA15" s="552">
        <f t="shared" si="4"/>
        <v>99</v>
      </c>
      <c r="AB15" s="330">
        <v>4</v>
      </c>
      <c r="AC15" s="330">
        <v>95</v>
      </c>
      <c r="AD15" s="330"/>
      <c r="AE15" s="330"/>
      <c r="AF15" s="330"/>
      <c r="AG15" s="330"/>
      <c r="AH15" s="330"/>
      <c r="AI15" s="330"/>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25">
        <f>SUM(AB15:BD15,N15:Q15,G15:L15,S15:Z15)</f>
        <v>527.5</v>
      </c>
      <c r="BF15" s="314">
        <f>M60</f>
        <v>3267.98</v>
      </c>
      <c r="BG15" s="117">
        <f t="shared" si="1"/>
        <v>527.5</v>
      </c>
      <c r="BN15" s="583"/>
      <c r="BO15" s="578"/>
    </row>
    <row r="16" spans="1:67" x14ac:dyDescent="0.25">
      <c r="A16" s="319"/>
      <c r="B16" s="333" t="s">
        <v>446</v>
      </c>
      <c r="C16" s="314" t="s">
        <v>447</v>
      </c>
      <c r="D16" s="577">
        <v>2925.96</v>
      </c>
      <c r="E16" s="328">
        <f>SUM(G16:M16,O16:Q16)</f>
        <v>0</v>
      </c>
      <c r="F16" s="325">
        <f>SUM(G16:H16)</f>
        <v>0</v>
      </c>
      <c r="G16" s="330"/>
      <c r="H16" s="330"/>
      <c r="I16" s="330"/>
      <c r="J16" s="330"/>
      <c r="K16" s="330"/>
      <c r="L16" s="330"/>
      <c r="M16" s="330"/>
      <c r="N16" s="329">
        <f>D16-BE16</f>
        <v>2925.96</v>
      </c>
      <c r="O16" s="330"/>
      <c r="P16" s="330"/>
      <c r="Q16" s="330"/>
      <c r="R16" s="325">
        <f t="shared" si="3"/>
        <v>0</v>
      </c>
      <c r="S16" s="330"/>
      <c r="T16" s="330"/>
      <c r="U16" s="330"/>
      <c r="V16" s="330"/>
      <c r="W16" s="330"/>
      <c r="X16" s="330"/>
      <c r="Y16" s="330"/>
      <c r="Z16" s="330"/>
      <c r="AA16" s="552">
        <f t="shared" si="4"/>
        <v>0</v>
      </c>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25">
        <f>SUM(AB16:BD16,O16:Q16,G16:M16,S16:Z16)</f>
        <v>0</v>
      </c>
      <c r="BF16" s="314">
        <f>N60</f>
        <v>2925.96</v>
      </c>
      <c r="BG16" s="117"/>
      <c r="BN16" s="583"/>
      <c r="BO16" s="578"/>
    </row>
    <row r="17" spans="1:67" x14ac:dyDescent="0.25">
      <c r="A17" s="319" t="s">
        <v>42</v>
      </c>
      <c r="B17" s="320" t="s">
        <v>90</v>
      </c>
      <c r="C17" s="314" t="s">
        <v>78</v>
      </c>
      <c r="D17" s="577">
        <v>2.81</v>
      </c>
      <c r="E17" s="328">
        <f>SUM(G17:N17,P17:Q17)</f>
        <v>0</v>
      </c>
      <c r="F17" s="325">
        <f t="shared" si="5"/>
        <v>0</v>
      </c>
      <c r="G17" s="330"/>
      <c r="H17" s="330"/>
      <c r="I17" s="330"/>
      <c r="J17" s="330"/>
      <c r="K17" s="330"/>
      <c r="L17" s="330"/>
      <c r="M17" s="330"/>
      <c r="N17" s="330"/>
      <c r="O17" s="329">
        <f>D17-BE17</f>
        <v>2.48</v>
      </c>
      <c r="P17" s="330"/>
      <c r="Q17" s="330"/>
      <c r="R17" s="325">
        <f t="shared" si="3"/>
        <v>0.33</v>
      </c>
      <c r="S17" s="330"/>
      <c r="T17" s="330"/>
      <c r="U17" s="330"/>
      <c r="V17" s="330"/>
      <c r="W17" s="330"/>
      <c r="X17" s="330"/>
      <c r="Y17" s="330"/>
      <c r="Z17" s="330"/>
      <c r="AA17" s="552">
        <f t="shared" si="4"/>
        <v>0</v>
      </c>
      <c r="AB17" s="330"/>
      <c r="AC17" s="330"/>
      <c r="AD17" s="330"/>
      <c r="AE17" s="330"/>
      <c r="AF17" s="330"/>
      <c r="AG17" s="330"/>
      <c r="AH17" s="330"/>
      <c r="AI17" s="330"/>
      <c r="AJ17" s="330"/>
      <c r="AK17" s="330"/>
      <c r="AL17" s="330"/>
      <c r="AM17" s="330"/>
      <c r="AN17" s="330"/>
      <c r="AO17" s="330"/>
      <c r="AP17" s="330"/>
      <c r="AQ17" s="330"/>
      <c r="AR17" s="330"/>
      <c r="AS17" s="330"/>
      <c r="AT17" s="330"/>
      <c r="AU17" s="330">
        <v>0.33</v>
      </c>
      <c r="AV17" s="330"/>
      <c r="AW17" s="330"/>
      <c r="AX17" s="330"/>
      <c r="AY17" s="330"/>
      <c r="AZ17" s="330"/>
      <c r="BA17" s="330"/>
      <c r="BB17" s="330"/>
      <c r="BC17" s="330"/>
      <c r="BD17" s="330"/>
      <c r="BE17" s="325">
        <f>SUM(AB17:BD17,P17:Q17,G17:N17,S17:Z17)</f>
        <v>0.33</v>
      </c>
      <c r="BF17" s="314">
        <f>O60</f>
        <v>2.48</v>
      </c>
      <c r="BG17" s="117">
        <f t="shared" ref="BG17:BG27" si="6">D17-BF17</f>
        <v>0.33000000000000007</v>
      </c>
      <c r="BN17" s="583"/>
      <c r="BO17" s="578"/>
    </row>
    <row r="18" spans="1:67" x14ac:dyDescent="0.25">
      <c r="A18" s="319" t="s">
        <v>52</v>
      </c>
      <c r="B18" s="320" t="s">
        <v>50</v>
      </c>
      <c r="C18" s="314" t="s">
        <v>51</v>
      </c>
      <c r="D18" s="332"/>
      <c r="E18" s="328">
        <f>SUM(G18:O18,Q18)</f>
        <v>0</v>
      </c>
      <c r="F18" s="325">
        <f t="shared" si="5"/>
        <v>0</v>
      </c>
      <c r="G18" s="330"/>
      <c r="H18" s="330"/>
      <c r="I18" s="330"/>
      <c r="J18" s="330"/>
      <c r="K18" s="330"/>
      <c r="L18" s="330"/>
      <c r="M18" s="330"/>
      <c r="N18" s="330"/>
      <c r="O18" s="330"/>
      <c r="P18" s="329">
        <f>D18-BE18</f>
        <v>0</v>
      </c>
      <c r="Q18" s="330"/>
      <c r="R18" s="325">
        <f t="shared" si="3"/>
        <v>0</v>
      </c>
      <c r="S18" s="330"/>
      <c r="T18" s="330"/>
      <c r="U18" s="330"/>
      <c r="V18" s="330"/>
      <c r="W18" s="330"/>
      <c r="X18" s="330"/>
      <c r="Y18" s="330"/>
      <c r="Z18" s="330"/>
      <c r="AA18" s="552">
        <f t="shared" si="4"/>
        <v>0</v>
      </c>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25">
        <f>SUM(AB18:BD18,Q18,G18:O18,S18:Z18)</f>
        <v>0</v>
      </c>
      <c r="BF18" s="314">
        <f>P60</f>
        <v>0</v>
      </c>
      <c r="BG18" s="117">
        <f t="shared" si="6"/>
        <v>0</v>
      </c>
      <c r="BN18" s="583"/>
      <c r="BO18" s="578"/>
    </row>
    <row r="19" spans="1:67" ht="16.5" thickBot="1" x14ac:dyDescent="0.3">
      <c r="A19" s="319" t="s">
        <v>192</v>
      </c>
      <c r="B19" s="320" t="s">
        <v>57</v>
      </c>
      <c r="C19" s="314" t="s">
        <v>58</v>
      </c>
      <c r="D19" s="589">
        <v>4.97</v>
      </c>
      <c r="E19" s="328">
        <f>SUM(G19:P19)</f>
        <v>0</v>
      </c>
      <c r="F19" s="325">
        <f>SUM(G19:H19)</f>
        <v>0</v>
      </c>
      <c r="G19" s="330"/>
      <c r="H19" s="330"/>
      <c r="I19" s="330"/>
      <c r="J19" s="330"/>
      <c r="K19" s="330"/>
      <c r="L19" s="330"/>
      <c r="M19" s="330"/>
      <c r="N19" s="330"/>
      <c r="O19" s="330"/>
      <c r="P19" s="330"/>
      <c r="Q19" s="329">
        <f>D19-BE19</f>
        <v>4.97</v>
      </c>
      <c r="R19" s="325">
        <f t="shared" si="3"/>
        <v>0</v>
      </c>
      <c r="S19" s="330"/>
      <c r="T19" s="330"/>
      <c r="U19" s="330"/>
      <c r="V19" s="330"/>
      <c r="W19" s="330"/>
      <c r="X19" s="330"/>
      <c r="Y19" s="330"/>
      <c r="Z19" s="330"/>
      <c r="AA19" s="552">
        <f t="shared" si="4"/>
        <v>0</v>
      </c>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25">
        <f>SUM(AB19:BD19,G19:P19,S19:Z19)</f>
        <v>0</v>
      </c>
      <c r="BF19" s="314">
        <f>Q60</f>
        <v>383.86000000000007</v>
      </c>
      <c r="BG19" s="117">
        <f t="shared" si="6"/>
        <v>-378.89000000000004</v>
      </c>
      <c r="BN19" s="583"/>
      <c r="BO19" s="578"/>
    </row>
    <row r="20" spans="1:67" x14ac:dyDescent="0.25">
      <c r="A20" s="319">
        <v>2</v>
      </c>
      <c r="B20" s="319" t="s">
        <v>36</v>
      </c>
      <c r="C20" s="314" t="s">
        <v>28</v>
      </c>
      <c r="D20" s="601">
        <f>D21+D22+D23+D24+D25+D26+D27+D28+D29+D46+D47+D48+D49+D50+D51+D52+D53+D54+D55+D56+D57</f>
        <v>288.33</v>
      </c>
      <c r="E20" s="328">
        <f>SUM(G20:Q20)</f>
        <v>1.3</v>
      </c>
      <c r="F20" s="325">
        <f>SUM(G20:H20)</f>
        <v>0</v>
      </c>
      <c r="G20" s="325">
        <f t="shared" ref="G20:Q20" si="7">SUM(G21:G28,G30:G57)</f>
        <v>0</v>
      </c>
      <c r="H20" s="325">
        <f t="shared" si="7"/>
        <v>0</v>
      </c>
      <c r="I20" s="325">
        <f t="shared" si="7"/>
        <v>0</v>
      </c>
      <c r="J20" s="325">
        <f t="shared" si="7"/>
        <v>0</v>
      </c>
      <c r="K20" s="325">
        <f t="shared" si="7"/>
        <v>0</v>
      </c>
      <c r="L20" s="325">
        <f t="shared" si="7"/>
        <v>0</v>
      </c>
      <c r="M20" s="325">
        <f t="shared" si="7"/>
        <v>0</v>
      </c>
      <c r="N20" s="325">
        <f t="shared" si="7"/>
        <v>0</v>
      </c>
      <c r="O20" s="325">
        <f t="shared" si="7"/>
        <v>0</v>
      </c>
      <c r="P20" s="325">
        <f t="shared" si="7"/>
        <v>0</v>
      </c>
      <c r="Q20" s="325">
        <f t="shared" si="7"/>
        <v>1.3</v>
      </c>
      <c r="R20" s="329">
        <f>D20-BE20</f>
        <v>286.2</v>
      </c>
      <c r="S20" s="325">
        <f>SUM(S30:S57,S22:S28)</f>
        <v>0</v>
      </c>
      <c r="T20" s="325">
        <f>SUM(T30:T57,T21,T23:T28)</f>
        <v>0.15</v>
      </c>
      <c r="U20" s="325">
        <f>SUM(U21:U22,U30:U57,U24:U28)</f>
        <v>0</v>
      </c>
      <c r="V20" s="325">
        <f>SUM(V21:V23,V30:V57,V25:V28)</f>
        <v>0</v>
      </c>
      <c r="W20" s="325">
        <f>SUM(W21:W24,W30:W57,W26:W28)</f>
        <v>0.04</v>
      </c>
      <c r="X20" s="325">
        <f>SUM(X21:X25,X30:X57,X27:X28)</f>
        <v>0</v>
      </c>
      <c r="Y20" s="325">
        <f>SUM(Y21:Y26,Y30:Y57,Y28)</f>
        <v>0</v>
      </c>
      <c r="Z20" s="325">
        <f>SUM(Z21:Z27,Z30:Z57)</f>
        <v>0</v>
      </c>
      <c r="AA20" s="551">
        <f>SUM(AA21:AA28,AA30:AA57)</f>
        <v>0.64</v>
      </c>
      <c r="AB20" s="325">
        <f>SUM(AB21:AB28,AB31:AB57)</f>
        <v>0.6</v>
      </c>
      <c r="AC20" s="325">
        <f>SUM(AC21:AC28,AC32:AC57,AC30:AC30)</f>
        <v>0</v>
      </c>
      <c r="AD20" s="325">
        <f>SUM(AD21:AD28,AD33:AD57,AD30:AD31)</f>
        <v>0</v>
      </c>
      <c r="AE20" s="325">
        <f>SUM(AE21:AE28,AE34:AE57,AE30:AE32)</f>
        <v>0</v>
      </c>
      <c r="AF20" s="325">
        <f>SUM(AF21:AF28,AF35:AF57,AF30:AF33)</f>
        <v>0</v>
      </c>
      <c r="AG20" s="325">
        <f>SUM(AG21:AG28,AG36:AG57,AG30:AG34)</f>
        <v>0</v>
      </c>
      <c r="AH20" s="325">
        <f>SUM(AH21:AH28,AH37:AH57,AH30:AH35)</f>
        <v>0</v>
      </c>
      <c r="AI20" s="325">
        <f>SUM(AI21:AI28,AI38:AI57,AI30:AI36)</f>
        <v>0</v>
      </c>
      <c r="AJ20" s="325">
        <f>SUM(AJ21:AJ28,AJ39:AJ57,AJ30:AJ37)</f>
        <v>0</v>
      </c>
      <c r="AK20" s="325">
        <f>SUM(AK21:AK28,AK40:AK57,AK30:AK38)</f>
        <v>0</v>
      </c>
      <c r="AL20" s="325">
        <f>SUM(AL21:AL28,AL41:AL57,AL30:AL39)</f>
        <v>0</v>
      </c>
      <c r="AM20" s="325">
        <f>SUM(AM21:AM28,AM42:AM57,AM30:AM40)</f>
        <v>0.04</v>
      </c>
      <c r="AN20" s="325">
        <f>SUM(AN21:AN28,AN43:AN57,AN30:AN41)</f>
        <v>0</v>
      </c>
      <c r="AO20" s="325">
        <f>SUM(AO21:AO28,AO44:AO57,AO30:AO42)</f>
        <v>0</v>
      </c>
      <c r="AP20" s="325">
        <f>SUM(AP21:AP28,AP45:AP57,AP30:AP43)</f>
        <v>0</v>
      </c>
      <c r="AQ20" s="325">
        <f>SUM(AQ21:AQ28,AQ46:AQ57,AQ30:AQ44)</f>
        <v>0</v>
      </c>
      <c r="AR20" s="325">
        <f>SUM(AR21:AR28,AR47:AR57,AR30:AR45)</f>
        <v>0</v>
      </c>
      <c r="AS20" s="325">
        <f>SUM(AS21:AS28,AS48:AS57,AS30:AS46)</f>
        <v>0</v>
      </c>
      <c r="AT20" s="325">
        <f>SUM(AT21:AT28,AT49:AT57,AT30:AT47)</f>
        <v>0</v>
      </c>
      <c r="AU20" s="325">
        <f>SUM(AU21:AU28,AU50:AU57,AU30:AU48)</f>
        <v>0</v>
      </c>
      <c r="AV20" s="325">
        <f>SUM(AV21:AV28,AV51:AV57,AV30:AV49)</f>
        <v>0</v>
      </c>
      <c r="AW20" s="325">
        <f>SUM(AW21:AW28,AW52:AW57,AW30:AW50)</f>
        <v>0</v>
      </c>
      <c r="AX20" s="325">
        <f>SUM(AX21:AX28,AX53:AX57,AX30:AX51)</f>
        <v>0</v>
      </c>
      <c r="AY20" s="325">
        <f>SUM(AY21:AY28,AY54:AY57,AY30:AY52)</f>
        <v>0</v>
      </c>
      <c r="AZ20" s="325">
        <f>SUM(AZ21:AZ28,AZ55:AZ57,AZ30:AZ53)</f>
        <v>0</v>
      </c>
      <c r="BA20" s="325">
        <f>SUM(BA21:BA28,BA56:BA57,BA30:BA54)</f>
        <v>0</v>
      </c>
      <c r="BB20" s="325">
        <f>SUM(BB21:BB28,BB57,BB30:BB55)</f>
        <v>0</v>
      </c>
      <c r="BC20" s="325">
        <f>SUM(BC21:BC28,BC30:BC56)</f>
        <v>0</v>
      </c>
      <c r="BD20" s="325">
        <f>SUM(BD21:BD28,BD30:BD57)</f>
        <v>0</v>
      </c>
      <c r="BE20" s="325">
        <f>SUM(BE21:BE28,BE30:BE57)</f>
        <v>2.13</v>
      </c>
      <c r="BF20" s="314">
        <f>R60</f>
        <v>848.62999999999988</v>
      </c>
      <c r="BG20" s="117">
        <f t="shared" si="6"/>
        <v>-560.29999999999995</v>
      </c>
      <c r="BH20" s="292"/>
      <c r="BI20" s="293"/>
      <c r="BN20" s="583"/>
      <c r="BO20" s="578"/>
    </row>
    <row r="21" spans="1:67" x14ac:dyDescent="0.25">
      <c r="A21" s="319" t="s">
        <v>21</v>
      </c>
      <c r="B21" s="320" t="s">
        <v>17</v>
      </c>
      <c r="C21" s="314" t="s">
        <v>29</v>
      </c>
      <c r="D21" s="578">
        <v>80.87</v>
      </c>
      <c r="E21" s="328">
        <f>SUM(G21:Q21)</f>
        <v>0</v>
      </c>
      <c r="F21" s="325">
        <f t="shared" ref="F21:F56" si="8">SUM(G21:H21)</f>
        <v>0</v>
      </c>
      <c r="G21" s="330"/>
      <c r="H21" s="330"/>
      <c r="I21" s="330"/>
      <c r="J21" s="330"/>
      <c r="K21" s="330"/>
      <c r="L21" s="330"/>
      <c r="M21" s="330"/>
      <c r="N21" s="330"/>
      <c r="O21" s="330"/>
      <c r="P21" s="330"/>
      <c r="Q21" s="330"/>
      <c r="R21" s="325">
        <f>SUM(T21:Z21,AB21:BC21)</f>
        <v>0</v>
      </c>
      <c r="S21" s="329">
        <f>D21-BE21</f>
        <v>80.87</v>
      </c>
      <c r="T21" s="330"/>
      <c r="U21" s="330"/>
      <c r="V21" s="330"/>
      <c r="W21" s="330"/>
      <c r="X21" s="330"/>
      <c r="Y21" s="330"/>
      <c r="Z21" s="330"/>
      <c r="AA21" s="551">
        <f>SUM(AB21:AQ21)</f>
        <v>0</v>
      </c>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25">
        <f>SUM(AB21:BD21,G21:Q21,T21:Z21)</f>
        <v>0</v>
      </c>
      <c r="BF21" s="314">
        <f>S60</f>
        <v>486.34000000000003</v>
      </c>
      <c r="BG21" s="117">
        <f t="shared" si="6"/>
        <v>-405.47</v>
      </c>
      <c r="BH21" s="294"/>
      <c r="BI21" s="295"/>
      <c r="BN21" s="583"/>
      <c r="BO21" s="578"/>
    </row>
    <row r="22" spans="1:67" x14ac:dyDescent="0.25">
      <c r="A22" s="319" t="s">
        <v>10</v>
      </c>
      <c r="B22" s="320" t="s">
        <v>18</v>
      </c>
      <c r="C22" s="314" t="s">
        <v>30</v>
      </c>
      <c r="D22" s="601"/>
      <c r="E22" s="328">
        <f>SUM(G22:Q22)</f>
        <v>0</v>
      </c>
      <c r="F22" s="325">
        <f t="shared" si="8"/>
        <v>0</v>
      </c>
      <c r="G22" s="330"/>
      <c r="H22" s="330"/>
      <c r="I22" s="330"/>
      <c r="J22" s="330"/>
      <c r="K22" s="330"/>
      <c r="L22" s="330"/>
      <c r="M22" s="330"/>
      <c r="N22" s="330"/>
      <c r="O22" s="330"/>
      <c r="P22" s="330"/>
      <c r="Q22" s="330"/>
      <c r="R22" s="325">
        <f>SUM(S22,U22:Z22,AB22:BC22)</f>
        <v>0</v>
      </c>
      <c r="S22" s="330"/>
      <c r="T22" s="329">
        <f>D22-BE22</f>
        <v>0</v>
      </c>
      <c r="U22" s="330"/>
      <c r="V22" s="330"/>
      <c r="W22" s="330"/>
      <c r="X22" s="330"/>
      <c r="Y22" s="330"/>
      <c r="Z22" s="330"/>
      <c r="AA22" s="551">
        <f t="shared" ref="AA22:AA28" si="9">SUM(AB22:AQ22)</f>
        <v>0</v>
      </c>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25">
        <f>SUM(AB22:BD22,G22:Q22,U22:Z22,S22)</f>
        <v>0</v>
      </c>
      <c r="BF22" s="314">
        <f>T60</f>
        <v>0.15</v>
      </c>
      <c r="BG22" s="117">
        <f t="shared" si="6"/>
        <v>-0.15</v>
      </c>
      <c r="BH22" s="296"/>
      <c r="BI22" s="295"/>
      <c r="BN22" s="583"/>
      <c r="BO22" s="578"/>
    </row>
    <row r="23" spans="1:67" x14ac:dyDescent="0.25">
      <c r="A23" s="319" t="s">
        <v>11</v>
      </c>
      <c r="B23" s="320" t="s">
        <v>19</v>
      </c>
      <c r="C23" s="314" t="s">
        <v>131</v>
      </c>
      <c r="D23" s="601"/>
      <c r="E23" s="328">
        <f t="shared" ref="E23:E58" si="10">SUM(G23:Q23)</f>
        <v>0</v>
      </c>
      <c r="F23" s="325">
        <f t="shared" si="8"/>
        <v>0</v>
      </c>
      <c r="G23" s="330"/>
      <c r="H23" s="330"/>
      <c r="I23" s="330"/>
      <c r="J23" s="330"/>
      <c r="K23" s="330"/>
      <c r="L23" s="330"/>
      <c r="M23" s="330"/>
      <c r="N23" s="330"/>
      <c r="O23" s="330"/>
      <c r="P23" s="330"/>
      <c r="Q23" s="330"/>
      <c r="R23" s="325">
        <f>SUM(S23:T23,V23:Z23,AB23:BC23)</f>
        <v>0</v>
      </c>
      <c r="S23" s="330"/>
      <c r="T23" s="330"/>
      <c r="U23" s="329">
        <f>D23-BE23</f>
        <v>0</v>
      </c>
      <c r="V23" s="330"/>
      <c r="W23" s="330"/>
      <c r="X23" s="330"/>
      <c r="Y23" s="330"/>
      <c r="Z23" s="330"/>
      <c r="AA23" s="551">
        <f t="shared" si="9"/>
        <v>0</v>
      </c>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25">
        <f>SUM(AB23:BD23,G23:Q23,V23:Z23,S23:T23)</f>
        <v>0</v>
      </c>
      <c r="BF23" s="314">
        <f>U60</f>
        <v>0</v>
      </c>
      <c r="BG23" s="117">
        <f t="shared" si="6"/>
        <v>0</v>
      </c>
      <c r="BH23" s="296"/>
      <c r="BI23" s="295"/>
      <c r="BN23" s="583"/>
      <c r="BO23" s="578"/>
    </row>
    <row r="24" spans="1:67" x14ac:dyDescent="0.25">
      <c r="A24" s="319" t="s">
        <v>13</v>
      </c>
      <c r="B24" s="320" t="s">
        <v>91</v>
      </c>
      <c r="C24" s="314" t="s">
        <v>135</v>
      </c>
      <c r="D24" s="601"/>
      <c r="E24" s="328">
        <f t="shared" si="10"/>
        <v>0</v>
      </c>
      <c r="F24" s="325">
        <f t="shared" si="8"/>
        <v>0</v>
      </c>
      <c r="G24" s="330"/>
      <c r="H24" s="330"/>
      <c r="I24" s="330"/>
      <c r="J24" s="330"/>
      <c r="K24" s="330"/>
      <c r="L24" s="330"/>
      <c r="M24" s="330"/>
      <c r="N24" s="330"/>
      <c r="O24" s="330"/>
      <c r="P24" s="330"/>
      <c r="Q24" s="330"/>
      <c r="R24" s="325">
        <f>SUM(S24:U24,AB24:BC24,W24:Z24)</f>
        <v>0</v>
      </c>
      <c r="S24" s="330"/>
      <c r="T24" s="330"/>
      <c r="U24" s="330"/>
      <c r="V24" s="329">
        <f>D24-BE24</f>
        <v>0</v>
      </c>
      <c r="W24" s="330"/>
      <c r="X24" s="330"/>
      <c r="Y24" s="330"/>
      <c r="Z24" s="330"/>
      <c r="AA24" s="551">
        <f t="shared" si="9"/>
        <v>0</v>
      </c>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25">
        <f>SUM(AB24:BD24,G24:Q24,W24:Z24,S24:U24)</f>
        <v>0</v>
      </c>
      <c r="BF24" s="314">
        <f>V60</f>
        <v>0</v>
      </c>
      <c r="BG24" s="117">
        <f t="shared" si="6"/>
        <v>0</v>
      </c>
      <c r="BH24" s="296"/>
      <c r="BI24" s="295"/>
      <c r="BN24" s="583"/>
      <c r="BO24" s="578"/>
    </row>
    <row r="25" spans="1:67" x14ac:dyDescent="0.25">
      <c r="A25" s="319" t="s">
        <v>14</v>
      </c>
      <c r="B25" s="320" t="s">
        <v>92</v>
      </c>
      <c r="C25" s="314" t="s">
        <v>133</v>
      </c>
      <c r="D25" s="578"/>
      <c r="E25" s="328">
        <f t="shared" si="10"/>
        <v>0</v>
      </c>
      <c r="F25" s="325">
        <f t="shared" si="8"/>
        <v>0</v>
      </c>
      <c r="G25" s="330"/>
      <c r="H25" s="330"/>
      <c r="I25" s="330"/>
      <c r="J25" s="330"/>
      <c r="K25" s="330"/>
      <c r="L25" s="330"/>
      <c r="M25" s="330"/>
      <c r="N25" s="330"/>
      <c r="O25" s="330"/>
      <c r="P25" s="330"/>
      <c r="Q25" s="330"/>
      <c r="R25" s="325">
        <f>SUM(S25:V25,AB25:BC25,X25:Z25)</f>
        <v>0</v>
      </c>
      <c r="S25" s="330"/>
      <c r="T25" s="330"/>
      <c r="U25" s="330"/>
      <c r="V25" s="330"/>
      <c r="W25" s="329">
        <f>D25-BE25</f>
        <v>0</v>
      </c>
      <c r="X25" s="330"/>
      <c r="Y25" s="330"/>
      <c r="Z25" s="330"/>
      <c r="AA25" s="551">
        <f t="shared" si="9"/>
        <v>0</v>
      </c>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25">
        <f>SUM(AB25:BD25,G25:Q25,X25:Z25,S25:V25)</f>
        <v>0</v>
      </c>
      <c r="BF25" s="314">
        <f>W60</f>
        <v>0.3</v>
      </c>
      <c r="BG25" s="117">
        <f t="shared" si="6"/>
        <v>-0.3</v>
      </c>
      <c r="BH25" s="296"/>
      <c r="BI25" s="295"/>
      <c r="BN25" s="583"/>
      <c r="BO25" s="578"/>
    </row>
    <row r="26" spans="1:67" x14ac:dyDescent="0.25">
      <c r="A26" s="319" t="s">
        <v>22</v>
      </c>
      <c r="B26" s="320" t="s">
        <v>93</v>
      </c>
      <c r="C26" s="314" t="s">
        <v>53</v>
      </c>
      <c r="D26" s="578"/>
      <c r="E26" s="328">
        <f t="shared" si="10"/>
        <v>0</v>
      </c>
      <c r="F26" s="325">
        <f t="shared" si="8"/>
        <v>0</v>
      </c>
      <c r="G26" s="330"/>
      <c r="H26" s="330"/>
      <c r="I26" s="330"/>
      <c r="J26" s="330"/>
      <c r="K26" s="330"/>
      <c r="L26" s="330"/>
      <c r="M26" s="330"/>
      <c r="N26" s="330"/>
      <c r="O26" s="330"/>
      <c r="P26" s="330"/>
      <c r="Q26" s="330"/>
      <c r="R26" s="325">
        <f>SUM(S26:W26,AB26:BC26,Y26:Z26)</f>
        <v>0</v>
      </c>
      <c r="S26" s="330"/>
      <c r="T26" s="330"/>
      <c r="U26" s="330"/>
      <c r="V26" s="330"/>
      <c r="W26" s="330"/>
      <c r="X26" s="329">
        <f>D26-BE26</f>
        <v>0</v>
      </c>
      <c r="Y26" s="330"/>
      <c r="Z26" s="330"/>
      <c r="AA26" s="551">
        <f t="shared" si="9"/>
        <v>0</v>
      </c>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25">
        <f>SUM(AB26:BD26,G26:Q26,Y26:Z26,S26:W26)</f>
        <v>0</v>
      </c>
      <c r="BF26" s="314">
        <f>X60</f>
        <v>0</v>
      </c>
      <c r="BG26" s="117">
        <f t="shared" si="6"/>
        <v>0</v>
      </c>
      <c r="BH26" s="296"/>
      <c r="BI26" s="295"/>
      <c r="BN26" s="583"/>
      <c r="BO26" s="578"/>
    </row>
    <row r="27" spans="1:67" x14ac:dyDescent="0.25">
      <c r="A27" s="319" t="s">
        <v>23</v>
      </c>
      <c r="B27" s="320" t="s">
        <v>94</v>
      </c>
      <c r="C27" s="314" t="s">
        <v>46</v>
      </c>
      <c r="D27" s="601"/>
      <c r="E27" s="328">
        <f t="shared" si="10"/>
        <v>0</v>
      </c>
      <c r="F27" s="325">
        <f t="shared" si="8"/>
        <v>0</v>
      </c>
      <c r="G27" s="330"/>
      <c r="H27" s="330"/>
      <c r="I27" s="330"/>
      <c r="J27" s="330"/>
      <c r="K27" s="330"/>
      <c r="L27" s="330"/>
      <c r="M27" s="330"/>
      <c r="N27" s="330"/>
      <c r="O27" s="330"/>
      <c r="P27" s="330"/>
      <c r="Q27" s="330"/>
      <c r="R27" s="325">
        <f>SUM(S27:X27,AB27:BC27,Z27)</f>
        <v>0</v>
      </c>
      <c r="S27" s="330"/>
      <c r="T27" s="330"/>
      <c r="U27" s="330"/>
      <c r="V27" s="330"/>
      <c r="W27" s="330"/>
      <c r="X27" s="330"/>
      <c r="Y27" s="329">
        <f>D27-BE27</f>
        <v>0</v>
      </c>
      <c r="Z27" s="330"/>
      <c r="AA27" s="551">
        <f t="shared" si="9"/>
        <v>0</v>
      </c>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25">
        <f>SUM(AB27:BD27,G27:Q27,Z27,S27:X27)</f>
        <v>0</v>
      </c>
      <c r="BF27" s="314">
        <f>Y60</f>
        <v>0</v>
      </c>
      <c r="BG27" s="117">
        <f t="shared" si="6"/>
        <v>0</v>
      </c>
      <c r="BH27" s="296"/>
      <c r="BI27" s="295"/>
      <c r="BN27" s="583"/>
      <c r="BO27" s="578"/>
    </row>
    <row r="28" spans="1:67" x14ac:dyDescent="0.25">
      <c r="A28" s="319"/>
      <c r="B28" s="320" t="s">
        <v>106</v>
      </c>
      <c r="C28" s="314" t="s">
        <v>54</v>
      </c>
      <c r="D28" s="578"/>
      <c r="E28" s="328">
        <f t="shared" si="10"/>
        <v>0</v>
      </c>
      <c r="F28" s="325">
        <f t="shared" si="8"/>
        <v>0</v>
      </c>
      <c r="G28" s="330"/>
      <c r="H28" s="330"/>
      <c r="I28" s="330"/>
      <c r="J28" s="330"/>
      <c r="K28" s="330"/>
      <c r="L28" s="330"/>
      <c r="M28" s="330"/>
      <c r="N28" s="330"/>
      <c r="O28" s="330"/>
      <c r="P28" s="330"/>
      <c r="Q28" s="330"/>
      <c r="R28" s="325">
        <f>SUM(S28:Y28,AB28:BC28)</f>
        <v>0</v>
      </c>
      <c r="S28" s="330"/>
      <c r="T28" s="330"/>
      <c r="U28" s="330"/>
      <c r="V28" s="330"/>
      <c r="W28" s="330"/>
      <c r="X28" s="330"/>
      <c r="Y28" s="330"/>
      <c r="Z28" s="329">
        <f>D28-BE28</f>
        <v>0</v>
      </c>
      <c r="AA28" s="551">
        <f t="shared" si="9"/>
        <v>0</v>
      </c>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25">
        <f>SUM(AB28:BD28,G28:Q28,S28:Y28)</f>
        <v>0</v>
      </c>
      <c r="BF28" s="314">
        <f>Z60</f>
        <v>0</v>
      </c>
      <c r="BG28" s="117"/>
      <c r="BH28" s="296"/>
      <c r="BI28" s="295"/>
      <c r="BN28" s="583"/>
      <c r="BO28" s="578"/>
    </row>
    <row r="29" spans="1:67" s="554" customFormat="1" x14ac:dyDescent="0.25">
      <c r="A29" s="555" t="s">
        <v>47</v>
      </c>
      <c r="B29" s="556" t="s">
        <v>139</v>
      </c>
      <c r="C29" s="557" t="s">
        <v>31</v>
      </c>
      <c r="D29" s="606">
        <f>SUM(D30:D45)</f>
        <v>122.39999999999998</v>
      </c>
      <c r="E29" s="559">
        <f t="shared" si="10"/>
        <v>0</v>
      </c>
      <c r="F29" s="551">
        <f t="shared" si="8"/>
        <v>0</v>
      </c>
      <c r="G29" s="551">
        <f>SUM(G30:G45)</f>
        <v>0</v>
      </c>
      <c r="H29" s="551">
        <f t="shared" ref="H29:Z29" si="11">SUM(H30:H45)</f>
        <v>0</v>
      </c>
      <c r="I29" s="551">
        <f t="shared" si="11"/>
        <v>0</v>
      </c>
      <c r="J29" s="551">
        <f t="shared" si="11"/>
        <v>0</v>
      </c>
      <c r="K29" s="551">
        <f t="shared" si="11"/>
        <v>0</v>
      </c>
      <c r="L29" s="551">
        <f t="shared" si="11"/>
        <v>0</v>
      </c>
      <c r="M29" s="551">
        <f t="shared" si="11"/>
        <v>0</v>
      </c>
      <c r="N29" s="551">
        <f t="shared" si="11"/>
        <v>0</v>
      </c>
      <c r="O29" s="551">
        <f t="shared" si="11"/>
        <v>0</v>
      </c>
      <c r="P29" s="551">
        <f t="shared" si="11"/>
        <v>0</v>
      </c>
      <c r="Q29" s="551">
        <f t="shared" si="11"/>
        <v>0</v>
      </c>
      <c r="R29" s="551">
        <f t="shared" si="11"/>
        <v>0.15</v>
      </c>
      <c r="S29" s="551">
        <f t="shared" si="11"/>
        <v>0</v>
      </c>
      <c r="T29" s="551">
        <f t="shared" si="11"/>
        <v>0.15</v>
      </c>
      <c r="U29" s="551">
        <f t="shared" si="11"/>
        <v>0</v>
      </c>
      <c r="V29" s="551">
        <f t="shared" si="11"/>
        <v>0</v>
      </c>
      <c r="W29" s="551">
        <f t="shared" si="11"/>
        <v>0</v>
      </c>
      <c r="X29" s="551">
        <f t="shared" si="11"/>
        <v>0</v>
      </c>
      <c r="Y29" s="551">
        <f t="shared" si="11"/>
        <v>0</v>
      </c>
      <c r="Z29" s="551">
        <f t="shared" si="11"/>
        <v>0</v>
      </c>
      <c r="AA29" s="551">
        <f>D29-BE29</f>
        <v>122.24999999999997</v>
      </c>
      <c r="AB29" s="551">
        <f>SUM(AB31:AB45)</f>
        <v>0</v>
      </c>
      <c r="AC29" s="551">
        <f>SUM(AC30,AC32:AC45)</f>
        <v>0</v>
      </c>
      <c r="AD29" s="551">
        <f>SUM(AD30:AD31,AD33:AD45)</f>
        <v>0</v>
      </c>
      <c r="AE29" s="551">
        <f>SUM(AE30:AE32,AE34:AE45)</f>
        <v>0</v>
      </c>
      <c r="AF29" s="551">
        <f>SUM(AF30:AF33,AF35:AF45)</f>
        <v>0</v>
      </c>
      <c r="AG29" s="551">
        <f>SUM(AG30:AG34,AG36:AG45)</f>
        <v>0</v>
      </c>
      <c r="AH29" s="551">
        <f>SUM(AH30:AH35,AH37:AH45)</f>
        <v>0</v>
      </c>
      <c r="AI29" s="551">
        <f>SUM(AI30:AI36,AI38:AI45)</f>
        <v>0</v>
      </c>
      <c r="AJ29" s="551">
        <f>SUM(AJ30:AJ37,AJ39:AJ45)</f>
        <v>0</v>
      </c>
      <c r="AK29" s="551">
        <f>SUM(AK30:AK38,AK40:AK45)</f>
        <v>0</v>
      </c>
      <c r="AL29" s="551">
        <f>SUM(AL30:AL39,AL41:AL45)</f>
        <v>0</v>
      </c>
      <c r="AM29" s="551">
        <f>SUM(AM30:AM40,AM42:AM45)</f>
        <v>0</v>
      </c>
      <c r="AN29" s="551">
        <f>SUM(AN30:AN41,AN43:AN45)</f>
        <v>0</v>
      </c>
      <c r="AO29" s="551">
        <f>SUM(AO30:AO42,AO44:AO45)</f>
        <v>0</v>
      </c>
      <c r="AP29" s="551">
        <f>SUM(AP30:AP43,AP45)</f>
        <v>0</v>
      </c>
      <c r="AQ29" s="551">
        <f>SUM(AQ30:AQ44)</f>
        <v>0</v>
      </c>
      <c r="AR29" s="551">
        <f>SUM(AR30:AR45)</f>
        <v>0</v>
      </c>
      <c r="AS29" s="551">
        <f t="shared" ref="AS29:BD29" si="12">SUM(AS30:AS45)</f>
        <v>0</v>
      </c>
      <c r="AT29" s="551">
        <f t="shared" si="12"/>
        <v>0</v>
      </c>
      <c r="AU29" s="551">
        <f t="shared" si="12"/>
        <v>0</v>
      </c>
      <c r="AV29" s="551">
        <f t="shared" si="12"/>
        <v>0</v>
      </c>
      <c r="AW29" s="551">
        <f t="shared" si="12"/>
        <v>0</v>
      </c>
      <c r="AX29" s="551">
        <f t="shared" si="12"/>
        <v>0</v>
      </c>
      <c r="AY29" s="551">
        <f t="shared" si="12"/>
        <v>0</v>
      </c>
      <c r="AZ29" s="551">
        <f t="shared" si="12"/>
        <v>0</v>
      </c>
      <c r="BA29" s="551">
        <f t="shared" si="12"/>
        <v>0</v>
      </c>
      <c r="BB29" s="551">
        <f t="shared" si="12"/>
        <v>0</v>
      </c>
      <c r="BC29" s="551">
        <f t="shared" si="12"/>
        <v>0</v>
      </c>
      <c r="BD29" s="551">
        <f t="shared" si="12"/>
        <v>0</v>
      </c>
      <c r="BE29" s="551">
        <f>SUM(BE30:BE45)</f>
        <v>0.15</v>
      </c>
      <c r="BF29" s="557">
        <f>AA60</f>
        <v>257.84999999999997</v>
      </c>
      <c r="BG29" s="560">
        <f>D29-BF29</f>
        <v>-135.44999999999999</v>
      </c>
      <c r="BH29" s="561"/>
      <c r="BI29" s="562"/>
      <c r="BN29" s="583"/>
      <c r="BO29" s="578"/>
    </row>
    <row r="30" spans="1:67" x14ac:dyDescent="0.25">
      <c r="A30" s="319" t="s">
        <v>442</v>
      </c>
      <c r="B30" s="320" t="s">
        <v>248</v>
      </c>
      <c r="C30" s="314" t="s">
        <v>249</v>
      </c>
      <c r="D30" s="579">
        <v>87.21</v>
      </c>
      <c r="E30" s="328">
        <f t="shared" si="10"/>
        <v>0</v>
      </c>
      <c r="F30" s="325">
        <f t="shared" si="8"/>
        <v>0</v>
      </c>
      <c r="G30" s="330"/>
      <c r="H30" s="330"/>
      <c r="I30" s="330"/>
      <c r="J30" s="330"/>
      <c r="K30" s="330"/>
      <c r="L30" s="330"/>
      <c r="M30" s="330"/>
      <c r="N30" s="330"/>
      <c r="O30" s="330"/>
      <c r="P30" s="330"/>
      <c r="Q30" s="330"/>
      <c r="R30" s="325">
        <f>SUM(S30:Z30,AC30:BC30)</f>
        <v>0</v>
      </c>
      <c r="S30" s="330"/>
      <c r="T30" s="330"/>
      <c r="U30" s="330"/>
      <c r="V30" s="330"/>
      <c r="W30" s="330"/>
      <c r="X30" s="330"/>
      <c r="Y30" s="330"/>
      <c r="Z30" s="330"/>
      <c r="AA30" s="551">
        <f>SUM(AC30:AQ30)</f>
        <v>0</v>
      </c>
      <c r="AB30" s="337">
        <f>D30-BE30</f>
        <v>87.21</v>
      </c>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25">
        <f>SUM(G30:Q30,S30:Z30,AC30:BD30)</f>
        <v>0</v>
      </c>
      <c r="BF30" s="314">
        <f>AB60</f>
        <v>101</v>
      </c>
      <c r="BG30" s="117">
        <f t="shared" ref="BG30:BG58" si="13">D30-BF30</f>
        <v>-13.790000000000006</v>
      </c>
      <c r="BH30" s="296"/>
      <c r="BI30" s="295"/>
      <c r="BN30" s="583"/>
      <c r="BO30" s="578"/>
    </row>
    <row r="31" spans="1:67" x14ac:dyDescent="0.25">
      <c r="A31" s="319" t="s">
        <v>442</v>
      </c>
      <c r="B31" s="320" t="s">
        <v>257</v>
      </c>
      <c r="C31" s="314" t="s">
        <v>258</v>
      </c>
      <c r="D31" s="578">
        <v>12.86</v>
      </c>
      <c r="E31" s="328">
        <f t="shared" si="10"/>
        <v>0</v>
      </c>
      <c r="F31" s="325">
        <f t="shared" si="8"/>
        <v>0</v>
      </c>
      <c r="G31" s="330"/>
      <c r="H31" s="330"/>
      <c r="I31" s="330"/>
      <c r="J31" s="330"/>
      <c r="K31" s="330"/>
      <c r="L31" s="330"/>
      <c r="M31" s="330"/>
      <c r="N31" s="330"/>
      <c r="O31" s="330"/>
      <c r="P31" s="330"/>
      <c r="Q31" s="330"/>
      <c r="R31" s="325">
        <f>SUM(S31:Z31,AD31:BC31,AB31)</f>
        <v>0</v>
      </c>
      <c r="S31" s="330"/>
      <c r="T31" s="330"/>
      <c r="U31" s="330"/>
      <c r="V31" s="330"/>
      <c r="W31" s="330"/>
      <c r="X31" s="330"/>
      <c r="Y31" s="330"/>
      <c r="Z31" s="330"/>
      <c r="AA31" s="551">
        <f>SUM(AB31,AD31:AQ31)</f>
        <v>0</v>
      </c>
      <c r="AB31" s="330"/>
      <c r="AC31" s="337">
        <f>D31-BE31</f>
        <v>12.86</v>
      </c>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25">
        <f>SUM(G31:Q31,S31:Z31,AD31:BD31,AB31)</f>
        <v>0</v>
      </c>
      <c r="BF31" s="314">
        <f>AC60</f>
        <v>133.39999999999998</v>
      </c>
      <c r="BG31" s="117">
        <f t="shared" si="13"/>
        <v>-120.53999999999998</v>
      </c>
      <c r="BH31" s="296"/>
      <c r="BI31" s="295"/>
      <c r="BN31" s="583"/>
      <c r="BO31" s="578"/>
    </row>
    <row r="32" spans="1:67" x14ac:dyDescent="0.25">
      <c r="A32" s="319" t="s">
        <v>442</v>
      </c>
      <c r="B32" s="320" t="s">
        <v>443</v>
      </c>
      <c r="C32" s="314" t="s">
        <v>245</v>
      </c>
      <c r="D32" s="578">
        <v>0.02</v>
      </c>
      <c r="E32" s="328">
        <f t="shared" si="10"/>
        <v>0</v>
      </c>
      <c r="F32" s="325">
        <f t="shared" si="8"/>
        <v>0</v>
      </c>
      <c r="G32" s="330"/>
      <c r="H32" s="330"/>
      <c r="I32" s="330"/>
      <c r="J32" s="330"/>
      <c r="K32" s="330"/>
      <c r="L32" s="330"/>
      <c r="M32" s="330"/>
      <c r="N32" s="330"/>
      <c r="O32" s="330"/>
      <c r="P32" s="330"/>
      <c r="Q32" s="330"/>
      <c r="R32" s="325">
        <f>SUM(S32:Z32,AE32:BC32,AB32:AC32)</f>
        <v>0</v>
      </c>
      <c r="S32" s="330"/>
      <c r="T32" s="330"/>
      <c r="U32" s="330"/>
      <c r="V32" s="330"/>
      <c r="W32" s="330"/>
      <c r="X32" s="330"/>
      <c r="Y32" s="330"/>
      <c r="Z32" s="330"/>
      <c r="AA32" s="551">
        <f>SUM(AB32:AC32,AE32:AQ32)</f>
        <v>0</v>
      </c>
      <c r="AB32" s="330"/>
      <c r="AC32" s="330"/>
      <c r="AD32" s="337">
        <f>D32-BE32</f>
        <v>0.02</v>
      </c>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25">
        <f>SUM(G32:Q32,S32:Z32,AE32:BD32,AB32:AC32)</f>
        <v>0</v>
      </c>
      <c r="BF32" s="314">
        <f>AD60</f>
        <v>0.02</v>
      </c>
      <c r="BG32" s="117">
        <f t="shared" si="13"/>
        <v>0</v>
      </c>
      <c r="BH32" s="296"/>
      <c r="BI32" s="295"/>
      <c r="BN32" s="583"/>
      <c r="BO32" s="578"/>
    </row>
    <row r="33" spans="1:67" x14ac:dyDescent="0.25">
      <c r="A33" s="319" t="s">
        <v>442</v>
      </c>
      <c r="B33" s="320" t="s">
        <v>444</v>
      </c>
      <c r="C33" s="314" t="s">
        <v>436</v>
      </c>
      <c r="D33" s="578">
        <v>0.22</v>
      </c>
      <c r="E33" s="328">
        <f t="shared" si="10"/>
        <v>0</v>
      </c>
      <c r="F33" s="325">
        <f t="shared" si="8"/>
        <v>0</v>
      </c>
      <c r="G33" s="330"/>
      <c r="H33" s="330"/>
      <c r="I33" s="330"/>
      <c r="J33" s="330"/>
      <c r="K33" s="330"/>
      <c r="L33" s="330"/>
      <c r="M33" s="330"/>
      <c r="N33" s="330"/>
      <c r="O33" s="330"/>
      <c r="P33" s="330"/>
      <c r="Q33" s="330"/>
      <c r="R33" s="325">
        <f>SUM(S33:Z33,AF33:BC33,AB33:AD33)</f>
        <v>0</v>
      </c>
      <c r="S33" s="330"/>
      <c r="T33" s="330"/>
      <c r="U33" s="330"/>
      <c r="V33" s="330"/>
      <c r="W33" s="330"/>
      <c r="X33" s="330"/>
      <c r="Y33" s="330"/>
      <c r="Z33" s="330"/>
      <c r="AA33" s="551">
        <f>SUM(AB33:AD33,AF33:AQ33)</f>
        <v>0</v>
      </c>
      <c r="AB33" s="330"/>
      <c r="AC33" s="330"/>
      <c r="AD33" s="330"/>
      <c r="AE33" s="337">
        <f>D33-BE33</f>
        <v>0.22</v>
      </c>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25">
        <f>SUM(G33:Q33,S33:Z33,AF33:BD33,AB33:AD33)</f>
        <v>0</v>
      </c>
      <c r="BF33" s="314">
        <f>AE60</f>
        <v>0.22</v>
      </c>
      <c r="BG33" s="117">
        <f t="shared" si="13"/>
        <v>0</v>
      </c>
      <c r="BH33" s="296"/>
      <c r="BI33" s="295"/>
      <c r="BN33" s="583"/>
      <c r="BO33" s="578"/>
    </row>
    <row r="34" spans="1:67" x14ac:dyDescent="0.25">
      <c r="A34" s="319" t="s">
        <v>442</v>
      </c>
      <c r="B34" s="320" t="s">
        <v>277</v>
      </c>
      <c r="C34" s="314" t="s">
        <v>246</v>
      </c>
      <c r="D34" s="578">
        <v>1.46</v>
      </c>
      <c r="E34" s="328">
        <f t="shared" si="10"/>
        <v>0</v>
      </c>
      <c r="F34" s="325">
        <f t="shared" si="8"/>
        <v>0</v>
      </c>
      <c r="G34" s="330"/>
      <c r="H34" s="330"/>
      <c r="I34" s="330"/>
      <c r="J34" s="330"/>
      <c r="K34" s="330"/>
      <c r="L34" s="330"/>
      <c r="M34" s="330"/>
      <c r="N34" s="330"/>
      <c r="O34" s="330"/>
      <c r="P34" s="330"/>
      <c r="Q34" s="330"/>
      <c r="R34" s="325">
        <f>SUM(S34:Z34,AG34:BC34,AB34:AE34)</f>
        <v>0.15</v>
      </c>
      <c r="S34" s="330"/>
      <c r="T34" s="330">
        <v>0.15</v>
      </c>
      <c r="U34" s="330"/>
      <c r="V34" s="330"/>
      <c r="W34" s="330"/>
      <c r="X34" s="330"/>
      <c r="Y34" s="330"/>
      <c r="Z34" s="330"/>
      <c r="AA34" s="551">
        <f>SUM(AB34:AE34,AG34:AQ34)</f>
        <v>0</v>
      </c>
      <c r="AB34" s="330"/>
      <c r="AC34" s="330"/>
      <c r="AD34" s="330"/>
      <c r="AE34" s="330"/>
      <c r="AF34" s="337">
        <f>D34-BE34</f>
        <v>1.31</v>
      </c>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25">
        <f>SUM(G34:Q34,S34:Z34,AG34:BD34,AB34:AE34)</f>
        <v>0.15</v>
      </c>
      <c r="BF34" s="314">
        <f>AF60</f>
        <v>1.31</v>
      </c>
      <c r="BG34" s="117">
        <f t="shared" si="13"/>
        <v>0.14999999999999991</v>
      </c>
      <c r="BH34" s="296"/>
      <c r="BI34" s="295"/>
      <c r="BN34" s="583"/>
      <c r="BO34" s="579"/>
    </row>
    <row r="35" spans="1:67" x14ac:dyDescent="0.25">
      <c r="A35" s="319" t="s">
        <v>442</v>
      </c>
      <c r="B35" s="320" t="s">
        <v>445</v>
      </c>
      <c r="C35" s="314" t="s">
        <v>437</v>
      </c>
      <c r="D35" s="578">
        <v>1.24</v>
      </c>
      <c r="E35" s="328">
        <f t="shared" si="10"/>
        <v>0</v>
      </c>
      <c r="F35" s="325">
        <f t="shared" si="8"/>
        <v>0</v>
      </c>
      <c r="G35" s="330"/>
      <c r="H35" s="330"/>
      <c r="I35" s="330"/>
      <c r="J35" s="330"/>
      <c r="K35" s="330"/>
      <c r="L35" s="330"/>
      <c r="M35" s="330"/>
      <c r="N35" s="330"/>
      <c r="O35" s="330"/>
      <c r="P35" s="330"/>
      <c r="Q35" s="330"/>
      <c r="R35" s="325">
        <f>SUM(S35:Z35,AH35:BC35,AB35:AF35)</f>
        <v>0</v>
      </c>
      <c r="S35" s="330"/>
      <c r="T35" s="330"/>
      <c r="U35" s="330"/>
      <c r="V35" s="330"/>
      <c r="W35" s="330"/>
      <c r="X35" s="330"/>
      <c r="Y35" s="330"/>
      <c r="Z35" s="330"/>
      <c r="AA35" s="551">
        <f>SUM(AB35:AF35,AH35:AQ35)</f>
        <v>0</v>
      </c>
      <c r="AB35" s="330"/>
      <c r="AC35" s="330"/>
      <c r="AD35" s="330"/>
      <c r="AE35" s="330"/>
      <c r="AF35" s="330"/>
      <c r="AG35" s="337">
        <f>D35-BE35</f>
        <v>1.24</v>
      </c>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25">
        <f>SUM(G35:Q35,S35:Z35,AH35:BD35,AB35:AF35)</f>
        <v>0</v>
      </c>
      <c r="BF35" s="314">
        <f>AG60</f>
        <v>1.55</v>
      </c>
      <c r="BG35" s="117">
        <f t="shared" si="13"/>
        <v>-0.31000000000000005</v>
      </c>
      <c r="BH35" s="296"/>
      <c r="BI35" s="295"/>
      <c r="BN35" s="583"/>
      <c r="BO35" s="578"/>
    </row>
    <row r="36" spans="1:67" x14ac:dyDescent="0.25">
      <c r="A36" s="319" t="s">
        <v>442</v>
      </c>
      <c r="B36" s="320" t="s">
        <v>449</v>
      </c>
      <c r="C36" s="314" t="s">
        <v>438</v>
      </c>
      <c r="D36" s="578"/>
      <c r="E36" s="328">
        <f t="shared" si="10"/>
        <v>0</v>
      </c>
      <c r="F36" s="325">
        <f t="shared" si="8"/>
        <v>0</v>
      </c>
      <c r="G36" s="330"/>
      <c r="H36" s="330"/>
      <c r="I36" s="330"/>
      <c r="J36" s="330"/>
      <c r="K36" s="330"/>
      <c r="L36" s="330"/>
      <c r="M36" s="330"/>
      <c r="N36" s="330"/>
      <c r="O36" s="330"/>
      <c r="P36" s="330"/>
      <c r="Q36" s="330"/>
      <c r="R36" s="325">
        <f>SUM(S36:Z36,AI36:BC36,AB36:AG36)</f>
        <v>0</v>
      </c>
      <c r="S36" s="330"/>
      <c r="T36" s="330"/>
      <c r="U36" s="330"/>
      <c r="V36" s="330"/>
      <c r="W36" s="330"/>
      <c r="X36" s="330"/>
      <c r="Y36" s="330"/>
      <c r="Z36" s="330"/>
      <c r="AA36" s="551">
        <f>SUM(AB36:AG36,AI36:AQ36)</f>
        <v>0</v>
      </c>
      <c r="AB36" s="330"/>
      <c r="AC36" s="330"/>
      <c r="AD36" s="330"/>
      <c r="AE36" s="330"/>
      <c r="AF36" s="330"/>
      <c r="AG36" s="330"/>
      <c r="AH36" s="337">
        <f>D36-BE36</f>
        <v>0</v>
      </c>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25">
        <f>SUM(G36:Q36,S36:Z36,AI36:BD36,AB36:AG36)</f>
        <v>0</v>
      </c>
      <c r="BF36" s="314">
        <f>AH60</f>
        <v>0</v>
      </c>
      <c r="BG36" s="117">
        <f t="shared" si="13"/>
        <v>0</v>
      </c>
      <c r="BH36" s="296"/>
      <c r="BI36" s="295"/>
      <c r="BN36" s="583"/>
      <c r="BO36" s="578"/>
    </row>
    <row r="37" spans="1:67" x14ac:dyDescent="0.25">
      <c r="A37" s="319" t="s">
        <v>442</v>
      </c>
      <c r="B37" s="320" t="s">
        <v>363</v>
      </c>
      <c r="C37" s="314" t="s">
        <v>364</v>
      </c>
      <c r="D37" s="580">
        <v>0.05</v>
      </c>
      <c r="E37" s="328">
        <f t="shared" si="10"/>
        <v>0</v>
      </c>
      <c r="F37" s="325">
        <f t="shared" si="8"/>
        <v>0</v>
      </c>
      <c r="G37" s="330"/>
      <c r="H37" s="330"/>
      <c r="I37" s="330"/>
      <c r="J37" s="330"/>
      <c r="K37" s="330"/>
      <c r="L37" s="330"/>
      <c r="M37" s="330"/>
      <c r="N37" s="330"/>
      <c r="O37" s="330"/>
      <c r="P37" s="330"/>
      <c r="Q37" s="330"/>
      <c r="R37" s="325">
        <f>SUM(S37:Z37,AJ37:BC37,AB37:AH37)</f>
        <v>0</v>
      </c>
      <c r="S37" s="330"/>
      <c r="T37" s="330"/>
      <c r="U37" s="330"/>
      <c r="V37" s="330"/>
      <c r="W37" s="330"/>
      <c r="X37" s="330"/>
      <c r="Y37" s="330"/>
      <c r="Z37" s="330"/>
      <c r="AA37" s="551">
        <f>SUM(AB37:AH37,AJ37:AQ37)</f>
        <v>0</v>
      </c>
      <c r="AB37" s="330"/>
      <c r="AC37" s="330"/>
      <c r="AD37" s="330"/>
      <c r="AE37" s="330"/>
      <c r="AF37" s="330"/>
      <c r="AG37" s="330"/>
      <c r="AH37" s="330"/>
      <c r="AI37" s="337">
        <f>D37-BE37</f>
        <v>0.05</v>
      </c>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25">
        <f>SUM(G37:Q37,S37:Z37,AJ37:BD37,AB37:AH37)</f>
        <v>0</v>
      </c>
      <c r="BF37" s="314">
        <f>AI60</f>
        <v>0.15000000000000002</v>
      </c>
      <c r="BG37" s="117">
        <f t="shared" si="13"/>
        <v>-0.10000000000000002</v>
      </c>
      <c r="BH37" s="296"/>
      <c r="BI37" s="295"/>
      <c r="BN37" s="583"/>
      <c r="BO37" s="578"/>
    </row>
    <row r="38" spans="1:67" x14ac:dyDescent="0.25">
      <c r="A38" s="319" t="s">
        <v>442</v>
      </c>
      <c r="B38" s="320" t="s">
        <v>450</v>
      </c>
      <c r="C38" s="314" t="s">
        <v>439</v>
      </c>
      <c r="D38" s="601"/>
      <c r="E38" s="328">
        <f t="shared" si="10"/>
        <v>0</v>
      </c>
      <c r="F38" s="325">
        <f t="shared" si="8"/>
        <v>0</v>
      </c>
      <c r="G38" s="330"/>
      <c r="H38" s="330"/>
      <c r="I38" s="330"/>
      <c r="J38" s="330"/>
      <c r="K38" s="330"/>
      <c r="L38" s="330"/>
      <c r="M38" s="330"/>
      <c r="N38" s="330"/>
      <c r="O38" s="330"/>
      <c r="P38" s="330"/>
      <c r="Q38" s="330"/>
      <c r="R38" s="325">
        <f>SUM(S38:Z38,AK38:BC38,AB38:AI38)</f>
        <v>0</v>
      </c>
      <c r="S38" s="330"/>
      <c r="T38" s="330"/>
      <c r="U38" s="330"/>
      <c r="V38" s="330"/>
      <c r="W38" s="330"/>
      <c r="X38" s="330"/>
      <c r="Y38" s="330"/>
      <c r="Z38" s="330"/>
      <c r="AA38" s="551">
        <f>SUM(AB38:AI38,AK38:AQ38)</f>
        <v>0</v>
      </c>
      <c r="AB38" s="330"/>
      <c r="AC38" s="330"/>
      <c r="AD38" s="330"/>
      <c r="AE38" s="330"/>
      <c r="AF38" s="330"/>
      <c r="AG38" s="330"/>
      <c r="AH38" s="330"/>
      <c r="AI38" s="330"/>
      <c r="AJ38" s="337">
        <f>D38-BE38</f>
        <v>0</v>
      </c>
      <c r="AK38" s="330"/>
      <c r="AL38" s="330"/>
      <c r="AM38" s="330"/>
      <c r="AN38" s="330"/>
      <c r="AO38" s="330"/>
      <c r="AP38" s="330"/>
      <c r="AQ38" s="330"/>
      <c r="AR38" s="330"/>
      <c r="AS38" s="330"/>
      <c r="AT38" s="330"/>
      <c r="AU38" s="330"/>
      <c r="AV38" s="330"/>
      <c r="AW38" s="330"/>
      <c r="AX38" s="330"/>
      <c r="AY38" s="330"/>
      <c r="AZ38" s="330"/>
      <c r="BA38" s="330"/>
      <c r="BB38" s="330"/>
      <c r="BC38" s="330"/>
      <c r="BD38" s="330"/>
      <c r="BE38" s="325">
        <f>SUM(G38:Q38,S38:Z38,AK38:BD38,AB38:AI38)</f>
        <v>0</v>
      </c>
      <c r="BF38" s="314">
        <f>AJ60</f>
        <v>0</v>
      </c>
      <c r="BG38" s="117">
        <f t="shared" si="13"/>
        <v>0</v>
      </c>
      <c r="BH38" s="296"/>
      <c r="BI38" s="295"/>
      <c r="BN38" s="583"/>
      <c r="BO38" s="578"/>
    </row>
    <row r="39" spans="1:67" x14ac:dyDescent="0.25">
      <c r="A39" s="319" t="s">
        <v>442</v>
      </c>
      <c r="B39" s="320" t="s">
        <v>454</v>
      </c>
      <c r="C39" s="314" t="s">
        <v>156</v>
      </c>
      <c r="D39" s="578">
        <v>1.31</v>
      </c>
      <c r="E39" s="328">
        <f t="shared" si="10"/>
        <v>0</v>
      </c>
      <c r="F39" s="325">
        <f t="shared" si="8"/>
        <v>0</v>
      </c>
      <c r="G39" s="330"/>
      <c r="H39" s="330"/>
      <c r="I39" s="330"/>
      <c r="J39" s="330"/>
      <c r="K39" s="330"/>
      <c r="L39" s="330"/>
      <c r="M39" s="330"/>
      <c r="N39" s="330"/>
      <c r="O39" s="330"/>
      <c r="P39" s="330"/>
      <c r="Q39" s="330"/>
      <c r="R39" s="325">
        <f>SUM(S39:Z39,AL39:BC39,AB39:AJ39)</f>
        <v>0</v>
      </c>
      <c r="S39" s="330"/>
      <c r="T39" s="330"/>
      <c r="U39" s="330"/>
      <c r="V39" s="330"/>
      <c r="W39" s="330"/>
      <c r="X39" s="330"/>
      <c r="Y39" s="330"/>
      <c r="Z39" s="330"/>
      <c r="AA39" s="551">
        <f>SUM(AB39:AJ39,AL39:AQ39)</f>
        <v>0</v>
      </c>
      <c r="AB39" s="330"/>
      <c r="AC39" s="330"/>
      <c r="AD39" s="330"/>
      <c r="AE39" s="330"/>
      <c r="AF39" s="330"/>
      <c r="AG39" s="330"/>
      <c r="AH39" s="330"/>
      <c r="AI39" s="330"/>
      <c r="AJ39" s="330"/>
      <c r="AK39" s="337">
        <f>D39-BE39</f>
        <v>1.31</v>
      </c>
      <c r="AL39" s="330"/>
      <c r="AM39" s="330"/>
      <c r="AN39" s="330"/>
      <c r="AO39" s="330"/>
      <c r="AP39" s="330"/>
      <c r="AQ39" s="330"/>
      <c r="AR39" s="330"/>
      <c r="AS39" s="330"/>
      <c r="AT39" s="330"/>
      <c r="AU39" s="330"/>
      <c r="AV39" s="330"/>
      <c r="AW39" s="330"/>
      <c r="AX39" s="330"/>
      <c r="AY39" s="330"/>
      <c r="AZ39" s="330"/>
      <c r="BA39" s="330"/>
      <c r="BB39" s="330"/>
      <c r="BC39" s="330"/>
      <c r="BD39" s="330"/>
      <c r="BE39" s="325">
        <f>SUM(G39:Q39,S39:Z39,AL39:BD39,AB39:AJ39)</f>
        <v>0</v>
      </c>
      <c r="BF39" s="314">
        <f>AK60</f>
        <v>1.31</v>
      </c>
      <c r="BG39" s="117">
        <f t="shared" si="13"/>
        <v>0</v>
      </c>
      <c r="BH39" s="296"/>
      <c r="BI39" s="295"/>
      <c r="BN39" s="583"/>
      <c r="BO39" s="578"/>
    </row>
    <row r="40" spans="1:67" x14ac:dyDescent="0.25">
      <c r="A40" s="319" t="s">
        <v>442</v>
      </c>
      <c r="B40" s="320" t="s">
        <v>88</v>
      </c>
      <c r="C40" s="314" t="s">
        <v>77</v>
      </c>
      <c r="D40" s="601"/>
      <c r="E40" s="328">
        <f t="shared" si="10"/>
        <v>0</v>
      </c>
      <c r="F40" s="325">
        <f t="shared" si="8"/>
        <v>0</v>
      </c>
      <c r="G40" s="330"/>
      <c r="H40" s="330"/>
      <c r="I40" s="330"/>
      <c r="J40" s="330"/>
      <c r="K40" s="330"/>
      <c r="L40" s="330"/>
      <c r="M40" s="330"/>
      <c r="N40" s="330"/>
      <c r="O40" s="330"/>
      <c r="P40" s="330"/>
      <c r="Q40" s="330"/>
      <c r="R40" s="325">
        <f>SUM(S40:Z40,AM40:BC40,AB40:AK40)</f>
        <v>0</v>
      </c>
      <c r="S40" s="330"/>
      <c r="T40" s="330"/>
      <c r="U40" s="330"/>
      <c r="V40" s="330"/>
      <c r="W40" s="330"/>
      <c r="X40" s="330"/>
      <c r="Y40" s="330"/>
      <c r="Z40" s="330"/>
      <c r="AA40" s="551">
        <f>SUM(AB40:AK40,AM40:AQ40)</f>
        <v>0</v>
      </c>
      <c r="AB40" s="330"/>
      <c r="AC40" s="330"/>
      <c r="AD40" s="330"/>
      <c r="AE40" s="330"/>
      <c r="AF40" s="330"/>
      <c r="AG40" s="330"/>
      <c r="AH40" s="330"/>
      <c r="AI40" s="330"/>
      <c r="AJ40" s="330"/>
      <c r="AK40" s="330"/>
      <c r="AL40" s="337">
        <f>D40-BE40</f>
        <v>0</v>
      </c>
      <c r="AM40" s="330"/>
      <c r="AN40" s="330"/>
      <c r="AO40" s="330"/>
      <c r="AP40" s="330"/>
      <c r="AQ40" s="330"/>
      <c r="AR40" s="330"/>
      <c r="AS40" s="330"/>
      <c r="AT40" s="330"/>
      <c r="AU40" s="330"/>
      <c r="AV40" s="330"/>
      <c r="AW40" s="330"/>
      <c r="AX40" s="330"/>
      <c r="AY40" s="330"/>
      <c r="AZ40" s="330"/>
      <c r="BA40" s="330"/>
      <c r="BB40" s="330"/>
      <c r="BC40" s="330"/>
      <c r="BD40" s="330"/>
      <c r="BE40" s="325">
        <f>SUM(G40:Q40,S40:Z40,AM40:BD40,AB40:AK40)</f>
        <v>0</v>
      </c>
      <c r="BF40" s="314">
        <f>AL60</f>
        <v>0</v>
      </c>
      <c r="BG40" s="117">
        <f t="shared" si="13"/>
        <v>0</v>
      </c>
      <c r="BH40" s="296"/>
      <c r="BI40" s="295"/>
      <c r="BN40" s="583"/>
      <c r="BO40" s="578"/>
    </row>
    <row r="41" spans="1:67" x14ac:dyDescent="0.25">
      <c r="A41" s="319" t="s">
        <v>442</v>
      </c>
      <c r="B41" s="320" t="s">
        <v>98</v>
      </c>
      <c r="C41" s="314" t="s">
        <v>103</v>
      </c>
      <c r="D41" s="580">
        <v>0.62</v>
      </c>
      <c r="E41" s="328">
        <f t="shared" si="10"/>
        <v>0</v>
      </c>
      <c r="F41" s="325">
        <f t="shared" si="8"/>
        <v>0</v>
      </c>
      <c r="G41" s="330"/>
      <c r="H41" s="330"/>
      <c r="I41" s="330"/>
      <c r="J41" s="330"/>
      <c r="K41" s="330"/>
      <c r="L41" s="330"/>
      <c r="M41" s="330"/>
      <c r="N41" s="330"/>
      <c r="O41" s="330"/>
      <c r="P41" s="330"/>
      <c r="Q41" s="330"/>
      <c r="R41" s="325">
        <f>SUM(S41:Z41,AN41:BC41,AB41:AL41)</f>
        <v>0</v>
      </c>
      <c r="S41" s="330"/>
      <c r="T41" s="330"/>
      <c r="U41" s="330"/>
      <c r="V41" s="330"/>
      <c r="W41" s="330"/>
      <c r="X41" s="330"/>
      <c r="Y41" s="330"/>
      <c r="Z41" s="330"/>
      <c r="AA41" s="551">
        <f>SUM(AB41:AL41,AN41:AQ41)</f>
        <v>0</v>
      </c>
      <c r="AB41" s="330"/>
      <c r="AC41" s="330"/>
      <c r="AD41" s="330"/>
      <c r="AE41" s="330"/>
      <c r="AF41" s="330"/>
      <c r="AG41" s="330"/>
      <c r="AH41" s="330"/>
      <c r="AI41" s="330"/>
      <c r="AJ41" s="330"/>
      <c r="AK41" s="330"/>
      <c r="AL41" s="330"/>
      <c r="AM41" s="337">
        <f>D41-BE41</f>
        <v>0.62</v>
      </c>
      <c r="AN41" s="330"/>
      <c r="AO41" s="330"/>
      <c r="AP41" s="330"/>
      <c r="AQ41" s="330"/>
      <c r="AR41" s="330"/>
      <c r="AS41" s="330"/>
      <c r="AT41" s="330"/>
      <c r="AU41" s="330"/>
      <c r="AV41" s="330"/>
      <c r="AW41" s="330"/>
      <c r="AX41" s="330"/>
      <c r="AY41" s="330"/>
      <c r="AZ41" s="330"/>
      <c r="BA41" s="330"/>
      <c r="BB41" s="330"/>
      <c r="BC41" s="330"/>
      <c r="BD41" s="330"/>
      <c r="BE41" s="325">
        <f>SUM(G41:Q41,S41:Z41,AN41:BD41,AB41:AL41)</f>
        <v>0</v>
      </c>
      <c r="BF41" s="314">
        <f>AM60</f>
        <v>1.48</v>
      </c>
      <c r="BG41" s="117">
        <f t="shared" si="13"/>
        <v>-0.86</v>
      </c>
      <c r="BH41" s="296"/>
      <c r="BI41" s="295"/>
      <c r="BN41" s="583"/>
      <c r="BO41" s="580"/>
    </row>
    <row r="42" spans="1:67" x14ac:dyDescent="0.25">
      <c r="A42" s="319" t="s">
        <v>442</v>
      </c>
      <c r="B42" s="320" t="s">
        <v>451</v>
      </c>
      <c r="C42" s="314" t="s">
        <v>48</v>
      </c>
      <c r="D42" s="578">
        <v>17.41</v>
      </c>
      <c r="E42" s="328">
        <f t="shared" si="10"/>
        <v>0</v>
      </c>
      <c r="F42" s="325">
        <f t="shared" si="8"/>
        <v>0</v>
      </c>
      <c r="G42" s="330"/>
      <c r="H42" s="330"/>
      <c r="I42" s="330"/>
      <c r="J42" s="330"/>
      <c r="K42" s="330"/>
      <c r="L42" s="330"/>
      <c r="M42" s="330"/>
      <c r="N42" s="330"/>
      <c r="O42" s="330"/>
      <c r="P42" s="330"/>
      <c r="Q42" s="330"/>
      <c r="R42" s="325">
        <f>SUM(S42:Z42,AO42:BC42,AB42:AM42)</f>
        <v>0</v>
      </c>
      <c r="S42" s="330"/>
      <c r="T42" s="330"/>
      <c r="U42" s="330"/>
      <c r="V42" s="330"/>
      <c r="W42" s="330"/>
      <c r="X42" s="330"/>
      <c r="Y42" s="330"/>
      <c r="Z42" s="330"/>
      <c r="AA42" s="551">
        <f>SUM(AB42:AM42,AO42:AQ42)</f>
        <v>0</v>
      </c>
      <c r="AB42" s="330"/>
      <c r="AC42" s="330"/>
      <c r="AD42" s="330"/>
      <c r="AE42" s="330"/>
      <c r="AF42" s="330"/>
      <c r="AG42" s="330"/>
      <c r="AH42" s="330"/>
      <c r="AI42" s="330"/>
      <c r="AJ42" s="330"/>
      <c r="AK42" s="330"/>
      <c r="AL42" s="330"/>
      <c r="AM42" s="330"/>
      <c r="AN42" s="337">
        <f>D42-BE42</f>
        <v>17.41</v>
      </c>
      <c r="AO42" s="330"/>
      <c r="AP42" s="330"/>
      <c r="AQ42" s="330"/>
      <c r="AR42" s="330"/>
      <c r="AS42" s="330"/>
      <c r="AT42" s="330"/>
      <c r="AU42" s="330"/>
      <c r="AV42" s="330"/>
      <c r="AW42" s="330"/>
      <c r="AX42" s="330"/>
      <c r="AY42" s="330"/>
      <c r="AZ42" s="330"/>
      <c r="BA42" s="330"/>
      <c r="BB42" s="330"/>
      <c r="BC42" s="330"/>
      <c r="BD42" s="330"/>
      <c r="BE42" s="325">
        <f>SUM(G42:Q42,S42:Z42,AO42:BD42,AB42:AM42)</f>
        <v>0</v>
      </c>
      <c r="BF42" s="314">
        <f>AN60</f>
        <v>17.41</v>
      </c>
      <c r="BG42" s="117">
        <f t="shared" si="13"/>
        <v>0</v>
      </c>
      <c r="BH42" s="296"/>
      <c r="BI42" s="295"/>
      <c r="BN42" s="583"/>
      <c r="BO42" s="580"/>
    </row>
    <row r="43" spans="1:67" x14ac:dyDescent="0.25">
      <c r="A43" s="319" t="s">
        <v>442</v>
      </c>
      <c r="B43" s="320" t="s">
        <v>452</v>
      </c>
      <c r="C43" s="314" t="s">
        <v>440</v>
      </c>
      <c r="D43" s="601"/>
      <c r="E43" s="328">
        <f t="shared" si="10"/>
        <v>0</v>
      </c>
      <c r="F43" s="325">
        <f t="shared" si="8"/>
        <v>0</v>
      </c>
      <c r="G43" s="330"/>
      <c r="H43" s="330"/>
      <c r="I43" s="330"/>
      <c r="J43" s="330"/>
      <c r="K43" s="330"/>
      <c r="L43" s="330"/>
      <c r="M43" s="330"/>
      <c r="N43" s="330"/>
      <c r="O43" s="330"/>
      <c r="P43" s="330"/>
      <c r="Q43" s="330"/>
      <c r="R43" s="325">
        <f>SUM(S43:Z43,AP43:BC43,AB43:AN43)</f>
        <v>0</v>
      </c>
      <c r="S43" s="330"/>
      <c r="T43" s="330"/>
      <c r="U43" s="330"/>
      <c r="V43" s="330"/>
      <c r="W43" s="330"/>
      <c r="X43" s="330"/>
      <c r="Y43" s="330"/>
      <c r="Z43" s="330"/>
      <c r="AA43" s="551">
        <f>SUM(AB43:AN43,AP43:AQ43)</f>
        <v>0</v>
      </c>
      <c r="AB43" s="330"/>
      <c r="AC43" s="330"/>
      <c r="AD43" s="330"/>
      <c r="AE43" s="330"/>
      <c r="AF43" s="330"/>
      <c r="AG43" s="330"/>
      <c r="AH43" s="330"/>
      <c r="AI43" s="330"/>
      <c r="AJ43" s="330"/>
      <c r="AK43" s="330"/>
      <c r="AL43" s="330"/>
      <c r="AM43" s="330"/>
      <c r="AN43" s="330"/>
      <c r="AO43" s="337">
        <f>D43-BE43</f>
        <v>0</v>
      </c>
      <c r="AP43" s="330"/>
      <c r="AQ43" s="330"/>
      <c r="AR43" s="330"/>
      <c r="AS43" s="330"/>
      <c r="AT43" s="330"/>
      <c r="AU43" s="330"/>
      <c r="AV43" s="330"/>
      <c r="AW43" s="330"/>
      <c r="AX43" s="330"/>
      <c r="AY43" s="330"/>
      <c r="AZ43" s="330"/>
      <c r="BA43" s="330"/>
      <c r="BB43" s="330"/>
      <c r="BC43" s="330"/>
      <c r="BD43" s="330"/>
      <c r="BE43" s="325">
        <f>SUM(G43:Q43,S43:Z43,AP43:BD43,AB43:AN43)</f>
        <v>0</v>
      </c>
      <c r="BF43" s="314">
        <f>AO60</f>
        <v>0</v>
      </c>
      <c r="BG43" s="117">
        <f t="shared" si="13"/>
        <v>0</v>
      </c>
      <c r="BH43" s="296"/>
      <c r="BI43" s="295"/>
      <c r="BN43" s="583"/>
      <c r="BO43" s="580"/>
    </row>
    <row r="44" spans="1:67" x14ac:dyDescent="0.25">
      <c r="A44" s="319" t="s">
        <v>442</v>
      </c>
      <c r="B44" s="320" t="s">
        <v>453</v>
      </c>
      <c r="C44" s="314" t="s">
        <v>441</v>
      </c>
      <c r="D44" s="601"/>
      <c r="E44" s="328">
        <f t="shared" si="10"/>
        <v>0</v>
      </c>
      <c r="F44" s="325">
        <f t="shared" si="8"/>
        <v>0</v>
      </c>
      <c r="G44" s="330"/>
      <c r="H44" s="330"/>
      <c r="I44" s="330"/>
      <c r="J44" s="330"/>
      <c r="K44" s="330"/>
      <c r="L44" s="330"/>
      <c r="M44" s="330"/>
      <c r="N44" s="330"/>
      <c r="O44" s="330"/>
      <c r="P44" s="330"/>
      <c r="Q44" s="330"/>
      <c r="R44" s="325">
        <f>SUM(S44:Z44,AQ44:BC44,AB44:AO44)</f>
        <v>0</v>
      </c>
      <c r="S44" s="330"/>
      <c r="T44" s="330"/>
      <c r="U44" s="330"/>
      <c r="V44" s="330"/>
      <c r="W44" s="330"/>
      <c r="X44" s="330"/>
      <c r="Y44" s="330"/>
      <c r="Z44" s="330"/>
      <c r="AA44" s="551">
        <f>SUM(AB44:AO44,AQ44)</f>
        <v>0</v>
      </c>
      <c r="AB44" s="330"/>
      <c r="AC44" s="330"/>
      <c r="AD44" s="330"/>
      <c r="AE44" s="330"/>
      <c r="AF44" s="330"/>
      <c r="AG44" s="330"/>
      <c r="AH44" s="330"/>
      <c r="AI44" s="330"/>
      <c r="AJ44" s="330"/>
      <c r="AK44" s="330"/>
      <c r="AL44" s="330"/>
      <c r="AM44" s="330"/>
      <c r="AN44" s="330"/>
      <c r="AO44" s="330"/>
      <c r="AP44" s="337">
        <f>D44-BE44</f>
        <v>0</v>
      </c>
      <c r="AQ44" s="330"/>
      <c r="AR44" s="330"/>
      <c r="AS44" s="330"/>
      <c r="AT44" s="330"/>
      <c r="AU44" s="330"/>
      <c r="AV44" s="330"/>
      <c r="AW44" s="330"/>
      <c r="AX44" s="330"/>
      <c r="AY44" s="330"/>
      <c r="AZ44" s="330"/>
      <c r="BA44" s="330"/>
      <c r="BB44" s="330"/>
      <c r="BC44" s="330"/>
      <c r="BD44" s="330"/>
      <c r="BE44" s="325">
        <f>SUM(G44:Q44,S44:Z44,AQ44:BD44,AB44:AO44)</f>
        <v>0</v>
      </c>
      <c r="BF44" s="314">
        <f>AP60</f>
        <v>0</v>
      </c>
      <c r="BG44" s="117">
        <f t="shared" si="13"/>
        <v>0</v>
      </c>
      <c r="BH44" s="296"/>
      <c r="BI44" s="295"/>
      <c r="BN44" s="583"/>
      <c r="BO44" s="580"/>
    </row>
    <row r="45" spans="1:67" x14ac:dyDescent="0.25">
      <c r="A45" s="319" t="s">
        <v>442</v>
      </c>
      <c r="B45" s="320" t="s">
        <v>345</v>
      </c>
      <c r="C45" s="314" t="s">
        <v>346</v>
      </c>
      <c r="D45" s="580"/>
      <c r="E45" s="328">
        <f t="shared" si="10"/>
        <v>0</v>
      </c>
      <c r="F45" s="325">
        <f t="shared" si="8"/>
        <v>0</v>
      </c>
      <c r="G45" s="330"/>
      <c r="H45" s="330"/>
      <c r="I45" s="330"/>
      <c r="J45" s="330"/>
      <c r="K45" s="330"/>
      <c r="L45" s="330"/>
      <c r="M45" s="330"/>
      <c r="N45" s="330"/>
      <c r="O45" s="330"/>
      <c r="P45" s="330"/>
      <c r="Q45" s="330"/>
      <c r="R45" s="325">
        <f>SUM(S45:Z45,AR45:BC45,AB45:AP45)</f>
        <v>0</v>
      </c>
      <c r="S45" s="330"/>
      <c r="T45" s="330"/>
      <c r="U45" s="330"/>
      <c r="V45" s="330"/>
      <c r="W45" s="330"/>
      <c r="X45" s="330"/>
      <c r="Y45" s="330"/>
      <c r="Z45" s="330"/>
      <c r="AA45" s="551">
        <f>SUM(AB45:AP45)</f>
        <v>0</v>
      </c>
      <c r="AB45" s="330"/>
      <c r="AC45" s="330"/>
      <c r="AD45" s="330"/>
      <c r="AE45" s="330"/>
      <c r="AF45" s="330"/>
      <c r="AG45" s="330"/>
      <c r="AH45" s="330"/>
      <c r="AI45" s="330"/>
      <c r="AJ45" s="330"/>
      <c r="AK45" s="330"/>
      <c r="AL45" s="330"/>
      <c r="AM45" s="330"/>
      <c r="AN45" s="330"/>
      <c r="AO45" s="330"/>
      <c r="AP45" s="330"/>
      <c r="AQ45" s="337">
        <f>D45-BE45</f>
        <v>0</v>
      </c>
      <c r="AR45" s="330"/>
      <c r="AS45" s="330"/>
      <c r="AT45" s="330"/>
      <c r="AU45" s="330"/>
      <c r="AV45" s="330"/>
      <c r="AW45" s="330"/>
      <c r="AX45" s="330"/>
      <c r="AY45" s="330"/>
      <c r="AZ45" s="330"/>
      <c r="BA45" s="330"/>
      <c r="BB45" s="330"/>
      <c r="BC45" s="330"/>
      <c r="BD45" s="330"/>
      <c r="BE45" s="325">
        <f>SUM(G45:Q45,S45:Z45,AR45:BD45,AB45:AP45)</f>
        <v>0</v>
      </c>
      <c r="BF45" s="314">
        <f>AQ60</f>
        <v>0</v>
      </c>
      <c r="BG45" s="117">
        <f t="shared" si="13"/>
        <v>0</v>
      </c>
      <c r="BH45" s="296"/>
      <c r="BI45" s="295"/>
      <c r="BN45" s="582"/>
      <c r="BO45" s="580"/>
    </row>
    <row r="46" spans="1:67" x14ac:dyDescent="0.25">
      <c r="A46" s="319" t="s">
        <v>138</v>
      </c>
      <c r="B46" s="320" t="s">
        <v>128</v>
      </c>
      <c r="C46" s="314" t="s">
        <v>132</v>
      </c>
      <c r="D46" s="601"/>
      <c r="E46" s="328">
        <f t="shared" si="10"/>
        <v>0</v>
      </c>
      <c r="F46" s="325">
        <f t="shared" si="8"/>
        <v>0</v>
      </c>
      <c r="G46" s="330"/>
      <c r="H46" s="330"/>
      <c r="I46" s="330"/>
      <c r="J46" s="330"/>
      <c r="K46" s="330"/>
      <c r="L46" s="330"/>
      <c r="M46" s="330"/>
      <c r="N46" s="330"/>
      <c r="O46" s="330"/>
      <c r="P46" s="330"/>
      <c r="Q46" s="330"/>
      <c r="R46" s="325">
        <f>SUM(S46:Z46,AS46:BC46,AB46:AQ46)</f>
        <v>0</v>
      </c>
      <c r="S46" s="330"/>
      <c r="T46" s="330"/>
      <c r="U46" s="330"/>
      <c r="V46" s="330"/>
      <c r="W46" s="330"/>
      <c r="X46" s="330"/>
      <c r="Y46" s="330"/>
      <c r="Z46" s="330"/>
      <c r="AA46" s="551">
        <f>SUM(AB46:AQ46)</f>
        <v>0</v>
      </c>
      <c r="AB46" s="330"/>
      <c r="AC46" s="330"/>
      <c r="AD46" s="330"/>
      <c r="AE46" s="330"/>
      <c r="AF46" s="330"/>
      <c r="AG46" s="330"/>
      <c r="AH46" s="330"/>
      <c r="AI46" s="330"/>
      <c r="AJ46" s="330"/>
      <c r="AK46" s="330"/>
      <c r="AL46" s="330"/>
      <c r="AM46" s="330"/>
      <c r="AN46" s="330"/>
      <c r="AO46" s="330"/>
      <c r="AP46" s="330"/>
      <c r="AQ46" s="330"/>
      <c r="AR46" s="329">
        <f>D46-BE46</f>
        <v>0</v>
      </c>
      <c r="AS46" s="330"/>
      <c r="AT46" s="330"/>
      <c r="AU46" s="330"/>
      <c r="AV46" s="330"/>
      <c r="AW46" s="330"/>
      <c r="AX46" s="330"/>
      <c r="AY46" s="330"/>
      <c r="AZ46" s="330"/>
      <c r="BA46" s="330"/>
      <c r="BB46" s="330"/>
      <c r="BC46" s="330"/>
      <c r="BD46" s="330"/>
      <c r="BE46" s="325">
        <f>SUM(AS46:BD46,S46:Z46,G46:Q46,AB46:AQ46)</f>
        <v>0</v>
      </c>
      <c r="BF46" s="314">
        <f>AR60</f>
        <v>0</v>
      </c>
      <c r="BG46" s="117">
        <f t="shared" si="13"/>
        <v>0</v>
      </c>
      <c r="BH46" s="296"/>
      <c r="BI46" s="295"/>
      <c r="BN46" s="582"/>
      <c r="BO46" s="580"/>
    </row>
    <row r="47" spans="1:67" x14ac:dyDescent="0.25">
      <c r="A47" s="319" t="s">
        <v>183</v>
      </c>
      <c r="B47" s="320" t="s">
        <v>161</v>
      </c>
      <c r="C47" s="314" t="s">
        <v>159</v>
      </c>
      <c r="D47" s="578">
        <v>1.46</v>
      </c>
      <c r="E47" s="328">
        <f t="shared" si="10"/>
        <v>0</v>
      </c>
      <c r="F47" s="325">
        <f t="shared" si="8"/>
        <v>0</v>
      </c>
      <c r="G47" s="330"/>
      <c r="H47" s="330"/>
      <c r="I47" s="330"/>
      <c r="J47" s="330"/>
      <c r="K47" s="330"/>
      <c r="L47" s="330"/>
      <c r="M47" s="330"/>
      <c r="N47" s="330"/>
      <c r="O47" s="330"/>
      <c r="P47" s="330"/>
      <c r="Q47" s="330"/>
      <c r="R47" s="325">
        <f>SUM(S47:Z47,AT47:BC47,AB47:AR47)</f>
        <v>0</v>
      </c>
      <c r="S47" s="330"/>
      <c r="T47" s="330"/>
      <c r="U47" s="330"/>
      <c r="V47" s="330"/>
      <c r="W47" s="330"/>
      <c r="X47" s="330"/>
      <c r="Y47" s="330"/>
      <c r="Z47" s="330"/>
      <c r="AA47" s="551">
        <f t="shared" ref="AA47:AA58" si="14">SUM(AB47:AQ47)</f>
        <v>0</v>
      </c>
      <c r="AB47" s="330"/>
      <c r="AC47" s="330"/>
      <c r="AD47" s="330"/>
      <c r="AE47" s="330"/>
      <c r="AF47" s="330"/>
      <c r="AG47" s="330"/>
      <c r="AH47" s="330"/>
      <c r="AI47" s="330"/>
      <c r="AJ47" s="330"/>
      <c r="AK47" s="330"/>
      <c r="AL47" s="330"/>
      <c r="AM47" s="330"/>
      <c r="AN47" s="330"/>
      <c r="AO47" s="330"/>
      <c r="AP47" s="330"/>
      <c r="AQ47" s="330"/>
      <c r="AR47" s="330"/>
      <c r="AS47" s="329">
        <f>D47-BE47</f>
        <v>1.46</v>
      </c>
      <c r="AT47" s="330"/>
      <c r="AU47" s="330"/>
      <c r="AV47" s="330"/>
      <c r="AW47" s="330"/>
      <c r="AX47" s="330"/>
      <c r="AY47" s="330"/>
      <c r="AZ47" s="330"/>
      <c r="BA47" s="330"/>
      <c r="BB47" s="330"/>
      <c r="BC47" s="330"/>
      <c r="BD47" s="330"/>
      <c r="BE47" s="325">
        <f>SUM(AT47:BD47,S47:Z47,G47:Q47,AB47:AR47)</f>
        <v>0</v>
      </c>
      <c r="BF47" s="314">
        <f>AS60</f>
        <v>1.72</v>
      </c>
      <c r="BG47" s="117">
        <f t="shared" si="13"/>
        <v>-0.26</v>
      </c>
      <c r="BH47" s="296"/>
      <c r="BI47" s="295"/>
      <c r="BN47" s="582"/>
      <c r="BO47" s="578"/>
    </row>
    <row r="48" spans="1:67" x14ac:dyDescent="0.25">
      <c r="A48" s="319" t="s">
        <v>184</v>
      </c>
      <c r="B48" s="320" t="s">
        <v>162</v>
      </c>
      <c r="C48" s="314" t="s">
        <v>160</v>
      </c>
      <c r="D48" s="605"/>
      <c r="E48" s="328">
        <f t="shared" si="10"/>
        <v>0</v>
      </c>
      <c r="F48" s="325">
        <f t="shared" si="8"/>
        <v>0</v>
      </c>
      <c r="G48" s="330"/>
      <c r="H48" s="330"/>
      <c r="I48" s="330"/>
      <c r="J48" s="330"/>
      <c r="K48" s="330"/>
      <c r="L48" s="330"/>
      <c r="M48" s="330"/>
      <c r="N48" s="330"/>
      <c r="O48" s="330"/>
      <c r="P48" s="330"/>
      <c r="Q48" s="330"/>
      <c r="R48" s="325">
        <f>SUM(S48:Z48,AU48:BC48,AB48:AS48)</f>
        <v>0</v>
      </c>
      <c r="S48" s="330"/>
      <c r="T48" s="330"/>
      <c r="U48" s="330"/>
      <c r="V48" s="330"/>
      <c r="W48" s="330"/>
      <c r="X48" s="330"/>
      <c r="Y48" s="330"/>
      <c r="Z48" s="330"/>
      <c r="AA48" s="551">
        <f t="shared" si="14"/>
        <v>0</v>
      </c>
      <c r="AB48" s="330"/>
      <c r="AC48" s="330"/>
      <c r="AD48" s="330"/>
      <c r="AE48" s="330"/>
      <c r="AF48" s="330"/>
      <c r="AG48" s="330"/>
      <c r="AH48" s="330"/>
      <c r="AI48" s="330"/>
      <c r="AJ48" s="330"/>
      <c r="AK48" s="330"/>
      <c r="AL48" s="330"/>
      <c r="AM48" s="330"/>
      <c r="AN48" s="330"/>
      <c r="AO48" s="330"/>
      <c r="AP48" s="330"/>
      <c r="AQ48" s="330"/>
      <c r="AR48" s="330"/>
      <c r="AS48" s="330"/>
      <c r="AT48" s="329">
        <f>D48-BE48</f>
        <v>0</v>
      </c>
      <c r="AU48" s="330"/>
      <c r="AV48" s="330"/>
      <c r="AW48" s="330"/>
      <c r="AX48" s="330"/>
      <c r="AY48" s="330"/>
      <c r="AZ48" s="330"/>
      <c r="BA48" s="330"/>
      <c r="BB48" s="330"/>
      <c r="BC48" s="330"/>
      <c r="BD48" s="330"/>
      <c r="BE48" s="325">
        <f>SUM(AU48:BD48,AB48:AS48,G48:Q48,S48:Z48)</f>
        <v>0</v>
      </c>
      <c r="BF48" s="314">
        <f>AT60</f>
        <v>0</v>
      </c>
      <c r="BG48" s="117">
        <f t="shared" si="13"/>
        <v>0</v>
      </c>
      <c r="BH48" s="296"/>
      <c r="BI48" s="295"/>
      <c r="BN48" s="582"/>
      <c r="BO48" s="578"/>
    </row>
    <row r="49" spans="1:67" x14ac:dyDescent="0.25">
      <c r="A49" s="319" t="s">
        <v>185</v>
      </c>
      <c r="B49" s="320" t="s">
        <v>95</v>
      </c>
      <c r="C49" s="314" t="s">
        <v>100</v>
      </c>
      <c r="D49" s="578">
        <v>41.27</v>
      </c>
      <c r="E49" s="328">
        <f t="shared" si="10"/>
        <v>1.3</v>
      </c>
      <c r="F49" s="325">
        <f t="shared" si="8"/>
        <v>0</v>
      </c>
      <c r="G49" s="330"/>
      <c r="H49" s="330"/>
      <c r="I49" s="330"/>
      <c r="J49" s="330"/>
      <c r="K49" s="330"/>
      <c r="L49" s="330"/>
      <c r="M49" s="330"/>
      <c r="N49" s="330"/>
      <c r="O49" s="330"/>
      <c r="P49" s="330"/>
      <c r="Q49" s="330">
        <v>1.3</v>
      </c>
      <c r="R49" s="325">
        <f>SUM(S49:Z49,AV49:BC49,AB49:AT49)</f>
        <v>0.04</v>
      </c>
      <c r="S49" s="330"/>
      <c r="T49" s="330"/>
      <c r="U49" s="330"/>
      <c r="V49" s="330"/>
      <c r="W49" s="330"/>
      <c r="X49" s="330"/>
      <c r="Y49" s="330"/>
      <c r="Z49" s="330"/>
      <c r="AA49" s="551">
        <f t="shared" si="14"/>
        <v>0.04</v>
      </c>
      <c r="AB49" s="330"/>
      <c r="AC49" s="330"/>
      <c r="AD49" s="330"/>
      <c r="AE49" s="330"/>
      <c r="AF49" s="330"/>
      <c r="AG49" s="330"/>
      <c r="AH49" s="330"/>
      <c r="AI49" s="330"/>
      <c r="AJ49" s="330"/>
      <c r="AK49" s="330"/>
      <c r="AL49" s="330"/>
      <c r="AM49" s="330">
        <v>0.04</v>
      </c>
      <c r="AN49" s="330"/>
      <c r="AO49" s="330"/>
      <c r="AP49" s="330"/>
      <c r="AQ49" s="330"/>
      <c r="AR49" s="330"/>
      <c r="AS49" s="330"/>
      <c r="AT49" s="330"/>
      <c r="AU49" s="329">
        <f>D49-BE49</f>
        <v>39.93</v>
      </c>
      <c r="AV49" s="330"/>
      <c r="AW49" s="330"/>
      <c r="AX49" s="330"/>
      <c r="AY49" s="330"/>
      <c r="AZ49" s="330"/>
      <c r="BA49" s="330"/>
      <c r="BB49" s="330"/>
      <c r="BC49" s="330"/>
      <c r="BD49" s="330"/>
      <c r="BE49" s="325">
        <f>SUM(AV49:BD49,AB49:AT49,G49:Q49,S49:Z49)</f>
        <v>1.34</v>
      </c>
      <c r="BF49" s="314">
        <f>AU60</f>
        <v>60.58</v>
      </c>
      <c r="BG49" s="117">
        <f t="shared" si="13"/>
        <v>-19.309999999999995</v>
      </c>
      <c r="BH49" s="296"/>
      <c r="BI49" s="295"/>
      <c r="BN49" s="582"/>
      <c r="BO49" s="609"/>
    </row>
    <row r="50" spans="1:67" ht="16.5" thickBot="1" x14ac:dyDescent="0.3">
      <c r="A50" s="319" t="s">
        <v>186</v>
      </c>
      <c r="B50" s="320" t="s">
        <v>96</v>
      </c>
      <c r="C50" s="314" t="s">
        <v>101</v>
      </c>
      <c r="D50" s="601"/>
      <c r="E50" s="328">
        <f t="shared" si="10"/>
        <v>0</v>
      </c>
      <c r="F50" s="325">
        <f t="shared" si="8"/>
        <v>0</v>
      </c>
      <c r="G50" s="330"/>
      <c r="H50" s="330"/>
      <c r="I50" s="330"/>
      <c r="J50" s="330"/>
      <c r="K50" s="330"/>
      <c r="L50" s="330"/>
      <c r="M50" s="330"/>
      <c r="N50" s="330"/>
      <c r="O50" s="330"/>
      <c r="P50" s="330"/>
      <c r="Q50" s="330"/>
      <c r="R50" s="325">
        <f>SUM(S50:Z50,AW50:BC50,AB50:AU50)</f>
        <v>0</v>
      </c>
      <c r="S50" s="330"/>
      <c r="T50" s="330"/>
      <c r="U50" s="330"/>
      <c r="V50" s="330"/>
      <c r="W50" s="330"/>
      <c r="X50" s="330"/>
      <c r="Y50" s="330"/>
      <c r="Z50" s="330"/>
      <c r="AA50" s="551">
        <f t="shared" si="14"/>
        <v>0</v>
      </c>
      <c r="AB50" s="331"/>
      <c r="AC50" s="331"/>
      <c r="AD50" s="331"/>
      <c r="AE50" s="331"/>
      <c r="AF50" s="331"/>
      <c r="AG50" s="331"/>
      <c r="AH50" s="331"/>
      <c r="AI50" s="331"/>
      <c r="AJ50" s="331"/>
      <c r="AK50" s="331"/>
      <c r="AL50" s="331"/>
      <c r="AM50" s="331"/>
      <c r="AN50" s="331"/>
      <c r="AO50" s="331"/>
      <c r="AP50" s="331"/>
      <c r="AQ50" s="331"/>
      <c r="AR50" s="330"/>
      <c r="AS50" s="330"/>
      <c r="AT50" s="330"/>
      <c r="AU50" s="330"/>
      <c r="AV50" s="329">
        <f>D50-BE50</f>
        <v>0</v>
      </c>
      <c r="AW50" s="330"/>
      <c r="AX50" s="330"/>
      <c r="AY50" s="330"/>
      <c r="AZ50" s="330"/>
      <c r="BA50" s="330"/>
      <c r="BB50" s="330"/>
      <c r="BC50" s="330"/>
      <c r="BD50" s="330"/>
      <c r="BE50" s="325">
        <f>SUM(AW50:BD50,AB50:AU50,G50:Q50,S50:Z50)</f>
        <v>0</v>
      </c>
      <c r="BF50" s="314">
        <f>AV60</f>
        <v>0</v>
      </c>
      <c r="BG50" s="117">
        <f t="shared" si="13"/>
        <v>0</v>
      </c>
      <c r="BH50" s="296"/>
      <c r="BI50" s="295"/>
      <c r="BN50" s="584"/>
      <c r="BO50" s="585"/>
    </row>
    <row r="51" spans="1:67" x14ac:dyDescent="0.25">
      <c r="A51" s="319" t="s">
        <v>187</v>
      </c>
      <c r="B51" s="320" t="s">
        <v>97</v>
      </c>
      <c r="C51" s="314" t="s">
        <v>105</v>
      </c>
      <c r="D51" s="578">
        <v>0.71</v>
      </c>
      <c r="E51" s="328">
        <f t="shared" si="10"/>
        <v>0</v>
      </c>
      <c r="F51" s="325">
        <f t="shared" si="8"/>
        <v>0</v>
      </c>
      <c r="G51" s="330"/>
      <c r="H51" s="330"/>
      <c r="I51" s="330"/>
      <c r="J51" s="330"/>
      <c r="K51" s="330"/>
      <c r="L51" s="330"/>
      <c r="M51" s="330"/>
      <c r="N51" s="330"/>
      <c r="O51" s="330"/>
      <c r="P51" s="330"/>
      <c r="Q51" s="330"/>
      <c r="R51" s="325">
        <f>SUM(S51:Z51,AX51:BC51,AB51:AV51)</f>
        <v>0.04</v>
      </c>
      <c r="S51" s="330"/>
      <c r="T51" s="330"/>
      <c r="U51" s="330"/>
      <c r="V51" s="330"/>
      <c r="W51" s="330">
        <v>0.04</v>
      </c>
      <c r="X51" s="330"/>
      <c r="Y51" s="330"/>
      <c r="Z51" s="330"/>
      <c r="AA51" s="551">
        <f t="shared" si="14"/>
        <v>0</v>
      </c>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29">
        <f>D51-BE51</f>
        <v>0.66999999999999993</v>
      </c>
      <c r="AX51" s="330"/>
      <c r="AY51" s="330"/>
      <c r="AZ51" s="330"/>
      <c r="BA51" s="330"/>
      <c r="BB51" s="330"/>
      <c r="BC51" s="330"/>
      <c r="BD51" s="330"/>
      <c r="BE51" s="325">
        <f>SUM(AX51:BD51,AB51:AV51,G51:Q51,S51:Z51)</f>
        <v>0.04</v>
      </c>
      <c r="BF51" s="314">
        <f>AW60</f>
        <v>0.66999999999999993</v>
      </c>
      <c r="BG51" s="117">
        <f t="shared" si="13"/>
        <v>4.0000000000000036E-2</v>
      </c>
      <c r="BH51" s="296"/>
      <c r="BI51" s="295"/>
    </row>
    <row r="52" spans="1:67" x14ac:dyDescent="0.25">
      <c r="A52" s="319" t="s">
        <v>188</v>
      </c>
      <c r="B52" s="320" t="s">
        <v>125</v>
      </c>
      <c r="C52" s="314" t="s">
        <v>102</v>
      </c>
      <c r="D52" s="578"/>
      <c r="E52" s="328">
        <f t="shared" si="10"/>
        <v>0</v>
      </c>
      <c r="F52" s="325">
        <f t="shared" si="8"/>
        <v>0</v>
      </c>
      <c r="G52" s="330"/>
      <c r="H52" s="330"/>
      <c r="I52" s="330"/>
      <c r="J52" s="330"/>
      <c r="K52" s="330"/>
      <c r="L52" s="330"/>
      <c r="M52" s="330"/>
      <c r="N52" s="330"/>
      <c r="O52" s="330"/>
      <c r="P52" s="330"/>
      <c r="Q52" s="330"/>
      <c r="R52" s="325">
        <f>SUM(S52:Z52,AY52:BC52,AB52:AW52)</f>
        <v>0</v>
      </c>
      <c r="S52" s="330"/>
      <c r="T52" s="330"/>
      <c r="U52" s="330"/>
      <c r="V52" s="330"/>
      <c r="W52" s="330"/>
      <c r="X52" s="330"/>
      <c r="Y52" s="330"/>
      <c r="Z52" s="330"/>
      <c r="AA52" s="551">
        <f t="shared" si="14"/>
        <v>0</v>
      </c>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29">
        <f>D52-BE52</f>
        <v>0</v>
      </c>
      <c r="AY52" s="330"/>
      <c r="AZ52" s="330"/>
      <c r="BA52" s="330"/>
      <c r="BB52" s="330"/>
      <c r="BC52" s="330"/>
      <c r="BD52" s="330"/>
      <c r="BE52" s="325">
        <f>SUM(AY52:BD52,S52:AW52,G52:Q52)</f>
        <v>0</v>
      </c>
      <c r="BF52" s="314">
        <f>AX60</f>
        <v>0</v>
      </c>
      <c r="BG52" s="117">
        <f t="shared" si="13"/>
        <v>0</v>
      </c>
      <c r="BH52" s="296"/>
      <c r="BI52" s="295"/>
    </row>
    <row r="53" spans="1:67" x14ac:dyDescent="0.25">
      <c r="A53" s="319" t="s">
        <v>189</v>
      </c>
      <c r="B53" s="320" t="s">
        <v>129</v>
      </c>
      <c r="C53" s="314" t="s">
        <v>126</v>
      </c>
      <c r="D53" s="601"/>
      <c r="E53" s="328">
        <f t="shared" si="10"/>
        <v>0</v>
      </c>
      <c r="F53" s="325">
        <f t="shared" si="8"/>
        <v>0</v>
      </c>
      <c r="G53" s="330"/>
      <c r="H53" s="330"/>
      <c r="I53" s="330"/>
      <c r="J53" s="330"/>
      <c r="K53" s="330"/>
      <c r="L53" s="330"/>
      <c r="M53" s="330"/>
      <c r="N53" s="330"/>
      <c r="O53" s="330"/>
      <c r="P53" s="330"/>
      <c r="Q53" s="330"/>
      <c r="R53" s="325">
        <f>SUM(S53:Z53,AZ53:BC53,AB53:AX53)</f>
        <v>0</v>
      </c>
      <c r="S53" s="330"/>
      <c r="T53" s="330"/>
      <c r="U53" s="330"/>
      <c r="V53" s="330"/>
      <c r="W53" s="330"/>
      <c r="X53" s="330"/>
      <c r="Y53" s="330"/>
      <c r="Z53" s="330"/>
      <c r="AA53" s="551">
        <f t="shared" si="14"/>
        <v>0</v>
      </c>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29">
        <f>D53-BE53</f>
        <v>0</v>
      </c>
      <c r="AZ53" s="330"/>
      <c r="BA53" s="330"/>
      <c r="BB53" s="330"/>
      <c r="BC53" s="330"/>
      <c r="BD53" s="330"/>
      <c r="BE53" s="325">
        <f>SUM(AZ53:BD53,AB53:AX53,G53:Q53,S53:Z53)</f>
        <v>0</v>
      </c>
      <c r="BF53" s="314">
        <f>AY60</f>
        <v>0</v>
      </c>
      <c r="BG53" s="117">
        <f t="shared" si="13"/>
        <v>0</v>
      </c>
      <c r="BH53" s="296"/>
      <c r="BI53" s="295"/>
    </row>
    <row r="54" spans="1:67" x14ac:dyDescent="0.25">
      <c r="A54" s="319" t="s">
        <v>196</v>
      </c>
      <c r="B54" s="320" t="s">
        <v>157</v>
      </c>
      <c r="C54" s="314" t="s">
        <v>111</v>
      </c>
      <c r="D54" s="580">
        <v>0.92</v>
      </c>
      <c r="E54" s="328">
        <f t="shared" si="10"/>
        <v>0</v>
      </c>
      <c r="F54" s="325">
        <f t="shared" si="8"/>
        <v>0</v>
      </c>
      <c r="G54" s="330"/>
      <c r="H54" s="330"/>
      <c r="I54" s="330"/>
      <c r="J54" s="330"/>
      <c r="K54" s="330"/>
      <c r="L54" s="330"/>
      <c r="M54" s="330"/>
      <c r="N54" s="330"/>
      <c r="O54" s="330"/>
      <c r="P54" s="330"/>
      <c r="Q54" s="330"/>
      <c r="R54" s="325">
        <f>SUM(S54:Z54,BA54:BC54,AB54:AY54)</f>
        <v>0</v>
      </c>
      <c r="S54" s="330"/>
      <c r="T54" s="330"/>
      <c r="U54" s="330"/>
      <c r="V54" s="330"/>
      <c r="W54" s="330"/>
      <c r="X54" s="330"/>
      <c r="Y54" s="330"/>
      <c r="Z54" s="330"/>
      <c r="AA54" s="551">
        <f t="shared" si="14"/>
        <v>0</v>
      </c>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29">
        <f>D54-BE54</f>
        <v>0.92</v>
      </c>
      <c r="BA54" s="330"/>
      <c r="BB54" s="330"/>
      <c r="BC54" s="330"/>
      <c r="BD54" s="330"/>
      <c r="BE54" s="325">
        <f>SUM(BA54:BD54,AB54:AY54,G54:Q54,S54:Z54)</f>
        <v>0</v>
      </c>
      <c r="BF54" s="314">
        <f>AZ60</f>
        <v>0.92</v>
      </c>
      <c r="BG54" s="117">
        <f t="shared" si="13"/>
        <v>0</v>
      </c>
      <c r="BH54" s="296"/>
      <c r="BI54" s="295"/>
    </row>
    <row r="55" spans="1:67" x14ac:dyDescent="0.25">
      <c r="A55" s="319" t="s">
        <v>197</v>
      </c>
      <c r="B55" s="320" t="s">
        <v>164</v>
      </c>
      <c r="C55" s="314" t="s">
        <v>165</v>
      </c>
      <c r="D55" s="578">
        <v>37.700000000000003</v>
      </c>
      <c r="E55" s="328">
        <f t="shared" si="10"/>
        <v>0</v>
      </c>
      <c r="F55" s="325">
        <f t="shared" si="8"/>
        <v>0</v>
      </c>
      <c r="G55" s="330"/>
      <c r="H55" s="330"/>
      <c r="I55" s="330"/>
      <c r="J55" s="330"/>
      <c r="K55" s="330"/>
      <c r="L55" s="330"/>
      <c r="M55" s="330"/>
      <c r="N55" s="330"/>
      <c r="O55" s="330"/>
      <c r="P55" s="330"/>
      <c r="Q55" s="330"/>
      <c r="R55" s="325">
        <f>SUM(S55:Z55,BB55:BC55,AB55:AZ55)</f>
        <v>0</v>
      </c>
      <c r="S55" s="330"/>
      <c r="T55" s="330"/>
      <c r="U55" s="330"/>
      <c r="V55" s="330"/>
      <c r="W55" s="330"/>
      <c r="X55" s="330"/>
      <c r="Y55" s="330"/>
      <c r="Z55" s="330"/>
      <c r="AA55" s="551">
        <f t="shared" si="14"/>
        <v>0</v>
      </c>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29">
        <f>D55-BE55</f>
        <v>37.700000000000003</v>
      </c>
      <c r="BB55" s="330"/>
      <c r="BC55" s="330"/>
      <c r="BD55" s="330"/>
      <c r="BE55" s="325">
        <f>SUM(BB55:BD55,AB55:AZ55,G55:Q55,S55:Z55)</f>
        <v>0</v>
      </c>
      <c r="BF55" s="314">
        <f>BA60</f>
        <v>37.700000000000003</v>
      </c>
      <c r="BG55" s="117">
        <f t="shared" si="13"/>
        <v>0</v>
      </c>
      <c r="BH55" s="296"/>
      <c r="BI55" s="295"/>
    </row>
    <row r="56" spans="1:67" x14ac:dyDescent="0.25">
      <c r="A56" s="319" t="s">
        <v>198</v>
      </c>
      <c r="B56" s="320" t="s">
        <v>163</v>
      </c>
      <c r="C56" s="314" t="s">
        <v>166</v>
      </c>
      <c r="D56" s="609">
        <v>3</v>
      </c>
      <c r="E56" s="328">
        <f t="shared" si="10"/>
        <v>0</v>
      </c>
      <c r="F56" s="325">
        <f t="shared" si="8"/>
        <v>0</v>
      </c>
      <c r="G56" s="330"/>
      <c r="H56" s="330"/>
      <c r="I56" s="330"/>
      <c r="J56" s="330"/>
      <c r="K56" s="330"/>
      <c r="L56" s="330"/>
      <c r="M56" s="330"/>
      <c r="N56" s="330"/>
      <c r="O56" s="330"/>
      <c r="P56" s="330"/>
      <c r="Q56" s="330"/>
      <c r="R56" s="325">
        <f>SUM(S56:Z56,BC56,AB56:BA56)</f>
        <v>0.6</v>
      </c>
      <c r="S56" s="330"/>
      <c r="T56" s="330"/>
      <c r="U56" s="330"/>
      <c r="V56" s="330"/>
      <c r="W56" s="330"/>
      <c r="X56" s="330"/>
      <c r="Y56" s="330"/>
      <c r="Z56" s="330"/>
      <c r="AA56" s="551">
        <f t="shared" si="14"/>
        <v>0.6</v>
      </c>
      <c r="AB56" s="330">
        <v>0.6</v>
      </c>
      <c r="AC56" s="330"/>
      <c r="AD56" s="330"/>
      <c r="AE56" s="330"/>
      <c r="AF56" s="330"/>
      <c r="AG56" s="330"/>
      <c r="AH56" s="330"/>
      <c r="AI56" s="330"/>
      <c r="AJ56" s="330"/>
      <c r="AK56" s="330"/>
      <c r="AL56" s="330"/>
      <c r="AM56" s="330"/>
      <c r="AN56" s="330"/>
      <c r="AO56" s="330"/>
      <c r="AP56" s="330"/>
      <c r="AQ56" s="330"/>
      <c r="AR56" s="330"/>
      <c r="AS56" s="330"/>
      <c r="AT56" s="330"/>
      <c r="AU56" s="330"/>
      <c r="AV56" s="331"/>
      <c r="AW56" s="330"/>
      <c r="AX56" s="330"/>
      <c r="AY56" s="330"/>
      <c r="AZ56" s="330"/>
      <c r="BA56" s="330"/>
      <c r="BB56" s="329">
        <f>D56-BE56</f>
        <v>2.4</v>
      </c>
      <c r="BC56" s="330"/>
      <c r="BD56" s="330"/>
      <c r="BE56" s="325">
        <f>SUM(BC56:BD56,AB56:BA56,G56:Q56,S56:Z56)</f>
        <v>0.6</v>
      </c>
      <c r="BF56" s="314">
        <f>BB60</f>
        <v>2.4</v>
      </c>
      <c r="BG56" s="117">
        <f t="shared" si="13"/>
        <v>0.60000000000000009</v>
      </c>
      <c r="BH56" s="296"/>
      <c r="BI56" s="295"/>
    </row>
    <row r="57" spans="1:67" ht="16.5" thickBot="1" x14ac:dyDescent="0.3">
      <c r="A57" s="319" t="s">
        <v>199</v>
      </c>
      <c r="B57" s="320" t="s">
        <v>81</v>
      </c>
      <c r="C57" s="314" t="s">
        <v>82</v>
      </c>
      <c r="D57" s="608"/>
      <c r="E57" s="328">
        <f t="shared" si="10"/>
        <v>0</v>
      </c>
      <c r="F57" s="325">
        <f>SUM(G57:H57)</f>
        <v>0</v>
      </c>
      <c r="G57" s="330"/>
      <c r="H57" s="330"/>
      <c r="I57" s="330"/>
      <c r="J57" s="330"/>
      <c r="K57" s="330"/>
      <c r="L57" s="330"/>
      <c r="M57" s="330"/>
      <c r="N57" s="330"/>
      <c r="O57" s="330"/>
      <c r="P57" s="330"/>
      <c r="Q57" s="330"/>
      <c r="R57" s="325">
        <f>SUM(S57:Z57,AB57:BB57)</f>
        <v>0</v>
      </c>
      <c r="S57" s="330"/>
      <c r="T57" s="330"/>
      <c r="U57" s="330"/>
      <c r="V57" s="330"/>
      <c r="W57" s="330"/>
      <c r="X57" s="330"/>
      <c r="Y57" s="330"/>
      <c r="Z57" s="330"/>
      <c r="AA57" s="551">
        <f t="shared" si="14"/>
        <v>0</v>
      </c>
      <c r="AB57" s="330"/>
      <c r="AC57" s="330"/>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29">
        <f>D57-BE57</f>
        <v>0</v>
      </c>
      <c r="BD57" s="330"/>
      <c r="BE57" s="325">
        <f>SUM(BD57,AB57:BB57,G57:Q57,S57:Z57)</f>
        <v>0</v>
      </c>
      <c r="BF57" s="314">
        <f>BC60</f>
        <v>0</v>
      </c>
      <c r="BG57" s="117">
        <f t="shared" si="13"/>
        <v>0</v>
      </c>
      <c r="BH57" s="296"/>
      <c r="BI57" s="295"/>
    </row>
    <row r="58" spans="1:67" x14ac:dyDescent="0.25">
      <c r="A58" s="338">
        <v>3</v>
      </c>
      <c r="B58" s="339" t="s">
        <v>76</v>
      </c>
      <c r="C58" s="340" t="s">
        <v>89</v>
      </c>
      <c r="D58" s="601">
        <v>16.36</v>
      </c>
      <c r="E58" s="328">
        <f t="shared" si="10"/>
        <v>0</v>
      </c>
      <c r="F58" s="325">
        <f>SUM(G58:H58)</f>
        <v>0</v>
      </c>
      <c r="G58" s="330"/>
      <c r="H58" s="330"/>
      <c r="I58" s="330"/>
      <c r="J58" s="330"/>
      <c r="K58" s="330"/>
      <c r="L58" s="330"/>
      <c r="M58" s="330"/>
      <c r="N58" s="330"/>
      <c r="O58" s="330"/>
      <c r="P58" s="330"/>
      <c r="Q58" s="330"/>
      <c r="R58" s="325">
        <f>SUM(S58:Z58,AB58:BC58)</f>
        <v>0.35</v>
      </c>
      <c r="S58" s="330"/>
      <c r="T58" s="330"/>
      <c r="U58" s="330"/>
      <c r="V58" s="330"/>
      <c r="W58" s="330"/>
      <c r="X58" s="330"/>
      <c r="Y58" s="330"/>
      <c r="Z58" s="330"/>
      <c r="AA58" s="551">
        <f t="shared" si="14"/>
        <v>0.06</v>
      </c>
      <c r="AB58" s="330"/>
      <c r="AC58" s="330"/>
      <c r="AD58" s="330"/>
      <c r="AE58" s="330"/>
      <c r="AF58" s="330"/>
      <c r="AG58" s="330">
        <v>0.06</v>
      </c>
      <c r="AH58" s="330"/>
      <c r="AI58" s="330"/>
      <c r="AJ58" s="330"/>
      <c r="AK58" s="330"/>
      <c r="AL58" s="330"/>
      <c r="AM58" s="330"/>
      <c r="AN58" s="330"/>
      <c r="AO58" s="330"/>
      <c r="AP58" s="330"/>
      <c r="AQ58" s="330"/>
      <c r="AR58" s="330"/>
      <c r="AS58" s="330"/>
      <c r="AT58" s="330"/>
      <c r="AU58" s="330">
        <v>0.28999999999999998</v>
      </c>
      <c r="AV58" s="330"/>
      <c r="AW58" s="330"/>
      <c r="AX58" s="330"/>
      <c r="AY58" s="330"/>
      <c r="AZ58" s="330"/>
      <c r="BA58" s="330"/>
      <c r="BB58" s="330"/>
      <c r="BC58" s="330"/>
      <c r="BD58" s="329">
        <f>D58-BE58</f>
        <v>16.009999999999998</v>
      </c>
      <c r="BE58" s="325">
        <f>SUM(AB58:BC58,G58:Q58,S58:Z58)</f>
        <v>0.35</v>
      </c>
      <c r="BF58" s="314">
        <f>BD60</f>
        <v>16.009999999999998</v>
      </c>
      <c r="BG58" s="117">
        <f t="shared" si="13"/>
        <v>0.35000000000000142</v>
      </c>
      <c r="BH58" s="296"/>
      <c r="BI58" s="297"/>
    </row>
    <row r="59" spans="1:67" ht="16.5" customHeight="1" x14ac:dyDescent="0.25">
      <c r="A59" s="341"/>
      <c r="B59" s="342" t="s">
        <v>121</v>
      </c>
      <c r="C59" s="343"/>
      <c r="D59" s="330"/>
      <c r="E59" s="325">
        <f>SUM(G59:Q59)</f>
        <v>420.06000000000006</v>
      </c>
      <c r="F59" s="325">
        <f>SUM(G59:H59)</f>
        <v>0</v>
      </c>
      <c r="G59" s="325">
        <f>SUM(G30:G58,G10:G19,G21:G28)</f>
        <v>0</v>
      </c>
      <c r="H59" s="325">
        <f>SUM(H30:H58,H11:H19,H9,H21:H28)</f>
        <v>0</v>
      </c>
      <c r="I59" s="325">
        <f>SUM(I30:I58,I12:I19,I9:I10,I21:I28)</f>
        <v>0</v>
      </c>
      <c r="J59" s="325">
        <f>SUM(J30:J58,J13:J19,J9:J11,J21:J28)</f>
        <v>41.17</v>
      </c>
      <c r="K59" s="325">
        <f>SUM(K30:K58,K14:K19,K9:K12,K21:K28)</f>
        <v>0</v>
      </c>
      <c r="L59" s="325">
        <f>SUM(L30:L58,L15:L19,L9:L13,L21:L28)</f>
        <v>0</v>
      </c>
      <c r="M59" s="325">
        <f>SUM(M30:M58,M16:M19,M9:M14,M21:M28)</f>
        <v>0</v>
      </c>
      <c r="N59" s="325">
        <f>SUM(N30:N58,N17:N19,N9:N15,N21:N28)</f>
        <v>0</v>
      </c>
      <c r="O59" s="325">
        <f>SUM(O30:O58,O18:O19,O9:O16,O21:O28)</f>
        <v>0</v>
      </c>
      <c r="P59" s="325">
        <f>SUM(P30:P58,P19,P9:P17,P21:P28)</f>
        <v>0</v>
      </c>
      <c r="Q59" s="325">
        <f>SUM(Q30:Q58,Q9:Q18,Q21:Q28)</f>
        <v>378.89000000000004</v>
      </c>
      <c r="R59" s="325">
        <f>SUM(S59:Z59,AB59:BC59)</f>
        <v>562.42999999999995</v>
      </c>
      <c r="S59" s="325">
        <f>SUM(S30:S58,S9:S19,S22:S28)</f>
        <v>405.47</v>
      </c>
      <c r="T59" s="325">
        <f>SUM(T30:T58,T21,T9:T19,T23:T28)</f>
        <v>0.15</v>
      </c>
      <c r="U59" s="325">
        <f>SUM(U30:U58,U21:U22,U9:U19,U24:U28)</f>
        <v>0</v>
      </c>
      <c r="V59" s="325">
        <f>SUM(V30:V58,V21:V23,V9:V19,V25:V28)</f>
        <v>0</v>
      </c>
      <c r="W59" s="325">
        <f>SUM(W30:W58,W21:W24,W9:W19,W26:W28)</f>
        <v>0.3</v>
      </c>
      <c r="X59" s="325">
        <f>SUM(X30:X58,X21:X25,X9:X19,X27:X28)</f>
        <v>0</v>
      </c>
      <c r="Y59" s="325">
        <f>SUM(Y30:Y58,Y21:Y26,Y9:Y19,Y28)</f>
        <v>0</v>
      </c>
      <c r="Z59" s="325">
        <f>SUM(Z30:Z58,Z21:Z27,Z9:Z19)</f>
        <v>0</v>
      </c>
      <c r="AA59" s="551">
        <f>SUM(AA30:AA58,AA21:AA28,AA9:AA19)</f>
        <v>135.6</v>
      </c>
      <c r="AB59" s="325">
        <f>SUM(AB31:AB58,AB21:AB28,AB9:AB19)</f>
        <v>13.790000000000001</v>
      </c>
      <c r="AC59" s="325">
        <f>SUM(AC32:AC58,AC21:AC28,AC9:AC19,AC30)</f>
        <v>120.53999999999999</v>
      </c>
      <c r="AD59" s="325">
        <f>SUM(AD33:AD58,AD21:AD28,AD9:AD19,AD30:AD31)</f>
        <v>0</v>
      </c>
      <c r="AE59" s="325">
        <f>SUM(AE34:AE58,AE21:AE28,AE9:AE19,AE30:AE32)</f>
        <v>0</v>
      </c>
      <c r="AF59" s="325">
        <f>SUM(AF35:AF58,AF21:AF28,AF9:AF19,AF30:AF33)</f>
        <v>0</v>
      </c>
      <c r="AG59" s="325">
        <f>SUM(AG36:AG58,AG21:AG28,AG9:AG19,AG30:AG34)</f>
        <v>0.31000000000000005</v>
      </c>
      <c r="AH59" s="325">
        <f>SUM(AH37:AH58,AH21:AH28,AH9:AH19,AH30:AH35)</f>
        <v>0</v>
      </c>
      <c r="AI59" s="325">
        <f>SUM(AI38:AI58,AI21:AI28,AI9:AI19,AI30:AI36)</f>
        <v>0.1</v>
      </c>
      <c r="AJ59" s="325">
        <f>SUM(AJ39:AJ58,AJ21:AJ28,AJ9:AJ19,AJ30:AJ37)</f>
        <v>0</v>
      </c>
      <c r="AK59" s="325">
        <f>SUM(AK40:AK58,AK21:AK28,AK9:AK19,AK30:AK38)</f>
        <v>0</v>
      </c>
      <c r="AL59" s="325">
        <f>SUM(AL41:AL58,AL21:AL28,AL9:AL19,AL30:AL39)</f>
        <v>0</v>
      </c>
      <c r="AM59" s="325">
        <f>SUM(AM42:AM58,AM21:AM28,AM9:AM19,AM30:AM40)</f>
        <v>0.86</v>
      </c>
      <c r="AN59" s="325">
        <f>SUM(AN43:AN58,AN21:AN28,AN9:AN19,AN30:AN41)</f>
        <v>0</v>
      </c>
      <c r="AO59" s="325">
        <f>SUM(AO44:AO58,AO21:AO28,AO9:AO19,AO30:AO42)</f>
        <v>0</v>
      </c>
      <c r="AP59" s="325">
        <f>SUM(AP45:AP58,AP21:AP28,AP9:AP19,AP30:AP43)</f>
        <v>0</v>
      </c>
      <c r="AQ59" s="325">
        <f>SUM(AQ46:AQ58,AQ21:AQ28,AQ9:AQ19,AQ30:AQ44)</f>
        <v>0</v>
      </c>
      <c r="AR59" s="325">
        <f>SUM(AR47:AR58,AR21:AR28,AR9:AR19,AR30:AR45)</f>
        <v>0</v>
      </c>
      <c r="AS59" s="325">
        <f>SUM(AS48:AS58,AS21:AS28,AS9:AS19,AS30:AS46)</f>
        <v>0.26</v>
      </c>
      <c r="AT59" s="325">
        <f>SUM(AT49:AT58,AT21:AT28,AT9:AT19,AT30:AT47)</f>
        <v>0</v>
      </c>
      <c r="AU59" s="325">
        <f>SUM(AU50:AU58,AU21:AU28,AU9:AU19,AU30:AU48)</f>
        <v>20.65</v>
      </c>
      <c r="AV59" s="325">
        <f>SUM(AV51:AV58,AV21:AV28,AV9:AV19,AV30:AV49)</f>
        <v>0</v>
      </c>
      <c r="AW59" s="325">
        <f>SUM(AW52:AW58,AW21:AW28,AW9:AW19,AW30:AW50)</f>
        <v>0</v>
      </c>
      <c r="AX59" s="325">
        <f>SUM(AX53:AX58,AX30:AX51,AX9:AX19,AX21:AX28)</f>
        <v>0</v>
      </c>
      <c r="AY59" s="325">
        <f>SUM(AY54:AY58,AY30:AY52,AY9:AY19,AY21:AY28)</f>
        <v>0</v>
      </c>
      <c r="AZ59" s="325">
        <f>SUM(AZ55:AZ58,AZ30:AZ53,AZ9:AZ19,AZ21:AZ28)</f>
        <v>0</v>
      </c>
      <c r="BA59" s="325">
        <f>SUM(BA56:BA58,BA30:BA54,BA9:BA19,BA21:BA28)</f>
        <v>0</v>
      </c>
      <c r="BB59" s="325">
        <f>SUM(BB57:BB58,BB30:BB55,BB9:BB19,BB21:BB28)</f>
        <v>0</v>
      </c>
      <c r="BC59" s="325">
        <f>SUM(BC58,BC30:BC56,BC9:BC19,BC21:BC28)</f>
        <v>0</v>
      </c>
      <c r="BD59" s="325">
        <f>SUM(BD30:BD57,BD9:BD19,BD21:BD28)</f>
        <v>0</v>
      </c>
      <c r="BE59" s="330"/>
      <c r="BF59" s="330"/>
      <c r="BG59" s="116"/>
      <c r="BH59" s="296"/>
      <c r="BI59" s="295"/>
    </row>
    <row r="60" spans="1:67" ht="36.75" customHeight="1" x14ac:dyDescent="0.25">
      <c r="A60" s="344"/>
      <c r="B60" s="345" t="s">
        <v>122</v>
      </c>
      <c r="C60" s="346"/>
      <c r="D60" s="347"/>
      <c r="E60" s="347">
        <f>E59+E7</f>
        <v>5561.81</v>
      </c>
      <c r="F60" s="347">
        <f>F8+F59</f>
        <v>198.86</v>
      </c>
      <c r="G60" s="347">
        <f>G59+G9</f>
        <v>153.98000000000002</v>
      </c>
      <c r="H60" s="347">
        <f>H10+H59</f>
        <v>44.88</v>
      </c>
      <c r="I60" s="347">
        <f>I11+I59</f>
        <v>87.039999999999978</v>
      </c>
      <c r="J60" s="347">
        <f>J12+J59</f>
        <v>427.2</v>
      </c>
      <c r="K60" s="347">
        <f>K13+K59</f>
        <v>1194.3900000000001</v>
      </c>
      <c r="L60" s="347">
        <f>L14+L59</f>
        <v>0</v>
      </c>
      <c r="M60" s="347">
        <f>M15+M59</f>
        <v>3267.98</v>
      </c>
      <c r="N60" s="347">
        <f>N16+N59</f>
        <v>2925.96</v>
      </c>
      <c r="O60" s="347">
        <f>O59+O17</f>
        <v>2.48</v>
      </c>
      <c r="P60" s="347">
        <f>P59+P18</f>
        <v>0</v>
      </c>
      <c r="Q60" s="347">
        <f>Q59+Q19</f>
        <v>383.86000000000007</v>
      </c>
      <c r="R60" s="347">
        <f>SUM(R59,R20)</f>
        <v>848.62999999999988</v>
      </c>
      <c r="S60" s="347">
        <f>S59+S21</f>
        <v>486.34000000000003</v>
      </c>
      <c r="T60" s="347">
        <f>T59+T22</f>
        <v>0.15</v>
      </c>
      <c r="U60" s="347">
        <f>U59+U23</f>
        <v>0</v>
      </c>
      <c r="V60" s="347">
        <f>+V59+V24</f>
        <v>0</v>
      </c>
      <c r="W60" s="347">
        <f>+W59+W25</f>
        <v>0.3</v>
      </c>
      <c r="X60" s="347">
        <f>X59+X26</f>
        <v>0</v>
      </c>
      <c r="Y60" s="347">
        <f>+Y59+Y27</f>
        <v>0</v>
      </c>
      <c r="Z60" s="347">
        <f>+Z59+Z28</f>
        <v>0</v>
      </c>
      <c r="AA60" s="553">
        <f>+AA59+AA29</f>
        <v>257.84999999999997</v>
      </c>
      <c r="AB60" s="347">
        <f>+AB59+AB30</f>
        <v>101</v>
      </c>
      <c r="AC60" s="347">
        <f>+AC59+AC31</f>
        <v>133.39999999999998</v>
      </c>
      <c r="AD60" s="347">
        <f>+AD59+AD32</f>
        <v>0.02</v>
      </c>
      <c r="AE60" s="347">
        <f>+AE59+AE33</f>
        <v>0.22</v>
      </c>
      <c r="AF60" s="347">
        <f>+AF59+AF34</f>
        <v>1.31</v>
      </c>
      <c r="AG60" s="347">
        <f>+AG59+AG35</f>
        <v>1.55</v>
      </c>
      <c r="AH60" s="347">
        <f>+AH59+AH36</f>
        <v>0</v>
      </c>
      <c r="AI60" s="347">
        <f>+AI59+AI37</f>
        <v>0.15000000000000002</v>
      </c>
      <c r="AJ60" s="347">
        <f>+AJ59+AJ38</f>
        <v>0</v>
      </c>
      <c r="AK60" s="347">
        <f>+AK59+AK39</f>
        <v>1.31</v>
      </c>
      <c r="AL60" s="347">
        <f>+AL59+AL40</f>
        <v>0</v>
      </c>
      <c r="AM60" s="347">
        <f>+AM59+AM41</f>
        <v>1.48</v>
      </c>
      <c r="AN60" s="347">
        <f>+AN59+AN42</f>
        <v>17.41</v>
      </c>
      <c r="AO60" s="347">
        <f>+AO59+AO43</f>
        <v>0</v>
      </c>
      <c r="AP60" s="347">
        <f>+AP59+AP44</f>
        <v>0</v>
      </c>
      <c r="AQ60" s="347">
        <f>+AQ59+AQ45</f>
        <v>0</v>
      </c>
      <c r="AR60" s="347">
        <f>AR59+AR46</f>
        <v>0</v>
      </c>
      <c r="AS60" s="347">
        <f>AS59+AS47</f>
        <v>1.72</v>
      </c>
      <c r="AT60" s="347">
        <f>AT59+AT48</f>
        <v>0</v>
      </c>
      <c r="AU60" s="347">
        <f>AU59+AU49</f>
        <v>60.58</v>
      </c>
      <c r="AV60" s="347">
        <f>AV59+AV50</f>
        <v>0</v>
      </c>
      <c r="AW60" s="347">
        <f>AW59+AW51</f>
        <v>0.66999999999999993</v>
      </c>
      <c r="AX60" s="347">
        <f>AX59+AX52</f>
        <v>0</v>
      </c>
      <c r="AY60" s="347">
        <f>AY59+AY53</f>
        <v>0</v>
      </c>
      <c r="AZ60" s="347">
        <f>AZ59+AZ54</f>
        <v>0.92</v>
      </c>
      <c r="BA60" s="347">
        <f>BA59+BA55</f>
        <v>37.700000000000003</v>
      </c>
      <c r="BB60" s="347">
        <f>BB59+BB56</f>
        <v>2.4</v>
      </c>
      <c r="BC60" s="347">
        <f>BC59+BC57</f>
        <v>0</v>
      </c>
      <c r="BD60" s="347">
        <f>BD59+BD58</f>
        <v>16.009999999999998</v>
      </c>
      <c r="BE60" s="347"/>
      <c r="BF60" s="347"/>
      <c r="BG60" s="116"/>
      <c r="BH60" s="296"/>
      <c r="BI60" s="295"/>
    </row>
    <row r="61" spans="1:67" ht="36.75" customHeight="1" x14ac:dyDescent="0.25">
      <c r="A61" s="119"/>
      <c r="B61" s="124"/>
      <c r="C61" s="125"/>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547"/>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H61" s="296"/>
      <c r="BI61" s="295"/>
    </row>
    <row r="62" spans="1:67" ht="31.5" customHeight="1" x14ac:dyDescent="0.25">
      <c r="A62" s="119"/>
      <c r="B62" s="120" t="s">
        <v>171</v>
      </c>
      <c r="C62" s="121" t="s">
        <v>167</v>
      </c>
      <c r="D62" s="122"/>
      <c r="E62" s="116"/>
      <c r="F62" s="116"/>
      <c r="G62" s="116"/>
      <c r="H62" s="116"/>
      <c r="I62" s="116"/>
      <c r="J62" s="116"/>
      <c r="K62" s="116"/>
      <c r="L62" s="116"/>
      <c r="M62" s="116"/>
      <c r="N62" s="116"/>
      <c r="O62" s="116"/>
      <c r="P62" s="116"/>
      <c r="Q62" s="116"/>
      <c r="R62" s="116"/>
      <c r="S62" s="116"/>
      <c r="T62" s="116"/>
      <c r="U62" s="116"/>
      <c r="V62" s="116"/>
      <c r="W62" s="116"/>
      <c r="X62" s="116"/>
      <c r="Y62" s="116"/>
      <c r="Z62" s="116"/>
      <c r="AA62" s="547"/>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H62" s="296"/>
      <c r="BI62" s="295"/>
    </row>
    <row r="63" spans="1:67" x14ac:dyDescent="0.25">
      <c r="A63" s="119"/>
      <c r="B63" s="120" t="s">
        <v>172</v>
      </c>
      <c r="C63" s="121" t="s">
        <v>168</v>
      </c>
      <c r="D63" s="122"/>
      <c r="E63" s="116"/>
      <c r="F63" s="116"/>
      <c r="G63" s="116"/>
      <c r="H63" s="116"/>
      <c r="I63" s="116"/>
      <c r="J63" s="116"/>
      <c r="K63" s="116"/>
      <c r="L63" s="116"/>
      <c r="M63" s="116"/>
      <c r="N63" s="116"/>
      <c r="O63" s="116"/>
      <c r="P63" s="116"/>
      <c r="Q63" s="116"/>
      <c r="R63" s="116"/>
      <c r="S63" s="116"/>
      <c r="T63" s="116"/>
      <c r="U63" s="116"/>
      <c r="V63" s="116"/>
      <c r="W63" s="116"/>
      <c r="X63" s="116"/>
      <c r="Y63" s="116"/>
      <c r="Z63" s="116"/>
      <c r="AA63" s="547"/>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5"/>
      <c r="AX63" s="115"/>
      <c r="AY63" s="115"/>
      <c r="AZ63" s="116"/>
      <c r="BA63" s="116"/>
      <c r="BB63" s="116"/>
      <c r="BC63" s="116"/>
      <c r="BD63" s="116"/>
      <c r="BE63" s="116"/>
      <c r="BF63" s="116"/>
      <c r="BH63" s="296"/>
      <c r="BI63" s="295"/>
    </row>
    <row r="64" spans="1:67" x14ac:dyDescent="0.25">
      <c r="A64" s="119"/>
      <c r="B64" s="120" t="s">
        <v>173</v>
      </c>
      <c r="C64" s="121" t="s">
        <v>127</v>
      </c>
      <c r="D64" s="122"/>
      <c r="E64" s="116"/>
      <c r="F64" s="116"/>
      <c r="G64" s="116"/>
      <c r="H64" s="116"/>
      <c r="I64" s="116"/>
      <c r="J64" s="116"/>
      <c r="K64" s="116"/>
      <c r="L64" s="116"/>
      <c r="M64" s="116"/>
      <c r="N64" s="116"/>
      <c r="O64" s="116"/>
      <c r="P64" s="116"/>
      <c r="Q64" s="116"/>
      <c r="R64" s="116"/>
      <c r="S64" s="116"/>
      <c r="T64" s="116"/>
      <c r="U64" s="116"/>
      <c r="V64" s="116"/>
      <c r="W64" s="116"/>
      <c r="X64" s="116"/>
      <c r="Y64" s="116"/>
      <c r="Z64" s="116"/>
      <c r="AA64" s="547"/>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5"/>
      <c r="AX64" s="115"/>
      <c r="AY64" s="115"/>
      <c r="AZ64" s="116"/>
      <c r="BA64" s="116"/>
      <c r="BB64" s="116"/>
      <c r="BC64" s="116"/>
      <c r="BD64" s="116"/>
      <c r="BE64" s="116"/>
      <c r="BF64" s="116"/>
      <c r="BH64" s="296"/>
      <c r="BI64" s="295"/>
    </row>
    <row r="65" spans="1:61" x14ac:dyDescent="0.25">
      <c r="A65" s="119"/>
      <c r="B65" s="124"/>
      <c r="C65" s="125"/>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547"/>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5"/>
      <c r="AX65" s="115"/>
      <c r="AY65" s="115"/>
      <c r="AZ65" s="116"/>
      <c r="BA65" s="116"/>
      <c r="BB65" s="116"/>
      <c r="BC65" s="116"/>
      <c r="BD65" s="116"/>
      <c r="BE65" s="116"/>
      <c r="BF65" s="116"/>
      <c r="BH65" s="296"/>
      <c r="BI65" s="293"/>
    </row>
    <row r="66" spans="1:61" x14ac:dyDescent="0.25">
      <c r="AW66" s="115"/>
      <c r="AX66" s="115"/>
      <c r="AY66" s="115"/>
      <c r="BH66" s="296"/>
      <c r="BI66" s="293"/>
    </row>
    <row r="67" spans="1:61" x14ac:dyDescent="0.25">
      <c r="Q67" s="99" t="s">
        <v>616</v>
      </c>
      <c r="BH67" s="296"/>
      <c r="BI67" s="293"/>
    </row>
    <row r="68" spans="1:61" x14ac:dyDescent="0.25">
      <c r="Q68" s="99" t="s">
        <v>58</v>
      </c>
      <c r="R68" s="99">
        <v>7.7</v>
      </c>
      <c r="BH68" s="296"/>
      <c r="BI68" s="293"/>
    </row>
    <row r="69" spans="1:61" x14ac:dyDescent="0.25">
      <c r="BH69" s="294"/>
      <c r="BI69" s="293"/>
    </row>
    <row r="70" spans="1:61" x14ac:dyDescent="0.25">
      <c r="BH70" s="294"/>
      <c r="BI70" s="293"/>
    </row>
    <row r="71" spans="1:61" x14ac:dyDescent="0.25">
      <c r="BH71" s="294"/>
      <c r="BI71" s="295"/>
    </row>
    <row r="72" spans="1:61" x14ac:dyDescent="0.25">
      <c r="BH72" s="294"/>
      <c r="BI72" s="295"/>
    </row>
    <row r="73" spans="1:61" x14ac:dyDescent="0.25">
      <c r="BH73" s="294"/>
      <c r="BI73" s="295"/>
    </row>
    <row r="76" spans="1:61" x14ac:dyDescent="0.25">
      <c r="B76" s="143"/>
    </row>
  </sheetData>
  <sheetProtection selectLockedCells="1"/>
  <mergeCells count="11">
    <mergeCell ref="D5:D6"/>
    <mergeCell ref="F5:BD5"/>
    <mergeCell ref="BE5:BE6"/>
    <mergeCell ref="BF5:BF6"/>
    <mergeCell ref="A1:B1"/>
    <mergeCell ref="A2:BE2"/>
    <mergeCell ref="A3:BF3"/>
    <mergeCell ref="BC4:BF4"/>
    <mergeCell ref="A5:A6"/>
    <mergeCell ref="B5:B6"/>
    <mergeCell ref="C5:C6"/>
  </mergeCells>
  <pageMargins left="0.47" right="0.16" top="0.64" bottom="0.2" header="0.56999999999999995" footer="0.16"/>
  <pageSetup paperSize="8"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P76"/>
  <sheetViews>
    <sheetView topLeftCell="A4" zoomScale="55" zoomScaleNormal="55" zoomScaleSheetLayoutView="55" workbookViewId="0">
      <pane xSplit="4" ySplit="3" topLeftCell="E7" activePane="bottomRight" state="frozen"/>
      <selection activeCell="D14" sqref="D14"/>
      <selection pane="topRight" activeCell="D14" sqref="D14"/>
      <selection pane="bottomLeft" activeCell="D14" sqref="D14"/>
      <selection pane="bottomRight" activeCell="D14" sqref="D14"/>
    </sheetView>
  </sheetViews>
  <sheetFormatPr defaultColWidth="7.85546875" defaultRowHeight="15.75" x14ac:dyDescent="0.25"/>
  <cols>
    <col min="1" max="1" width="7.5703125" style="140" customWidth="1"/>
    <col min="2" max="2" width="53" style="141" bestFit="1" customWidth="1"/>
    <col min="3" max="3" width="8.85546875" style="142" customWidth="1"/>
    <col min="4" max="4" width="14.85546875" style="99" bestFit="1" customWidth="1"/>
    <col min="5" max="7" width="9.7109375" style="99" bestFit="1" customWidth="1"/>
    <col min="8" max="8" width="8.42578125" style="99" bestFit="1" customWidth="1"/>
    <col min="9" max="9" width="9" style="99" bestFit="1" customWidth="1"/>
    <col min="10" max="10" width="8.42578125" style="99" bestFit="1" customWidth="1"/>
    <col min="11" max="12" width="7.140625" style="99" bestFit="1" customWidth="1"/>
    <col min="13" max="13" width="6.5703125" style="99" bestFit="1" customWidth="1"/>
    <col min="14" max="14" width="6.85546875" style="99" bestFit="1" customWidth="1"/>
    <col min="15" max="15" width="8.42578125" style="99" bestFit="1" customWidth="1"/>
    <col min="16" max="16" width="6.85546875" style="99" bestFit="1" customWidth="1"/>
    <col min="17" max="17" width="7.7109375" style="99" bestFit="1" customWidth="1"/>
    <col min="18" max="18" width="10.28515625" style="99" bestFit="1" customWidth="1"/>
    <col min="19" max="19" width="7.7109375" style="99" bestFit="1" customWidth="1"/>
    <col min="20" max="20" width="7.140625" style="99" bestFit="1" customWidth="1"/>
    <col min="21" max="22" width="6.5703125" style="99" bestFit="1" customWidth="1"/>
    <col min="23" max="23" width="7.7109375" style="99" bestFit="1" customWidth="1"/>
    <col min="24" max="24" width="7.140625" style="99" bestFit="1" customWidth="1"/>
    <col min="25" max="25" width="6.5703125" style="99" bestFit="1" customWidth="1"/>
    <col min="26" max="26" width="7" style="99" bestFit="1" customWidth="1"/>
    <col min="27" max="27" width="9.28515625" style="554" bestFit="1" customWidth="1"/>
    <col min="28" max="28" width="7.140625" style="99" bestFit="1" customWidth="1"/>
    <col min="29" max="36" width="7.7109375" style="99" bestFit="1" customWidth="1"/>
    <col min="37" max="37" width="8.42578125" style="99" bestFit="1" customWidth="1"/>
    <col min="38" max="38" width="8" style="99" bestFit="1" customWidth="1"/>
    <col min="39" max="44" width="8.42578125" style="99" bestFit="1" customWidth="1"/>
    <col min="45" max="45" width="6.85546875" style="99" bestFit="1" customWidth="1"/>
    <col min="46" max="46" width="6.5703125" style="99" bestFit="1" customWidth="1"/>
    <col min="47" max="47" width="6.85546875" style="99" bestFit="1" customWidth="1"/>
    <col min="48" max="48" width="9" style="99" bestFit="1" customWidth="1"/>
    <col min="49" max="49" width="7.7109375" style="99" bestFit="1" customWidth="1"/>
    <col min="50" max="50" width="7.140625" style="99" bestFit="1" customWidth="1"/>
    <col min="51" max="52" width="7.7109375" style="99" bestFit="1" customWidth="1"/>
    <col min="53" max="53" width="9" style="99" bestFit="1" customWidth="1"/>
    <col min="54" max="54" width="8.140625" style="99" bestFit="1" customWidth="1"/>
    <col min="55" max="55" width="7.42578125" style="99" bestFit="1" customWidth="1"/>
    <col min="56" max="56" width="8.42578125" style="99" bestFit="1" customWidth="1"/>
    <col min="57" max="57" width="8.7109375" style="99" customWidth="1"/>
    <col min="58" max="58" width="13.85546875" style="99" bestFit="1" customWidth="1"/>
    <col min="59" max="59" width="16.5703125" style="99" customWidth="1"/>
    <col min="60" max="60" width="47.5703125" style="99" customWidth="1"/>
    <col min="61" max="61" width="7.85546875" style="99"/>
    <col min="62" max="62" width="11.7109375" style="99" customWidth="1"/>
    <col min="63" max="66" width="7.85546875" style="99"/>
    <col min="67" max="68" width="18.7109375" style="99" customWidth="1"/>
    <col min="69" max="16384" width="7.85546875" style="99"/>
  </cols>
  <sheetData>
    <row r="1" spans="1:68" x14ac:dyDescent="0.25">
      <c r="A1" s="1249" t="s">
        <v>215</v>
      </c>
      <c r="B1" s="1249"/>
      <c r="C1" s="315"/>
      <c r="D1" s="116"/>
      <c r="E1" s="116"/>
      <c r="F1" s="116"/>
      <c r="G1" s="116"/>
      <c r="H1" s="116"/>
      <c r="I1" s="116"/>
      <c r="J1" s="116"/>
      <c r="K1" s="116"/>
      <c r="L1" s="116"/>
      <c r="M1" s="116"/>
      <c r="N1" s="116"/>
      <c r="O1" s="116"/>
      <c r="P1" s="116"/>
      <c r="Q1" s="116"/>
      <c r="R1" s="116"/>
      <c r="S1" s="116"/>
      <c r="T1" s="116"/>
      <c r="U1" s="116"/>
      <c r="V1" s="116"/>
      <c r="W1" s="116"/>
      <c r="X1" s="116"/>
      <c r="Y1" s="116"/>
      <c r="Z1" s="116"/>
      <c r="AA1" s="547"/>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row>
    <row r="2" spans="1:68" ht="14.25" customHeight="1" x14ac:dyDescent="0.25">
      <c r="A2" s="1250" t="s">
        <v>2</v>
      </c>
      <c r="B2" s="1250"/>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0"/>
      <c r="AT2" s="1250"/>
      <c r="AU2" s="1250"/>
      <c r="AV2" s="1250"/>
      <c r="AW2" s="1250"/>
      <c r="AX2" s="1250"/>
      <c r="AY2" s="1250"/>
      <c r="AZ2" s="1250"/>
      <c r="BA2" s="1250"/>
      <c r="BB2" s="1250"/>
      <c r="BC2" s="1250"/>
      <c r="BD2" s="1250"/>
      <c r="BE2" s="1250"/>
      <c r="BF2" s="116"/>
      <c r="BG2" s="116"/>
    </row>
    <row r="3" spans="1:68" x14ac:dyDescent="0.25">
      <c r="A3" s="1251" t="s">
        <v>216</v>
      </c>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c r="AS3" s="1251"/>
      <c r="AT3" s="1251"/>
      <c r="AU3" s="1251"/>
      <c r="AV3" s="1251"/>
      <c r="AW3" s="1251"/>
      <c r="AX3" s="1251"/>
      <c r="AY3" s="1251"/>
      <c r="AZ3" s="1251"/>
      <c r="BA3" s="1251"/>
      <c r="BB3" s="1251"/>
      <c r="BC3" s="1251"/>
      <c r="BD3" s="1251"/>
      <c r="BE3" s="1251"/>
      <c r="BF3" s="1251"/>
      <c r="BG3" s="116"/>
    </row>
    <row r="4" spans="1:68" x14ac:dyDescent="0.25">
      <c r="A4" s="317"/>
      <c r="B4" s="316"/>
      <c r="C4" s="317"/>
      <c r="D4" s="317"/>
      <c r="E4" s="317"/>
      <c r="F4" s="317"/>
      <c r="G4" s="317"/>
      <c r="H4" s="317"/>
      <c r="I4" s="317"/>
      <c r="J4" s="317"/>
      <c r="K4" s="317"/>
      <c r="L4" s="317"/>
      <c r="M4" s="317"/>
      <c r="N4" s="317"/>
      <c r="O4" s="317"/>
      <c r="P4" s="317"/>
      <c r="Q4" s="317"/>
      <c r="R4" s="317"/>
      <c r="S4" s="317"/>
      <c r="T4" s="317"/>
      <c r="U4" s="317"/>
      <c r="V4" s="317"/>
      <c r="W4" s="317"/>
      <c r="X4" s="317"/>
      <c r="Y4" s="317"/>
      <c r="Z4" s="317"/>
      <c r="AA4" s="548"/>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1252" t="s">
        <v>32</v>
      </c>
      <c r="BD4" s="1252"/>
      <c r="BE4" s="1252"/>
      <c r="BF4" s="1252"/>
      <c r="BG4" s="116"/>
    </row>
    <row r="5" spans="1:68" ht="14.25" customHeight="1" x14ac:dyDescent="0.25">
      <c r="A5" s="1253" t="s">
        <v>20</v>
      </c>
      <c r="B5" s="1254" t="s">
        <v>170</v>
      </c>
      <c r="C5" s="1175" t="s">
        <v>24</v>
      </c>
      <c r="D5" s="1248" t="s">
        <v>427</v>
      </c>
      <c r="E5" s="311"/>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c r="AX5" s="1248"/>
      <c r="AY5" s="1248"/>
      <c r="AZ5" s="1248"/>
      <c r="BA5" s="1248"/>
      <c r="BB5" s="1248"/>
      <c r="BC5" s="1248"/>
      <c r="BD5" s="1248"/>
      <c r="BE5" s="1248" t="s">
        <v>120</v>
      </c>
      <c r="BF5" s="1248" t="s">
        <v>448</v>
      </c>
      <c r="BG5" s="116"/>
    </row>
    <row r="6" spans="1:68" s="138" customFormat="1" ht="36" customHeight="1" x14ac:dyDescent="0.2">
      <c r="A6" s="1253"/>
      <c r="B6" s="1255"/>
      <c r="C6" s="1256"/>
      <c r="D6" s="1248"/>
      <c r="E6" s="312" t="s">
        <v>25</v>
      </c>
      <c r="F6" s="318" t="s">
        <v>86</v>
      </c>
      <c r="G6" s="311" t="s">
        <v>84</v>
      </c>
      <c r="H6" s="311" t="s">
        <v>207</v>
      </c>
      <c r="I6" s="311" t="s">
        <v>56</v>
      </c>
      <c r="J6" s="311" t="s">
        <v>44</v>
      </c>
      <c r="K6" s="311" t="s">
        <v>26</v>
      </c>
      <c r="L6" s="311" t="s">
        <v>27</v>
      </c>
      <c r="M6" s="311" t="s">
        <v>45</v>
      </c>
      <c r="N6" s="311" t="s">
        <v>447</v>
      </c>
      <c r="O6" s="311" t="s">
        <v>78</v>
      </c>
      <c r="P6" s="311" t="s">
        <v>51</v>
      </c>
      <c r="Q6" s="311" t="s">
        <v>58</v>
      </c>
      <c r="R6" s="312" t="s">
        <v>28</v>
      </c>
      <c r="S6" s="311" t="s">
        <v>29</v>
      </c>
      <c r="T6" s="311" t="s">
        <v>30</v>
      </c>
      <c r="U6" s="311" t="s">
        <v>131</v>
      </c>
      <c r="V6" s="311" t="s">
        <v>135</v>
      </c>
      <c r="W6" s="311" t="s">
        <v>133</v>
      </c>
      <c r="X6" s="311" t="s">
        <v>53</v>
      </c>
      <c r="Y6" s="311" t="s">
        <v>46</v>
      </c>
      <c r="Z6" s="311" t="s">
        <v>54</v>
      </c>
      <c r="AA6" s="549" t="s">
        <v>31</v>
      </c>
      <c r="AB6" s="313" t="s">
        <v>249</v>
      </c>
      <c r="AC6" s="313" t="s">
        <v>258</v>
      </c>
      <c r="AD6" s="313" t="s">
        <v>245</v>
      </c>
      <c r="AE6" s="313" t="s">
        <v>436</v>
      </c>
      <c r="AF6" s="313" t="s">
        <v>246</v>
      </c>
      <c r="AG6" s="313" t="s">
        <v>437</v>
      </c>
      <c r="AH6" s="313" t="s">
        <v>438</v>
      </c>
      <c r="AI6" s="313" t="s">
        <v>364</v>
      </c>
      <c r="AJ6" s="313" t="s">
        <v>439</v>
      </c>
      <c r="AK6" s="313" t="s">
        <v>156</v>
      </c>
      <c r="AL6" s="313" t="s">
        <v>77</v>
      </c>
      <c r="AM6" s="313" t="s">
        <v>103</v>
      </c>
      <c r="AN6" s="313" t="s">
        <v>48</v>
      </c>
      <c r="AO6" s="313" t="s">
        <v>440</v>
      </c>
      <c r="AP6" s="313" t="s">
        <v>441</v>
      </c>
      <c r="AQ6" s="313" t="s">
        <v>346</v>
      </c>
      <c r="AR6" s="314" t="s">
        <v>132</v>
      </c>
      <c r="AS6" s="311" t="s">
        <v>159</v>
      </c>
      <c r="AT6" s="311" t="s">
        <v>160</v>
      </c>
      <c r="AU6" s="311" t="s">
        <v>100</v>
      </c>
      <c r="AV6" s="311" t="s">
        <v>101</v>
      </c>
      <c r="AW6" s="311" t="s">
        <v>105</v>
      </c>
      <c r="AX6" s="311" t="s">
        <v>102</v>
      </c>
      <c r="AY6" s="311" t="s">
        <v>126</v>
      </c>
      <c r="AZ6" s="311" t="s">
        <v>111</v>
      </c>
      <c r="BA6" s="311" t="s">
        <v>165</v>
      </c>
      <c r="BB6" s="311" t="s">
        <v>166</v>
      </c>
      <c r="BC6" s="311" t="s">
        <v>82</v>
      </c>
      <c r="BD6" s="311" t="s">
        <v>89</v>
      </c>
      <c r="BE6" s="1248"/>
      <c r="BF6" s="1248"/>
      <c r="BG6" s="117"/>
    </row>
    <row r="7" spans="1:68" s="138" customFormat="1" x14ac:dyDescent="0.25">
      <c r="A7" s="319">
        <v>1</v>
      </c>
      <c r="B7" s="320" t="s">
        <v>35</v>
      </c>
      <c r="C7" s="321" t="s">
        <v>25</v>
      </c>
      <c r="D7" s="601">
        <f>D8+D11+D12+D13+D14+D15+D17+D18+D19</f>
        <v>2457.13</v>
      </c>
      <c r="E7" s="323">
        <f>D7-BE7</f>
        <v>2216.87</v>
      </c>
      <c r="F7" s="324">
        <f>SUM(F11:F19)</f>
        <v>0</v>
      </c>
      <c r="G7" s="324">
        <f>SUM(G10:G19)</f>
        <v>0</v>
      </c>
      <c r="H7" s="324">
        <f>SUM(H9,H11:H19)</f>
        <v>0</v>
      </c>
      <c r="I7" s="324">
        <f>SUM(I9:I10,I12:I19)</f>
        <v>0</v>
      </c>
      <c r="J7" s="324">
        <f>SUM(J9:J11,J13:J19)</f>
        <v>21.7</v>
      </c>
      <c r="K7" s="324">
        <f>SUM(K9:K12,K14:K19)</f>
        <v>0</v>
      </c>
      <c r="L7" s="324">
        <f>SUM(L9:L13,L15:L19)</f>
        <v>0</v>
      </c>
      <c r="M7" s="324">
        <f>SUM(M9:M14,M16:M19)</f>
        <v>0</v>
      </c>
      <c r="N7" s="324">
        <f>SUM(N9:N15,N17:N19)</f>
        <v>0</v>
      </c>
      <c r="O7" s="324">
        <f>SUM(O9:O16,O18:O19)</f>
        <v>0</v>
      </c>
      <c r="P7" s="324">
        <f>SUM(P9:P17,P19)</f>
        <v>0</v>
      </c>
      <c r="Q7" s="324">
        <f>SUM(Q9:Q18)</f>
        <v>14.9</v>
      </c>
      <c r="R7" s="325">
        <f>SUM(R9:R19)</f>
        <v>203.66000000000003</v>
      </c>
      <c r="S7" s="324">
        <f>SUM(S9:S19)</f>
        <v>146.30000000000001</v>
      </c>
      <c r="T7" s="324">
        <f t="shared" ref="T7:BD7" si="0">SUM(T9:T19)</f>
        <v>0.12</v>
      </c>
      <c r="U7" s="324">
        <f t="shared" si="0"/>
        <v>0</v>
      </c>
      <c r="V7" s="324">
        <f t="shared" si="0"/>
        <v>0</v>
      </c>
      <c r="W7" s="324">
        <f t="shared" si="0"/>
        <v>0</v>
      </c>
      <c r="X7" s="324">
        <f t="shared" si="0"/>
        <v>0</v>
      </c>
      <c r="Y7" s="324">
        <f t="shared" si="0"/>
        <v>0</v>
      </c>
      <c r="Z7" s="324">
        <f>SUM(Z9:Z19)</f>
        <v>13.24</v>
      </c>
      <c r="AA7" s="550">
        <f t="shared" si="0"/>
        <v>25.81</v>
      </c>
      <c r="AB7" s="324">
        <f t="shared" si="0"/>
        <v>12.15</v>
      </c>
      <c r="AC7" s="324">
        <f t="shared" si="0"/>
        <v>13.25</v>
      </c>
      <c r="AD7" s="324">
        <f t="shared" si="0"/>
        <v>0</v>
      </c>
      <c r="AE7" s="324">
        <f t="shared" si="0"/>
        <v>0</v>
      </c>
      <c r="AF7" s="324">
        <f t="shared" si="0"/>
        <v>0.2</v>
      </c>
      <c r="AG7" s="324">
        <f t="shared" si="0"/>
        <v>0</v>
      </c>
      <c r="AH7" s="324">
        <f t="shared" si="0"/>
        <v>0</v>
      </c>
      <c r="AI7" s="324">
        <f t="shared" si="0"/>
        <v>0.21000000000000002</v>
      </c>
      <c r="AJ7" s="324">
        <f t="shared" si="0"/>
        <v>0</v>
      </c>
      <c r="AK7" s="324">
        <f t="shared" si="0"/>
        <v>0</v>
      </c>
      <c r="AL7" s="324">
        <f t="shared" si="0"/>
        <v>0</v>
      </c>
      <c r="AM7" s="324">
        <f t="shared" si="0"/>
        <v>0</v>
      </c>
      <c r="AN7" s="324">
        <f t="shared" si="0"/>
        <v>0</v>
      </c>
      <c r="AO7" s="324">
        <f t="shared" si="0"/>
        <v>0</v>
      </c>
      <c r="AP7" s="324">
        <f t="shared" si="0"/>
        <v>0</v>
      </c>
      <c r="AQ7" s="324">
        <f t="shared" si="0"/>
        <v>0</v>
      </c>
      <c r="AR7" s="324">
        <f t="shared" si="0"/>
        <v>0</v>
      </c>
      <c r="AS7" s="324">
        <f t="shared" si="0"/>
        <v>0</v>
      </c>
      <c r="AT7" s="324">
        <f t="shared" si="0"/>
        <v>0</v>
      </c>
      <c r="AU7" s="324">
        <f t="shared" si="0"/>
        <v>18.189999999999998</v>
      </c>
      <c r="AV7" s="324">
        <f t="shared" si="0"/>
        <v>0</v>
      </c>
      <c r="AW7" s="324">
        <f t="shared" si="0"/>
        <v>0</v>
      </c>
      <c r="AX7" s="324">
        <f t="shared" si="0"/>
        <v>0</v>
      </c>
      <c r="AY7" s="324">
        <f t="shared" si="0"/>
        <v>0</v>
      </c>
      <c r="AZ7" s="324">
        <f t="shared" si="0"/>
        <v>0</v>
      </c>
      <c r="BA7" s="324">
        <f t="shared" si="0"/>
        <v>0</v>
      </c>
      <c r="BB7" s="324">
        <f t="shared" si="0"/>
        <v>0</v>
      </c>
      <c r="BC7" s="324">
        <f t="shared" si="0"/>
        <v>0</v>
      </c>
      <c r="BD7" s="324">
        <f t="shared" si="0"/>
        <v>0</v>
      </c>
      <c r="BE7" s="326">
        <f>SUM(BE9:BE19)</f>
        <v>240.26000000000002</v>
      </c>
      <c r="BF7" s="327">
        <f>E60</f>
        <v>2253.4699999999998</v>
      </c>
      <c r="BG7" s="117">
        <f t="shared" ref="BG7:BG15" si="1">D7-BF7</f>
        <v>203.66000000000031</v>
      </c>
      <c r="BH7" s="139"/>
      <c r="BI7" s="115"/>
      <c r="BJ7" s="115"/>
      <c r="BK7" s="115"/>
      <c r="BL7" s="115"/>
      <c r="BO7" s="581"/>
      <c r="BP7" s="575"/>
    </row>
    <row r="8" spans="1:68" x14ac:dyDescent="0.25">
      <c r="A8" s="319" t="s">
        <v>5</v>
      </c>
      <c r="B8" s="320" t="s">
        <v>85</v>
      </c>
      <c r="C8" s="314" t="s">
        <v>86</v>
      </c>
      <c r="D8" s="601">
        <f>D9+D10</f>
        <v>245.43</v>
      </c>
      <c r="E8" s="328">
        <f>SUM(I8:Q8)</f>
        <v>0</v>
      </c>
      <c r="F8" s="329">
        <f>D8-BE8</f>
        <v>236.77</v>
      </c>
      <c r="G8" s="325">
        <f>SUM(G10)</f>
        <v>0</v>
      </c>
      <c r="H8" s="325">
        <f>SUM(H9)</f>
        <v>0</v>
      </c>
      <c r="I8" s="325">
        <f>SUM(I9:I10)</f>
        <v>0</v>
      </c>
      <c r="J8" s="325">
        <f t="shared" ref="J8:BE8" si="2">SUM(J9:J10)</f>
        <v>0</v>
      </c>
      <c r="K8" s="325">
        <f t="shared" si="2"/>
        <v>0</v>
      </c>
      <c r="L8" s="325">
        <f t="shared" si="2"/>
        <v>0</v>
      </c>
      <c r="M8" s="325">
        <f t="shared" si="2"/>
        <v>0</v>
      </c>
      <c r="N8" s="325">
        <f t="shared" si="2"/>
        <v>0</v>
      </c>
      <c r="O8" s="325">
        <f t="shared" si="2"/>
        <v>0</v>
      </c>
      <c r="P8" s="325">
        <f t="shared" si="2"/>
        <v>0</v>
      </c>
      <c r="Q8" s="325">
        <f t="shared" si="2"/>
        <v>0</v>
      </c>
      <c r="R8" s="325">
        <f>SUM(R9:R10)</f>
        <v>8.66</v>
      </c>
      <c r="S8" s="325">
        <f t="shared" si="2"/>
        <v>0</v>
      </c>
      <c r="T8" s="325">
        <f t="shared" si="2"/>
        <v>0</v>
      </c>
      <c r="U8" s="325">
        <f t="shared" si="2"/>
        <v>0</v>
      </c>
      <c r="V8" s="325">
        <f t="shared" si="2"/>
        <v>0</v>
      </c>
      <c r="W8" s="325">
        <f t="shared" si="2"/>
        <v>0</v>
      </c>
      <c r="X8" s="325">
        <f t="shared" si="2"/>
        <v>0</v>
      </c>
      <c r="Y8" s="325">
        <f t="shared" si="2"/>
        <v>0</v>
      </c>
      <c r="Z8" s="325">
        <f>SUM(Z9:Z10)</f>
        <v>0</v>
      </c>
      <c r="AA8" s="551">
        <f t="shared" si="2"/>
        <v>1.46</v>
      </c>
      <c r="AB8" s="325">
        <f t="shared" si="2"/>
        <v>0.9</v>
      </c>
      <c r="AC8" s="325">
        <f t="shared" si="2"/>
        <v>0.3</v>
      </c>
      <c r="AD8" s="325">
        <f t="shared" si="2"/>
        <v>0</v>
      </c>
      <c r="AE8" s="325">
        <f t="shared" si="2"/>
        <v>0</v>
      </c>
      <c r="AF8" s="325">
        <f t="shared" si="2"/>
        <v>0.2</v>
      </c>
      <c r="AG8" s="325">
        <f t="shared" si="2"/>
        <v>0</v>
      </c>
      <c r="AH8" s="325">
        <f t="shared" si="2"/>
        <v>0</v>
      </c>
      <c r="AI8" s="325">
        <f t="shared" si="2"/>
        <v>0.06</v>
      </c>
      <c r="AJ8" s="325">
        <f t="shared" si="2"/>
        <v>0</v>
      </c>
      <c r="AK8" s="325">
        <f t="shared" si="2"/>
        <v>0</v>
      </c>
      <c r="AL8" s="325">
        <f t="shared" si="2"/>
        <v>0</v>
      </c>
      <c r="AM8" s="325">
        <f t="shared" si="2"/>
        <v>0</v>
      </c>
      <c r="AN8" s="325">
        <f t="shared" si="2"/>
        <v>0</v>
      </c>
      <c r="AO8" s="325">
        <f t="shared" si="2"/>
        <v>0</v>
      </c>
      <c r="AP8" s="325">
        <f t="shared" si="2"/>
        <v>0</v>
      </c>
      <c r="AQ8" s="325">
        <f t="shared" si="2"/>
        <v>0</v>
      </c>
      <c r="AR8" s="325">
        <f t="shared" si="2"/>
        <v>0</v>
      </c>
      <c r="AS8" s="325">
        <f t="shared" si="2"/>
        <v>0</v>
      </c>
      <c r="AT8" s="325">
        <f t="shared" si="2"/>
        <v>0</v>
      </c>
      <c r="AU8" s="325">
        <f t="shared" si="2"/>
        <v>7.2</v>
      </c>
      <c r="AV8" s="325">
        <f t="shared" si="2"/>
        <v>0</v>
      </c>
      <c r="AW8" s="325">
        <f t="shared" si="2"/>
        <v>0</v>
      </c>
      <c r="AX8" s="325">
        <f t="shared" si="2"/>
        <v>0</v>
      </c>
      <c r="AY8" s="325">
        <f t="shared" si="2"/>
        <v>0</v>
      </c>
      <c r="AZ8" s="325">
        <f t="shared" si="2"/>
        <v>0</v>
      </c>
      <c r="BA8" s="325">
        <f t="shared" si="2"/>
        <v>0</v>
      </c>
      <c r="BB8" s="325">
        <f t="shared" si="2"/>
        <v>0</v>
      </c>
      <c r="BC8" s="325">
        <f t="shared" si="2"/>
        <v>0</v>
      </c>
      <c r="BD8" s="325">
        <f t="shared" si="2"/>
        <v>0</v>
      </c>
      <c r="BE8" s="325">
        <f t="shared" si="2"/>
        <v>8.66</v>
      </c>
      <c r="BF8" s="314">
        <f>F60</f>
        <v>236.77</v>
      </c>
      <c r="BG8" s="117">
        <f t="shared" si="1"/>
        <v>8.6599999999999966</v>
      </c>
      <c r="BH8" s="139"/>
      <c r="BI8" s="115"/>
      <c r="BJ8" s="115"/>
      <c r="BK8" s="115"/>
      <c r="BL8" s="115"/>
      <c r="BO8" s="582"/>
      <c r="BP8" s="576"/>
    </row>
    <row r="9" spans="1:68" x14ac:dyDescent="0.25">
      <c r="A9" s="319"/>
      <c r="B9" s="320" t="s">
        <v>208</v>
      </c>
      <c r="C9" s="314" t="s">
        <v>84</v>
      </c>
      <c r="D9" s="576">
        <v>244.12</v>
      </c>
      <c r="E9" s="328">
        <f>SUM(H9:Q9)</f>
        <v>0</v>
      </c>
      <c r="F9" s="325">
        <f>SUM(H9)</f>
        <v>0</v>
      </c>
      <c r="G9" s="329">
        <f>D9-BE9</f>
        <v>235.46</v>
      </c>
      <c r="H9" s="330"/>
      <c r="I9" s="330"/>
      <c r="J9" s="330"/>
      <c r="K9" s="330"/>
      <c r="L9" s="330"/>
      <c r="M9" s="330"/>
      <c r="N9" s="330"/>
      <c r="O9" s="330"/>
      <c r="P9" s="330"/>
      <c r="Q9" s="330"/>
      <c r="R9" s="325">
        <f t="shared" ref="R9:R19" si="3">SUM(S9:Z9,AB9:BC9)</f>
        <v>8.66</v>
      </c>
      <c r="S9" s="331"/>
      <c r="T9" s="330"/>
      <c r="U9" s="330"/>
      <c r="V9" s="330"/>
      <c r="W9" s="331"/>
      <c r="X9" s="330"/>
      <c r="Y9" s="330"/>
      <c r="Z9" s="330"/>
      <c r="AA9" s="552">
        <f>SUM(AB9:AQ9)</f>
        <v>1.46</v>
      </c>
      <c r="AB9" s="331">
        <v>0.9</v>
      </c>
      <c r="AC9" s="331">
        <v>0.3</v>
      </c>
      <c r="AD9" s="331"/>
      <c r="AE9" s="331"/>
      <c r="AF9" s="331">
        <v>0.2</v>
      </c>
      <c r="AG9" s="331"/>
      <c r="AH9" s="331"/>
      <c r="AI9" s="331">
        <v>0.06</v>
      </c>
      <c r="AJ9" s="331"/>
      <c r="AK9" s="331"/>
      <c r="AL9" s="331"/>
      <c r="AM9" s="331"/>
      <c r="AN9" s="331"/>
      <c r="AO9" s="331"/>
      <c r="AP9" s="331"/>
      <c r="AQ9" s="331"/>
      <c r="AR9" s="330"/>
      <c r="AS9" s="330"/>
      <c r="AT9" s="330"/>
      <c r="AU9" s="330">
        <v>7.2</v>
      </c>
      <c r="AV9" s="331"/>
      <c r="AW9" s="331"/>
      <c r="AX9" s="330"/>
      <c r="AY9" s="330"/>
      <c r="AZ9" s="330"/>
      <c r="BA9" s="330"/>
      <c r="BB9" s="330"/>
      <c r="BC9" s="330"/>
      <c r="BD9" s="330"/>
      <c r="BE9" s="325">
        <f>SUM(H9:Q9,S9:Z9,AB9:BD9)</f>
        <v>8.66</v>
      </c>
      <c r="BF9" s="314">
        <f>G60</f>
        <v>235.46</v>
      </c>
      <c r="BG9" s="117">
        <f t="shared" si="1"/>
        <v>8.6599999999999966</v>
      </c>
      <c r="BH9" s="139"/>
      <c r="BI9" s="115"/>
      <c r="BJ9" s="115"/>
      <c r="BK9" s="115"/>
      <c r="BL9" s="115"/>
      <c r="BO9" s="586"/>
      <c r="BP9" s="576"/>
    </row>
    <row r="10" spans="1:68" x14ac:dyDescent="0.25">
      <c r="A10" s="319"/>
      <c r="B10" s="320" t="s">
        <v>209</v>
      </c>
      <c r="C10" s="314" t="s">
        <v>207</v>
      </c>
      <c r="D10" s="576">
        <v>1.31</v>
      </c>
      <c r="E10" s="328">
        <f>SUM(G10,I10:Q10)</f>
        <v>0</v>
      </c>
      <c r="F10" s="325">
        <f>SUM(G10)</f>
        <v>0</v>
      </c>
      <c r="G10" s="330"/>
      <c r="H10" s="329">
        <f>D10-BE10</f>
        <v>1.31</v>
      </c>
      <c r="I10" s="330"/>
      <c r="J10" s="330"/>
      <c r="K10" s="330"/>
      <c r="L10" s="330"/>
      <c r="M10" s="330"/>
      <c r="N10" s="330"/>
      <c r="O10" s="330"/>
      <c r="P10" s="330"/>
      <c r="Q10" s="330"/>
      <c r="R10" s="325">
        <f t="shared" si="3"/>
        <v>0</v>
      </c>
      <c r="S10" s="330"/>
      <c r="T10" s="330"/>
      <c r="U10" s="330"/>
      <c r="V10" s="330"/>
      <c r="W10" s="330"/>
      <c r="X10" s="330"/>
      <c r="Y10" s="330"/>
      <c r="Z10" s="330"/>
      <c r="AA10" s="552">
        <f t="shared" ref="AA10:AA19" si="4">SUM(AB10:AQ10)</f>
        <v>0</v>
      </c>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25">
        <f>SUM(AB10:BD10,I10:Q10,G10,S10:Z10)</f>
        <v>0</v>
      </c>
      <c r="BF10" s="314">
        <f>H60</f>
        <v>1.31</v>
      </c>
      <c r="BG10" s="117">
        <f t="shared" si="1"/>
        <v>0</v>
      </c>
      <c r="BH10" s="139"/>
      <c r="BI10" s="115"/>
      <c r="BJ10" s="115"/>
      <c r="BK10" s="115"/>
      <c r="BL10" s="115"/>
      <c r="BO10" s="587"/>
      <c r="BP10" s="576"/>
    </row>
    <row r="11" spans="1:68" x14ac:dyDescent="0.25">
      <c r="A11" s="319" t="s">
        <v>6</v>
      </c>
      <c r="B11" s="320" t="s">
        <v>113</v>
      </c>
      <c r="C11" s="314" t="s">
        <v>56</v>
      </c>
      <c r="D11" s="576">
        <v>249.9</v>
      </c>
      <c r="E11" s="328">
        <f>SUM(G11:H11,J11:Q11)</f>
        <v>36.6</v>
      </c>
      <c r="F11" s="325">
        <f>SUM(G11:H11)</f>
        <v>0</v>
      </c>
      <c r="G11" s="330"/>
      <c r="H11" s="330"/>
      <c r="I11" s="329">
        <f>D11-BE11</f>
        <v>197.61</v>
      </c>
      <c r="J11" s="330">
        <v>21.7</v>
      </c>
      <c r="K11" s="330"/>
      <c r="L11" s="330"/>
      <c r="M11" s="330"/>
      <c r="N11" s="330"/>
      <c r="O11" s="330"/>
      <c r="P11" s="330"/>
      <c r="Q11" s="330">
        <v>14.9</v>
      </c>
      <c r="R11" s="325">
        <f t="shared" si="3"/>
        <v>15.69</v>
      </c>
      <c r="S11" s="330"/>
      <c r="T11" s="330"/>
      <c r="U11" s="330"/>
      <c r="V11" s="330"/>
      <c r="W11" s="330"/>
      <c r="X11" s="330"/>
      <c r="Y11" s="330"/>
      <c r="Z11" s="330"/>
      <c r="AA11" s="552">
        <f t="shared" si="4"/>
        <v>11.85</v>
      </c>
      <c r="AB11" s="330">
        <v>4.8</v>
      </c>
      <c r="AC11" s="330">
        <v>6.95</v>
      </c>
      <c r="AD11" s="330"/>
      <c r="AE11" s="330"/>
      <c r="AF11" s="330"/>
      <c r="AG11" s="330"/>
      <c r="AH11" s="330"/>
      <c r="AI11" s="330">
        <v>0.1</v>
      </c>
      <c r="AJ11" s="330"/>
      <c r="AK11" s="330"/>
      <c r="AL11" s="330"/>
      <c r="AM11" s="330"/>
      <c r="AN11" s="330"/>
      <c r="AO11" s="330"/>
      <c r="AP11" s="330"/>
      <c r="AQ11" s="330"/>
      <c r="AR11" s="330"/>
      <c r="AS11" s="330"/>
      <c r="AT11" s="330"/>
      <c r="AU11" s="330">
        <v>3.84</v>
      </c>
      <c r="AV11" s="330"/>
      <c r="AW11" s="330"/>
      <c r="AX11" s="330"/>
      <c r="AY11" s="330"/>
      <c r="AZ11" s="330"/>
      <c r="BA11" s="330"/>
      <c r="BB11" s="330"/>
      <c r="BC11" s="330"/>
      <c r="BD11" s="330"/>
      <c r="BE11" s="325">
        <f>SUM(AB11:BD11,J11:Q11,G11:H11,S11:Z11)</f>
        <v>52.29</v>
      </c>
      <c r="BF11" s="314">
        <f>I60</f>
        <v>197.61</v>
      </c>
      <c r="BG11" s="117">
        <f t="shared" si="1"/>
        <v>52.289999999999992</v>
      </c>
      <c r="BO11" s="587"/>
      <c r="BP11" s="576"/>
    </row>
    <row r="12" spans="1:68" x14ac:dyDescent="0.25">
      <c r="A12" s="319" t="s">
        <v>7</v>
      </c>
      <c r="B12" s="320" t="s">
        <v>39</v>
      </c>
      <c r="C12" s="314" t="s">
        <v>44</v>
      </c>
      <c r="D12" s="576">
        <v>518.54999999999995</v>
      </c>
      <c r="E12" s="328">
        <f>SUM(G12:I12,K12:Q12)</f>
        <v>0</v>
      </c>
      <c r="F12" s="325">
        <f t="shared" ref="F12:F18" si="5">SUM(G12:H12)</f>
        <v>0</v>
      </c>
      <c r="G12" s="330"/>
      <c r="H12" s="330"/>
      <c r="I12" s="330"/>
      <c r="J12" s="329">
        <f>D12-BE12</f>
        <v>504.78</v>
      </c>
      <c r="K12" s="330"/>
      <c r="L12" s="330"/>
      <c r="M12" s="330"/>
      <c r="N12" s="330"/>
      <c r="O12" s="330"/>
      <c r="P12" s="330"/>
      <c r="Q12" s="330"/>
      <c r="R12" s="325">
        <f t="shared" si="3"/>
        <v>13.77</v>
      </c>
      <c r="S12" s="330"/>
      <c r="T12" s="330">
        <v>0.12</v>
      </c>
      <c r="U12" s="330"/>
      <c r="V12" s="330"/>
      <c r="W12" s="330"/>
      <c r="X12" s="330"/>
      <c r="Y12" s="330"/>
      <c r="Z12" s="330"/>
      <c r="AA12" s="552">
        <f t="shared" si="4"/>
        <v>6.5</v>
      </c>
      <c r="AB12" s="330">
        <v>3.95</v>
      </c>
      <c r="AC12" s="330">
        <v>2.5</v>
      </c>
      <c r="AD12" s="330"/>
      <c r="AE12" s="330"/>
      <c r="AF12" s="330"/>
      <c r="AG12" s="330"/>
      <c r="AH12" s="330"/>
      <c r="AI12" s="330">
        <v>0.05</v>
      </c>
      <c r="AJ12" s="330"/>
      <c r="AK12" s="330"/>
      <c r="AL12" s="330"/>
      <c r="AM12" s="330"/>
      <c r="AN12" s="330"/>
      <c r="AO12" s="330"/>
      <c r="AP12" s="330"/>
      <c r="AQ12" s="330"/>
      <c r="AR12" s="330"/>
      <c r="AS12" s="330"/>
      <c r="AT12" s="330"/>
      <c r="AU12" s="330">
        <v>7.15</v>
      </c>
      <c r="AV12" s="330"/>
      <c r="AW12" s="330"/>
      <c r="AX12" s="330"/>
      <c r="AY12" s="330"/>
      <c r="AZ12" s="330"/>
      <c r="BA12" s="330"/>
      <c r="BB12" s="330"/>
      <c r="BC12" s="330"/>
      <c r="BD12" s="330"/>
      <c r="BE12" s="325">
        <f>SUM(AB12:BD12,K12:Q12,G12:I12,S12:Z12)</f>
        <v>13.77</v>
      </c>
      <c r="BF12" s="314">
        <f>J60</f>
        <v>526.48</v>
      </c>
      <c r="BG12" s="117">
        <f t="shared" si="1"/>
        <v>-7.9300000000000637</v>
      </c>
      <c r="BO12" s="587"/>
      <c r="BP12" s="576"/>
    </row>
    <row r="13" spans="1:68" x14ac:dyDescent="0.25">
      <c r="A13" s="319" t="s">
        <v>8</v>
      </c>
      <c r="B13" s="320" t="s">
        <v>15</v>
      </c>
      <c r="C13" s="314" t="s">
        <v>26</v>
      </c>
      <c r="D13" s="577"/>
      <c r="E13" s="328">
        <f>SUM(G13:J13,L13:Q13)</f>
        <v>0</v>
      </c>
      <c r="F13" s="325">
        <f t="shared" si="5"/>
        <v>0</v>
      </c>
      <c r="G13" s="330"/>
      <c r="H13" s="330"/>
      <c r="I13" s="330"/>
      <c r="J13" s="330"/>
      <c r="K13" s="329">
        <f>D13-BE13</f>
        <v>0</v>
      </c>
      <c r="L13" s="330"/>
      <c r="M13" s="330"/>
      <c r="N13" s="330"/>
      <c r="O13" s="330"/>
      <c r="P13" s="330"/>
      <c r="Q13" s="330"/>
      <c r="R13" s="325">
        <f t="shared" si="3"/>
        <v>0</v>
      </c>
      <c r="S13" s="330"/>
      <c r="T13" s="330"/>
      <c r="U13" s="330"/>
      <c r="V13" s="330"/>
      <c r="W13" s="330"/>
      <c r="X13" s="330"/>
      <c r="Y13" s="330"/>
      <c r="Z13" s="330"/>
      <c r="AA13" s="552">
        <f t="shared" si="4"/>
        <v>0</v>
      </c>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25">
        <f>SUM(AB13:BD13,L13:Q13,G13:J13,S13:Z13)</f>
        <v>0</v>
      </c>
      <c r="BF13" s="314">
        <f>K60</f>
        <v>0</v>
      </c>
      <c r="BG13" s="117">
        <f t="shared" si="1"/>
        <v>0</v>
      </c>
      <c r="BO13" s="587"/>
      <c r="BP13" s="576"/>
    </row>
    <row r="14" spans="1:68" x14ac:dyDescent="0.25">
      <c r="A14" s="319" t="s">
        <v>9</v>
      </c>
      <c r="B14" s="320" t="s">
        <v>16</v>
      </c>
      <c r="C14" s="314" t="s">
        <v>27</v>
      </c>
      <c r="D14" s="577"/>
      <c r="E14" s="328">
        <f>SUM(G14:K14,M14:Q14)</f>
        <v>0</v>
      </c>
      <c r="F14" s="325">
        <f t="shared" si="5"/>
        <v>0</v>
      </c>
      <c r="G14" s="330"/>
      <c r="H14" s="330"/>
      <c r="I14" s="330"/>
      <c r="J14" s="330"/>
      <c r="K14" s="330"/>
      <c r="L14" s="329">
        <f>D14-BE14</f>
        <v>0</v>
      </c>
      <c r="M14" s="330"/>
      <c r="N14" s="330"/>
      <c r="O14" s="330"/>
      <c r="P14" s="330"/>
      <c r="Q14" s="330"/>
      <c r="R14" s="325">
        <f t="shared" si="3"/>
        <v>0</v>
      </c>
      <c r="S14" s="330"/>
      <c r="T14" s="330"/>
      <c r="U14" s="330"/>
      <c r="V14" s="330"/>
      <c r="W14" s="330"/>
      <c r="X14" s="330"/>
      <c r="Y14" s="330"/>
      <c r="Z14" s="330"/>
      <c r="AA14" s="552">
        <f t="shared" si="4"/>
        <v>0</v>
      </c>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25">
        <f>SUM(AB14:BD14,M14:Q14,G14:K14,S14:Z14)</f>
        <v>0</v>
      </c>
      <c r="BF14" s="314">
        <f>L60</f>
        <v>0</v>
      </c>
      <c r="BG14" s="117">
        <f t="shared" si="1"/>
        <v>0</v>
      </c>
      <c r="BO14" s="587"/>
      <c r="BP14" s="576"/>
    </row>
    <row r="15" spans="1:68" x14ac:dyDescent="0.25">
      <c r="A15" s="319" t="s">
        <v>41</v>
      </c>
      <c r="B15" s="320" t="s">
        <v>40</v>
      </c>
      <c r="C15" s="314" t="s">
        <v>45</v>
      </c>
      <c r="D15" s="577">
        <v>1427.77</v>
      </c>
      <c r="E15" s="328">
        <f>SUM(G15:L15,N15:Q15)</f>
        <v>0</v>
      </c>
      <c r="F15" s="325">
        <f t="shared" si="5"/>
        <v>0</v>
      </c>
      <c r="G15" s="330"/>
      <c r="H15" s="330"/>
      <c r="I15" s="330"/>
      <c r="J15" s="330"/>
      <c r="K15" s="330"/>
      <c r="L15" s="330"/>
      <c r="M15" s="329">
        <f>D15-BE15</f>
        <v>1262.23</v>
      </c>
      <c r="N15" s="330"/>
      <c r="O15" s="330"/>
      <c r="P15" s="330"/>
      <c r="Q15" s="330"/>
      <c r="R15" s="325">
        <f t="shared" si="3"/>
        <v>165.54000000000002</v>
      </c>
      <c r="S15" s="330">
        <v>146.30000000000001</v>
      </c>
      <c r="T15" s="330"/>
      <c r="U15" s="330"/>
      <c r="V15" s="330"/>
      <c r="W15" s="330"/>
      <c r="X15" s="330"/>
      <c r="Y15" s="330"/>
      <c r="Z15" s="330">
        <v>13.24</v>
      </c>
      <c r="AA15" s="552">
        <f t="shared" si="4"/>
        <v>6</v>
      </c>
      <c r="AB15" s="330">
        <v>2.5</v>
      </c>
      <c r="AC15" s="330">
        <v>3.5</v>
      </c>
      <c r="AD15" s="330"/>
      <c r="AE15" s="330"/>
      <c r="AF15" s="330"/>
      <c r="AG15" s="330"/>
      <c r="AH15" s="330"/>
      <c r="AI15" s="330"/>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25">
        <f>SUM(AB15:BD15,N15:Q15,G15:L15,S15:Z15)</f>
        <v>165.54000000000002</v>
      </c>
      <c r="BF15" s="314">
        <f>M60</f>
        <v>1262.23</v>
      </c>
      <c r="BG15" s="117">
        <f t="shared" si="1"/>
        <v>165.53999999999996</v>
      </c>
      <c r="BO15" s="587"/>
      <c r="BP15" s="576"/>
    </row>
    <row r="16" spans="1:68" x14ac:dyDescent="0.25">
      <c r="A16" s="319"/>
      <c r="B16" s="333" t="s">
        <v>446</v>
      </c>
      <c r="C16" s="314" t="s">
        <v>447</v>
      </c>
      <c r="D16" s="577">
        <v>758.57</v>
      </c>
      <c r="E16" s="328">
        <f>SUM(G16:M16,O16:Q16)</f>
        <v>0</v>
      </c>
      <c r="F16" s="325">
        <f>SUM(G16:H16)</f>
        <v>0</v>
      </c>
      <c r="G16" s="330"/>
      <c r="H16" s="330"/>
      <c r="I16" s="330"/>
      <c r="J16" s="330"/>
      <c r="K16" s="330"/>
      <c r="L16" s="330"/>
      <c r="M16" s="330"/>
      <c r="N16" s="329">
        <f>D16-BE16</f>
        <v>758.57</v>
      </c>
      <c r="O16" s="330"/>
      <c r="P16" s="330"/>
      <c r="Q16" s="330"/>
      <c r="R16" s="325">
        <f t="shared" si="3"/>
        <v>0</v>
      </c>
      <c r="S16" s="330"/>
      <c r="T16" s="330"/>
      <c r="U16" s="330"/>
      <c r="V16" s="330"/>
      <c r="W16" s="330"/>
      <c r="X16" s="330"/>
      <c r="Y16" s="330"/>
      <c r="Z16" s="330"/>
      <c r="AA16" s="552">
        <f t="shared" si="4"/>
        <v>0</v>
      </c>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25">
        <f>SUM(AB16:BD16,O16:Q16,G16:M16,S16:Z16)</f>
        <v>0</v>
      </c>
      <c r="BF16" s="314">
        <f>N60</f>
        <v>758.57</v>
      </c>
      <c r="BG16" s="117"/>
      <c r="BO16" s="587"/>
      <c r="BP16" s="576"/>
    </row>
    <row r="17" spans="1:68" x14ac:dyDescent="0.25">
      <c r="A17" s="319" t="s">
        <v>42</v>
      </c>
      <c r="B17" s="320" t="s">
        <v>90</v>
      </c>
      <c r="C17" s="314" t="s">
        <v>78</v>
      </c>
      <c r="D17" s="577">
        <v>3.92</v>
      </c>
      <c r="E17" s="328">
        <f>SUM(G17:N17,P17:Q17)</f>
        <v>0</v>
      </c>
      <c r="F17" s="325">
        <f t="shared" si="5"/>
        <v>0</v>
      </c>
      <c r="G17" s="330"/>
      <c r="H17" s="330"/>
      <c r="I17" s="330"/>
      <c r="J17" s="330"/>
      <c r="K17" s="330"/>
      <c r="L17" s="330"/>
      <c r="M17" s="330"/>
      <c r="N17" s="330"/>
      <c r="O17" s="329">
        <f>D17-BE17</f>
        <v>3.92</v>
      </c>
      <c r="P17" s="330"/>
      <c r="Q17" s="330"/>
      <c r="R17" s="325">
        <f t="shared" si="3"/>
        <v>0</v>
      </c>
      <c r="S17" s="330"/>
      <c r="T17" s="330"/>
      <c r="U17" s="330"/>
      <c r="V17" s="330"/>
      <c r="W17" s="330"/>
      <c r="X17" s="330"/>
      <c r="Y17" s="330"/>
      <c r="Z17" s="330"/>
      <c r="AA17" s="552">
        <f t="shared" si="4"/>
        <v>0</v>
      </c>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25">
        <f>SUM(AB17:BD17,P17:Q17,G17:N17,S17:Z17)</f>
        <v>0</v>
      </c>
      <c r="BF17" s="314">
        <f>O60</f>
        <v>3.92</v>
      </c>
      <c r="BG17" s="117">
        <f t="shared" ref="BG17:BG27" si="6">D17-BF17</f>
        <v>0</v>
      </c>
      <c r="BO17" s="586"/>
      <c r="BP17" s="576"/>
    </row>
    <row r="18" spans="1:68" x14ac:dyDescent="0.25">
      <c r="A18" s="319" t="s">
        <v>52</v>
      </c>
      <c r="B18" s="320" t="s">
        <v>50</v>
      </c>
      <c r="C18" s="314" t="s">
        <v>51</v>
      </c>
      <c r="D18" s="332"/>
      <c r="E18" s="328">
        <f>SUM(G18:O18,Q18)</f>
        <v>0</v>
      </c>
      <c r="F18" s="325">
        <f t="shared" si="5"/>
        <v>0</v>
      </c>
      <c r="G18" s="330"/>
      <c r="H18" s="330"/>
      <c r="I18" s="330"/>
      <c r="J18" s="330"/>
      <c r="K18" s="330"/>
      <c r="L18" s="330"/>
      <c r="M18" s="330"/>
      <c r="N18" s="330"/>
      <c r="O18" s="330"/>
      <c r="P18" s="329">
        <f>D18-BE18</f>
        <v>0</v>
      </c>
      <c r="Q18" s="330"/>
      <c r="R18" s="325">
        <f t="shared" si="3"/>
        <v>0</v>
      </c>
      <c r="S18" s="330"/>
      <c r="T18" s="330"/>
      <c r="U18" s="330"/>
      <c r="V18" s="330"/>
      <c r="W18" s="330"/>
      <c r="X18" s="330"/>
      <c r="Y18" s="330"/>
      <c r="Z18" s="330"/>
      <c r="AA18" s="552">
        <f t="shared" si="4"/>
        <v>0</v>
      </c>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25">
        <f>SUM(AB18:BD18,Q18,G18:O18,S18:Z18)</f>
        <v>0</v>
      </c>
      <c r="BF18" s="314">
        <f>P60</f>
        <v>0</v>
      </c>
      <c r="BG18" s="117">
        <f t="shared" si="6"/>
        <v>0</v>
      </c>
      <c r="BO18" s="586"/>
      <c r="BP18" s="577"/>
    </row>
    <row r="19" spans="1:68" ht="16.5" thickBot="1" x14ac:dyDescent="0.3">
      <c r="A19" s="319" t="s">
        <v>192</v>
      </c>
      <c r="B19" s="320" t="s">
        <v>57</v>
      </c>
      <c r="C19" s="314" t="s">
        <v>58</v>
      </c>
      <c r="D19" s="589">
        <v>11.56</v>
      </c>
      <c r="E19" s="328">
        <f>SUM(G19:P19)</f>
        <v>0</v>
      </c>
      <c r="F19" s="325">
        <f>SUM(G19:H19)</f>
        <v>0</v>
      </c>
      <c r="G19" s="330"/>
      <c r="H19" s="330"/>
      <c r="I19" s="330"/>
      <c r="J19" s="330"/>
      <c r="K19" s="330"/>
      <c r="L19" s="330"/>
      <c r="M19" s="330"/>
      <c r="N19" s="330"/>
      <c r="O19" s="330"/>
      <c r="P19" s="330"/>
      <c r="Q19" s="329">
        <f>D19-BE19</f>
        <v>11.56</v>
      </c>
      <c r="R19" s="325">
        <f t="shared" si="3"/>
        <v>0</v>
      </c>
      <c r="S19" s="330"/>
      <c r="T19" s="330"/>
      <c r="U19" s="330"/>
      <c r="V19" s="330"/>
      <c r="W19" s="330"/>
      <c r="X19" s="330"/>
      <c r="Y19" s="330"/>
      <c r="Z19" s="330"/>
      <c r="AA19" s="552">
        <f t="shared" si="4"/>
        <v>0</v>
      </c>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25">
        <f>SUM(AB19:BD19,G19:P19,S19:Z19)</f>
        <v>0</v>
      </c>
      <c r="BF19" s="314">
        <f>Q60</f>
        <v>26.46</v>
      </c>
      <c r="BG19" s="117">
        <f t="shared" si="6"/>
        <v>-14.9</v>
      </c>
      <c r="BO19" s="586"/>
      <c r="BP19" s="577"/>
    </row>
    <row r="20" spans="1:68" x14ac:dyDescent="0.25">
      <c r="A20" s="319">
        <v>2</v>
      </c>
      <c r="B20" s="319" t="s">
        <v>36</v>
      </c>
      <c r="C20" s="314" t="s">
        <v>28</v>
      </c>
      <c r="D20" s="601">
        <f>D21+D22+D23+D24+D25+D26+D27+D28+D29+D46+D47+D48+D49+D50+D51+D52+D53+D54+D55+D56+D57</f>
        <v>326.70000000000005</v>
      </c>
      <c r="E20" s="328">
        <f>SUM(G20:Q20)</f>
        <v>0</v>
      </c>
      <c r="F20" s="325">
        <f>SUM(G20:H20)</f>
        <v>0</v>
      </c>
      <c r="G20" s="325">
        <f t="shared" ref="G20:Q20" si="7">SUM(G21:G28,G30:G57)</f>
        <v>0</v>
      </c>
      <c r="H20" s="325">
        <f t="shared" si="7"/>
        <v>0</v>
      </c>
      <c r="I20" s="325">
        <f t="shared" si="7"/>
        <v>0</v>
      </c>
      <c r="J20" s="325">
        <f t="shared" si="7"/>
        <v>0</v>
      </c>
      <c r="K20" s="325">
        <f t="shared" si="7"/>
        <v>0</v>
      </c>
      <c r="L20" s="325">
        <f t="shared" si="7"/>
        <v>0</v>
      </c>
      <c r="M20" s="325">
        <f t="shared" si="7"/>
        <v>0</v>
      </c>
      <c r="N20" s="325">
        <f t="shared" si="7"/>
        <v>0</v>
      </c>
      <c r="O20" s="325">
        <f t="shared" si="7"/>
        <v>0</v>
      </c>
      <c r="P20" s="325">
        <f t="shared" si="7"/>
        <v>0</v>
      </c>
      <c r="Q20" s="325">
        <f t="shared" si="7"/>
        <v>0</v>
      </c>
      <c r="R20" s="329">
        <f>D20-BE20</f>
        <v>325.23</v>
      </c>
      <c r="S20" s="325">
        <f>SUM(S30:S57,S22:S28)</f>
        <v>0.1</v>
      </c>
      <c r="T20" s="325">
        <f>SUM(T30:T57,T21,T23:T28)</f>
        <v>0</v>
      </c>
      <c r="U20" s="325">
        <f>SUM(U21:U22,U30:U57,U24:U28)</f>
        <v>0</v>
      </c>
      <c r="V20" s="325">
        <f>SUM(V21:V23,V30:V57,V25:V28)</f>
        <v>0</v>
      </c>
      <c r="W20" s="325">
        <f>SUM(W21:W24,W30:W57,W26:W28)</f>
        <v>0</v>
      </c>
      <c r="X20" s="325">
        <f>SUM(X21:X25,X30:X57,X27:X28)</f>
        <v>0</v>
      </c>
      <c r="Y20" s="325">
        <f>SUM(Y21:Y26,Y30:Y57,Y28)</f>
        <v>0</v>
      </c>
      <c r="Z20" s="325">
        <f>SUM(Z21:Z27,Z30:Z57)</f>
        <v>0</v>
      </c>
      <c r="AA20" s="551">
        <f>SUM(AA21:AA28,AA30:AA57)</f>
        <v>1.25</v>
      </c>
      <c r="AB20" s="325">
        <f>SUM(AB21:AB28,AB31:AB57)</f>
        <v>1.25</v>
      </c>
      <c r="AC20" s="325">
        <f>SUM(AC21:AC28,AC32:AC57,AC30:AC30)</f>
        <v>0</v>
      </c>
      <c r="AD20" s="325">
        <f>SUM(AD21:AD28,AD33:AD57,AD30:AD31)</f>
        <v>0</v>
      </c>
      <c r="AE20" s="325">
        <f>SUM(AE21:AE28,AE34:AE57,AE30:AE32)</f>
        <v>0</v>
      </c>
      <c r="AF20" s="325">
        <f>SUM(AF21:AF28,AF35:AF57,AF30:AF33)</f>
        <v>0</v>
      </c>
      <c r="AG20" s="325">
        <f>SUM(AG21:AG28,AG36:AG57,AG30:AG34)</f>
        <v>0</v>
      </c>
      <c r="AH20" s="325">
        <f>SUM(AH21:AH28,AH37:AH57,AH30:AH35)</f>
        <v>0</v>
      </c>
      <c r="AI20" s="325">
        <f>SUM(AI21:AI28,AI38:AI57,AI30:AI36)</f>
        <v>0</v>
      </c>
      <c r="AJ20" s="325">
        <f>SUM(AJ21:AJ28,AJ39:AJ57,AJ30:AJ37)</f>
        <v>0</v>
      </c>
      <c r="AK20" s="325">
        <f>SUM(AK21:AK28,AK40:AK57,AK30:AK38)</f>
        <v>0</v>
      </c>
      <c r="AL20" s="325">
        <f>SUM(AL21:AL28,AL41:AL57,AL30:AL39)</f>
        <v>0</v>
      </c>
      <c r="AM20" s="325">
        <f>SUM(AM21:AM28,AM42:AM57,AM30:AM40)</f>
        <v>0</v>
      </c>
      <c r="AN20" s="325">
        <f>SUM(AN21:AN28,AN43:AN57,AN30:AN41)</f>
        <v>0</v>
      </c>
      <c r="AO20" s="325">
        <f>SUM(AO21:AO28,AO44:AO57,AO30:AO42)</f>
        <v>0</v>
      </c>
      <c r="AP20" s="325">
        <f>SUM(AP21:AP28,AP45:AP57,AP30:AP43)</f>
        <v>0</v>
      </c>
      <c r="AQ20" s="325">
        <f>SUM(AQ21:AQ28,AQ46:AQ57,AQ30:AQ44)</f>
        <v>0</v>
      </c>
      <c r="AR20" s="325">
        <f>SUM(AR21:AR28,AR47:AR57,AR30:AR45)</f>
        <v>0</v>
      </c>
      <c r="AS20" s="325">
        <f>SUM(AS21:AS28,AS48:AS57,AS30:AS46)</f>
        <v>0.12</v>
      </c>
      <c r="AT20" s="325">
        <f>SUM(AT21:AT28,AT49:AT57,AT30:AT47)</f>
        <v>0</v>
      </c>
      <c r="AU20" s="325">
        <f>SUM(AU21:AU28,AU50:AU57,AU30:AU48)</f>
        <v>0</v>
      </c>
      <c r="AV20" s="325">
        <f>SUM(AV21:AV28,AV51:AV57,AV30:AV49)</f>
        <v>0</v>
      </c>
      <c r="AW20" s="325">
        <f>SUM(AW21:AW28,AW52:AW57,AW30:AW50)</f>
        <v>0</v>
      </c>
      <c r="AX20" s="325">
        <f>SUM(AX21:AX28,AX53:AX57,AX30:AX51)</f>
        <v>0</v>
      </c>
      <c r="AY20" s="325">
        <f>SUM(AY21:AY28,AY54:AY57,AY30:AY52)</f>
        <v>0</v>
      </c>
      <c r="AZ20" s="325">
        <f>SUM(AZ21:AZ28,AZ55:AZ57,AZ30:AZ53)</f>
        <v>0</v>
      </c>
      <c r="BA20" s="325">
        <f>SUM(BA21:BA28,BA56:BA57,BA30:BA54)</f>
        <v>0</v>
      </c>
      <c r="BB20" s="325">
        <f>SUM(BB21:BB28,BB57,BB30:BB55)</f>
        <v>0</v>
      </c>
      <c r="BC20" s="325">
        <f>SUM(BC21:BC28,BC30:BC56)</f>
        <v>0</v>
      </c>
      <c r="BD20" s="325">
        <f>SUM(BD21:BD28,BD30:BD57)</f>
        <v>0</v>
      </c>
      <c r="BE20" s="325">
        <f>SUM(BE21:BE28,BE30:BE57)</f>
        <v>1.47</v>
      </c>
      <c r="BF20" s="314">
        <f>R60</f>
        <v>530.36</v>
      </c>
      <c r="BG20" s="117">
        <f t="shared" si="6"/>
        <v>-203.65999999999997</v>
      </c>
      <c r="BH20" s="292"/>
      <c r="BI20" s="293"/>
      <c r="BO20" s="581"/>
      <c r="BP20" s="580"/>
    </row>
    <row r="21" spans="1:68" x14ac:dyDescent="0.25">
      <c r="A21" s="319" t="s">
        <v>21</v>
      </c>
      <c r="B21" s="320" t="s">
        <v>17</v>
      </c>
      <c r="C21" s="314" t="s">
        <v>29</v>
      </c>
      <c r="D21" s="578"/>
      <c r="E21" s="328">
        <f>SUM(G21:Q21)</f>
        <v>0</v>
      </c>
      <c r="F21" s="325">
        <f t="shared" ref="F21:F56" si="8">SUM(G21:H21)</f>
        <v>0</v>
      </c>
      <c r="G21" s="330"/>
      <c r="H21" s="330"/>
      <c r="I21" s="330"/>
      <c r="J21" s="330"/>
      <c r="K21" s="330"/>
      <c r="L21" s="330"/>
      <c r="M21" s="330"/>
      <c r="N21" s="330"/>
      <c r="O21" s="330"/>
      <c r="P21" s="330"/>
      <c r="Q21" s="330"/>
      <c r="R21" s="325">
        <f>SUM(T21:Z21,AB21:BC21)</f>
        <v>0</v>
      </c>
      <c r="S21" s="329">
        <f>D21-BE21</f>
        <v>0</v>
      </c>
      <c r="T21" s="330"/>
      <c r="U21" s="330"/>
      <c r="V21" s="330"/>
      <c r="W21" s="330"/>
      <c r="X21" s="330"/>
      <c r="Y21" s="330"/>
      <c r="Z21" s="330"/>
      <c r="AA21" s="551">
        <f>SUM(AB21:AQ21)</f>
        <v>0</v>
      </c>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25">
        <f>SUM(AB21:BD21,G21:Q21,T21:Z21)</f>
        <v>0</v>
      </c>
      <c r="BF21" s="314">
        <f>S60</f>
        <v>146.4</v>
      </c>
      <c r="BG21" s="117">
        <f t="shared" si="6"/>
        <v>-146.4</v>
      </c>
      <c r="BH21" s="294"/>
      <c r="BI21" s="295"/>
      <c r="BO21" s="582"/>
      <c r="BP21" s="578"/>
    </row>
    <row r="22" spans="1:68" x14ac:dyDescent="0.25">
      <c r="A22" s="319" t="s">
        <v>10</v>
      </c>
      <c r="B22" s="320" t="s">
        <v>18</v>
      </c>
      <c r="C22" s="314" t="s">
        <v>30</v>
      </c>
      <c r="D22" s="601"/>
      <c r="E22" s="328">
        <f>SUM(G22:Q22)</f>
        <v>0</v>
      </c>
      <c r="F22" s="325">
        <f t="shared" si="8"/>
        <v>0</v>
      </c>
      <c r="G22" s="330"/>
      <c r="H22" s="330"/>
      <c r="I22" s="330"/>
      <c r="J22" s="330"/>
      <c r="K22" s="330"/>
      <c r="L22" s="330"/>
      <c r="M22" s="330"/>
      <c r="N22" s="330"/>
      <c r="O22" s="330"/>
      <c r="P22" s="330"/>
      <c r="Q22" s="330"/>
      <c r="R22" s="325">
        <f>SUM(S22,U22:Z22,AB22:BC22)</f>
        <v>0</v>
      </c>
      <c r="S22" s="330"/>
      <c r="T22" s="329">
        <f>D22-BE22</f>
        <v>0</v>
      </c>
      <c r="U22" s="330"/>
      <c r="V22" s="330"/>
      <c r="W22" s="330"/>
      <c r="X22" s="330"/>
      <c r="Y22" s="330"/>
      <c r="Z22" s="330"/>
      <c r="AA22" s="551">
        <f t="shared" ref="AA22:AA28" si="9">SUM(AB22:AQ22)</f>
        <v>0</v>
      </c>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25">
        <f>SUM(AB22:BD22,G22:Q22,U22:Z22,S22)</f>
        <v>0</v>
      </c>
      <c r="BF22" s="314">
        <f>T60</f>
        <v>0.12</v>
      </c>
      <c r="BG22" s="117">
        <f t="shared" si="6"/>
        <v>-0.12</v>
      </c>
      <c r="BH22" s="296"/>
      <c r="BI22" s="295"/>
      <c r="BO22" s="583"/>
      <c r="BP22" s="578"/>
    </row>
    <row r="23" spans="1:68" x14ac:dyDescent="0.25">
      <c r="A23" s="319" t="s">
        <v>11</v>
      </c>
      <c r="B23" s="320" t="s">
        <v>19</v>
      </c>
      <c r="C23" s="314" t="s">
        <v>131</v>
      </c>
      <c r="D23" s="601"/>
      <c r="E23" s="328">
        <f t="shared" ref="E23:E58" si="10">SUM(G23:Q23)</f>
        <v>0</v>
      </c>
      <c r="F23" s="325">
        <f t="shared" si="8"/>
        <v>0</v>
      </c>
      <c r="G23" s="330"/>
      <c r="H23" s="330"/>
      <c r="I23" s="330"/>
      <c r="J23" s="330"/>
      <c r="K23" s="330"/>
      <c r="L23" s="330"/>
      <c r="M23" s="330"/>
      <c r="N23" s="330"/>
      <c r="O23" s="330"/>
      <c r="P23" s="330"/>
      <c r="Q23" s="330"/>
      <c r="R23" s="325">
        <f>SUM(S23:T23,V23:Z23,AB23:BC23)</f>
        <v>0</v>
      </c>
      <c r="S23" s="330"/>
      <c r="T23" s="330"/>
      <c r="U23" s="329">
        <f>D23-BE23</f>
        <v>0</v>
      </c>
      <c r="V23" s="330"/>
      <c r="W23" s="330"/>
      <c r="X23" s="330"/>
      <c r="Y23" s="330"/>
      <c r="Z23" s="330"/>
      <c r="AA23" s="551">
        <f t="shared" si="9"/>
        <v>0</v>
      </c>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25">
        <f>SUM(AB23:BD23,G23:Q23,V23:Z23,S23:T23)</f>
        <v>0</v>
      </c>
      <c r="BF23" s="314">
        <f>U60</f>
        <v>0</v>
      </c>
      <c r="BG23" s="117">
        <f t="shared" si="6"/>
        <v>0</v>
      </c>
      <c r="BH23" s="296"/>
      <c r="BI23" s="295"/>
      <c r="BO23" s="583"/>
      <c r="BP23" s="578"/>
    </row>
    <row r="24" spans="1:68" x14ac:dyDescent="0.25">
      <c r="A24" s="319" t="s">
        <v>13</v>
      </c>
      <c r="B24" s="320" t="s">
        <v>91</v>
      </c>
      <c r="C24" s="314" t="s">
        <v>135</v>
      </c>
      <c r="D24" s="601"/>
      <c r="E24" s="328">
        <f t="shared" si="10"/>
        <v>0</v>
      </c>
      <c r="F24" s="325">
        <f t="shared" si="8"/>
        <v>0</v>
      </c>
      <c r="G24" s="330"/>
      <c r="H24" s="330"/>
      <c r="I24" s="330"/>
      <c r="J24" s="330"/>
      <c r="K24" s="330"/>
      <c r="L24" s="330"/>
      <c r="M24" s="330"/>
      <c r="N24" s="330"/>
      <c r="O24" s="330"/>
      <c r="P24" s="330"/>
      <c r="Q24" s="330"/>
      <c r="R24" s="325">
        <f>SUM(S24:U24,AB24:BC24,W24:Z24)</f>
        <v>0</v>
      </c>
      <c r="S24" s="330"/>
      <c r="T24" s="330"/>
      <c r="U24" s="330"/>
      <c r="V24" s="329">
        <f>D24-BE24</f>
        <v>0</v>
      </c>
      <c r="W24" s="330"/>
      <c r="X24" s="330"/>
      <c r="Y24" s="330"/>
      <c r="Z24" s="330"/>
      <c r="AA24" s="551">
        <f t="shared" si="9"/>
        <v>0</v>
      </c>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25">
        <f>SUM(AB24:BD24,G24:Q24,W24:Z24,S24:U24)</f>
        <v>0</v>
      </c>
      <c r="BF24" s="314">
        <f>V60</f>
        <v>0</v>
      </c>
      <c r="BG24" s="117">
        <f t="shared" si="6"/>
        <v>0</v>
      </c>
      <c r="BH24" s="296"/>
      <c r="BI24" s="295"/>
      <c r="BO24" s="582"/>
      <c r="BP24" s="578"/>
    </row>
    <row r="25" spans="1:68" x14ac:dyDescent="0.25">
      <c r="A25" s="319" t="s">
        <v>14</v>
      </c>
      <c r="B25" s="320" t="s">
        <v>92</v>
      </c>
      <c r="C25" s="314" t="s">
        <v>133</v>
      </c>
      <c r="D25" s="578">
        <v>1.37</v>
      </c>
      <c r="E25" s="328">
        <f t="shared" si="10"/>
        <v>0</v>
      </c>
      <c r="F25" s="325">
        <f t="shared" si="8"/>
        <v>0</v>
      </c>
      <c r="G25" s="330"/>
      <c r="H25" s="330"/>
      <c r="I25" s="330"/>
      <c r="J25" s="330"/>
      <c r="K25" s="330"/>
      <c r="L25" s="330"/>
      <c r="M25" s="330"/>
      <c r="N25" s="330"/>
      <c r="O25" s="330"/>
      <c r="P25" s="330"/>
      <c r="Q25" s="330"/>
      <c r="R25" s="325">
        <f>SUM(S25:V25,AB25:BC25,X25:Z25)</f>
        <v>0</v>
      </c>
      <c r="S25" s="330"/>
      <c r="T25" s="330"/>
      <c r="U25" s="330"/>
      <c r="V25" s="330"/>
      <c r="W25" s="329">
        <f>D25-BE25</f>
        <v>1.37</v>
      </c>
      <c r="X25" s="330"/>
      <c r="Y25" s="330"/>
      <c r="Z25" s="330"/>
      <c r="AA25" s="551">
        <f t="shared" si="9"/>
        <v>0</v>
      </c>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25">
        <f>SUM(AB25:BD25,G25:Q25,X25:Z25,S25:V25)</f>
        <v>0</v>
      </c>
      <c r="BF25" s="314">
        <f>W60</f>
        <v>1.37</v>
      </c>
      <c r="BG25" s="117">
        <f t="shared" si="6"/>
        <v>0</v>
      </c>
      <c r="BH25" s="296"/>
      <c r="BI25" s="295"/>
      <c r="BO25" s="583"/>
      <c r="BP25" s="578"/>
    </row>
    <row r="26" spans="1:68" x14ac:dyDescent="0.25">
      <c r="A26" s="319" t="s">
        <v>22</v>
      </c>
      <c r="B26" s="320" t="s">
        <v>93</v>
      </c>
      <c r="C26" s="314" t="s">
        <v>53</v>
      </c>
      <c r="D26" s="578"/>
      <c r="E26" s="328">
        <f t="shared" si="10"/>
        <v>0</v>
      </c>
      <c r="F26" s="325">
        <f t="shared" si="8"/>
        <v>0</v>
      </c>
      <c r="G26" s="330"/>
      <c r="H26" s="330"/>
      <c r="I26" s="330"/>
      <c r="J26" s="330"/>
      <c r="K26" s="330"/>
      <c r="L26" s="330"/>
      <c r="M26" s="330"/>
      <c r="N26" s="330"/>
      <c r="O26" s="330"/>
      <c r="P26" s="330"/>
      <c r="Q26" s="330"/>
      <c r="R26" s="325">
        <f>SUM(S26:W26,AB26:BC26,Y26:Z26)</f>
        <v>0</v>
      </c>
      <c r="S26" s="330"/>
      <c r="T26" s="330"/>
      <c r="U26" s="330"/>
      <c r="V26" s="330"/>
      <c r="W26" s="330"/>
      <c r="X26" s="329">
        <f>D26-BE26</f>
        <v>0</v>
      </c>
      <c r="Y26" s="330"/>
      <c r="Z26" s="330"/>
      <c r="AA26" s="551">
        <f t="shared" si="9"/>
        <v>0</v>
      </c>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25">
        <f>SUM(AB26:BD26,G26:Q26,Y26:Z26,S26:W26)</f>
        <v>0</v>
      </c>
      <c r="BF26" s="314">
        <f>X60</f>
        <v>0</v>
      </c>
      <c r="BG26" s="117">
        <f t="shared" si="6"/>
        <v>0</v>
      </c>
      <c r="BH26" s="296"/>
      <c r="BI26" s="295"/>
      <c r="BO26" s="583"/>
      <c r="BP26" s="578"/>
    </row>
    <row r="27" spans="1:68" x14ac:dyDescent="0.25">
      <c r="A27" s="319" t="s">
        <v>23</v>
      </c>
      <c r="B27" s="320" t="s">
        <v>94</v>
      </c>
      <c r="C27" s="314" t="s">
        <v>46</v>
      </c>
      <c r="D27" s="601"/>
      <c r="E27" s="328">
        <f t="shared" si="10"/>
        <v>0</v>
      </c>
      <c r="F27" s="325">
        <f t="shared" si="8"/>
        <v>0</v>
      </c>
      <c r="G27" s="330"/>
      <c r="H27" s="330"/>
      <c r="I27" s="330"/>
      <c r="J27" s="330"/>
      <c r="K27" s="330"/>
      <c r="L27" s="330"/>
      <c r="M27" s="330"/>
      <c r="N27" s="330"/>
      <c r="O27" s="330"/>
      <c r="P27" s="330"/>
      <c r="Q27" s="330"/>
      <c r="R27" s="325">
        <f>SUM(S27:X27,AB27:BC27,Z27)</f>
        <v>0</v>
      </c>
      <c r="S27" s="330"/>
      <c r="T27" s="330"/>
      <c r="U27" s="330"/>
      <c r="V27" s="330"/>
      <c r="W27" s="330"/>
      <c r="X27" s="330"/>
      <c r="Y27" s="329">
        <f>D27-BE27</f>
        <v>0</v>
      </c>
      <c r="Z27" s="330"/>
      <c r="AA27" s="551">
        <f t="shared" si="9"/>
        <v>0</v>
      </c>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25">
        <f>SUM(AB27:BD27,G27:Q27,Z27,S27:X27)</f>
        <v>0</v>
      </c>
      <c r="BF27" s="314">
        <f>Y60</f>
        <v>0</v>
      </c>
      <c r="BG27" s="117">
        <f t="shared" si="6"/>
        <v>0</v>
      </c>
      <c r="BH27" s="296"/>
      <c r="BI27" s="295"/>
      <c r="BO27" s="583"/>
      <c r="BP27" s="578"/>
    </row>
    <row r="28" spans="1:68" x14ac:dyDescent="0.25">
      <c r="A28" s="319"/>
      <c r="B28" s="320" t="s">
        <v>106</v>
      </c>
      <c r="C28" s="314" t="s">
        <v>54</v>
      </c>
      <c r="D28" s="578"/>
      <c r="E28" s="328">
        <f t="shared" si="10"/>
        <v>0</v>
      </c>
      <c r="F28" s="325">
        <f t="shared" si="8"/>
        <v>0</v>
      </c>
      <c r="G28" s="330"/>
      <c r="H28" s="330"/>
      <c r="I28" s="330"/>
      <c r="J28" s="330"/>
      <c r="K28" s="330"/>
      <c r="L28" s="330"/>
      <c r="M28" s="330"/>
      <c r="N28" s="330"/>
      <c r="O28" s="330"/>
      <c r="P28" s="330"/>
      <c r="Q28" s="330"/>
      <c r="R28" s="325">
        <f>SUM(S28:Y28,AB28:BC28)</f>
        <v>0</v>
      </c>
      <c r="S28" s="330"/>
      <c r="T28" s="330"/>
      <c r="U28" s="330"/>
      <c r="V28" s="330"/>
      <c r="W28" s="330"/>
      <c r="X28" s="330"/>
      <c r="Y28" s="330"/>
      <c r="Z28" s="329">
        <f>D28-BE28</f>
        <v>0</v>
      </c>
      <c r="AA28" s="551">
        <f t="shared" si="9"/>
        <v>0</v>
      </c>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25">
        <f>SUM(AB28:BD28,G28:Q28,S28:Y28)</f>
        <v>0</v>
      </c>
      <c r="BF28" s="314">
        <f>Z60</f>
        <v>13.24</v>
      </c>
      <c r="BG28" s="117"/>
      <c r="BH28" s="296"/>
      <c r="BI28" s="295"/>
      <c r="BO28" s="583"/>
      <c r="BP28" s="578"/>
    </row>
    <row r="29" spans="1:68" s="554" customFormat="1" x14ac:dyDescent="0.25">
      <c r="A29" s="555" t="s">
        <v>47</v>
      </c>
      <c r="B29" s="556" t="s">
        <v>139</v>
      </c>
      <c r="C29" s="557" t="s">
        <v>31</v>
      </c>
      <c r="D29" s="606">
        <f>SUM(D30:D45)</f>
        <v>169.53000000000003</v>
      </c>
      <c r="E29" s="559">
        <f t="shared" si="10"/>
        <v>0</v>
      </c>
      <c r="F29" s="551">
        <f t="shared" si="8"/>
        <v>0</v>
      </c>
      <c r="G29" s="551">
        <f>SUM(G30:G45)</f>
        <v>0</v>
      </c>
      <c r="H29" s="551">
        <f t="shared" ref="H29:Z29" si="11">SUM(H30:H45)</f>
        <v>0</v>
      </c>
      <c r="I29" s="551">
        <f t="shared" si="11"/>
        <v>0</v>
      </c>
      <c r="J29" s="551">
        <f t="shared" si="11"/>
        <v>0</v>
      </c>
      <c r="K29" s="551">
        <f t="shared" si="11"/>
        <v>0</v>
      </c>
      <c r="L29" s="551">
        <f t="shared" si="11"/>
        <v>0</v>
      </c>
      <c r="M29" s="551">
        <f t="shared" si="11"/>
        <v>0</v>
      </c>
      <c r="N29" s="551">
        <f t="shared" si="11"/>
        <v>0</v>
      </c>
      <c r="O29" s="551">
        <f t="shared" si="11"/>
        <v>0</v>
      </c>
      <c r="P29" s="551">
        <f t="shared" si="11"/>
        <v>0</v>
      </c>
      <c r="Q29" s="551">
        <f t="shared" si="11"/>
        <v>0</v>
      </c>
      <c r="R29" s="551">
        <f t="shared" si="11"/>
        <v>0.22</v>
      </c>
      <c r="S29" s="551">
        <f t="shared" si="11"/>
        <v>0.1</v>
      </c>
      <c r="T29" s="551">
        <f t="shared" si="11"/>
        <v>0</v>
      </c>
      <c r="U29" s="551">
        <f t="shared" si="11"/>
        <v>0</v>
      </c>
      <c r="V29" s="551">
        <f t="shared" si="11"/>
        <v>0</v>
      </c>
      <c r="W29" s="551">
        <f t="shared" si="11"/>
        <v>0</v>
      </c>
      <c r="X29" s="551">
        <f t="shared" si="11"/>
        <v>0</v>
      </c>
      <c r="Y29" s="551">
        <f t="shared" si="11"/>
        <v>0</v>
      </c>
      <c r="Z29" s="551">
        <f t="shared" si="11"/>
        <v>0</v>
      </c>
      <c r="AA29" s="551">
        <f>D29-BE29</f>
        <v>169.31000000000003</v>
      </c>
      <c r="AB29" s="551">
        <f>SUM(AB31:AB45)</f>
        <v>0</v>
      </c>
      <c r="AC29" s="551">
        <f>SUM(AC30,AC32:AC45)</f>
        <v>0</v>
      </c>
      <c r="AD29" s="551">
        <f>SUM(AD30:AD31,AD33:AD45)</f>
        <v>0</v>
      </c>
      <c r="AE29" s="551">
        <f>SUM(AE30:AE32,AE34:AE45)</f>
        <v>0</v>
      </c>
      <c r="AF29" s="551">
        <f>SUM(AF30:AF33,AF35:AF45)</f>
        <v>0</v>
      </c>
      <c r="AG29" s="551">
        <f>SUM(AG30:AG34,AG36:AG45)</f>
        <v>0</v>
      </c>
      <c r="AH29" s="551">
        <f>SUM(AH30:AH35,AH37:AH45)</f>
        <v>0</v>
      </c>
      <c r="AI29" s="551">
        <f>SUM(AI30:AI36,AI38:AI45)</f>
        <v>0</v>
      </c>
      <c r="AJ29" s="551">
        <f>SUM(AJ30:AJ37,AJ39:AJ45)</f>
        <v>0</v>
      </c>
      <c r="AK29" s="551">
        <f>SUM(AK30:AK38,AK40:AK45)</f>
        <v>0</v>
      </c>
      <c r="AL29" s="551">
        <f>SUM(AL30:AL39,AL41:AL45)</f>
        <v>0</v>
      </c>
      <c r="AM29" s="551">
        <f>SUM(AM30:AM40,AM42:AM45)</f>
        <v>0</v>
      </c>
      <c r="AN29" s="551">
        <f>SUM(AN30:AN41,AN43:AN45)</f>
        <v>0</v>
      </c>
      <c r="AO29" s="551">
        <f>SUM(AO30:AO42,AO44:AO45)</f>
        <v>0</v>
      </c>
      <c r="AP29" s="551">
        <f>SUM(AP30:AP43,AP45)</f>
        <v>0</v>
      </c>
      <c r="AQ29" s="551">
        <f>SUM(AQ30:AQ44)</f>
        <v>0</v>
      </c>
      <c r="AR29" s="551">
        <f>SUM(AR30:AR45)</f>
        <v>0</v>
      </c>
      <c r="AS29" s="551">
        <f t="shared" ref="AS29:BD29" si="12">SUM(AS30:AS45)</f>
        <v>0.12</v>
      </c>
      <c r="AT29" s="551">
        <f t="shared" si="12"/>
        <v>0</v>
      </c>
      <c r="AU29" s="551">
        <f t="shared" si="12"/>
        <v>0</v>
      </c>
      <c r="AV29" s="551">
        <f t="shared" si="12"/>
        <v>0</v>
      </c>
      <c r="AW29" s="551">
        <f t="shared" si="12"/>
        <v>0</v>
      </c>
      <c r="AX29" s="551">
        <f t="shared" si="12"/>
        <v>0</v>
      </c>
      <c r="AY29" s="551">
        <f t="shared" si="12"/>
        <v>0</v>
      </c>
      <c r="AZ29" s="551">
        <f t="shared" si="12"/>
        <v>0</v>
      </c>
      <c r="BA29" s="551">
        <f t="shared" si="12"/>
        <v>0</v>
      </c>
      <c r="BB29" s="551">
        <f t="shared" si="12"/>
        <v>0</v>
      </c>
      <c r="BC29" s="551">
        <f t="shared" si="12"/>
        <v>0</v>
      </c>
      <c r="BD29" s="551">
        <f t="shared" si="12"/>
        <v>0</v>
      </c>
      <c r="BE29" s="551">
        <f>SUM(BE30:BE45)</f>
        <v>0.22</v>
      </c>
      <c r="BF29" s="557">
        <f>AA60</f>
        <v>196.37000000000003</v>
      </c>
      <c r="BG29" s="560">
        <f>D29-BF29</f>
        <v>-26.840000000000003</v>
      </c>
      <c r="BH29" s="561"/>
      <c r="BI29" s="562"/>
      <c r="BO29" s="583"/>
      <c r="BP29" s="578"/>
    </row>
    <row r="30" spans="1:68" x14ac:dyDescent="0.25">
      <c r="A30" s="319" t="s">
        <v>442</v>
      </c>
      <c r="B30" s="320" t="s">
        <v>248</v>
      </c>
      <c r="C30" s="314" t="s">
        <v>249</v>
      </c>
      <c r="D30" s="579">
        <v>122.59</v>
      </c>
      <c r="E30" s="328">
        <f t="shared" si="10"/>
        <v>0</v>
      </c>
      <c r="F30" s="325">
        <f t="shared" si="8"/>
        <v>0</v>
      </c>
      <c r="G30" s="330"/>
      <c r="H30" s="330"/>
      <c r="I30" s="330"/>
      <c r="J30" s="330"/>
      <c r="K30" s="330"/>
      <c r="L30" s="330"/>
      <c r="M30" s="330"/>
      <c r="N30" s="330"/>
      <c r="O30" s="330"/>
      <c r="P30" s="330"/>
      <c r="Q30" s="330"/>
      <c r="R30" s="325">
        <f>SUM(S30:Z30,AC30:BC30)</f>
        <v>0</v>
      </c>
      <c r="S30" s="330"/>
      <c r="T30" s="330"/>
      <c r="U30" s="330"/>
      <c r="V30" s="330"/>
      <c r="W30" s="330"/>
      <c r="X30" s="330"/>
      <c r="Y30" s="330"/>
      <c r="Z30" s="330"/>
      <c r="AA30" s="551">
        <f>SUM(AC30:AQ30)</f>
        <v>0</v>
      </c>
      <c r="AB30" s="337">
        <f>D30-BE30</f>
        <v>122.59</v>
      </c>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25">
        <f>SUM(G30:Q30,S30:Z30,AC30:BD30)</f>
        <v>0</v>
      </c>
      <c r="BF30" s="314">
        <f>AB60</f>
        <v>135.99</v>
      </c>
      <c r="BG30" s="117">
        <f t="shared" ref="BG30:BG58" si="13">D30-BF30</f>
        <v>-13.400000000000006</v>
      </c>
      <c r="BH30" s="296"/>
      <c r="BI30" s="295"/>
      <c r="BO30" s="583"/>
      <c r="BP30" s="578"/>
    </row>
    <row r="31" spans="1:68" x14ac:dyDescent="0.25">
      <c r="A31" s="319" t="s">
        <v>442</v>
      </c>
      <c r="B31" s="320" t="s">
        <v>257</v>
      </c>
      <c r="C31" s="314" t="s">
        <v>258</v>
      </c>
      <c r="D31" s="578">
        <v>22.87</v>
      </c>
      <c r="E31" s="328">
        <f t="shared" si="10"/>
        <v>0</v>
      </c>
      <c r="F31" s="325">
        <f t="shared" si="8"/>
        <v>0</v>
      </c>
      <c r="G31" s="330"/>
      <c r="H31" s="330"/>
      <c r="I31" s="330"/>
      <c r="J31" s="330"/>
      <c r="K31" s="330"/>
      <c r="L31" s="330"/>
      <c r="M31" s="330"/>
      <c r="N31" s="330"/>
      <c r="O31" s="330"/>
      <c r="P31" s="330"/>
      <c r="Q31" s="330"/>
      <c r="R31" s="325">
        <f>SUM(S31:Z31,AD31:BC31,AB31)</f>
        <v>0</v>
      </c>
      <c r="S31" s="330"/>
      <c r="T31" s="330"/>
      <c r="U31" s="330"/>
      <c r="V31" s="330"/>
      <c r="W31" s="330"/>
      <c r="X31" s="330"/>
      <c r="Y31" s="330"/>
      <c r="Z31" s="330"/>
      <c r="AA31" s="551">
        <f>SUM(AB31,AD31:AQ31)</f>
        <v>0</v>
      </c>
      <c r="AB31" s="330"/>
      <c r="AC31" s="337">
        <f>D31-BE31</f>
        <v>22.87</v>
      </c>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25">
        <f>SUM(G31:Q31,S31:Z31,AD31:BD31,AB31)</f>
        <v>0</v>
      </c>
      <c r="BF31" s="314">
        <f>AC60</f>
        <v>36.120000000000005</v>
      </c>
      <c r="BG31" s="117">
        <f t="shared" si="13"/>
        <v>-13.250000000000004</v>
      </c>
      <c r="BH31" s="296"/>
      <c r="BI31" s="295"/>
      <c r="BO31" s="583"/>
      <c r="BP31" s="578"/>
    </row>
    <row r="32" spans="1:68" x14ac:dyDescent="0.25">
      <c r="A32" s="319" t="s">
        <v>442</v>
      </c>
      <c r="B32" s="320" t="s">
        <v>443</v>
      </c>
      <c r="C32" s="314" t="s">
        <v>245</v>
      </c>
      <c r="D32" s="578">
        <v>0.13</v>
      </c>
      <c r="E32" s="328">
        <f t="shared" si="10"/>
        <v>0</v>
      </c>
      <c r="F32" s="325">
        <f t="shared" si="8"/>
        <v>0</v>
      </c>
      <c r="G32" s="330"/>
      <c r="H32" s="330"/>
      <c r="I32" s="330"/>
      <c r="J32" s="330"/>
      <c r="K32" s="330"/>
      <c r="L32" s="330"/>
      <c r="M32" s="330"/>
      <c r="N32" s="330"/>
      <c r="O32" s="330"/>
      <c r="P32" s="330"/>
      <c r="Q32" s="330"/>
      <c r="R32" s="325">
        <f>SUM(S32:Z32,AE32:BC32,AB32:AC32)</f>
        <v>0</v>
      </c>
      <c r="S32" s="330"/>
      <c r="T32" s="330"/>
      <c r="U32" s="330"/>
      <c r="V32" s="330"/>
      <c r="W32" s="330"/>
      <c r="X32" s="330"/>
      <c r="Y32" s="330"/>
      <c r="Z32" s="330"/>
      <c r="AA32" s="551">
        <f>SUM(AB32:AC32,AE32:AQ32)</f>
        <v>0</v>
      </c>
      <c r="AB32" s="330"/>
      <c r="AC32" s="330"/>
      <c r="AD32" s="337">
        <f>D32-BE32</f>
        <v>0.13</v>
      </c>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25">
        <f>SUM(G32:Q32,S32:Z32,AE32:BD32,AB32:AC32)</f>
        <v>0</v>
      </c>
      <c r="BF32" s="314">
        <f>AD60</f>
        <v>0.13</v>
      </c>
      <c r="BG32" s="117">
        <f t="shared" si="13"/>
        <v>0</v>
      </c>
      <c r="BH32" s="296"/>
      <c r="BI32" s="295"/>
      <c r="BO32" s="583"/>
      <c r="BP32" s="578"/>
    </row>
    <row r="33" spans="1:68" x14ac:dyDescent="0.25">
      <c r="A33" s="319" t="s">
        <v>442</v>
      </c>
      <c r="B33" s="320" t="s">
        <v>444</v>
      </c>
      <c r="C33" s="314" t="s">
        <v>436</v>
      </c>
      <c r="D33" s="578">
        <v>0.21</v>
      </c>
      <c r="E33" s="328">
        <f t="shared" si="10"/>
        <v>0</v>
      </c>
      <c r="F33" s="325">
        <f t="shared" si="8"/>
        <v>0</v>
      </c>
      <c r="G33" s="330"/>
      <c r="H33" s="330"/>
      <c r="I33" s="330"/>
      <c r="J33" s="330"/>
      <c r="K33" s="330"/>
      <c r="L33" s="330"/>
      <c r="M33" s="330"/>
      <c r="N33" s="330"/>
      <c r="O33" s="330"/>
      <c r="P33" s="330"/>
      <c r="Q33" s="330"/>
      <c r="R33" s="325">
        <f>SUM(S33:Z33,AF33:BC33,AB33:AD33)</f>
        <v>0</v>
      </c>
      <c r="S33" s="330"/>
      <c r="T33" s="330"/>
      <c r="U33" s="330"/>
      <c r="V33" s="330"/>
      <c r="W33" s="330"/>
      <c r="X33" s="330"/>
      <c r="Y33" s="330"/>
      <c r="Z33" s="330"/>
      <c r="AA33" s="551">
        <f>SUM(AB33:AD33,AF33:AQ33)</f>
        <v>0</v>
      </c>
      <c r="AB33" s="330"/>
      <c r="AC33" s="330"/>
      <c r="AD33" s="330"/>
      <c r="AE33" s="337">
        <f>D33-BE33</f>
        <v>0.21</v>
      </c>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25">
        <f>SUM(G33:Q33,S33:Z33,AF33:BD33,AB33:AD33)</f>
        <v>0</v>
      </c>
      <c r="BF33" s="314">
        <f>AE60</f>
        <v>0.21</v>
      </c>
      <c r="BG33" s="117">
        <f t="shared" si="13"/>
        <v>0</v>
      </c>
      <c r="BH33" s="296"/>
      <c r="BI33" s="295"/>
      <c r="BO33" s="583"/>
      <c r="BP33" s="578"/>
    </row>
    <row r="34" spans="1:68" x14ac:dyDescent="0.25">
      <c r="A34" s="319" t="s">
        <v>442</v>
      </c>
      <c r="B34" s="320" t="s">
        <v>277</v>
      </c>
      <c r="C34" s="314" t="s">
        <v>246</v>
      </c>
      <c r="D34" s="578">
        <v>2.04</v>
      </c>
      <c r="E34" s="328">
        <f t="shared" si="10"/>
        <v>0</v>
      </c>
      <c r="F34" s="325">
        <f t="shared" si="8"/>
        <v>0</v>
      </c>
      <c r="G34" s="330"/>
      <c r="H34" s="330"/>
      <c r="I34" s="330"/>
      <c r="J34" s="330"/>
      <c r="K34" s="330"/>
      <c r="L34" s="330"/>
      <c r="M34" s="330"/>
      <c r="N34" s="330"/>
      <c r="O34" s="330"/>
      <c r="P34" s="330"/>
      <c r="Q34" s="330"/>
      <c r="R34" s="325">
        <f>SUM(S34:Z34,AG34:BC34,AB34:AE34)</f>
        <v>0.22</v>
      </c>
      <c r="S34" s="330">
        <v>0.1</v>
      </c>
      <c r="T34" s="330"/>
      <c r="U34" s="330"/>
      <c r="V34" s="330"/>
      <c r="W34" s="330"/>
      <c r="X34" s="330"/>
      <c r="Y34" s="330"/>
      <c r="Z34" s="330"/>
      <c r="AA34" s="551">
        <f>SUM(AB34:AE34,AG34:AQ34)</f>
        <v>0</v>
      </c>
      <c r="AB34" s="330"/>
      <c r="AC34" s="330"/>
      <c r="AD34" s="330"/>
      <c r="AE34" s="330"/>
      <c r="AF34" s="337">
        <f>D34-BE34</f>
        <v>1.82</v>
      </c>
      <c r="AG34" s="330"/>
      <c r="AH34" s="330"/>
      <c r="AI34" s="330"/>
      <c r="AJ34" s="330"/>
      <c r="AK34" s="330"/>
      <c r="AL34" s="330"/>
      <c r="AM34" s="330"/>
      <c r="AN34" s="330"/>
      <c r="AO34" s="330"/>
      <c r="AP34" s="330"/>
      <c r="AQ34" s="330"/>
      <c r="AR34" s="330"/>
      <c r="AS34" s="330">
        <v>0.12</v>
      </c>
      <c r="AT34" s="330"/>
      <c r="AU34" s="330"/>
      <c r="AV34" s="330"/>
      <c r="AW34" s="330"/>
      <c r="AX34" s="330"/>
      <c r="AY34" s="330"/>
      <c r="AZ34" s="330"/>
      <c r="BA34" s="330"/>
      <c r="BB34" s="330"/>
      <c r="BC34" s="330"/>
      <c r="BD34" s="330"/>
      <c r="BE34" s="325">
        <f>SUM(G34:Q34,S34:Z34,AG34:BD34,AB34:AE34)</f>
        <v>0.22</v>
      </c>
      <c r="BF34" s="314">
        <f>AF60</f>
        <v>2.02</v>
      </c>
      <c r="BG34" s="117">
        <f t="shared" si="13"/>
        <v>2.0000000000000018E-2</v>
      </c>
      <c r="BH34" s="296"/>
      <c r="BI34" s="295"/>
      <c r="BO34" s="583"/>
      <c r="BP34" s="578"/>
    </row>
    <row r="35" spans="1:68" x14ac:dyDescent="0.25">
      <c r="A35" s="319" t="s">
        <v>442</v>
      </c>
      <c r="B35" s="320" t="s">
        <v>445</v>
      </c>
      <c r="C35" s="314" t="s">
        <v>437</v>
      </c>
      <c r="D35" s="578">
        <v>1.49</v>
      </c>
      <c r="E35" s="328">
        <f t="shared" si="10"/>
        <v>0</v>
      </c>
      <c r="F35" s="325">
        <f t="shared" si="8"/>
        <v>0</v>
      </c>
      <c r="G35" s="330"/>
      <c r="H35" s="330"/>
      <c r="I35" s="330"/>
      <c r="J35" s="330"/>
      <c r="K35" s="330"/>
      <c r="L35" s="330"/>
      <c r="M35" s="330"/>
      <c r="N35" s="330"/>
      <c r="O35" s="330"/>
      <c r="P35" s="330"/>
      <c r="Q35" s="330"/>
      <c r="R35" s="325">
        <f>SUM(S35:Z35,AH35:BC35,AB35:AF35)</f>
        <v>0</v>
      </c>
      <c r="S35" s="330"/>
      <c r="T35" s="330"/>
      <c r="U35" s="330"/>
      <c r="V35" s="330"/>
      <c r="W35" s="330"/>
      <c r="X35" s="330"/>
      <c r="Y35" s="330"/>
      <c r="Z35" s="330"/>
      <c r="AA35" s="551">
        <f>SUM(AB35:AF35,AH35:AQ35)</f>
        <v>0</v>
      </c>
      <c r="AB35" s="330"/>
      <c r="AC35" s="330"/>
      <c r="AD35" s="330"/>
      <c r="AE35" s="330"/>
      <c r="AF35" s="330"/>
      <c r="AG35" s="337">
        <f>D35-BE35</f>
        <v>1.49</v>
      </c>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25">
        <f>SUM(G35:Q35,S35:Z35,AH35:BD35,AB35:AF35)</f>
        <v>0</v>
      </c>
      <c r="BF35" s="314">
        <f>AG60</f>
        <v>1.49</v>
      </c>
      <c r="BG35" s="117">
        <f t="shared" si="13"/>
        <v>0</v>
      </c>
      <c r="BH35" s="296"/>
      <c r="BI35" s="295"/>
      <c r="BO35" s="583"/>
      <c r="BP35" s="578"/>
    </row>
    <row r="36" spans="1:68" x14ac:dyDescent="0.25">
      <c r="A36" s="319" t="s">
        <v>442</v>
      </c>
      <c r="B36" s="320" t="s">
        <v>449</v>
      </c>
      <c r="C36" s="314" t="s">
        <v>438</v>
      </c>
      <c r="D36" s="578">
        <v>0.03</v>
      </c>
      <c r="E36" s="328">
        <f t="shared" si="10"/>
        <v>0</v>
      </c>
      <c r="F36" s="325">
        <f t="shared" si="8"/>
        <v>0</v>
      </c>
      <c r="G36" s="330"/>
      <c r="H36" s="330"/>
      <c r="I36" s="330"/>
      <c r="J36" s="330"/>
      <c r="K36" s="330"/>
      <c r="L36" s="330"/>
      <c r="M36" s="330"/>
      <c r="N36" s="330"/>
      <c r="O36" s="330"/>
      <c r="P36" s="330"/>
      <c r="Q36" s="330"/>
      <c r="R36" s="325">
        <f>SUM(S36:Z36,AI36:BC36,AB36:AG36)</f>
        <v>0</v>
      </c>
      <c r="S36" s="330"/>
      <c r="T36" s="330"/>
      <c r="U36" s="330"/>
      <c r="V36" s="330"/>
      <c r="W36" s="330"/>
      <c r="X36" s="330"/>
      <c r="Y36" s="330"/>
      <c r="Z36" s="330"/>
      <c r="AA36" s="551">
        <f>SUM(AB36:AG36,AI36:AQ36)</f>
        <v>0</v>
      </c>
      <c r="AB36" s="330"/>
      <c r="AC36" s="330"/>
      <c r="AD36" s="330"/>
      <c r="AE36" s="330"/>
      <c r="AF36" s="330"/>
      <c r="AG36" s="330"/>
      <c r="AH36" s="337">
        <f>D36-BE36</f>
        <v>0.03</v>
      </c>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25">
        <f>SUM(G36:Q36,S36:Z36,AI36:BD36,AB36:AG36)</f>
        <v>0</v>
      </c>
      <c r="BF36" s="314">
        <f>AH60</f>
        <v>0.03</v>
      </c>
      <c r="BG36" s="117">
        <f t="shared" si="13"/>
        <v>0</v>
      </c>
      <c r="BH36" s="296"/>
      <c r="BI36" s="295"/>
      <c r="BO36" s="583"/>
      <c r="BP36" s="578"/>
    </row>
    <row r="37" spans="1:68" x14ac:dyDescent="0.25">
      <c r="A37" s="319" t="s">
        <v>442</v>
      </c>
      <c r="B37" s="320" t="s">
        <v>363</v>
      </c>
      <c r="C37" s="314" t="s">
        <v>364</v>
      </c>
      <c r="D37" s="580">
        <v>0.02</v>
      </c>
      <c r="E37" s="328">
        <f t="shared" si="10"/>
        <v>0</v>
      </c>
      <c r="F37" s="325">
        <f t="shared" si="8"/>
        <v>0</v>
      </c>
      <c r="G37" s="330"/>
      <c r="H37" s="330"/>
      <c r="I37" s="330"/>
      <c r="J37" s="330"/>
      <c r="K37" s="330"/>
      <c r="L37" s="330"/>
      <c r="M37" s="330"/>
      <c r="N37" s="330"/>
      <c r="O37" s="330"/>
      <c r="P37" s="330"/>
      <c r="Q37" s="330"/>
      <c r="R37" s="325">
        <f>SUM(S37:Z37,AJ37:BC37,AB37:AH37)</f>
        <v>0</v>
      </c>
      <c r="S37" s="330"/>
      <c r="T37" s="330"/>
      <c r="U37" s="330"/>
      <c r="V37" s="330"/>
      <c r="W37" s="330"/>
      <c r="X37" s="330"/>
      <c r="Y37" s="330"/>
      <c r="Z37" s="330"/>
      <c r="AA37" s="551">
        <f>SUM(AB37:AH37,AJ37:AQ37)</f>
        <v>0</v>
      </c>
      <c r="AB37" s="330"/>
      <c r="AC37" s="330"/>
      <c r="AD37" s="330"/>
      <c r="AE37" s="330"/>
      <c r="AF37" s="330"/>
      <c r="AG37" s="330"/>
      <c r="AH37" s="330"/>
      <c r="AI37" s="337">
        <f>D37-BE37</f>
        <v>0.02</v>
      </c>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25">
        <f>SUM(G37:Q37,S37:Z37,AJ37:BD37,AB37:AH37)</f>
        <v>0</v>
      </c>
      <c r="BF37" s="314">
        <f>AI60</f>
        <v>0.23</v>
      </c>
      <c r="BG37" s="117">
        <f t="shared" si="13"/>
        <v>-0.21000000000000002</v>
      </c>
      <c r="BH37" s="296"/>
      <c r="BI37" s="295"/>
      <c r="BO37" s="583"/>
      <c r="BP37" s="578"/>
    </row>
    <row r="38" spans="1:68" x14ac:dyDescent="0.25">
      <c r="A38" s="319" t="s">
        <v>442</v>
      </c>
      <c r="B38" s="320" t="s">
        <v>450</v>
      </c>
      <c r="C38" s="314" t="s">
        <v>439</v>
      </c>
      <c r="D38" s="601"/>
      <c r="E38" s="328">
        <f t="shared" si="10"/>
        <v>0</v>
      </c>
      <c r="F38" s="325">
        <f t="shared" si="8"/>
        <v>0</v>
      </c>
      <c r="G38" s="330"/>
      <c r="H38" s="330"/>
      <c r="I38" s="330"/>
      <c r="J38" s="330"/>
      <c r="K38" s="330"/>
      <c r="L38" s="330"/>
      <c r="M38" s="330"/>
      <c r="N38" s="330"/>
      <c r="O38" s="330"/>
      <c r="P38" s="330"/>
      <c r="Q38" s="330"/>
      <c r="R38" s="325">
        <f>SUM(S38:Z38,AK38:BC38,AB38:AI38)</f>
        <v>0</v>
      </c>
      <c r="S38" s="330"/>
      <c r="T38" s="330"/>
      <c r="U38" s="330"/>
      <c r="V38" s="330"/>
      <c r="W38" s="330"/>
      <c r="X38" s="330"/>
      <c r="Y38" s="330"/>
      <c r="Z38" s="330"/>
      <c r="AA38" s="551">
        <f>SUM(AB38:AI38,AK38:AQ38)</f>
        <v>0</v>
      </c>
      <c r="AB38" s="330"/>
      <c r="AC38" s="330"/>
      <c r="AD38" s="330"/>
      <c r="AE38" s="330"/>
      <c r="AF38" s="330"/>
      <c r="AG38" s="330"/>
      <c r="AH38" s="330"/>
      <c r="AI38" s="330"/>
      <c r="AJ38" s="337">
        <f>D38-BE38</f>
        <v>0</v>
      </c>
      <c r="AK38" s="330"/>
      <c r="AL38" s="330"/>
      <c r="AM38" s="330"/>
      <c r="AN38" s="330"/>
      <c r="AO38" s="330"/>
      <c r="AP38" s="330"/>
      <c r="AQ38" s="330"/>
      <c r="AR38" s="330"/>
      <c r="AS38" s="330"/>
      <c r="AT38" s="330"/>
      <c r="AU38" s="330"/>
      <c r="AV38" s="330"/>
      <c r="AW38" s="330"/>
      <c r="AX38" s="330"/>
      <c r="AY38" s="330"/>
      <c r="AZ38" s="330"/>
      <c r="BA38" s="330"/>
      <c r="BB38" s="330"/>
      <c r="BC38" s="330"/>
      <c r="BD38" s="330"/>
      <c r="BE38" s="325">
        <f>SUM(G38:Q38,S38:Z38,AK38:BD38,AB38:AI38)</f>
        <v>0</v>
      </c>
      <c r="BF38" s="314">
        <f>AJ60</f>
        <v>0</v>
      </c>
      <c r="BG38" s="117">
        <f t="shared" si="13"/>
        <v>0</v>
      </c>
      <c r="BH38" s="296"/>
      <c r="BI38" s="295"/>
      <c r="BO38" s="583"/>
      <c r="BP38" s="578"/>
    </row>
    <row r="39" spans="1:68" x14ac:dyDescent="0.25">
      <c r="A39" s="319" t="s">
        <v>442</v>
      </c>
      <c r="B39" s="320" t="s">
        <v>454</v>
      </c>
      <c r="C39" s="314" t="s">
        <v>156</v>
      </c>
      <c r="D39" s="578"/>
      <c r="E39" s="328">
        <f t="shared" si="10"/>
        <v>0</v>
      </c>
      <c r="F39" s="325">
        <f t="shared" si="8"/>
        <v>0</v>
      </c>
      <c r="G39" s="330"/>
      <c r="H39" s="330"/>
      <c r="I39" s="330"/>
      <c r="J39" s="330"/>
      <c r="K39" s="330"/>
      <c r="L39" s="330"/>
      <c r="M39" s="330"/>
      <c r="N39" s="330"/>
      <c r="O39" s="330"/>
      <c r="P39" s="330"/>
      <c r="Q39" s="330"/>
      <c r="R39" s="325">
        <f>SUM(S39:Z39,AL39:BC39,AB39:AJ39)</f>
        <v>0</v>
      </c>
      <c r="S39" s="330"/>
      <c r="T39" s="330"/>
      <c r="U39" s="330"/>
      <c r="V39" s="330"/>
      <c r="W39" s="330"/>
      <c r="X39" s="330"/>
      <c r="Y39" s="330"/>
      <c r="Z39" s="330"/>
      <c r="AA39" s="551">
        <f>SUM(AB39:AJ39,AL39:AQ39)</f>
        <v>0</v>
      </c>
      <c r="AB39" s="330"/>
      <c r="AC39" s="330"/>
      <c r="AD39" s="330"/>
      <c r="AE39" s="330"/>
      <c r="AF39" s="330"/>
      <c r="AG39" s="330"/>
      <c r="AH39" s="330"/>
      <c r="AI39" s="330"/>
      <c r="AJ39" s="330"/>
      <c r="AK39" s="337">
        <f>D39-BE39</f>
        <v>0</v>
      </c>
      <c r="AL39" s="330"/>
      <c r="AM39" s="330"/>
      <c r="AN39" s="330"/>
      <c r="AO39" s="330"/>
      <c r="AP39" s="330"/>
      <c r="AQ39" s="330"/>
      <c r="AR39" s="330"/>
      <c r="AS39" s="330"/>
      <c r="AT39" s="330"/>
      <c r="AU39" s="330"/>
      <c r="AV39" s="330"/>
      <c r="AW39" s="330"/>
      <c r="AX39" s="330"/>
      <c r="AY39" s="330"/>
      <c r="AZ39" s="330"/>
      <c r="BA39" s="330"/>
      <c r="BB39" s="330"/>
      <c r="BC39" s="330"/>
      <c r="BD39" s="330"/>
      <c r="BE39" s="325">
        <f>SUM(G39:Q39,S39:Z39,AL39:BD39,AB39:AJ39)</f>
        <v>0</v>
      </c>
      <c r="BF39" s="314">
        <f>AK60</f>
        <v>0</v>
      </c>
      <c r="BG39" s="117">
        <f t="shared" si="13"/>
        <v>0</v>
      </c>
      <c r="BH39" s="296"/>
      <c r="BI39" s="295"/>
      <c r="BO39" s="583"/>
      <c r="BP39" s="578"/>
    </row>
    <row r="40" spans="1:68" x14ac:dyDescent="0.25">
      <c r="A40" s="319" t="s">
        <v>442</v>
      </c>
      <c r="B40" s="320" t="s">
        <v>88</v>
      </c>
      <c r="C40" s="314" t="s">
        <v>77</v>
      </c>
      <c r="D40" s="601"/>
      <c r="E40" s="328">
        <f t="shared" si="10"/>
        <v>0</v>
      </c>
      <c r="F40" s="325">
        <f t="shared" si="8"/>
        <v>0</v>
      </c>
      <c r="G40" s="330"/>
      <c r="H40" s="330"/>
      <c r="I40" s="330"/>
      <c r="J40" s="330"/>
      <c r="K40" s="330"/>
      <c r="L40" s="330"/>
      <c r="M40" s="330"/>
      <c r="N40" s="330"/>
      <c r="O40" s="330"/>
      <c r="P40" s="330"/>
      <c r="Q40" s="330"/>
      <c r="R40" s="325">
        <f>SUM(S40:Z40,AM40:BC40,AB40:AK40)</f>
        <v>0</v>
      </c>
      <c r="S40" s="330"/>
      <c r="T40" s="330"/>
      <c r="U40" s="330"/>
      <c r="V40" s="330"/>
      <c r="W40" s="330"/>
      <c r="X40" s="330"/>
      <c r="Y40" s="330"/>
      <c r="Z40" s="330"/>
      <c r="AA40" s="551">
        <f>SUM(AB40:AK40,AM40:AQ40)</f>
        <v>0</v>
      </c>
      <c r="AB40" s="330"/>
      <c r="AC40" s="330"/>
      <c r="AD40" s="330"/>
      <c r="AE40" s="330"/>
      <c r="AF40" s="330"/>
      <c r="AG40" s="330"/>
      <c r="AH40" s="330"/>
      <c r="AI40" s="330"/>
      <c r="AJ40" s="330"/>
      <c r="AK40" s="330"/>
      <c r="AL40" s="337">
        <f>D40-BE40</f>
        <v>0</v>
      </c>
      <c r="AM40" s="330"/>
      <c r="AN40" s="330"/>
      <c r="AO40" s="330"/>
      <c r="AP40" s="330"/>
      <c r="AQ40" s="330"/>
      <c r="AR40" s="330"/>
      <c r="AS40" s="330"/>
      <c r="AT40" s="330"/>
      <c r="AU40" s="330"/>
      <c r="AV40" s="330"/>
      <c r="AW40" s="330"/>
      <c r="AX40" s="330"/>
      <c r="AY40" s="330"/>
      <c r="AZ40" s="330"/>
      <c r="BA40" s="330"/>
      <c r="BB40" s="330"/>
      <c r="BC40" s="330"/>
      <c r="BD40" s="330"/>
      <c r="BE40" s="325">
        <f>SUM(G40:Q40,S40:Z40,AM40:BD40,AB40:AK40)</f>
        <v>0</v>
      </c>
      <c r="BF40" s="314">
        <f>AL60</f>
        <v>0</v>
      </c>
      <c r="BG40" s="117">
        <f t="shared" si="13"/>
        <v>0</v>
      </c>
      <c r="BH40" s="296"/>
      <c r="BI40" s="295"/>
      <c r="BO40" s="583"/>
      <c r="BP40" s="578"/>
    </row>
    <row r="41" spans="1:68" x14ac:dyDescent="0.25">
      <c r="A41" s="319" t="s">
        <v>442</v>
      </c>
      <c r="B41" s="320" t="s">
        <v>98</v>
      </c>
      <c r="C41" s="314" t="s">
        <v>103</v>
      </c>
      <c r="D41" s="580">
        <v>0.31</v>
      </c>
      <c r="E41" s="328">
        <f t="shared" si="10"/>
        <v>0</v>
      </c>
      <c r="F41" s="325">
        <f t="shared" si="8"/>
        <v>0</v>
      </c>
      <c r="G41" s="330"/>
      <c r="H41" s="330"/>
      <c r="I41" s="330"/>
      <c r="J41" s="330"/>
      <c r="K41" s="330"/>
      <c r="L41" s="330"/>
      <c r="M41" s="330"/>
      <c r="N41" s="330"/>
      <c r="O41" s="330"/>
      <c r="P41" s="330"/>
      <c r="Q41" s="330"/>
      <c r="R41" s="325">
        <f>SUM(S41:Z41,AN41:BC41,AB41:AL41)</f>
        <v>0</v>
      </c>
      <c r="S41" s="330"/>
      <c r="T41" s="330"/>
      <c r="U41" s="330"/>
      <c r="V41" s="330"/>
      <c r="W41" s="330"/>
      <c r="X41" s="330"/>
      <c r="Y41" s="330"/>
      <c r="Z41" s="330"/>
      <c r="AA41" s="551">
        <f>SUM(AB41:AL41,AN41:AQ41)</f>
        <v>0</v>
      </c>
      <c r="AB41" s="330"/>
      <c r="AC41" s="330"/>
      <c r="AD41" s="330"/>
      <c r="AE41" s="330"/>
      <c r="AF41" s="330"/>
      <c r="AG41" s="330"/>
      <c r="AH41" s="330"/>
      <c r="AI41" s="330"/>
      <c r="AJ41" s="330"/>
      <c r="AK41" s="330"/>
      <c r="AL41" s="330"/>
      <c r="AM41" s="337">
        <f>D41-BE41</f>
        <v>0.31</v>
      </c>
      <c r="AN41" s="330"/>
      <c r="AO41" s="330"/>
      <c r="AP41" s="330"/>
      <c r="AQ41" s="330"/>
      <c r="AR41" s="330"/>
      <c r="AS41" s="330"/>
      <c r="AT41" s="330"/>
      <c r="AU41" s="330"/>
      <c r="AV41" s="330"/>
      <c r="AW41" s="330"/>
      <c r="AX41" s="330"/>
      <c r="AY41" s="330"/>
      <c r="AZ41" s="330"/>
      <c r="BA41" s="330"/>
      <c r="BB41" s="330"/>
      <c r="BC41" s="330"/>
      <c r="BD41" s="330"/>
      <c r="BE41" s="325">
        <f>SUM(G41:Q41,S41:Z41,AN41:BD41,AB41:AL41)</f>
        <v>0</v>
      </c>
      <c r="BF41" s="314">
        <f>AM60</f>
        <v>0.31</v>
      </c>
      <c r="BG41" s="117">
        <f t="shared" si="13"/>
        <v>0</v>
      </c>
      <c r="BH41" s="296"/>
      <c r="BI41" s="295"/>
      <c r="BO41" s="583"/>
      <c r="BP41" s="578"/>
    </row>
    <row r="42" spans="1:68" x14ac:dyDescent="0.25">
      <c r="A42" s="319" t="s">
        <v>442</v>
      </c>
      <c r="B42" s="320" t="s">
        <v>451</v>
      </c>
      <c r="C42" s="314" t="s">
        <v>48</v>
      </c>
      <c r="D42" s="578">
        <v>19.84</v>
      </c>
      <c r="E42" s="328">
        <f t="shared" si="10"/>
        <v>0</v>
      </c>
      <c r="F42" s="325">
        <f t="shared" si="8"/>
        <v>0</v>
      </c>
      <c r="G42" s="330"/>
      <c r="H42" s="330"/>
      <c r="I42" s="330"/>
      <c r="J42" s="330"/>
      <c r="K42" s="330"/>
      <c r="L42" s="330"/>
      <c r="M42" s="330"/>
      <c r="N42" s="330"/>
      <c r="O42" s="330"/>
      <c r="P42" s="330"/>
      <c r="Q42" s="330"/>
      <c r="R42" s="325">
        <f>SUM(S42:Z42,AO42:BC42,AB42:AM42)</f>
        <v>0</v>
      </c>
      <c r="S42" s="330"/>
      <c r="T42" s="330"/>
      <c r="U42" s="330"/>
      <c r="V42" s="330"/>
      <c r="W42" s="330"/>
      <c r="X42" s="330"/>
      <c r="Y42" s="330"/>
      <c r="Z42" s="330"/>
      <c r="AA42" s="551">
        <f>SUM(AB42:AM42,AO42:AQ42)</f>
        <v>0</v>
      </c>
      <c r="AB42" s="330"/>
      <c r="AC42" s="330"/>
      <c r="AD42" s="330"/>
      <c r="AE42" s="330"/>
      <c r="AF42" s="330"/>
      <c r="AG42" s="330"/>
      <c r="AH42" s="330"/>
      <c r="AI42" s="330"/>
      <c r="AJ42" s="330"/>
      <c r="AK42" s="330"/>
      <c r="AL42" s="330"/>
      <c r="AM42" s="330"/>
      <c r="AN42" s="337">
        <f>D42-BE42</f>
        <v>19.84</v>
      </c>
      <c r="AO42" s="330"/>
      <c r="AP42" s="330"/>
      <c r="AQ42" s="330"/>
      <c r="AR42" s="330"/>
      <c r="AS42" s="330"/>
      <c r="AT42" s="330"/>
      <c r="AU42" s="330"/>
      <c r="AV42" s="330"/>
      <c r="AW42" s="330"/>
      <c r="AX42" s="330"/>
      <c r="AY42" s="330"/>
      <c r="AZ42" s="330"/>
      <c r="BA42" s="330"/>
      <c r="BB42" s="330"/>
      <c r="BC42" s="330"/>
      <c r="BD42" s="330"/>
      <c r="BE42" s="325">
        <f>SUM(G42:Q42,S42:Z42,AO42:BD42,AB42:AM42)</f>
        <v>0</v>
      </c>
      <c r="BF42" s="314">
        <f>AN60</f>
        <v>19.84</v>
      </c>
      <c r="BG42" s="117">
        <f t="shared" si="13"/>
        <v>0</v>
      </c>
      <c r="BH42" s="296"/>
      <c r="BI42" s="295"/>
      <c r="BO42" s="583"/>
      <c r="BP42" s="578"/>
    </row>
    <row r="43" spans="1:68" x14ac:dyDescent="0.25">
      <c r="A43" s="319" t="s">
        <v>442</v>
      </c>
      <c r="B43" s="320" t="s">
        <v>452</v>
      </c>
      <c r="C43" s="314" t="s">
        <v>440</v>
      </c>
      <c r="D43" s="601"/>
      <c r="E43" s="328">
        <f t="shared" si="10"/>
        <v>0</v>
      </c>
      <c r="F43" s="325">
        <f t="shared" si="8"/>
        <v>0</v>
      </c>
      <c r="G43" s="330"/>
      <c r="H43" s="330"/>
      <c r="I43" s="330"/>
      <c r="J43" s="330"/>
      <c r="K43" s="330"/>
      <c r="L43" s="330"/>
      <c r="M43" s="330"/>
      <c r="N43" s="330"/>
      <c r="O43" s="330"/>
      <c r="P43" s="330"/>
      <c r="Q43" s="330"/>
      <c r="R43" s="325">
        <f>SUM(S43:Z43,AP43:BC43,AB43:AN43)</f>
        <v>0</v>
      </c>
      <c r="S43" s="330"/>
      <c r="T43" s="330"/>
      <c r="U43" s="330"/>
      <c r="V43" s="330"/>
      <c r="W43" s="330"/>
      <c r="X43" s="330"/>
      <c r="Y43" s="330"/>
      <c r="Z43" s="330"/>
      <c r="AA43" s="551">
        <f>SUM(AB43:AN43,AP43:AQ43)</f>
        <v>0</v>
      </c>
      <c r="AB43" s="330"/>
      <c r="AC43" s="330"/>
      <c r="AD43" s="330"/>
      <c r="AE43" s="330"/>
      <c r="AF43" s="330"/>
      <c r="AG43" s="330"/>
      <c r="AH43" s="330"/>
      <c r="AI43" s="330"/>
      <c r="AJ43" s="330"/>
      <c r="AK43" s="330"/>
      <c r="AL43" s="330"/>
      <c r="AM43" s="330"/>
      <c r="AN43" s="330"/>
      <c r="AO43" s="337">
        <f>D43-BE43</f>
        <v>0</v>
      </c>
      <c r="AP43" s="330"/>
      <c r="AQ43" s="330"/>
      <c r="AR43" s="330"/>
      <c r="AS43" s="330"/>
      <c r="AT43" s="330"/>
      <c r="AU43" s="330"/>
      <c r="AV43" s="330"/>
      <c r="AW43" s="330"/>
      <c r="AX43" s="330"/>
      <c r="AY43" s="330"/>
      <c r="AZ43" s="330"/>
      <c r="BA43" s="330"/>
      <c r="BB43" s="330"/>
      <c r="BC43" s="330"/>
      <c r="BD43" s="330"/>
      <c r="BE43" s="325">
        <f>SUM(G43:Q43,S43:Z43,AP43:BD43,AB43:AN43)</f>
        <v>0</v>
      </c>
      <c r="BF43" s="314">
        <f>AO60</f>
        <v>0</v>
      </c>
      <c r="BG43" s="117">
        <f t="shared" si="13"/>
        <v>0</v>
      </c>
      <c r="BH43" s="296"/>
      <c r="BI43" s="295"/>
      <c r="BO43" s="583"/>
      <c r="BP43" s="578"/>
    </row>
    <row r="44" spans="1:68" x14ac:dyDescent="0.25">
      <c r="A44" s="319" t="s">
        <v>442</v>
      </c>
      <c r="B44" s="320" t="s">
        <v>453</v>
      </c>
      <c r="C44" s="314" t="s">
        <v>441</v>
      </c>
      <c r="D44" s="601"/>
      <c r="E44" s="328">
        <f t="shared" si="10"/>
        <v>0</v>
      </c>
      <c r="F44" s="325">
        <f t="shared" si="8"/>
        <v>0</v>
      </c>
      <c r="G44" s="330"/>
      <c r="H44" s="330"/>
      <c r="I44" s="330"/>
      <c r="J44" s="330"/>
      <c r="K44" s="330"/>
      <c r="L44" s="330"/>
      <c r="M44" s="330"/>
      <c r="N44" s="330"/>
      <c r="O44" s="330"/>
      <c r="P44" s="330"/>
      <c r="Q44" s="330"/>
      <c r="R44" s="325">
        <f>SUM(S44:Z44,AQ44:BC44,AB44:AO44)</f>
        <v>0</v>
      </c>
      <c r="S44" s="330"/>
      <c r="T44" s="330"/>
      <c r="U44" s="330"/>
      <c r="V44" s="330"/>
      <c r="W44" s="330"/>
      <c r="X44" s="330"/>
      <c r="Y44" s="330"/>
      <c r="Z44" s="330"/>
      <c r="AA44" s="551">
        <f>SUM(AB44:AO44,AQ44)</f>
        <v>0</v>
      </c>
      <c r="AB44" s="330"/>
      <c r="AC44" s="330"/>
      <c r="AD44" s="330"/>
      <c r="AE44" s="330"/>
      <c r="AF44" s="330"/>
      <c r="AG44" s="330"/>
      <c r="AH44" s="330"/>
      <c r="AI44" s="330"/>
      <c r="AJ44" s="330"/>
      <c r="AK44" s="330"/>
      <c r="AL44" s="330"/>
      <c r="AM44" s="330"/>
      <c r="AN44" s="330"/>
      <c r="AO44" s="330"/>
      <c r="AP44" s="337">
        <f>D44-BE44</f>
        <v>0</v>
      </c>
      <c r="AQ44" s="330"/>
      <c r="AR44" s="330"/>
      <c r="AS44" s="330"/>
      <c r="AT44" s="330"/>
      <c r="AU44" s="330"/>
      <c r="AV44" s="330"/>
      <c r="AW44" s="330"/>
      <c r="AX44" s="330"/>
      <c r="AY44" s="330"/>
      <c r="AZ44" s="330"/>
      <c r="BA44" s="330"/>
      <c r="BB44" s="330"/>
      <c r="BC44" s="330"/>
      <c r="BD44" s="330"/>
      <c r="BE44" s="325">
        <f>SUM(G44:Q44,S44:Z44,AQ44:BD44,AB44:AO44)</f>
        <v>0</v>
      </c>
      <c r="BF44" s="314">
        <f>AP60</f>
        <v>0</v>
      </c>
      <c r="BG44" s="117">
        <f t="shared" si="13"/>
        <v>0</v>
      </c>
      <c r="BH44" s="296"/>
      <c r="BI44" s="295"/>
      <c r="BO44" s="583"/>
      <c r="BP44" s="578"/>
    </row>
    <row r="45" spans="1:68" x14ac:dyDescent="0.25">
      <c r="A45" s="319" t="s">
        <v>442</v>
      </c>
      <c r="B45" s="320" t="s">
        <v>345</v>
      </c>
      <c r="C45" s="314" t="s">
        <v>346</v>
      </c>
      <c r="D45" s="580"/>
      <c r="E45" s="328">
        <f t="shared" si="10"/>
        <v>0</v>
      </c>
      <c r="F45" s="325">
        <f t="shared" si="8"/>
        <v>0</v>
      </c>
      <c r="G45" s="330"/>
      <c r="H45" s="330"/>
      <c r="I45" s="330"/>
      <c r="J45" s="330"/>
      <c r="K45" s="330"/>
      <c r="L45" s="330"/>
      <c r="M45" s="330"/>
      <c r="N45" s="330"/>
      <c r="O45" s="330"/>
      <c r="P45" s="330"/>
      <c r="Q45" s="330"/>
      <c r="R45" s="325">
        <f>SUM(S45:Z45,AR45:BC45,AB45:AP45)</f>
        <v>0</v>
      </c>
      <c r="S45" s="330"/>
      <c r="T45" s="330"/>
      <c r="U45" s="330"/>
      <c r="V45" s="330"/>
      <c r="W45" s="330"/>
      <c r="X45" s="330"/>
      <c r="Y45" s="330"/>
      <c r="Z45" s="330"/>
      <c r="AA45" s="551">
        <f>SUM(AB45:AP45)</f>
        <v>0</v>
      </c>
      <c r="AB45" s="330"/>
      <c r="AC45" s="330"/>
      <c r="AD45" s="330"/>
      <c r="AE45" s="330"/>
      <c r="AF45" s="330"/>
      <c r="AG45" s="330"/>
      <c r="AH45" s="330"/>
      <c r="AI45" s="330"/>
      <c r="AJ45" s="330"/>
      <c r="AK45" s="330"/>
      <c r="AL45" s="330"/>
      <c r="AM45" s="330"/>
      <c r="AN45" s="330"/>
      <c r="AO45" s="330"/>
      <c r="AP45" s="330"/>
      <c r="AQ45" s="337">
        <f>D45-BE45</f>
        <v>0</v>
      </c>
      <c r="AR45" s="330"/>
      <c r="AS45" s="330"/>
      <c r="AT45" s="330"/>
      <c r="AU45" s="330"/>
      <c r="AV45" s="330"/>
      <c r="AW45" s="330"/>
      <c r="AX45" s="330"/>
      <c r="AY45" s="330"/>
      <c r="AZ45" s="330"/>
      <c r="BA45" s="330"/>
      <c r="BB45" s="330"/>
      <c r="BC45" s="330"/>
      <c r="BD45" s="330"/>
      <c r="BE45" s="325">
        <f>SUM(G45:Q45,S45:Z45,AR45:BD45,AB45:AP45)</f>
        <v>0</v>
      </c>
      <c r="BF45" s="314">
        <f>AQ60</f>
        <v>0</v>
      </c>
      <c r="BG45" s="117">
        <f t="shared" si="13"/>
        <v>0</v>
      </c>
      <c r="BH45" s="296"/>
      <c r="BI45" s="295"/>
      <c r="BO45" s="583"/>
      <c r="BP45" s="578"/>
    </row>
    <row r="46" spans="1:68" x14ac:dyDescent="0.25">
      <c r="A46" s="319" t="s">
        <v>138</v>
      </c>
      <c r="B46" s="320" t="s">
        <v>128</v>
      </c>
      <c r="C46" s="314" t="s">
        <v>132</v>
      </c>
      <c r="D46" s="601"/>
      <c r="E46" s="328">
        <f t="shared" si="10"/>
        <v>0</v>
      </c>
      <c r="F46" s="325">
        <f t="shared" si="8"/>
        <v>0</v>
      </c>
      <c r="G46" s="330"/>
      <c r="H46" s="330"/>
      <c r="I46" s="330"/>
      <c r="J46" s="330"/>
      <c r="K46" s="330"/>
      <c r="L46" s="330"/>
      <c r="M46" s="330"/>
      <c r="N46" s="330"/>
      <c r="O46" s="330"/>
      <c r="P46" s="330"/>
      <c r="Q46" s="330"/>
      <c r="R46" s="325">
        <f>SUM(S46:Z46,AS46:BC46,AB46:AQ46)</f>
        <v>0</v>
      </c>
      <c r="S46" s="330"/>
      <c r="T46" s="330"/>
      <c r="U46" s="330"/>
      <c r="V46" s="330"/>
      <c r="W46" s="330"/>
      <c r="X46" s="330"/>
      <c r="Y46" s="330"/>
      <c r="Z46" s="330"/>
      <c r="AA46" s="551">
        <f>SUM(AB46:AQ46)</f>
        <v>0</v>
      </c>
      <c r="AB46" s="330"/>
      <c r="AC46" s="330"/>
      <c r="AD46" s="330"/>
      <c r="AE46" s="330"/>
      <c r="AF46" s="330"/>
      <c r="AG46" s="330"/>
      <c r="AH46" s="330"/>
      <c r="AI46" s="330"/>
      <c r="AJ46" s="330"/>
      <c r="AK46" s="330"/>
      <c r="AL46" s="330"/>
      <c r="AM46" s="330"/>
      <c r="AN46" s="330"/>
      <c r="AO46" s="330"/>
      <c r="AP46" s="330"/>
      <c r="AQ46" s="330"/>
      <c r="AR46" s="329">
        <f>D46-BE46</f>
        <v>0</v>
      </c>
      <c r="AS46" s="330"/>
      <c r="AT46" s="330"/>
      <c r="AU46" s="330"/>
      <c r="AV46" s="330"/>
      <c r="AW46" s="330"/>
      <c r="AX46" s="330"/>
      <c r="AY46" s="330"/>
      <c r="AZ46" s="330"/>
      <c r="BA46" s="330"/>
      <c r="BB46" s="330"/>
      <c r="BC46" s="330"/>
      <c r="BD46" s="330"/>
      <c r="BE46" s="325">
        <f>SUM(AS46:BD46,S46:Z46,G46:Q46,AB46:AQ46)</f>
        <v>0</v>
      </c>
      <c r="BF46" s="314">
        <f>AR60</f>
        <v>0</v>
      </c>
      <c r="BG46" s="117">
        <f t="shared" si="13"/>
        <v>0</v>
      </c>
      <c r="BH46" s="296"/>
      <c r="BI46" s="295"/>
      <c r="BO46" s="583"/>
      <c r="BP46" s="578"/>
    </row>
    <row r="47" spans="1:68" x14ac:dyDescent="0.25">
      <c r="A47" s="319" t="s">
        <v>183</v>
      </c>
      <c r="B47" s="320" t="s">
        <v>161</v>
      </c>
      <c r="C47" s="314" t="s">
        <v>159</v>
      </c>
      <c r="D47" s="578">
        <v>1.81</v>
      </c>
      <c r="E47" s="328">
        <f t="shared" si="10"/>
        <v>0</v>
      </c>
      <c r="F47" s="325">
        <f t="shared" si="8"/>
        <v>0</v>
      </c>
      <c r="G47" s="330"/>
      <c r="H47" s="330"/>
      <c r="I47" s="330"/>
      <c r="J47" s="330"/>
      <c r="K47" s="330"/>
      <c r="L47" s="330"/>
      <c r="M47" s="330"/>
      <c r="N47" s="330"/>
      <c r="O47" s="330"/>
      <c r="P47" s="330"/>
      <c r="Q47" s="330"/>
      <c r="R47" s="325">
        <f>SUM(S47:Z47,AT47:BC47,AB47:AR47)</f>
        <v>0.05</v>
      </c>
      <c r="S47" s="330"/>
      <c r="T47" s="330"/>
      <c r="U47" s="330"/>
      <c r="V47" s="330"/>
      <c r="W47" s="330"/>
      <c r="X47" s="330"/>
      <c r="Y47" s="330"/>
      <c r="Z47" s="330"/>
      <c r="AA47" s="551">
        <f t="shared" ref="AA47:AA58" si="14">SUM(AB47:AQ47)</f>
        <v>0.05</v>
      </c>
      <c r="AB47" s="330">
        <v>0.05</v>
      </c>
      <c r="AC47" s="330"/>
      <c r="AD47" s="330"/>
      <c r="AE47" s="330"/>
      <c r="AF47" s="330"/>
      <c r="AG47" s="330"/>
      <c r="AH47" s="330"/>
      <c r="AI47" s="330"/>
      <c r="AJ47" s="330"/>
      <c r="AK47" s="330"/>
      <c r="AL47" s="330"/>
      <c r="AM47" s="330"/>
      <c r="AN47" s="330"/>
      <c r="AO47" s="330"/>
      <c r="AP47" s="330"/>
      <c r="AQ47" s="330"/>
      <c r="AR47" s="330"/>
      <c r="AS47" s="329">
        <f>D47-BE47</f>
        <v>1.76</v>
      </c>
      <c r="AT47" s="330"/>
      <c r="AU47" s="330"/>
      <c r="AV47" s="330"/>
      <c r="AW47" s="330"/>
      <c r="AX47" s="330"/>
      <c r="AY47" s="330"/>
      <c r="AZ47" s="330"/>
      <c r="BA47" s="330"/>
      <c r="BB47" s="330"/>
      <c r="BC47" s="330"/>
      <c r="BD47" s="330"/>
      <c r="BE47" s="325">
        <f>SUM(AT47:BD47,S47:Z47,G47:Q47,AB47:AR47)</f>
        <v>0.05</v>
      </c>
      <c r="BF47" s="314">
        <f>AS60</f>
        <v>1.88</v>
      </c>
      <c r="BG47" s="117">
        <f t="shared" si="13"/>
        <v>-6.999999999999984E-2</v>
      </c>
      <c r="BH47" s="296"/>
      <c r="BI47" s="295"/>
      <c r="BO47" s="583"/>
      <c r="BP47" s="579"/>
    </row>
    <row r="48" spans="1:68" x14ac:dyDescent="0.25">
      <c r="A48" s="319" t="s">
        <v>184</v>
      </c>
      <c r="B48" s="320" t="s">
        <v>162</v>
      </c>
      <c r="C48" s="314" t="s">
        <v>160</v>
      </c>
      <c r="D48" s="605"/>
      <c r="E48" s="328">
        <f t="shared" si="10"/>
        <v>0</v>
      </c>
      <c r="F48" s="325">
        <f t="shared" si="8"/>
        <v>0</v>
      </c>
      <c r="G48" s="330"/>
      <c r="H48" s="330"/>
      <c r="I48" s="330"/>
      <c r="J48" s="330"/>
      <c r="K48" s="330"/>
      <c r="L48" s="330"/>
      <c r="M48" s="330"/>
      <c r="N48" s="330"/>
      <c r="O48" s="330"/>
      <c r="P48" s="330"/>
      <c r="Q48" s="330"/>
      <c r="R48" s="325">
        <f>SUM(S48:Z48,AU48:BC48,AB48:AS48)</f>
        <v>0</v>
      </c>
      <c r="S48" s="330"/>
      <c r="T48" s="330"/>
      <c r="U48" s="330"/>
      <c r="V48" s="330"/>
      <c r="W48" s="330"/>
      <c r="X48" s="330"/>
      <c r="Y48" s="330"/>
      <c r="Z48" s="330"/>
      <c r="AA48" s="551">
        <f t="shared" si="14"/>
        <v>0</v>
      </c>
      <c r="AB48" s="330"/>
      <c r="AC48" s="330"/>
      <c r="AD48" s="330"/>
      <c r="AE48" s="330"/>
      <c r="AF48" s="330"/>
      <c r="AG48" s="330"/>
      <c r="AH48" s="330"/>
      <c r="AI48" s="330"/>
      <c r="AJ48" s="330"/>
      <c r="AK48" s="330"/>
      <c r="AL48" s="330"/>
      <c r="AM48" s="330"/>
      <c r="AN48" s="330"/>
      <c r="AO48" s="330"/>
      <c r="AP48" s="330"/>
      <c r="AQ48" s="330"/>
      <c r="AR48" s="330"/>
      <c r="AS48" s="330"/>
      <c r="AT48" s="329">
        <f>D48-BE48</f>
        <v>0</v>
      </c>
      <c r="AU48" s="330"/>
      <c r="AV48" s="330"/>
      <c r="AW48" s="330"/>
      <c r="AX48" s="330"/>
      <c r="AY48" s="330"/>
      <c r="AZ48" s="330"/>
      <c r="BA48" s="330"/>
      <c r="BB48" s="330"/>
      <c r="BC48" s="330"/>
      <c r="BD48" s="330"/>
      <c r="BE48" s="325">
        <f>SUM(AU48:BD48,AB48:AS48,G48:Q48,S48:Z48)</f>
        <v>0</v>
      </c>
      <c r="BF48" s="314">
        <f>AT60</f>
        <v>0</v>
      </c>
      <c r="BG48" s="117">
        <f t="shared" si="13"/>
        <v>0</v>
      </c>
      <c r="BH48" s="296"/>
      <c r="BI48" s="295"/>
      <c r="BO48" s="583"/>
      <c r="BP48" s="578"/>
    </row>
    <row r="49" spans="1:68" x14ac:dyDescent="0.25">
      <c r="A49" s="319" t="s">
        <v>185</v>
      </c>
      <c r="B49" s="320" t="s">
        <v>95</v>
      </c>
      <c r="C49" s="314" t="s">
        <v>100</v>
      </c>
      <c r="D49" s="578">
        <v>40.729999999999997</v>
      </c>
      <c r="E49" s="328">
        <f t="shared" si="10"/>
        <v>0</v>
      </c>
      <c r="F49" s="325">
        <f t="shared" si="8"/>
        <v>0</v>
      </c>
      <c r="G49" s="330"/>
      <c r="H49" s="330"/>
      <c r="I49" s="330"/>
      <c r="J49" s="330"/>
      <c r="K49" s="330"/>
      <c r="L49" s="330"/>
      <c r="M49" s="330"/>
      <c r="N49" s="330"/>
      <c r="O49" s="330"/>
      <c r="P49" s="330"/>
      <c r="Q49" s="330"/>
      <c r="R49" s="325">
        <f>SUM(S49:Z49,AV49:BC49,AB49:AT49)</f>
        <v>0.6</v>
      </c>
      <c r="S49" s="330"/>
      <c r="T49" s="330"/>
      <c r="U49" s="330"/>
      <c r="V49" s="330"/>
      <c r="W49" s="330"/>
      <c r="X49" s="330"/>
      <c r="Y49" s="330"/>
      <c r="Z49" s="330"/>
      <c r="AA49" s="551">
        <f t="shared" si="14"/>
        <v>0.6</v>
      </c>
      <c r="AB49" s="330">
        <v>0.6</v>
      </c>
      <c r="AC49" s="330"/>
      <c r="AD49" s="330"/>
      <c r="AE49" s="330"/>
      <c r="AF49" s="330"/>
      <c r="AG49" s="330"/>
      <c r="AH49" s="330"/>
      <c r="AI49" s="330"/>
      <c r="AJ49" s="330"/>
      <c r="AK49" s="330"/>
      <c r="AL49" s="330"/>
      <c r="AM49" s="330"/>
      <c r="AN49" s="330"/>
      <c r="AO49" s="330"/>
      <c r="AP49" s="330"/>
      <c r="AQ49" s="330"/>
      <c r="AR49" s="330"/>
      <c r="AS49" s="330"/>
      <c r="AT49" s="330"/>
      <c r="AU49" s="329">
        <f>D49-BE49</f>
        <v>40.129999999999995</v>
      </c>
      <c r="AV49" s="330"/>
      <c r="AW49" s="330"/>
      <c r="AX49" s="330"/>
      <c r="AY49" s="330"/>
      <c r="AZ49" s="330"/>
      <c r="BA49" s="330"/>
      <c r="BB49" s="330"/>
      <c r="BC49" s="330"/>
      <c r="BD49" s="330"/>
      <c r="BE49" s="325">
        <f>SUM(AV49:BD49,AB49:AT49,G49:Q49,S49:Z49)</f>
        <v>0.6</v>
      </c>
      <c r="BF49" s="314">
        <f>AU60</f>
        <v>58.319999999999993</v>
      </c>
      <c r="BG49" s="117">
        <f t="shared" si="13"/>
        <v>-17.589999999999996</v>
      </c>
      <c r="BH49" s="296"/>
      <c r="BI49" s="295"/>
      <c r="BO49" s="583"/>
      <c r="BP49" s="578"/>
    </row>
    <row r="50" spans="1:68" x14ac:dyDescent="0.25">
      <c r="A50" s="319" t="s">
        <v>186</v>
      </c>
      <c r="B50" s="320" t="s">
        <v>96</v>
      </c>
      <c r="C50" s="314" t="s">
        <v>101</v>
      </c>
      <c r="D50" s="601"/>
      <c r="E50" s="328">
        <f t="shared" si="10"/>
        <v>0</v>
      </c>
      <c r="F50" s="325">
        <f t="shared" si="8"/>
        <v>0</v>
      </c>
      <c r="G50" s="330"/>
      <c r="H50" s="330"/>
      <c r="I50" s="330"/>
      <c r="J50" s="330"/>
      <c r="K50" s="330"/>
      <c r="L50" s="330"/>
      <c r="M50" s="330"/>
      <c r="N50" s="330"/>
      <c r="O50" s="330"/>
      <c r="P50" s="330"/>
      <c r="Q50" s="330"/>
      <c r="R50" s="325">
        <f>SUM(S50:Z50,AW50:BC50,AB50:AU50)</f>
        <v>0</v>
      </c>
      <c r="S50" s="330"/>
      <c r="T50" s="330"/>
      <c r="U50" s="330"/>
      <c r="V50" s="330"/>
      <c r="W50" s="330"/>
      <c r="X50" s="330"/>
      <c r="Y50" s="330"/>
      <c r="Z50" s="330"/>
      <c r="AA50" s="551">
        <f t="shared" si="14"/>
        <v>0</v>
      </c>
      <c r="AB50" s="331"/>
      <c r="AC50" s="331"/>
      <c r="AD50" s="331"/>
      <c r="AE50" s="331"/>
      <c r="AF50" s="331"/>
      <c r="AG50" s="331"/>
      <c r="AH50" s="331"/>
      <c r="AI50" s="331"/>
      <c r="AJ50" s="331"/>
      <c r="AK50" s="331"/>
      <c r="AL50" s="331"/>
      <c r="AM50" s="331"/>
      <c r="AN50" s="331"/>
      <c r="AO50" s="331"/>
      <c r="AP50" s="331"/>
      <c r="AQ50" s="331"/>
      <c r="AR50" s="330"/>
      <c r="AS50" s="330"/>
      <c r="AT50" s="330"/>
      <c r="AU50" s="330"/>
      <c r="AV50" s="329">
        <f>D50-BE50</f>
        <v>0</v>
      </c>
      <c r="AW50" s="330"/>
      <c r="AX50" s="330"/>
      <c r="AY50" s="330"/>
      <c r="AZ50" s="330"/>
      <c r="BA50" s="330"/>
      <c r="BB50" s="330"/>
      <c r="BC50" s="330"/>
      <c r="BD50" s="330"/>
      <c r="BE50" s="325">
        <f>SUM(AW50:BD50,AB50:AU50,G50:Q50,S50:Z50)</f>
        <v>0</v>
      </c>
      <c r="BF50" s="314">
        <f>AV60</f>
        <v>0</v>
      </c>
      <c r="BG50" s="117">
        <f t="shared" si="13"/>
        <v>0</v>
      </c>
      <c r="BH50" s="296"/>
      <c r="BI50" s="295"/>
      <c r="BO50" s="583"/>
      <c r="BP50" s="578"/>
    </row>
    <row r="51" spans="1:68" x14ac:dyDescent="0.25">
      <c r="A51" s="319" t="s">
        <v>187</v>
      </c>
      <c r="B51" s="320" t="s">
        <v>97</v>
      </c>
      <c r="C51" s="314" t="s">
        <v>105</v>
      </c>
      <c r="D51" s="578">
        <v>0.55000000000000004</v>
      </c>
      <c r="E51" s="328">
        <f t="shared" si="10"/>
        <v>0</v>
      </c>
      <c r="F51" s="325">
        <f t="shared" si="8"/>
        <v>0</v>
      </c>
      <c r="G51" s="330"/>
      <c r="H51" s="330"/>
      <c r="I51" s="330"/>
      <c r="J51" s="330"/>
      <c r="K51" s="330"/>
      <c r="L51" s="330"/>
      <c r="M51" s="330"/>
      <c r="N51" s="330"/>
      <c r="O51" s="330"/>
      <c r="P51" s="330"/>
      <c r="Q51" s="330"/>
      <c r="R51" s="325">
        <f>SUM(S51:Z51,AX51:BC51,AB51:AV51)</f>
        <v>0</v>
      </c>
      <c r="S51" s="330"/>
      <c r="T51" s="330"/>
      <c r="U51" s="330"/>
      <c r="V51" s="330"/>
      <c r="W51" s="330"/>
      <c r="X51" s="330"/>
      <c r="Y51" s="330"/>
      <c r="Z51" s="330"/>
      <c r="AA51" s="551">
        <f t="shared" si="14"/>
        <v>0</v>
      </c>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29">
        <f>D51-BE51</f>
        <v>0.55000000000000004</v>
      </c>
      <c r="AX51" s="330"/>
      <c r="AY51" s="330"/>
      <c r="AZ51" s="330"/>
      <c r="BA51" s="330"/>
      <c r="BB51" s="330"/>
      <c r="BC51" s="330"/>
      <c r="BD51" s="330"/>
      <c r="BE51" s="325">
        <f>SUM(AX51:BD51,AB51:AV51,G51:Q51,S51:Z51)</f>
        <v>0</v>
      </c>
      <c r="BF51" s="314">
        <f>AW60</f>
        <v>0.55000000000000004</v>
      </c>
      <c r="BG51" s="117">
        <f t="shared" si="13"/>
        <v>0</v>
      </c>
      <c r="BH51" s="296"/>
      <c r="BI51" s="295"/>
      <c r="BO51" s="583"/>
      <c r="BP51" s="578"/>
    </row>
    <row r="52" spans="1:68" x14ac:dyDescent="0.25">
      <c r="A52" s="319" t="s">
        <v>188</v>
      </c>
      <c r="B52" s="320" t="s">
        <v>125</v>
      </c>
      <c r="C52" s="314" t="s">
        <v>102</v>
      </c>
      <c r="D52" s="578"/>
      <c r="E52" s="328">
        <f t="shared" si="10"/>
        <v>0</v>
      </c>
      <c r="F52" s="325">
        <f t="shared" si="8"/>
        <v>0</v>
      </c>
      <c r="G52" s="330"/>
      <c r="H52" s="330"/>
      <c r="I52" s="330"/>
      <c r="J52" s="330"/>
      <c r="K52" s="330"/>
      <c r="L52" s="330"/>
      <c r="M52" s="330"/>
      <c r="N52" s="330"/>
      <c r="O52" s="330"/>
      <c r="P52" s="330"/>
      <c r="Q52" s="330"/>
      <c r="R52" s="325">
        <f>SUM(S52:Z52,AY52:BC52,AB52:AW52)</f>
        <v>0</v>
      </c>
      <c r="S52" s="330"/>
      <c r="T52" s="330"/>
      <c r="U52" s="330"/>
      <c r="V52" s="330"/>
      <c r="W52" s="330"/>
      <c r="X52" s="330"/>
      <c r="Y52" s="330"/>
      <c r="Z52" s="330"/>
      <c r="AA52" s="551">
        <f t="shared" si="14"/>
        <v>0</v>
      </c>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29">
        <f>D52-BE52</f>
        <v>0</v>
      </c>
      <c r="AY52" s="330"/>
      <c r="AZ52" s="330"/>
      <c r="BA52" s="330"/>
      <c r="BB52" s="330"/>
      <c r="BC52" s="330"/>
      <c r="BD52" s="330"/>
      <c r="BE52" s="325">
        <f>SUM(AY52:BD52,S52:AW52,G52:Q52)</f>
        <v>0</v>
      </c>
      <c r="BF52" s="314">
        <f>AX60</f>
        <v>0</v>
      </c>
      <c r="BG52" s="117">
        <f t="shared" si="13"/>
        <v>0</v>
      </c>
      <c r="BH52" s="296"/>
      <c r="BI52" s="295"/>
      <c r="BO52" s="583"/>
      <c r="BP52" s="578"/>
    </row>
    <row r="53" spans="1:68" x14ac:dyDescent="0.25">
      <c r="A53" s="319" t="s">
        <v>189</v>
      </c>
      <c r="B53" s="320" t="s">
        <v>129</v>
      </c>
      <c r="C53" s="314" t="s">
        <v>126</v>
      </c>
      <c r="D53" s="601"/>
      <c r="E53" s="328">
        <f t="shared" si="10"/>
        <v>0</v>
      </c>
      <c r="F53" s="325">
        <f t="shared" si="8"/>
        <v>0</v>
      </c>
      <c r="G53" s="330"/>
      <c r="H53" s="330"/>
      <c r="I53" s="330"/>
      <c r="J53" s="330"/>
      <c r="K53" s="330"/>
      <c r="L53" s="330"/>
      <c r="M53" s="330"/>
      <c r="N53" s="330"/>
      <c r="O53" s="330"/>
      <c r="P53" s="330"/>
      <c r="Q53" s="330"/>
      <c r="R53" s="325">
        <f>SUM(S53:Z53,AZ53:BC53,AB53:AX53)</f>
        <v>0</v>
      </c>
      <c r="S53" s="330"/>
      <c r="T53" s="330"/>
      <c r="U53" s="330"/>
      <c r="V53" s="330"/>
      <c r="W53" s="330"/>
      <c r="X53" s="330"/>
      <c r="Y53" s="330"/>
      <c r="Z53" s="330"/>
      <c r="AA53" s="551">
        <f t="shared" si="14"/>
        <v>0</v>
      </c>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29">
        <f>D53-BE53</f>
        <v>0</v>
      </c>
      <c r="AZ53" s="330"/>
      <c r="BA53" s="330"/>
      <c r="BB53" s="330"/>
      <c r="BC53" s="330"/>
      <c r="BD53" s="330"/>
      <c r="BE53" s="325">
        <f>SUM(AZ53:BD53,AB53:AX53,G53:Q53,S53:Z53)</f>
        <v>0</v>
      </c>
      <c r="BF53" s="314">
        <f>AY60</f>
        <v>0</v>
      </c>
      <c r="BG53" s="117">
        <f t="shared" si="13"/>
        <v>0</v>
      </c>
      <c r="BH53" s="296"/>
      <c r="BI53" s="295"/>
      <c r="BO53" s="583"/>
      <c r="BP53" s="578"/>
    </row>
    <row r="54" spans="1:68" x14ac:dyDescent="0.25">
      <c r="A54" s="319" t="s">
        <v>196</v>
      </c>
      <c r="B54" s="320" t="s">
        <v>157</v>
      </c>
      <c r="C54" s="314" t="s">
        <v>111</v>
      </c>
      <c r="D54" s="580">
        <v>1.51</v>
      </c>
      <c r="E54" s="328">
        <f t="shared" si="10"/>
        <v>0</v>
      </c>
      <c r="F54" s="325">
        <f t="shared" si="8"/>
        <v>0</v>
      </c>
      <c r="G54" s="330"/>
      <c r="H54" s="330"/>
      <c r="I54" s="330"/>
      <c r="J54" s="330"/>
      <c r="K54" s="330"/>
      <c r="L54" s="330"/>
      <c r="M54" s="330"/>
      <c r="N54" s="330"/>
      <c r="O54" s="330"/>
      <c r="P54" s="330"/>
      <c r="Q54" s="330"/>
      <c r="R54" s="325">
        <f>SUM(S54:Z54,BA54:BC54,AB54:AY54)</f>
        <v>0</v>
      </c>
      <c r="S54" s="330"/>
      <c r="T54" s="330"/>
      <c r="U54" s="330"/>
      <c r="V54" s="330"/>
      <c r="W54" s="330"/>
      <c r="X54" s="330"/>
      <c r="Y54" s="330"/>
      <c r="Z54" s="330"/>
      <c r="AA54" s="551">
        <f t="shared" si="14"/>
        <v>0</v>
      </c>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29">
        <f>D54-BE54</f>
        <v>1.51</v>
      </c>
      <c r="BA54" s="330"/>
      <c r="BB54" s="330"/>
      <c r="BC54" s="330"/>
      <c r="BD54" s="330"/>
      <c r="BE54" s="325">
        <f>SUM(BA54:BD54,AB54:AY54,G54:Q54,S54:Z54)</f>
        <v>0</v>
      </c>
      <c r="BF54" s="314">
        <f>AZ60</f>
        <v>1.51</v>
      </c>
      <c r="BG54" s="117">
        <f t="shared" si="13"/>
        <v>0</v>
      </c>
      <c r="BH54" s="296"/>
      <c r="BI54" s="295"/>
      <c r="BO54" s="583"/>
      <c r="BP54" s="580"/>
    </row>
    <row r="55" spans="1:68" x14ac:dyDescent="0.25">
      <c r="A55" s="319" t="s">
        <v>197</v>
      </c>
      <c r="B55" s="320" t="s">
        <v>164</v>
      </c>
      <c r="C55" s="314" t="s">
        <v>165</v>
      </c>
      <c r="D55" s="578">
        <v>44.55</v>
      </c>
      <c r="E55" s="328">
        <f t="shared" si="10"/>
        <v>0</v>
      </c>
      <c r="F55" s="325">
        <f t="shared" si="8"/>
        <v>0</v>
      </c>
      <c r="G55" s="330"/>
      <c r="H55" s="330"/>
      <c r="I55" s="330"/>
      <c r="J55" s="330"/>
      <c r="K55" s="330"/>
      <c r="L55" s="330"/>
      <c r="M55" s="330"/>
      <c r="N55" s="330"/>
      <c r="O55" s="330"/>
      <c r="P55" s="330"/>
      <c r="Q55" s="330"/>
      <c r="R55" s="325">
        <f>SUM(S55:Z55,BB55:BC55,AB55:AZ55)</f>
        <v>0</v>
      </c>
      <c r="S55" s="330"/>
      <c r="T55" s="330"/>
      <c r="U55" s="330"/>
      <c r="V55" s="330"/>
      <c r="W55" s="330"/>
      <c r="X55" s="330"/>
      <c r="Y55" s="330"/>
      <c r="Z55" s="330"/>
      <c r="AA55" s="551">
        <f t="shared" si="14"/>
        <v>0</v>
      </c>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29">
        <f>D55-BE55</f>
        <v>44.55</v>
      </c>
      <c r="BB55" s="330"/>
      <c r="BC55" s="330"/>
      <c r="BD55" s="330"/>
      <c r="BE55" s="325">
        <f>SUM(BB55:BD55,AB55:AZ55,G55:Q55,S55:Z55)</f>
        <v>0</v>
      </c>
      <c r="BF55" s="314">
        <f>BA60</f>
        <v>44.55</v>
      </c>
      <c r="BG55" s="117">
        <f t="shared" si="13"/>
        <v>0</v>
      </c>
      <c r="BH55" s="296"/>
      <c r="BI55" s="295"/>
      <c r="BO55" s="583"/>
      <c r="BP55" s="580"/>
    </row>
    <row r="56" spans="1:68" x14ac:dyDescent="0.25">
      <c r="A56" s="319" t="s">
        <v>198</v>
      </c>
      <c r="B56" s="320" t="s">
        <v>163</v>
      </c>
      <c r="C56" s="314" t="s">
        <v>166</v>
      </c>
      <c r="D56" s="578">
        <v>66.650000000000006</v>
      </c>
      <c r="E56" s="328">
        <f t="shared" si="10"/>
        <v>0</v>
      </c>
      <c r="F56" s="325">
        <f t="shared" si="8"/>
        <v>0</v>
      </c>
      <c r="G56" s="330"/>
      <c r="H56" s="330"/>
      <c r="I56" s="330"/>
      <c r="J56" s="330"/>
      <c r="K56" s="330"/>
      <c r="L56" s="330"/>
      <c r="M56" s="330"/>
      <c r="N56" s="330"/>
      <c r="O56" s="330"/>
      <c r="P56" s="330"/>
      <c r="Q56" s="330"/>
      <c r="R56" s="325">
        <f>SUM(S56:Z56,BC56,AB56:BA56)</f>
        <v>0.6</v>
      </c>
      <c r="S56" s="330"/>
      <c r="T56" s="330"/>
      <c r="U56" s="330"/>
      <c r="V56" s="330"/>
      <c r="W56" s="330"/>
      <c r="X56" s="330"/>
      <c r="Y56" s="330"/>
      <c r="Z56" s="330"/>
      <c r="AA56" s="551">
        <f t="shared" si="14"/>
        <v>0.6</v>
      </c>
      <c r="AB56" s="330">
        <v>0.6</v>
      </c>
      <c r="AC56" s="330"/>
      <c r="AD56" s="330"/>
      <c r="AE56" s="330"/>
      <c r="AF56" s="330"/>
      <c r="AG56" s="330"/>
      <c r="AH56" s="330"/>
      <c r="AI56" s="330"/>
      <c r="AJ56" s="330"/>
      <c r="AK56" s="330"/>
      <c r="AL56" s="330"/>
      <c r="AM56" s="330"/>
      <c r="AN56" s="330"/>
      <c r="AO56" s="330"/>
      <c r="AP56" s="330"/>
      <c r="AQ56" s="330"/>
      <c r="AR56" s="330"/>
      <c r="AS56" s="330"/>
      <c r="AT56" s="330"/>
      <c r="AU56" s="330"/>
      <c r="AV56" s="331"/>
      <c r="AW56" s="330"/>
      <c r="AX56" s="330"/>
      <c r="AY56" s="330"/>
      <c r="AZ56" s="330"/>
      <c r="BA56" s="330"/>
      <c r="BB56" s="329">
        <f>D56-BE56</f>
        <v>66.050000000000011</v>
      </c>
      <c r="BC56" s="330"/>
      <c r="BD56" s="330"/>
      <c r="BE56" s="325">
        <f>SUM(BC56:BD56,AB56:BA56,G56:Q56,S56:Z56)</f>
        <v>0.6</v>
      </c>
      <c r="BF56" s="314">
        <f>BB60</f>
        <v>66.050000000000011</v>
      </c>
      <c r="BG56" s="117">
        <f t="shared" si="13"/>
        <v>0.59999999999999432</v>
      </c>
      <c r="BH56" s="296"/>
      <c r="BI56" s="295"/>
      <c r="BO56" s="583"/>
      <c r="BP56" s="580"/>
    </row>
    <row r="57" spans="1:68" ht="16.5" thickBot="1" x14ac:dyDescent="0.3">
      <c r="A57" s="319" t="s">
        <v>199</v>
      </c>
      <c r="B57" s="320" t="s">
        <v>81</v>
      </c>
      <c r="C57" s="314" t="s">
        <v>82</v>
      </c>
      <c r="D57" s="608"/>
      <c r="E57" s="328">
        <f t="shared" si="10"/>
        <v>0</v>
      </c>
      <c r="F57" s="325">
        <f>SUM(G57:H57)</f>
        <v>0</v>
      </c>
      <c r="G57" s="330"/>
      <c r="H57" s="330"/>
      <c r="I57" s="330"/>
      <c r="J57" s="330"/>
      <c r="K57" s="330"/>
      <c r="L57" s="330"/>
      <c r="M57" s="330"/>
      <c r="N57" s="330"/>
      <c r="O57" s="330"/>
      <c r="P57" s="330"/>
      <c r="Q57" s="330"/>
      <c r="R57" s="325">
        <f>SUM(S57:Z57,AB57:BB57)</f>
        <v>0</v>
      </c>
      <c r="S57" s="330"/>
      <c r="T57" s="330"/>
      <c r="U57" s="330"/>
      <c r="V57" s="330"/>
      <c r="W57" s="330"/>
      <c r="X57" s="330"/>
      <c r="Y57" s="330"/>
      <c r="Z57" s="330"/>
      <c r="AA57" s="551">
        <f t="shared" si="14"/>
        <v>0</v>
      </c>
      <c r="AB57" s="330"/>
      <c r="AC57" s="330"/>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29">
        <f>D57-BE57</f>
        <v>0</v>
      </c>
      <c r="BD57" s="330"/>
      <c r="BE57" s="325">
        <f>SUM(BD57,AB57:BB57,G57:Q57,S57:Z57)</f>
        <v>0</v>
      </c>
      <c r="BF57" s="314">
        <f>BC60</f>
        <v>0</v>
      </c>
      <c r="BG57" s="117">
        <f t="shared" si="13"/>
        <v>0</v>
      </c>
      <c r="BH57" s="296"/>
      <c r="BI57" s="295"/>
      <c r="BO57" s="583"/>
      <c r="BP57" s="580"/>
    </row>
    <row r="58" spans="1:68" x14ac:dyDescent="0.25">
      <c r="A58" s="338">
        <v>3</v>
      </c>
      <c r="B58" s="339" t="s">
        <v>76</v>
      </c>
      <c r="C58" s="340" t="s">
        <v>89</v>
      </c>
      <c r="D58" s="601">
        <v>46.78</v>
      </c>
      <c r="E58" s="328">
        <f t="shared" si="10"/>
        <v>0</v>
      </c>
      <c r="F58" s="325">
        <f>SUM(G58:H58)</f>
        <v>0</v>
      </c>
      <c r="G58" s="330"/>
      <c r="H58" s="330"/>
      <c r="I58" s="330"/>
      <c r="J58" s="330"/>
      <c r="K58" s="330"/>
      <c r="L58" s="330"/>
      <c r="M58" s="330"/>
      <c r="N58" s="330"/>
      <c r="O58" s="330"/>
      <c r="P58" s="330"/>
      <c r="Q58" s="330"/>
      <c r="R58" s="325">
        <f>SUM(S58:Z58,AB58:BC58)</f>
        <v>0</v>
      </c>
      <c r="S58" s="330"/>
      <c r="T58" s="330"/>
      <c r="U58" s="330"/>
      <c r="V58" s="330"/>
      <c r="W58" s="330"/>
      <c r="X58" s="330"/>
      <c r="Y58" s="330"/>
      <c r="Z58" s="330"/>
      <c r="AA58" s="551">
        <f t="shared" si="14"/>
        <v>0</v>
      </c>
      <c r="AB58" s="330"/>
      <c r="AC58" s="330"/>
      <c r="AD58" s="330"/>
      <c r="AE58" s="330"/>
      <c r="AF58" s="330"/>
      <c r="AG58" s="330"/>
      <c r="AH58" s="330"/>
      <c r="AI58" s="330"/>
      <c r="AJ58" s="330"/>
      <c r="AK58" s="330"/>
      <c r="AL58" s="330"/>
      <c r="AM58" s="330"/>
      <c r="AN58" s="330"/>
      <c r="AO58" s="330"/>
      <c r="AP58" s="330"/>
      <c r="AQ58" s="330"/>
      <c r="AR58" s="330"/>
      <c r="AS58" s="330"/>
      <c r="AT58" s="330"/>
      <c r="AU58" s="330"/>
      <c r="AV58" s="330"/>
      <c r="AW58" s="330"/>
      <c r="AX58" s="330"/>
      <c r="AY58" s="330"/>
      <c r="AZ58" s="330"/>
      <c r="BA58" s="330"/>
      <c r="BB58" s="330"/>
      <c r="BC58" s="330"/>
      <c r="BD58" s="329">
        <f>D58-BE58</f>
        <v>46.78</v>
      </c>
      <c r="BE58" s="325">
        <f>SUM(AB58:BC58,G58:Q58,S58:Z58)</f>
        <v>0</v>
      </c>
      <c r="BF58" s="314">
        <f>BD60</f>
        <v>46.78</v>
      </c>
      <c r="BG58" s="117">
        <f t="shared" si="13"/>
        <v>0</v>
      </c>
      <c r="BH58" s="296"/>
      <c r="BI58" s="297"/>
      <c r="BO58" s="582"/>
      <c r="BP58" s="580"/>
    </row>
    <row r="59" spans="1:68" ht="16.5" customHeight="1" x14ac:dyDescent="0.25">
      <c r="A59" s="341"/>
      <c r="B59" s="342" t="s">
        <v>121</v>
      </c>
      <c r="C59" s="343"/>
      <c r="D59" s="332"/>
      <c r="E59" s="325">
        <f>SUM(G59:Q59)</f>
        <v>36.6</v>
      </c>
      <c r="F59" s="325">
        <f>SUM(G59:H59)</f>
        <v>0</v>
      </c>
      <c r="G59" s="325">
        <f>SUM(G30:G58,G10:G19,G21:G28)</f>
        <v>0</v>
      </c>
      <c r="H59" s="325">
        <f>SUM(H30:H58,H11:H19,H9,H21:H28)</f>
        <v>0</v>
      </c>
      <c r="I59" s="325">
        <f>SUM(I30:I58,I12:I19,I9:I10,I21:I28)</f>
        <v>0</v>
      </c>
      <c r="J59" s="325">
        <f>SUM(J30:J58,J13:J19,J9:J11,J21:J28)</f>
        <v>21.7</v>
      </c>
      <c r="K59" s="325">
        <f>SUM(K30:K58,K14:K19,K9:K12,K21:K28)</f>
        <v>0</v>
      </c>
      <c r="L59" s="325">
        <f>SUM(L30:L58,L15:L19,L9:L13,L21:L28)</f>
        <v>0</v>
      </c>
      <c r="M59" s="325">
        <f>SUM(M30:M58,M16:M19,M9:M14,M21:M28)</f>
        <v>0</v>
      </c>
      <c r="N59" s="325">
        <f>SUM(N30:N58,N17:N19,N9:N15,N21:N28)</f>
        <v>0</v>
      </c>
      <c r="O59" s="325">
        <f>SUM(O30:O58,O18:O19,O9:O16,O21:O28)</f>
        <v>0</v>
      </c>
      <c r="P59" s="325">
        <f>SUM(P30:P58,P19,P9:P17,P21:P28)</f>
        <v>0</v>
      </c>
      <c r="Q59" s="325">
        <f>SUM(Q30:Q58,Q9:Q18,Q21:Q28)</f>
        <v>14.9</v>
      </c>
      <c r="R59" s="325">
        <f>SUM(S59:Z59,AB59:BC59)</f>
        <v>205.13000000000002</v>
      </c>
      <c r="S59" s="325">
        <f>SUM(S30:S58,S9:S19,S22:S28)</f>
        <v>146.4</v>
      </c>
      <c r="T59" s="325">
        <f>SUM(T30:T58,T21,T9:T19,T23:T28)</f>
        <v>0.12</v>
      </c>
      <c r="U59" s="325">
        <f>SUM(U30:U58,U21:U22,U9:U19,U24:U28)</f>
        <v>0</v>
      </c>
      <c r="V59" s="325">
        <f>SUM(V30:V58,V21:V23,V9:V19,V25:V28)</f>
        <v>0</v>
      </c>
      <c r="W59" s="325">
        <f>SUM(W30:W58,W21:W24,W9:W19,W26:W28)</f>
        <v>0</v>
      </c>
      <c r="X59" s="325">
        <f>SUM(X30:X58,X21:X25,X9:X19,X27:X28)</f>
        <v>0</v>
      </c>
      <c r="Y59" s="325">
        <f>SUM(Y30:Y58,Y21:Y26,Y9:Y19,Y28)</f>
        <v>0</v>
      </c>
      <c r="Z59" s="325">
        <f>SUM(Z30:Z58,Z21:Z27,Z9:Z19)</f>
        <v>13.24</v>
      </c>
      <c r="AA59" s="551">
        <f>SUM(AA30:AA58,AA21:AA28,AA9:AA19)</f>
        <v>27.06</v>
      </c>
      <c r="AB59" s="325">
        <f>SUM(AB31:AB58,AB21:AB28,AB9:AB19)</f>
        <v>13.399999999999999</v>
      </c>
      <c r="AC59" s="325">
        <f>SUM(AC32:AC58,AC21:AC28,AC9:AC19,AC30)</f>
        <v>13.25</v>
      </c>
      <c r="AD59" s="325">
        <f>SUM(AD33:AD58,AD21:AD28,AD9:AD19,AD30:AD31)</f>
        <v>0</v>
      </c>
      <c r="AE59" s="325">
        <f>SUM(AE34:AE58,AE21:AE28,AE9:AE19,AE30:AE32)</f>
        <v>0</v>
      </c>
      <c r="AF59" s="325">
        <f>SUM(AF35:AF58,AF21:AF28,AF9:AF19,AF30:AF33)</f>
        <v>0.2</v>
      </c>
      <c r="AG59" s="325">
        <f>SUM(AG36:AG58,AG21:AG28,AG9:AG19,AG30:AG34)</f>
        <v>0</v>
      </c>
      <c r="AH59" s="325">
        <f>SUM(AH37:AH58,AH21:AH28,AH9:AH19,AH30:AH35)</f>
        <v>0</v>
      </c>
      <c r="AI59" s="325">
        <f>SUM(AI38:AI58,AI21:AI28,AI9:AI19,AI30:AI36)</f>
        <v>0.21000000000000002</v>
      </c>
      <c r="AJ59" s="325">
        <f>SUM(AJ39:AJ58,AJ21:AJ28,AJ9:AJ19,AJ30:AJ37)</f>
        <v>0</v>
      </c>
      <c r="AK59" s="325">
        <f>SUM(AK40:AK58,AK21:AK28,AK9:AK19,AK30:AK38)</f>
        <v>0</v>
      </c>
      <c r="AL59" s="325">
        <f>SUM(AL41:AL58,AL21:AL28,AL9:AL19,AL30:AL39)</f>
        <v>0</v>
      </c>
      <c r="AM59" s="325">
        <f>SUM(AM42:AM58,AM21:AM28,AM9:AM19,AM30:AM40)</f>
        <v>0</v>
      </c>
      <c r="AN59" s="325">
        <f>SUM(AN43:AN58,AN21:AN28,AN9:AN19,AN30:AN41)</f>
        <v>0</v>
      </c>
      <c r="AO59" s="325">
        <f>SUM(AO44:AO58,AO21:AO28,AO9:AO19,AO30:AO42)</f>
        <v>0</v>
      </c>
      <c r="AP59" s="325">
        <f>SUM(AP45:AP58,AP21:AP28,AP9:AP19,AP30:AP43)</f>
        <v>0</v>
      </c>
      <c r="AQ59" s="325">
        <f>SUM(AQ46:AQ58,AQ21:AQ28,AQ9:AQ19,AQ30:AQ44)</f>
        <v>0</v>
      </c>
      <c r="AR59" s="325">
        <f>SUM(AR47:AR58,AR21:AR28,AR9:AR19,AR30:AR45)</f>
        <v>0</v>
      </c>
      <c r="AS59" s="325">
        <f>SUM(AS48:AS58,AS21:AS28,AS9:AS19,AS30:AS46)</f>
        <v>0.12</v>
      </c>
      <c r="AT59" s="325">
        <f>SUM(AT49:AT58,AT21:AT28,AT9:AT19,AT30:AT47)</f>
        <v>0</v>
      </c>
      <c r="AU59" s="325">
        <f>SUM(AU50:AU58,AU21:AU28,AU9:AU19,AU30:AU48)</f>
        <v>18.189999999999998</v>
      </c>
      <c r="AV59" s="325">
        <f>SUM(AV51:AV58,AV21:AV28,AV9:AV19,AV30:AV49)</f>
        <v>0</v>
      </c>
      <c r="AW59" s="325">
        <f>SUM(AW52:AW58,AW21:AW28,AW9:AW19,AW30:AW50)</f>
        <v>0</v>
      </c>
      <c r="AX59" s="325">
        <f>SUM(AX53:AX58,AX30:AX51,AX9:AX19,AX21:AX28)</f>
        <v>0</v>
      </c>
      <c r="AY59" s="325">
        <f>SUM(AY54:AY58,AY30:AY52,AY9:AY19,AY21:AY28)</f>
        <v>0</v>
      </c>
      <c r="AZ59" s="325">
        <f>SUM(AZ55:AZ58,AZ30:AZ53,AZ9:AZ19,AZ21:AZ28)</f>
        <v>0</v>
      </c>
      <c r="BA59" s="325">
        <f>SUM(BA56:BA58,BA30:BA54,BA9:BA19,BA21:BA28)</f>
        <v>0</v>
      </c>
      <c r="BB59" s="325">
        <f>SUM(BB57:BB58,BB30:BB55,BB9:BB19,BB21:BB28)</f>
        <v>0</v>
      </c>
      <c r="BC59" s="325">
        <f>SUM(BC58,BC30:BC56,BC9:BC19,BC21:BC28)</f>
        <v>0</v>
      </c>
      <c r="BD59" s="325">
        <f>SUM(BD30:BD57,BD9:BD19,BD21:BD28)</f>
        <v>0</v>
      </c>
      <c r="BE59" s="330"/>
      <c r="BF59" s="330"/>
      <c r="BG59" s="116"/>
      <c r="BH59" s="296"/>
      <c r="BI59" s="295"/>
      <c r="BO59" s="582"/>
      <c r="BP59" s="580"/>
    </row>
    <row r="60" spans="1:68" ht="36.75" customHeight="1" x14ac:dyDescent="0.25">
      <c r="A60" s="344"/>
      <c r="B60" s="345" t="s">
        <v>122</v>
      </c>
      <c r="C60" s="346"/>
      <c r="D60" s="347"/>
      <c r="E60" s="347">
        <f>E59+E7</f>
        <v>2253.4699999999998</v>
      </c>
      <c r="F60" s="347">
        <f>F8+F59</f>
        <v>236.77</v>
      </c>
      <c r="G60" s="347">
        <f>G59+G9</f>
        <v>235.46</v>
      </c>
      <c r="H60" s="347">
        <f>H10+H59</f>
        <v>1.31</v>
      </c>
      <c r="I60" s="347">
        <f>I11+I59</f>
        <v>197.61</v>
      </c>
      <c r="J60" s="347">
        <f>J12+J59</f>
        <v>526.48</v>
      </c>
      <c r="K60" s="347">
        <f>K13+K59</f>
        <v>0</v>
      </c>
      <c r="L60" s="347">
        <f>L14+L59</f>
        <v>0</v>
      </c>
      <c r="M60" s="347">
        <f>M15+M59</f>
        <v>1262.23</v>
      </c>
      <c r="N60" s="347">
        <f>N16+N59</f>
        <v>758.57</v>
      </c>
      <c r="O60" s="347">
        <f>O59+O17</f>
        <v>3.92</v>
      </c>
      <c r="P60" s="347">
        <f>P59+P18</f>
        <v>0</v>
      </c>
      <c r="Q60" s="347">
        <f>Q59+Q19</f>
        <v>26.46</v>
      </c>
      <c r="R60" s="347">
        <f>SUM(R59,R20)</f>
        <v>530.36</v>
      </c>
      <c r="S60" s="347">
        <f>S59+S21</f>
        <v>146.4</v>
      </c>
      <c r="T60" s="347">
        <f>T59+T22</f>
        <v>0.12</v>
      </c>
      <c r="U60" s="347">
        <f>U59+U23</f>
        <v>0</v>
      </c>
      <c r="V60" s="347">
        <f>+V59+V24</f>
        <v>0</v>
      </c>
      <c r="W60" s="347">
        <f>+W59+W25</f>
        <v>1.37</v>
      </c>
      <c r="X60" s="347">
        <f>X59+X26</f>
        <v>0</v>
      </c>
      <c r="Y60" s="347">
        <f>+Y59+Y27</f>
        <v>0</v>
      </c>
      <c r="Z60" s="347">
        <f>+Z59+Z28</f>
        <v>13.24</v>
      </c>
      <c r="AA60" s="553">
        <f>+AA59+AA29</f>
        <v>196.37000000000003</v>
      </c>
      <c r="AB60" s="347">
        <f>+AB59+AB30</f>
        <v>135.99</v>
      </c>
      <c r="AC60" s="347">
        <f>+AC59+AC31</f>
        <v>36.120000000000005</v>
      </c>
      <c r="AD60" s="347">
        <f>+AD59+AD32</f>
        <v>0.13</v>
      </c>
      <c r="AE60" s="347">
        <f>+AE59+AE33</f>
        <v>0.21</v>
      </c>
      <c r="AF60" s="347">
        <f>+AF59+AF34</f>
        <v>2.02</v>
      </c>
      <c r="AG60" s="347">
        <f>+AG59+AG35</f>
        <v>1.49</v>
      </c>
      <c r="AH60" s="347">
        <f>+AH59+AH36</f>
        <v>0.03</v>
      </c>
      <c r="AI60" s="347">
        <f>+AI59+AI37</f>
        <v>0.23</v>
      </c>
      <c r="AJ60" s="347">
        <f>+AJ59+AJ38</f>
        <v>0</v>
      </c>
      <c r="AK60" s="347">
        <f>+AK59+AK39</f>
        <v>0</v>
      </c>
      <c r="AL60" s="347">
        <f>+AL59+AL40</f>
        <v>0</v>
      </c>
      <c r="AM60" s="347">
        <f>+AM59+AM41</f>
        <v>0.31</v>
      </c>
      <c r="AN60" s="347">
        <f>+AN59+AN42</f>
        <v>19.84</v>
      </c>
      <c r="AO60" s="347">
        <f>+AO59+AO43</f>
        <v>0</v>
      </c>
      <c r="AP60" s="347">
        <f>+AP59+AP44</f>
        <v>0</v>
      </c>
      <c r="AQ60" s="347">
        <f>+AQ59+AQ45</f>
        <v>0</v>
      </c>
      <c r="AR60" s="347">
        <f>AR59+AR46</f>
        <v>0</v>
      </c>
      <c r="AS60" s="347">
        <f>AS59+AS47</f>
        <v>1.88</v>
      </c>
      <c r="AT60" s="347">
        <f>AT59+AT48</f>
        <v>0</v>
      </c>
      <c r="AU60" s="347">
        <f>AU59+AU49</f>
        <v>58.319999999999993</v>
      </c>
      <c r="AV60" s="347">
        <f>AV59+AV50</f>
        <v>0</v>
      </c>
      <c r="AW60" s="347">
        <f>AW59+AW51</f>
        <v>0.55000000000000004</v>
      </c>
      <c r="AX60" s="347">
        <f>AX59+AX52</f>
        <v>0</v>
      </c>
      <c r="AY60" s="347">
        <f>AY59+AY53</f>
        <v>0</v>
      </c>
      <c r="AZ60" s="347">
        <f>AZ59+AZ54</f>
        <v>1.51</v>
      </c>
      <c r="BA60" s="347">
        <f>BA59+BA55</f>
        <v>44.55</v>
      </c>
      <c r="BB60" s="347">
        <f>BB59+BB56</f>
        <v>66.050000000000011</v>
      </c>
      <c r="BC60" s="347">
        <f>BC59+BC57</f>
        <v>0</v>
      </c>
      <c r="BD60" s="347">
        <f>BD59+BD58</f>
        <v>46.78</v>
      </c>
      <c r="BE60" s="347"/>
      <c r="BF60" s="347"/>
      <c r="BG60" s="116"/>
      <c r="BH60" s="296"/>
      <c r="BI60" s="295"/>
      <c r="BO60" s="582"/>
      <c r="BP60" s="578"/>
    </row>
    <row r="61" spans="1:68" ht="36.75" customHeight="1" x14ac:dyDescent="0.25">
      <c r="A61" s="119"/>
      <c r="B61" s="124"/>
      <c r="C61" s="125"/>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547"/>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H61" s="296"/>
      <c r="BI61" s="295"/>
      <c r="BO61" s="582"/>
      <c r="BP61" s="578"/>
    </row>
    <row r="62" spans="1:68" ht="31.5" customHeight="1" x14ac:dyDescent="0.25">
      <c r="A62" s="119"/>
      <c r="B62" s="120" t="s">
        <v>171</v>
      </c>
      <c r="C62" s="121" t="s">
        <v>167</v>
      </c>
      <c r="D62" s="122"/>
      <c r="E62" s="116"/>
      <c r="F62" s="116"/>
      <c r="G62" s="116"/>
      <c r="H62" s="116"/>
      <c r="I62" s="116"/>
      <c r="J62" s="116"/>
      <c r="K62" s="116"/>
      <c r="L62" s="116"/>
      <c r="M62" s="116"/>
      <c r="N62" s="116"/>
      <c r="O62" s="116"/>
      <c r="P62" s="116"/>
      <c r="Q62" s="116"/>
      <c r="R62" s="116"/>
      <c r="S62" s="116"/>
      <c r="T62" s="116"/>
      <c r="U62" s="116"/>
      <c r="V62" s="116"/>
      <c r="W62" s="116"/>
      <c r="X62" s="116"/>
      <c r="Y62" s="116"/>
      <c r="Z62" s="116"/>
      <c r="AA62" s="547"/>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H62" s="296"/>
      <c r="BI62" s="295"/>
      <c r="BO62" s="582"/>
      <c r="BP62" s="578"/>
    </row>
    <row r="63" spans="1:68" ht="16.5" thickBot="1" x14ac:dyDescent="0.3">
      <c r="A63" s="119"/>
      <c r="B63" s="120" t="s">
        <v>172</v>
      </c>
      <c r="C63" s="121" t="s">
        <v>168</v>
      </c>
      <c r="D63" s="122"/>
      <c r="E63" s="116"/>
      <c r="F63" s="116"/>
      <c r="G63" s="116"/>
      <c r="H63" s="116"/>
      <c r="I63" s="116"/>
      <c r="J63" s="116"/>
      <c r="K63" s="116"/>
      <c r="L63" s="116"/>
      <c r="M63" s="116"/>
      <c r="N63" s="116"/>
      <c r="O63" s="116"/>
      <c r="P63" s="116"/>
      <c r="Q63" s="116"/>
      <c r="R63" s="116"/>
      <c r="S63" s="116"/>
      <c r="T63" s="116"/>
      <c r="U63" s="116"/>
      <c r="V63" s="116"/>
      <c r="W63" s="116"/>
      <c r="X63" s="116"/>
      <c r="Y63" s="116"/>
      <c r="Z63" s="116"/>
      <c r="AA63" s="547"/>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5"/>
      <c r="AX63" s="115"/>
      <c r="AY63" s="115"/>
      <c r="AZ63" s="116"/>
      <c r="BA63" s="116"/>
      <c r="BB63" s="116"/>
      <c r="BC63" s="116"/>
      <c r="BD63" s="116"/>
      <c r="BE63" s="116"/>
      <c r="BF63" s="116"/>
      <c r="BH63" s="296"/>
      <c r="BI63" s="295"/>
      <c r="BO63" s="584"/>
      <c r="BP63" s="585"/>
    </row>
    <row r="64" spans="1:68" x14ac:dyDescent="0.25">
      <c r="A64" s="119"/>
      <c r="B64" s="120" t="s">
        <v>173</v>
      </c>
      <c r="C64" s="121" t="s">
        <v>127</v>
      </c>
      <c r="D64" s="122"/>
      <c r="E64" s="116"/>
      <c r="F64" s="116"/>
      <c r="G64" s="116"/>
      <c r="H64" s="116"/>
      <c r="I64" s="116"/>
      <c r="J64" s="116"/>
      <c r="K64" s="116"/>
      <c r="L64" s="116"/>
      <c r="M64" s="116"/>
      <c r="N64" s="116"/>
      <c r="O64" s="116"/>
      <c r="P64" s="116"/>
      <c r="Q64" s="116"/>
      <c r="R64" s="116"/>
      <c r="S64" s="116"/>
      <c r="T64" s="116"/>
      <c r="U64" s="116"/>
      <c r="V64" s="116"/>
      <c r="W64" s="116"/>
      <c r="X64" s="116"/>
      <c r="Y64" s="116"/>
      <c r="Z64" s="116"/>
      <c r="AA64" s="547"/>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5"/>
      <c r="AX64" s="115"/>
      <c r="AY64" s="115"/>
      <c r="AZ64" s="116"/>
      <c r="BA64" s="116"/>
      <c r="BB64" s="116"/>
      <c r="BC64" s="116"/>
      <c r="BD64" s="116"/>
      <c r="BE64" s="116"/>
      <c r="BF64" s="116"/>
      <c r="BH64" s="296"/>
      <c r="BI64" s="295"/>
    </row>
    <row r="65" spans="1:61" x14ac:dyDescent="0.25">
      <c r="A65" s="119"/>
      <c r="B65" s="124"/>
      <c r="C65" s="125"/>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547"/>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5"/>
      <c r="AX65" s="115"/>
      <c r="AY65" s="115"/>
      <c r="AZ65" s="116"/>
      <c r="BA65" s="116"/>
      <c r="BB65" s="116"/>
      <c r="BC65" s="116"/>
      <c r="BD65" s="116"/>
      <c r="BE65" s="116"/>
      <c r="BF65" s="116"/>
      <c r="BH65" s="296"/>
      <c r="BI65" s="293"/>
    </row>
    <row r="66" spans="1:61" x14ac:dyDescent="0.25">
      <c r="AW66" s="115"/>
      <c r="AX66" s="115"/>
      <c r="AY66" s="115"/>
      <c r="BH66" s="296"/>
      <c r="BI66" s="293"/>
    </row>
    <row r="67" spans="1:61" x14ac:dyDescent="0.25">
      <c r="BH67" s="296"/>
      <c r="BI67" s="293"/>
    </row>
    <row r="68" spans="1:61" x14ac:dyDescent="0.25">
      <c r="BH68" s="296"/>
      <c r="BI68" s="293"/>
    </row>
    <row r="69" spans="1:61" x14ac:dyDescent="0.25">
      <c r="BH69" s="294"/>
      <c r="BI69" s="293"/>
    </row>
    <row r="70" spans="1:61" x14ac:dyDescent="0.25">
      <c r="BH70" s="294"/>
      <c r="BI70" s="293"/>
    </row>
    <row r="71" spans="1:61" x14ac:dyDescent="0.25">
      <c r="BH71" s="294"/>
      <c r="BI71" s="295"/>
    </row>
    <row r="72" spans="1:61" x14ac:dyDescent="0.25">
      <c r="BH72" s="294"/>
      <c r="BI72" s="295"/>
    </row>
    <row r="73" spans="1:61" x14ac:dyDescent="0.25">
      <c r="BH73" s="294"/>
      <c r="BI73" s="295"/>
    </row>
    <row r="76" spans="1:61" x14ac:dyDescent="0.25">
      <c r="B76" s="143"/>
    </row>
  </sheetData>
  <sheetProtection selectLockedCells="1"/>
  <mergeCells count="11">
    <mergeCell ref="D5:D6"/>
    <mergeCell ref="F5:BD5"/>
    <mergeCell ref="BE5:BE6"/>
    <mergeCell ref="BF5:BF6"/>
    <mergeCell ref="A1:B1"/>
    <mergeCell ref="A2:BE2"/>
    <mergeCell ref="A3:BF3"/>
    <mergeCell ref="BC4:BF4"/>
    <mergeCell ref="A5:A6"/>
    <mergeCell ref="B5:B6"/>
    <mergeCell ref="C5:C6"/>
  </mergeCells>
  <pageMargins left="0.47" right="0.16" top="0.64" bottom="0.2" header="0.56999999999999995" footer="0.16"/>
  <pageSetup paperSize="8"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N76"/>
  <sheetViews>
    <sheetView zoomScale="70" zoomScaleNormal="70" zoomScaleSheetLayoutView="55" workbookViewId="0">
      <pane xSplit="4" ySplit="7" topLeftCell="AB8" activePane="bottomRight" state="frozen"/>
      <selection activeCell="D14" sqref="D14"/>
      <selection pane="topRight" activeCell="D14" sqref="D14"/>
      <selection pane="bottomLeft" activeCell="D14" sqref="D14"/>
      <selection pane="bottomRight" activeCell="D14" sqref="D14"/>
    </sheetView>
  </sheetViews>
  <sheetFormatPr defaultColWidth="7.85546875" defaultRowHeight="15.75" x14ac:dyDescent="0.25"/>
  <cols>
    <col min="1" max="1" width="7.5703125" style="140" customWidth="1"/>
    <col min="2" max="2" width="53" style="141" bestFit="1" customWidth="1"/>
    <col min="3" max="3" width="8.85546875" style="142" customWidth="1"/>
    <col min="4" max="4" width="14.85546875" style="99" bestFit="1" customWidth="1"/>
    <col min="5" max="7" width="9.7109375" style="99" bestFit="1" customWidth="1"/>
    <col min="8" max="8" width="8.42578125" style="99" bestFit="1" customWidth="1"/>
    <col min="9" max="9" width="9" style="99" bestFit="1" customWidth="1"/>
    <col min="10" max="10" width="8.42578125" style="99" bestFit="1" customWidth="1"/>
    <col min="11" max="12" width="7.140625" style="99" bestFit="1" customWidth="1"/>
    <col min="13" max="13" width="6.5703125" style="99" bestFit="1" customWidth="1"/>
    <col min="14" max="14" width="6.85546875" style="99" bestFit="1" customWidth="1"/>
    <col min="15" max="15" width="8.42578125" style="99" bestFit="1" customWidth="1"/>
    <col min="16" max="16" width="6.85546875" style="99" bestFit="1" customWidth="1"/>
    <col min="17" max="17" width="7.7109375" style="99" bestFit="1" customWidth="1"/>
    <col min="18" max="18" width="10.28515625" style="99" bestFit="1" customWidth="1"/>
    <col min="19" max="19" width="7.7109375" style="99" bestFit="1" customWidth="1"/>
    <col min="20" max="20" width="7.140625" style="99" bestFit="1" customWidth="1"/>
    <col min="21" max="22" width="6.5703125" style="99" bestFit="1" customWidth="1"/>
    <col min="23" max="23" width="7.7109375" style="99" bestFit="1" customWidth="1"/>
    <col min="24" max="24" width="7.140625" style="99" bestFit="1" customWidth="1"/>
    <col min="25" max="25" width="6.5703125" style="99" bestFit="1" customWidth="1"/>
    <col min="26" max="26" width="7.140625" style="99" bestFit="1" customWidth="1"/>
    <col min="27" max="27" width="9.28515625" style="554" bestFit="1" customWidth="1"/>
    <col min="28" max="28" width="7.140625" style="99" bestFit="1" customWidth="1"/>
    <col min="29" max="36" width="7.7109375" style="99" bestFit="1" customWidth="1"/>
    <col min="37" max="37" width="8.42578125" style="99" bestFit="1" customWidth="1"/>
    <col min="38" max="38" width="8" style="99" bestFit="1" customWidth="1"/>
    <col min="39" max="44" width="8.42578125" style="99" bestFit="1" customWidth="1"/>
    <col min="45" max="45" width="6.85546875" style="99" customWidth="1"/>
    <col min="46" max="46" width="6.5703125" style="99" bestFit="1" customWidth="1"/>
    <col min="47" max="47" width="6.85546875" style="99" bestFit="1" customWidth="1"/>
    <col min="48" max="48" width="9" style="99" bestFit="1" customWidth="1"/>
    <col min="49" max="49" width="7.7109375" style="99" bestFit="1" customWidth="1"/>
    <col min="50" max="50" width="7.140625" style="99" bestFit="1" customWidth="1"/>
    <col min="51" max="52" width="7.7109375" style="99" bestFit="1" customWidth="1"/>
    <col min="53" max="53" width="9" style="99" bestFit="1" customWidth="1"/>
    <col min="54" max="54" width="8.140625" style="99" bestFit="1" customWidth="1"/>
    <col min="55" max="55" width="7.42578125" style="99" bestFit="1" customWidth="1"/>
    <col min="56" max="56" width="8.42578125" style="99" bestFit="1" customWidth="1"/>
    <col min="57" max="57" width="8.7109375" style="99" customWidth="1"/>
    <col min="58" max="58" width="13.85546875" style="99" bestFit="1" customWidth="1"/>
    <col min="59" max="59" width="16.5703125" style="99" customWidth="1"/>
    <col min="60" max="60" width="47.5703125" style="99" customWidth="1"/>
    <col min="61" max="61" width="7.85546875" style="99"/>
    <col min="62" max="62" width="11.7109375" style="99" customWidth="1"/>
    <col min="63" max="64" width="7.85546875" style="99"/>
    <col min="65" max="66" width="22.28515625" style="99" customWidth="1"/>
    <col min="67" max="16384" width="7.85546875" style="99"/>
  </cols>
  <sheetData>
    <row r="1" spans="1:66" x14ac:dyDescent="0.25">
      <c r="A1" s="1249" t="s">
        <v>215</v>
      </c>
      <c r="B1" s="1249"/>
      <c r="C1" s="315"/>
      <c r="D1" s="116"/>
      <c r="E1" s="116"/>
      <c r="F1" s="116"/>
      <c r="G1" s="116"/>
      <c r="H1" s="116"/>
      <c r="I1" s="116"/>
      <c r="J1" s="116"/>
      <c r="K1" s="116"/>
      <c r="L1" s="116"/>
      <c r="M1" s="116"/>
      <c r="N1" s="116"/>
      <c r="O1" s="116"/>
      <c r="P1" s="116"/>
      <c r="Q1" s="116"/>
      <c r="R1" s="116"/>
      <c r="S1" s="116"/>
      <c r="T1" s="116"/>
      <c r="U1" s="116"/>
      <c r="V1" s="116"/>
      <c r="W1" s="116"/>
      <c r="X1" s="116"/>
      <c r="Y1" s="116"/>
      <c r="Z1" s="116"/>
      <c r="AA1" s="547"/>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row>
    <row r="2" spans="1:66" ht="14.25" customHeight="1" x14ac:dyDescent="0.25">
      <c r="A2" s="1250" t="s">
        <v>2</v>
      </c>
      <c r="B2" s="1250"/>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0"/>
      <c r="AT2" s="1250"/>
      <c r="AU2" s="1250"/>
      <c r="AV2" s="1250"/>
      <c r="AW2" s="1250"/>
      <c r="AX2" s="1250"/>
      <c r="AY2" s="1250"/>
      <c r="AZ2" s="1250"/>
      <c r="BA2" s="1250"/>
      <c r="BB2" s="1250"/>
      <c r="BC2" s="1250"/>
      <c r="BD2" s="1250"/>
      <c r="BE2" s="1250"/>
      <c r="BF2" s="116"/>
      <c r="BG2" s="116"/>
    </row>
    <row r="3" spans="1:66" x14ac:dyDescent="0.25">
      <c r="A3" s="1251" t="s">
        <v>216</v>
      </c>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c r="AS3" s="1251"/>
      <c r="AT3" s="1251"/>
      <c r="AU3" s="1251"/>
      <c r="AV3" s="1251"/>
      <c r="AW3" s="1251"/>
      <c r="AX3" s="1251"/>
      <c r="AY3" s="1251"/>
      <c r="AZ3" s="1251"/>
      <c r="BA3" s="1251"/>
      <c r="BB3" s="1251"/>
      <c r="BC3" s="1251"/>
      <c r="BD3" s="1251"/>
      <c r="BE3" s="1251"/>
      <c r="BF3" s="1251"/>
      <c r="BG3" s="116"/>
    </row>
    <row r="4" spans="1:66" x14ac:dyDescent="0.25">
      <c r="A4" s="317"/>
      <c r="B4" s="316"/>
      <c r="C4" s="317"/>
      <c r="D4" s="317"/>
      <c r="E4" s="317"/>
      <c r="F4" s="317"/>
      <c r="G4" s="317"/>
      <c r="H4" s="317"/>
      <c r="I4" s="317"/>
      <c r="J4" s="317"/>
      <c r="K4" s="317"/>
      <c r="L4" s="317"/>
      <c r="M4" s="317"/>
      <c r="N4" s="317"/>
      <c r="O4" s="317"/>
      <c r="P4" s="317"/>
      <c r="Q4" s="317"/>
      <c r="R4" s="317"/>
      <c r="S4" s="317"/>
      <c r="T4" s="317"/>
      <c r="U4" s="317"/>
      <c r="V4" s="317"/>
      <c r="W4" s="317"/>
      <c r="X4" s="317"/>
      <c r="Y4" s="317"/>
      <c r="Z4" s="317"/>
      <c r="AA4" s="548"/>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1252" t="s">
        <v>32</v>
      </c>
      <c r="BD4" s="1252"/>
      <c r="BE4" s="1252"/>
      <c r="BF4" s="1252"/>
      <c r="BG4" s="116"/>
    </row>
    <row r="5" spans="1:66" ht="14.25" customHeight="1" x14ac:dyDescent="0.25">
      <c r="A5" s="1253" t="s">
        <v>20</v>
      </c>
      <c r="B5" s="1254" t="s">
        <v>170</v>
      </c>
      <c r="C5" s="1175" t="s">
        <v>24</v>
      </c>
      <c r="D5" s="1248" t="s">
        <v>427</v>
      </c>
      <c r="E5" s="311"/>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c r="AX5" s="1248"/>
      <c r="AY5" s="1248"/>
      <c r="AZ5" s="1248"/>
      <c r="BA5" s="1248"/>
      <c r="BB5" s="1248"/>
      <c r="BC5" s="1248"/>
      <c r="BD5" s="1248"/>
      <c r="BE5" s="1248" t="s">
        <v>120</v>
      </c>
      <c r="BF5" s="1248" t="s">
        <v>448</v>
      </c>
      <c r="BG5" s="116"/>
    </row>
    <row r="6" spans="1:66" s="138" customFormat="1" ht="36" customHeight="1" x14ac:dyDescent="0.2">
      <c r="A6" s="1253"/>
      <c r="B6" s="1255"/>
      <c r="C6" s="1256"/>
      <c r="D6" s="1248"/>
      <c r="E6" s="312" t="s">
        <v>25</v>
      </c>
      <c r="F6" s="318" t="s">
        <v>86</v>
      </c>
      <c r="G6" s="311" t="s">
        <v>84</v>
      </c>
      <c r="H6" s="311" t="s">
        <v>207</v>
      </c>
      <c r="I6" s="311" t="s">
        <v>56</v>
      </c>
      <c r="J6" s="311" t="s">
        <v>44</v>
      </c>
      <c r="K6" s="311" t="s">
        <v>26</v>
      </c>
      <c r="L6" s="311" t="s">
        <v>27</v>
      </c>
      <c r="M6" s="311" t="s">
        <v>45</v>
      </c>
      <c r="N6" s="311" t="s">
        <v>447</v>
      </c>
      <c r="O6" s="311" t="s">
        <v>78</v>
      </c>
      <c r="P6" s="311" t="s">
        <v>51</v>
      </c>
      <c r="Q6" s="311" t="s">
        <v>58</v>
      </c>
      <c r="R6" s="312" t="s">
        <v>28</v>
      </c>
      <c r="S6" s="311" t="s">
        <v>29</v>
      </c>
      <c r="T6" s="311" t="s">
        <v>30</v>
      </c>
      <c r="U6" s="311" t="s">
        <v>131</v>
      </c>
      <c r="V6" s="311" t="s">
        <v>135</v>
      </c>
      <c r="W6" s="311" t="s">
        <v>133</v>
      </c>
      <c r="X6" s="311" t="s">
        <v>53</v>
      </c>
      <c r="Y6" s="311" t="s">
        <v>46</v>
      </c>
      <c r="Z6" s="311" t="s">
        <v>54</v>
      </c>
      <c r="AA6" s="549" t="s">
        <v>31</v>
      </c>
      <c r="AB6" s="313" t="s">
        <v>249</v>
      </c>
      <c r="AC6" s="313" t="s">
        <v>258</v>
      </c>
      <c r="AD6" s="313" t="s">
        <v>245</v>
      </c>
      <c r="AE6" s="313" t="s">
        <v>436</v>
      </c>
      <c r="AF6" s="313" t="s">
        <v>246</v>
      </c>
      <c r="AG6" s="313" t="s">
        <v>437</v>
      </c>
      <c r="AH6" s="313" t="s">
        <v>438</v>
      </c>
      <c r="AI6" s="313" t="s">
        <v>364</v>
      </c>
      <c r="AJ6" s="313" t="s">
        <v>439</v>
      </c>
      <c r="AK6" s="313" t="s">
        <v>156</v>
      </c>
      <c r="AL6" s="313" t="s">
        <v>77</v>
      </c>
      <c r="AM6" s="313" t="s">
        <v>103</v>
      </c>
      <c r="AN6" s="313" t="s">
        <v>48</v>
      </c>
      <c r="AO6" s="313" t="s">
        <v>440</v>
      </c>
      <c r="AP6" s="313" t="s">
        <v>441</v>
      </c>
      <c r="AQ6" s="313" t="s">
        <v>346</v>
      </c>
      <c r="AR6" s="314" t="s">
        <v>132</v>
      </c>
      <c r="AS6" s="311" t="s">
        <v>159</v>
      </c>
      <c r="AT6" s="311" t="s">
        <v>160</v>
      </c>
      <c r="AU6" s="311" t="s">
        <v>100</v>
      </c>
      <c r="AV6" s="311" t="s">
        <v>101</v>
      </c>
      <c r="AW6" s="311" t="s">
        <v>105</v>
      </c>
      <c r="AX6" s="311" t="s">
        <v>102</v>
      </c>
      <c r="AY6" s="311" t="s">
        <v>126</v>
      </c>
      <c r="AZ6" s="311" t="s">
        <v>111</v>
      </c>
      <c r="BA6" s="311" t="s">
        <v>165</v>
      </c>
      <c r="BB6" s="311" t="s">
        <v>166</v>
      </c>
      <c r="BC6" s="311" t="s">
        <v>82</v>
      </c>
      <c r="BD6" s="311" t="s">
        <v>89</v>
      </c>
      <c r="BE6" s="1248"/>
      <c r="BF6" s="1248"/>
      <c r="BG6" s="117"/>
    </row>
    <row r="7" spans="1:66" s="138" customFormat="1" x14ac:dyDescent="0.25">
      <c r="A7" s="319">
        <v>1</v>
      </c>
      <c r="B7" s="320" t="s">
        <v>35</v>
      </c>
      <c r="C7" s="321" t="s">
        <v>25</v>
      </c>
      <c r="D7" s="601">
        <f>D8+D11+D12+D13+D14+D15+D17+D18+D19</f>
        <v>9968.84</v>
      </c>
      <c r="E7" s="323">
        <f>D7-BE7</f>
        <v>8659.83</v>
      </c>
      <c r="F7" s="324">
        <f>SUM(F11:F19)</f>
        <v>0</v>
      </c>
      <c r="G7" s="324">
        <f>SUM(G10:G19)</f>
        <v>0</v>
      </c>
      <c r="H7" s="324">
        <f>SUM(H9,H11:H19)</f>
        <v>0</v>
      </c>
      <c r="I7" s="324">
        <f>SUM(I9:I10,I12:I19)</f>
        <v>0</v>
      </c>
      <c r="J7" s="324">
        <f>SUM(J9:J11,J13:J19)</f>
        <v>723.94</v>
      </c>
      <c r="K7" s="324">
        <f>SUM(K9:K12,K14:K19)</f>
        <v>0</v>
      </c>
      <c r="L7" s="324">
        <f>SUM(L9:L13,L15:L19)</f>
        <v>0</v>
      </c>
      <c r="M7" s="324">
        <f>SUM(M9:M14,M16:M19)</f>
        <v>0</v>
      </c>
      <c r="N7" s="324">
        <f>SUM(N9:N15,N17:N19)</f>
        <v>0</v>
      </c>
      <c r="O7" s="324">
        <f>SUM(O9:O16,O18:O19)</f>
        <v>0</v>
      </c>
      <c r="P7" s="324">
        <f>SUM(P9:P17,P19)</f>
        <v>0</v>
      </c>
      <c r="Q7" s="324">
        <f>SUM(Q9:Q18)</f>
        <v>103.63</v>
      </c>
      <c r="R7" s="325">
        <f>SUM(R9:R19)</f>
        <v>481.43999999999994</v>
      </c>
      <c r="S7" s="324">
        <f>SUM(S9:S19)</f>
        <v>284.73</v>
      </c>
      <c r="T7" s="324">
        <f t="shared" ref="T7:BD7" si="0">SUM(T9:T19)</f>
        <v>0.15</v>
      </c>
      <c r="U7" s="324">
        <f t="shared" si="0"/>
        <v>0</v>
      </c>
      <c r="V7" s="324">
        <f t="shared" si="0"/>
        <v>0</v>
      </c>
      <c r="W7" s="324">
        <f t="shared" si="0"/>
        <v>0.35</v>
      </c>
      <c r="X7" s="324">
        <f t="shared" si="0"/>
        <v>21.74</v>
      </c>
      <c r="Y7" s="324">
        <f t="shared" si="0"/>
        <v>0</v>
      </c>
      <c r="Z7" s="324">
        <f>SUM(Z9:Z19)</f>
        <v>8.4</v>
      </c>
      <c r="AA7" s="550">
        <f t="shared" si="0"/>
        <v>141.12</v>
      </c>
      <c r="AB7" s="324">
        <f t="shared" si="0"/>
        <v>41.15</v>
      </c>
      <c r="AC7" s="324">
        <f t="shared" si="0"/>
        <v>84.5</v>
      </c>
      <c r="AD7" s="324">
        <f t="shared" si="0"/>
        <v>0</v>
      </c>
      <c r="AE7" s="324">
        <f t="shared" si="0"/>
        <v>0</v>
      </c>
      <c r="AF7" s="324">
        <f t="shared" si="0"/>
        <v>0</v>
      </c>
      <c r="AG7" s="324">
        <f t="shared" si="0"/>
        <v>0.41</v>
      </c>
      <c r="AH7" s="324">
        <f t="shared" si="0"/>
        <v>10</v>
      </c>
      <c r="AI7" s="324">
        <f t="shared" si="0"/>
        <v>0.06</v>
      </c>
      <c r="AJ7" s="324">
        <f t="shared" si="0"/>
        <v>0</v>
      </c>
      <c r="AK7" s="324">
        <f t="shared" si="0"/>
        <v>0</v>
      </c>
      <c r="AL7" s="324">
        <f t="shared" si="0"/>
        <v>0</v>
      </c>
      <c r="AM7" s="324">
        <f t="shared" si="0"/>
        <v>0</v>
      </c>
      <c r="AN7" s="324">
        <f t="shared" si="0"/>
        <v>5</v>
      </c>
      <c r="AO7" s="324">
        <f t="shared" si="0"/>
        <v>0</v>
      </c>
      <c r="AP7" s="324">
        <f t="shared" si="0"/>
        <v>0</v>
      </c>
      <c r="AQ7" s="324">
        <f t="shared" si="0"/>
        <v>0</v>
      </c>
      <c r="AR7" s="324">
        <f t="shared" si="0"/>
        <v>0</v>
      </c>
      <c r="AS7" s="324">
        <f t="shared" si="0"/>
        <v>0</v>
      </c>
      <c r="AT7" s="324">
        <f t="shared" si="0"/>
        <v>1.84</v>
      </c>
      <c r="AU7" s="324">
        <f t="shared" si="0"/>
        <v>23.11</v>
      </c>
      <c r="AV7" s="324">
        <f t="shared" si="0"/>
        <v>0</v>
      </c>
      <c r="AW7" s="324">
        <f t="shared" si="0"/>
        <v>0</v>
      </c>
      <c r="AX7" s="324">
        <f t="shared" si="0"/>
        <v>0</v>
      </c>
      <c r="AY7" s="324">
        <f t="shared" si="0"/>
        <v>0</v>
      </c>
      <c r="AZ7" s="324">
        <f t="shared" si="0"/>
        <v>0</v>
      </c>
      <c r="BA7" s="324">
        <f t="shared" si="0"/>
        <v>0</v>
      </c>
      <c r="BB7" s="324">
        <f t="shared" si="0"/>
        <v>0</v>
      </c>
      <c r="BC7" s="324">
        <f t="shared" si="0"/>
        <v>0</v>
      </c>
      <c r="BD7" s="324">
        <f t="shared" si="0"/>
        <v>0</v>
      </c>
      <c r="BE7" s="326">
        <f>SUM(BE9:BE19)</f>
        <v>1309.01</v>
      </c>
      <c r="BF7" s="327">
        <f>E60</f>
        <v>9487.4</v>
      </c>
      <c r="BG7" s="117">
        <f t="shared" ref="BG7:BG15" si="1">D7-BF7</f>
        <v>481.44000000000051</v>
      </c>
      <c r="BH7" s="139"/>
      <c r="BI7" s="115"/>
      <c r="BJ7" s="115"/>
      <c r="BK7" s="115"/>
      <c r="BL7" s="115"/>
      <c r="BM7" s="581"/>
      <c r="BN7" s="575"/>
    </row>
    <row r="8" spans="1:66" x14ac:dyDescent="0.25">
      <c r="A8" s="319" t="s">
        <v>5</v>
      </c>
      <c r="B8" s="320" t="s">
        <v>85</v>
      </c>
      <c r="C8" s="314" t="s">
        <v>86</v>
      </c>
      <c r="D8" s="601">
        <f>D9+D10</f>
        <v>130.99</v>
      </c>
      <c r="E8" s="328">
        <f>SUM(I8:Q8)</f>
        <v>0</v>
      </c>
      <c r="F8" s="329">
        <f>D8-BE8</f>
        <v>126.39000000000001</v>
      </c>
      <c r="G8" s="325">
        <f>SUM(G10)</f>
        <v>0</v>
      </c>
      <c r="H8" s="325">
        <f>SUM(H9)</f>
        <v>0</v>
      </c>
      <c r="I8" s="325">
        <f>SUM(I9:I10)</f>
        <v>0</v>
      </c>
      <c r="J8" s="325">
        <f t="shared" ref="J8:BE8" si="2">SUM(J9:J10)</f>
        <v>0</v>
      </c>
      <c r="K8" s="325">
        <f t="shared" si="2"/>
        <v>0</v>
      </c>
      <c r="L8" s="325">
        <f t="shared" si="2"/>
        <v>0</v>
      </c>
      <c r="M8" s="325">
        <f t="shared" si="2"/>
        <v>0</v>
      </c>
      <c r="N8" s="325">
        <f t="shared" si="2"/>
        <v>0</v>
      </c>
      <c r="O8" s="325">
        <f t="shared" si="2"/>
        <v>0</v>
      </c>
      <c r="P8" s="325">
        <f t="shared" si="2"/>
        <v>0</v>
      </c>
      <c r="Q8" s="325">
        <f t="shared" si="2"/>
        <v>0</v>
      </c>
      <c r="R8" s="325">
        <f>SUM(R9:R10)</f>
        <v>4.5999999999999996</v>
      </c>
      <c r="S8" s="325">
        <f t="shared" si="2"/>
        <v>0</v>
      </c>
      <c r="T8" s="325">
        <f t="shared" si="2"/>
        <v>0</v>
      </c>
      <c r="U8" s="325">
        <f t="shared" si="2"/>
        <v>0</v>
      </c>
      <c r="V8" s="325">
        <f t="shared" si="2"/>
        <v>0</v>
      </c>
      <c r="W8" s="325">
        <f t="shared" si="2"/>
        <v>0</v>
      </c>
      <c r="X8" s="325">
        <f t="shared" si="2"/>
        <v>0</v>
      </c>
      <c r="Y8" s="325">
        <f t="shared" si="2"/>
        <v>0</v>
      </c>
      <c r="Z8" s="325">
        <f>SUM(Z9:Z10)</f>
        <v>0</v>
      </c>
      <c r="AA8" s="551">
        <f t="shared" si="2"/>
        <v>4.0999999999999996</v>
      </c>
      <c r="AB8" s="325">
        <f t="shared" si="2"/>
        <v>3.69</v>
      </c>
      <c r="AC8" s="325">
        <f t="shared" si="2"/>
        <v>0</v>
      </c>
      <c r="AD8" s="325">
        <f t="shared" si="2"/>
        <v>0</v>
      </c>
      <c r="AE8" s="325">
        <f t="shared" si="2"/>
        <v>0</v>
      </c>
      <c r="AF8" s="325">
        <f t="shared" si="2"/>
        <v>0</v>
      </c>
      <c r="AG8" s="325">
        <f t="shared" si="2"/>
        <v>0.41</v>
      </c>
      <c r="AH8" s="325">
        <f t="shared" si="2"/>
        <v>0</v>
      </c>
      <c r="AI8" s="325">
        <f t="shared" si="2"/>
        <v>0</v>
      </c>
      <c r="AJ8" s="325">
        <f t="shared" si="2"/>
        <v>0</v>
      </c>
      <c r="AK8" s="325">
        <f t="shared" si="2"/>
        <v>0</v>
      </c>
      <c r="AL8" s="325">
        <f t="shared" si="2"/>
        <v>0</v>
      </c>
      <c r="AM8" s="325">
        <f t="shared" si="2"/>
        <v>0</v>
      </c>
      <c r="AN8" s="325">
        <f t="shared" si="2"/>
        <v>0</v>
      </c>
      <c r="AO8" s="325">
        <f t="shared" si="2"/>
        <v>0</v>
      </c>
      <c r="AP8" s="325">
        <f t="shared" si="2"/>
        <v>0</v>
      </c>
      <c r="AQ8" s="325">
        <f t="shared" si="2"/>
        <v>0</v>
      </c>
      <c r="AR8" s="325">
        <f t="shared" si="2"/>
        <v>0</v>
      </c>
      <c r="AS8" s="325">
        <f t="shared" si="2"/>
        <v>0</v>
      </c>
      <c r="AT8" s="325">
        <f t="shared" si="2"/>
        <v>0.5</v>
      </c>
      <c r="AU8" s="325">
        <f t="shared" si="2"/>
        <v>0</v>
      </c>
      <c r="AV8" s="325">
        <f t="shared" si="2"/>
        <v>0</v>
      </c>
      <c r="AW8" s="325">
        <f t="shared" si="2"/>
        <v>0</v>
      </c>
      <c r="AX8" s="325">
        <f t="shared" si="2"/>
        <v>0</v>
      </c>
      <c r="AY8" s="325">
        <f t="shared" si="2"/>
        <v>0</v>
      </c>
      <c r="AZ8" s="325">
        <f t="shared" si="2"/>
        <v>0</v>
      </c>
      <c r="BA8" s="325">
        <f t="shared" si="2"/>
        <v>0</v>
      </c>
      <c r="BB8" s="325">
        <f t="shared" si="2"/>
        <v>0</v>
      </c>
      <c r="BC8" s="325">
        <f t="shared" si="2"/>
        <v>0</v>
      </c>
      <c r="BD8" s="325">
        <f t="shared" si="2"/>
        <v>0</v>
      </c>
      <c r="BE8" s="325">
        <f t="shared" si="2"/>
        <v>4.5999999999999996</v>
      </c>
      <c r="BF8" s="314">
        <f>F60</f>
        <v>126.39000000000001</v>
      </c>
      <c r="BG8" s="117">
        <f t="shared" si="1"/>
        <v>4.5999999999999943</v>
      </c>
      <c r="BH8" s="139"/>
      <c r="BI8" s="115"/>
      <c r="BJ8" s="115"/>
      <c r="BK8" s="115"/>
      <c r="BL8" s="115"/>
      <c r="BM8" s="582"/>
      <c r="BN8" s="576"/>
    </row>
    <row r="9" spans="1:66" x14ac:dyDescent="0.25">
      <c r="A9" s="319"/>
      <c r="B9" s="320" t="s">
        <v>208</v>
      </c>
      <c r="C9" s="314" t="s">
        <v>84</v>
      </c>
      <c r="D9" s="576">
        <v>130.99</v>
      </c>
      <c r="E9" s="328">
        <f>SUM(H9:Q9)</f>
        <v>0</v>
      </c>
      <c r="F9" s="325">
        <f>SUM(H9)</f>
        <v>0</v>
      </c>
      <c r="G9" s="329">
        <f>D9-BE9</f>
        <v>126.39000000000001</v>
      </c>
      <c r="H9" s="330"/>
      <c r="I9" s="330"/>
      <c r="J9" s="330"/>
      <c r="K9" s="330"/>
      <c r="L9" s="330"/>
      <c r="M9" s="330"/>
      <c r="N9" s="330"/>
      <c r="O9" s="330"/>
      <c r="P9" s="330"/>
      <c r="Q9" s="330"/>
      <c r="R9" s="325">
        <f t="shared" ref="R9:R19" si="3">SUM(S9:Z9,AB9:BC9)</f>
        <v>4.5999999999999996</v>
      </c>
      <c r="S9" s="331"/>
      <c r="T9" s="330"/>
      <c r="U9" s="330"/>
      <c r="V9" s="330"/>
      <c r="W9" s="331"/>
      <c r="X9" s="330"/>
      <c r="Y9" s="330"/>
      <c r="Z9" s="330"/>
      <c r="AA9" s="552">
        <f>SUM(AB9:AQ9)</f>
        <v>4.0999999999999996</v>
      </c>
      <c r="AB9" s="331">
        <v>3.69</v>
      </c>
      <c r="AC9" s="331"/>
      <c r="AD9" s="331"/>
      <c r="AE9" s="331"/>
      <c r="AF9" s="331"/>
      <c r="AG9" s="331">
        <v>0.41</v>
      </c>
      <c r="AH9" s="331"/>
      <c r="AI9" s="331"/>
      <c r="AJ9" s="331"/>
      <c r="AK9" s="331"/>
      <c r="AL9" s="331"/>
      <c r="AM9" s="331"/>
      <c r="AN9" s="331"/>
      <c r="AO9" s="331"/>
      <c r="AP9" s="331"/>
      <c r="AQ9" s="331"/>
      <c r="AR9" s="330"/>
      <c r="AS9" s="330"/>
      <c r="AT9" s="330">
        <v>0.5</v>
      </c>
      <c r="AU9" s="330"/>
      <c r="AV9" s="331"/>
      <c r="AW9" s="331"/>
      <c r="AX9" s="330"/>
      <c r="AY9" s="330"/>
      <c r="AZ9" s="330"/>
      <c r="BA9" s="330"/>
      <c r="BB9" s="330"/>
      <c r="BC9" s="330"/>
      <c r="BD9" s="330"/>
      <c r="BE9" s="325">
        <f>SUM(H9:Q9,S9:Z9,AB9:BD9)</f>
        <v>4.5999999999999996</v>
      </c>
      <c r="BF9" s="314">
        <f>G60</f>
        <v>126.39000000000001</v>
      </c>
      <c r="BG9" s="117">
        <f t="shared" si="1"/>
        <v>4.5999999999999943</v>
      </c>
      <c r="BH9" s="139"/>
      <c r="BI9" s="115"/>
      <c r="BJ9" s="115"/>
      <c r="BK9" s="115"/>
      <c r="BL9" s="115"/>
      <c r="BM9" s="586"/>
      <c r="BN9" s="576"/>
    </row>
    <row r="10" spans="1:66" x14ac:dyDescent="0.25">
      <c r="A10" s="319"/>
      <c r="B10" s="320" t="s">
        <v>209</v>
      </c>
      <c r="C10" s="314" t="s">
        <v>207</v>
      </c>
      <c r="D10" s="576"/>
      <c r="E10" s="328">
        <f>SUM(G10,I10:Q10)</f>
        <v>0</v>
      </c>
      <c r="F10" s="325">
        <f>SUM(G10)</f>
        <v>0</v>
      </c>
      <c r="G10" s="330"/>
      <c r="H10" s="329">
        <f>D10-BE10</f>
        <v>0</v>
      </c>
      <c r="I10" s="330"/>
      <c r="J10" s="330"/>
      <c r="K10" s="330"/>
      <c r="L10" s="330"/>
      <c r="M10" s="330"/>
      <c r="N10" s="330"/>
      <c r="O10" s="330"/>
      <c r="P10" s="330"/>
      <c r="Q10" s="330"/>
      <c r="R10" s="325">
        <f t="shared" si="3"/>
        <v>0</v>
      </c>
      <c r="S10" s="330"/>
      <c r="T10" s="330"/>
      <c r="U10" s="330"/>
      <c r="V10" s="330"/>
      <c r="W10" s="330"/>
      <c r="X10" s="330"/>
      <c r="Y10" s="330"/>
      <c r="Z10" s="330"/>
      <c r="AA10" s="552">
        <f t="shared" ref="AA10:AA19" si="4">SUM(AB10:AQ10)</f>
        <v>0</v>
      </c>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25">
        <f>SUM(AB10:BD10,I10:Q10,G10,S10:Z10)</f>
        <v>0</v>
      </c>
      <c r="BF10" s="314">
        <f>H60</f>
        <v>0</v>
      </c>
      <c r="BG10" s="117">
        <f t="shared" si="1"/>
        <v>0</v>
      </c>
      <c r="BH10" s="139"/>
      <c r="BI10" s="115"/>
      <c r="BJ10" s="115"/>
      <c r="BK10" s="115"/>
      <c r="BL10" s="115"/>
      <c r="BM10" s="587"/>
      <c r="BN10" s="576"/>
    </row>
    <row r="11" spans="1:66" x14ac:dyDescent="0.25">
      <c r="A11" s="319" t="s">
        <v>6</v>
      </c>
      <c r="B11" s="320" t="s">
        <v>113</v>
      </c>
      <c r="C11" s="314" t="s">
        <v>56</v>
      </c>
      <c r="D11" s="576">
        <v>326.45999999999998</v>
      </c>
      <c r="E11" s="328">
        <f>SUM(G11:H11,J11:Q11)</f>
        <v>70</v>
      </c>
      <c r="F11" s="325">
        <f>SUM(G11:H11)</f>
        <v>0</v>
      </c>
      <c r="G11" s="330"/>
      <c r="H11" s="330"/>
      <c r="I11" s="329">
        <f>D11-BE11</f>
        <v>225.76</v>
      </c>
      <c r="J11" s="330">
        <v>70</v>
      </c>
      <c r="K11" s="330"/>
      <c r="L11" s="330"/>
      <c r="M11" s="330"/>
      <c r="N11" s="330"/>
      <c r="O11" s="330"/>
      <c r="P11" s="330"/>
      <c r="Q11" s="330"/>
      <c r="R11" s="325">
        <f t="shared" si="3"/>
        <v>30.699999999999996</v>
      </c>
      <c r="S11" s="330"/>
      <c r="T11" s="330"/>
      <c r="U11" s="330"/>
      <c r="V11" s="330"/>
      <c r="W11" s="330">
        <v>0.35</v>
      </c>
      <c r="X11" s="330"/>
      <c r="Y11" s="330"/>
      <c r="Z11" s="330"/>
      <c r="AA11" s="552">
        <f t="shared" si="4"/>
        <v>10.9</v>
      </c>
      <c r="AB11" s="330">
        <v>4.87</v>
      </c>
      <c r="AC11" s="330">
        <v>6</v>
      </c>
      <c r="AD11" s="330"/>
      <c r="AE11" s="330"/>
      <c r="AF11" s="330"/>
      <c r="AG11" s="330"/>
      <c r="AH11" s="330"/>
      <c r="AI11" s="330">
        <v>0.03</v>
      </c>
      <c r="AJ11" s="330"/>
      <c r="AK11" s="330"/>
      <c r="AL11" s="330"/>
      <c r="AM11" s="330"/>
      <c r="AN11" s="330"/>
      <c r="AO11" s="330"/>
      <c r="AP11" s="330"/>
      <c r="AQ11" s="330"/>
      <c r="AR11" s="330"/>
      <c r="AS11" s="330"/>
      <c r="AT11" s="330">
        <v>1.34</v>
      </c>
      <c r="AU11" s="330">
        <v>18.11</v>
      </c>
      <c r="AV11" s="330"/>
      <c r="AW11" s="330"/>
      <c r="AX11" s="330"/>
      <c r="AY11" s="330"/>
      <c r="AZ11" s="330"/>
      <c r="BA11" s="330"/>
      <c r="BB11" s="330"/>
      <c r="BC11" s="330"/>
      <c r="BD11" s="330"/>
      <c r="BE11" s="325">
        <f>SUM(AB11:BD11,J11:Q11,G11:H11,S11:Z11)</f>
        <v>100.69999999999999</v>
      </c>
      <c r="BF11" s="314">
        <f>I60</f>
        <v>225.76</v>
      </c>
      <c r="BG11" s="117">
        <f t="shared" si="1"/>
        <v>100.69999999999999</v>
      </c>
      <c r="BM11" s="587"/>
      <c r="BN11" s="576"/>
    </row>
    <row r="12" spans="1:66" x14ac:dyDescent="0.25">
      <c r="A12" s="319" t="s">
        <v>7</v>
      </c>
      <c r="B12" s="320" t="s">
        <v>39</v>
      </c>
      <c r="C12" s="314" t="s">
        <v>44</v>
      </c>
      <c r="D12" s="576">
        <v>329.16</v>
      </c>
      <c r="E12" s="328">
        <f>SUM(G12:I12,K12:Q12)</f>
        <v>0</v>
      </c>
      <c r="F12" s="325">
        <f t="shared" ref="F12:F18" si="5">SUM(G12:H12)</f>
        <v>0</v>
      </c>
      <c r="G12" s="330"/>
      <c r="H12" s="330"/>
      <c r="I12" s="330"/>
      <c r="J12" s="329">
        <f>D12-BE12</f>
        <v>316.62</v>
      </c>
      <c r="K12" s="330"/>
      <c r="L12" s="330"/>
      <c r="M12" s="330"/>
      <c r="N12" s="330"/>
      <c r="O12" s="330"/>
      <c r="P12" s="330"/>
      <c r="Q12" s="330"/>
      <c r="R12" s="325">
        <f t="shared" si="3"/>
        <v>12.54</v>
      </c>
      <c r="S12" s="330">
        <v>0.1</v>
      </c>
      <c r="T12" s="330">
        <v>0.15</v>
      </c>
      <c r="U12" s="330"/>
      <c r="V12" s="330"/>
      <c r="W12" s="330"/>
      <c r="X12" s="330"/>
      <c r="Y12" s="330"/>
      <c r="Z12" s="330"/>
      <c r="AA12" s="552">
        <f t="shared" si="4"/>
        <v>7.29</v>
      </c>
      <c r="AB12" s="330">
        <v>3.79</v>
      </c>
      <c r="AC12" s="330">
        <v>3.5</v>
      </c>
      <c r="AD12" s="330"/>
      <c r="AE12" s="330"/>
      <c r="AF12" s="330"/>
      <c r="AG12" s="330"/>
      <c r="AH12" s="330"/>
      <c r="AI12" s="330"/>
      <c r="AJ12" s="330"/>
      <c r="AK12" s="330"/>
      <c r="AL12" s="330"/>
      <c r="AM12" s="330"/>
      <c r="AN12" s="330"/>
      <c r="AO12" s="330"/>
      <c r="AP12" s="330"/>
      <c r="AQ12" s="330"/>
      <c r="AR12" s="330"/>
      <c r="AS12" s="330"/>
      <c r="AT12" s="330"/>
      <c r="AU12" s="330">
        <v>5</v>
      </c>
      <c r="AV12" s="330"/>
      <c r="AW12" s="330"/>
      <c r="AX12" s="330"/>
      <c r="AY12" s="330"/>
      <c r="AZ12" s="330"/>
      <c r="BA12" s="330"/>
      <c r="BB12" s="330"/>
      <c r="BC12" s="330"/>
      <c r="BD12" s="330"/>
      <c r="BE12" s="325">
        <f>SUM(AB12:BD12,K12:Q12,G12:I12,S12:Z12)</f>
        <v>12.54</v>
      </c>
      <c r="BF12" s="314">
        <f>J60</f>
        <v>1040.56</v>
      </c>
      <c r="BG12" s="117">
        <f t="shared" si="1"/>
        <v>-711.39999999999986</v>
      </c>
      <c r="BM12" s="587"/>
      <c r="BN12" s="576"/>
    </row>
    <row r="13" spans="1:66" x14ac:dyDescent="0.25">
      <c r="A13" s="319" t="s">
        <v>8</v>
      </c>
      <c r="B13" s="320" t="s">
        <v>15</v>
      </c>
      <c r="C13" s="314" t="s">
        <v>26</v>
      </c>
      <c r="D13" s="577">
        <v>2738.88</v>
      </c>
      <c r="E13" s="328">
        <f>SUM(G13:J13,L13:Q13)</f>
        <v>0</v>
      </c>
      <c r="F13" s="325">
        <f t="shared" si="5"/>
        <v>0</v>
      </c>
      <c r="G13" s="330"/>
      <c r="H13" s="330"/>
      <c r="I13" s="330"/>
      <c r="J13" s="330"/>
      <c r="K13" s="329">
        <f>D13-BE13</f>
        <v>2715.38</v>
      </c>
      <c r="L13" s="330"/>
      <c r="M13" s="330"/>
      <c r="N13" s="330"/>
      <c r="O13" s="330"/>
      <c r="P13" s="330"/>
      <c r="Q13" s="330"/>
      <c r="R13" s="325">
        <f t="shared" si="3"/>
        <v>23.5</v>
      </c>
      <c r="S13" s="330"/>
      <c r="T13" s="330"/>
      <c r="U13" s="330"/>
      <c r="V13" s="330"/>
      <c r="W13" s="330"/>
      <c r="X13" s="330"/>
      <c r="Y13" s="330"/>
      <c r="Z13" s="330"/>
      <c r="AA13" s="552">
        <f t="shared" si="4"/>
        <v>23.5</v>
      </c>
      <c r="AB13" s="330">
        <v>23.5</v>
      </c>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25">
        <f>SUM(AB13:BD13,L13:Q13,G13:J13,S13:Z13)</f>
        <v>23.5</v>
      </c>
      <c r="BF13" s="314">
        <f>K60</f>
        <v>2715.38</v>
      </c>
      <c r="BG13" s="117">
        <f t="shared" si="1"/>
        <v>23.5</v>
      </c>
      <c r="BM13" s="587"/>
      <c r="BN13" s="576"/>
    </row>
    <row r="14" spans="1:66" x14ac:dyDescent="0.25">
      <c r="A14" s="319" t="s">
        <v>9</v>
      </c>
      <c r="B14" s="320" t="s">
        <v>16</v>
      </c>
      <c r="C14" s="314" t="s">
        <v>27</v>
      </c>
      <c r="D14" s="577"/>
      <c r="E14" s="328">
        <f>SUM(G14:K14,M14:Q14)</f>
        <v>0</v>
      </c>
      <c r="F14" s="325">
        <f t="shared" si="5"/>
        <v>0</v>
      </c>
      <c r="G14" s="330"/>
      <c r="H14" s="330"/>
      <c r="I14" s="330"/>
      <c r="J14" s="330"/>
      <c r="K14" s="330"/>
      <c r="L14" s="329">
        <f>D14-BE14</f>
        <v>0</v>
      </c>
      <c r="M14" s="330"/>
      <c r="N14" s="330"/>
      <c r="O14" s="330"/>
      <c r="P14" s="330"/>
      <c r="Q14" s="330"/>
      <c r="R14" s="325">
        <f t="shared" si="3"/>
        <v>0</v>
      </c>
      <c r="S14" s="330"/>
      <c r="T14" s="330"/>
      <c r="U14" s="330"/>
      <c r="V14" s="330"/>
      <c r="W14" s="330"/>
      <c r="X14" s="330"/>
      <c r="Y14" s="330"/>
      <c r="Z14" s="330"/>
      <c r="AA14" s="552">
        <f t="shared" si="4"/>
        <v>0</v>
      </c>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25">
        <f>SUM(AB14:BD14,M14:Q14,G14:K14,S14:Z14)</f>
        <v>0</v>
      </c>
      <c r="BF14" s="314">
        <f>L60</f>
        <v>0</v>
      </c>
      <c r="BG14" s="117">
        <f t="shared" si="1"/>
        <v>0</v>
      </c>
      <c r="BM14" s="587"/>
      <c r="BN14" s="576"/>
    </row>
    <row r="15" spans="1:66" x14ac:dyDescent="0.25">
      <c r="A15" s="319" t="s">
        <v>41</v>
      </c>
      <c r="B15" s="320" t="s">
        <v>40</v>
      </c>
      <c r="C15" s="314" t="s">
        <v>45</v>
      </c>
      <c r="D15" s="577">
        <v>6432.01</v>
      </c>
      <c r="E15" s="328">
        <f>SUM(G15:L15,N15:Q15)</f>
        <v>757.57</v>
      </c>
      <c r="F15" s="325">
        <f t="shared" si="5"/>
        <v>0</v>
      </c>
      <c r="G15" s="330"/>
      <c r="H15" s="330"/>
      <c r="I15" s="330"/>
      <c r="J15" s="330">
        <v>653.94000000000005</v>
      </c>
      <c r="K15" s="330"/>
      <c r="L15" s="330"/>
      <c r="M15" s="329">
        <f>D15-BE15</f>
        <v>5264.37</v>
      </c>
      <c r="N15" s="330"/>
      <c r="O15" s="330"/>
      <c r="P15" s="330"/>
      <c r="Q15" s="330">
        <v>103.63</v>
      </c>
      <c r="R15" s="325">
        <f t="shared" si="3"/>
        <v>410.07</v>
      </c>
      <c r="S15" s="330">
        <v>284.63</v>
      </c>
      <c r="T15" s="330"/>
      <c r="U15" s="330"/>
      <c r="V15" s="330"/>
      <c r="W15" s="330"/>
      <c r="X15" s="330">
        <v>21.74</v>
      </c>
      <c r="Y15" s="330"/>
      <c r="Z15" s="330">
        <v>8.4</v>
      </c>
      <c r="AA15" s="552">
        <f t="shared" si="4"/>
        <v>95.3</v>
      </c>
      <c r="AB15" s="330">
        <v>5.3</v>
      </c>
      <c r="AC15" s="330">
        <v>75</v>
      </c>
      <c r="AD15" s="330"/>
      <c r="AE15" s="330"/>
      <c r="AF15" s="330"/>
      <c r="AG15" s="330"/>
      <c r="AH15" s="330">
        <v>10</v>
      </c>
      <c r="AI15" s="330"/>
      <c r="AJ15" s="330"/>
      <c r="AK15" s="330"/>
      <c r="AL15" s="330"/>
      <c r="AM15" s="330"/>
      <c r="AN15" s="330">
        <v>5</v>
      </c>
      <c r="AO15" s="330"/>
      <c r="AP15" s="330"/>
      <c r="AQ15" s="330"/>
      <c r="AR15" s="330"/>
      <c r="AS15" s="330"/>
      <c r="AT15" s="330"/>
      <c r="AU15" s="330"/>
      <c r="AV15" s="330"/>
      <c r="AW15" s="330"/>
      <c r="AX15" s="330"/>
      <c r="AY15" s="330"/>
      <c r="AZ15" s="330"/>
      <c r="BA15" s="330"/>
      <c r="BB15" s="330"/>
      <c r="BC15" s="330"/>
      <c r="BD15" s="330"/>
      <c r="BE15" s="325">
        <f>SUM(AB15:BD15,N15:Q15,G15:L15,S15:Z15)</f>
        <v>1167.6400000000001</v>
      </c>
      <c r="BF15" s="314">
        <f>M60</f>
        <v>5264.37</v>
      </c>
      <c r="BG15" s="117">
        <f t="shared" si="1"/>
        <v>1167.6400000000003</v>
      </c>
      <c r="BM15" s="587"/>
      <c r="BN15" s="576"/>
    </row>
    <row r="16" spans="1:66" x14ac:dyDescent="0.25">
      <c r="A16" s="319"/>
      <c r="B16" s="333" t="s">
        <v>446</v>
      </c>
      <c r="C16" s="314" t="s">
        <v>447</v>
      </c>
      <c r="D16" s="577">
        <v>3411.89</v>
      </c>
      <c r="E16" s="328">
        <f>SUM(G16:M16,O16:Q16)</f>
        <v>0</v>
      </c>
      <c r="F16" s="325">
        <f>SUM(G16:H16)</f>
        <v>0</v>
      </c>
      <c r="G16" s="330"/>
      <c r="H16" s="330"/>
      <c r="I16" s="330"/>
      <c r="J16" s="330"/>
      <c r="K16" s="330"/>
      <c r="L16" s="330"/>
      <c r="M16" s="330"/>
      <c r="N16" s="329">
        <f>D16-BE16</f>
        <v>3411.89</v>
      </c>
      <c r="O16" s="330"/>
      <c r="P16" s="330"/>
      <c r="Q16" s="330"/>
      <c r="R16" s="325">
        <f t="shared" si="3"/>
        <v>0</v>
      </c>
      <c r="S16" s="330"/>
      <c r="T16" s="330"/>
      <c r="U16" s="330"/>
      <c r="V16" s="330"/>
      <c r="W16" s="330"/>
      <c r="X16" s="330"/>
      <c r="Y16" s="330"/>
      <c r="Z16" s="330"/>
      <c r="AA16" s="552">
        <f t="shared" si="4"/>
        <v>0</v>
      </c>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25">
        <f>SUM(AB16:BD16,O16:Q16,G16:M16,S16:Z16)</f>
        <v>0</v>
      </c>
      <c r="BF16" s="314">
        <f>N60</f>
        <v>3411.89</v>
      </c>
      <c r="BG16" s="117"/>
      <c r="BM16" s="587"/>
      <c r="BN16" s="576"/>
    </row>
    <row r="17" spans="1:66" x14ac:dyDescent="0.25">
      <c r="A17" s="319" t="s">
        <v>42</v>
      </c>
      <c r="B17" s="320" t="s">
        <v>90</v>
      </c>
      <c r="C17" s="314" t="s">
        <v>78</v>
      </c>
      <c r="D17" s="577">
        <v>11.34</v>
      </c>
      <c r="E17" s="328">
        <f>SUM(G17:N17,P17:Q17)</f>
        <v>0</v>
      </c>
      <c r="F17" s="325">
        <f t="shared" si="5"/>
        <v>0</v>
      </c>
      <c r="G17" s="330"/>
      <c r="H17" s="330"/>
      <c r="I17" s="330"/>
      <c r="J17" s="330"/>
      <c r="K17" s="330"/>
      <c r="L17" s="330"/>
      <c r="M17" s="330"/>
      <c r="N17" s="330"/>
      <c r="O17" s="329">
        <f>D17-BE17</f>
        <v>11.31</v>
      </c>
      <c r="P17" s="330"/>
      <c r="Q17" s="330"/>
      <c r="R17" s="325">
        <f t="shared" si="3"/>
        <v>0.03</v>
      </c>
      <c r="S17" s="330"/>
      <c r="T17" s="330"/>
      <c r="U17" s="330"/>
      <c r="V17" s="330"/>
      <c r="W17" s="330"/>
      <c r="X17" s="330"/>
      <c r="Y17" s="330"/>
      <c r="Z17" s="330"/>
      <c r="AA17" s="552">
        <f t="shared" si="4"/>
        <v>0.03</v>
      </c>
      <c r="AB17" s="330"/>
      <c r="AC17" s="330"/>
      <c r="AD17" s="330"/>
      <c r="AE17" s="330"/>
      <c r="AF17" s="330"/>
      <c r="AG17" s="330"/>
      <c r="AH17" s="330"/>
      <c r="AI17" s="330">
        <v>0.03</v>
      </c>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25">
        <f>SUM(AB17:BD17,P17:Q17,G17:N17,S17:Z17)</f>
        <v>0.03</v>
      </c>
      <c r="BF17" s="314">
        <f>O60</f>
        <v>11.31</v>
      </c>
      <c r="BG17" s="117">
        <f t="shared" ref="BG17:BG27" si="6">D17-BF17</f>
        <v>2.9999999999999361E-2</v>
      </c>
      <c r="BM17" s="586"/>
      <c r="BN17" s="576"/>
    </row>
    <row r="18" spans="1:66" x14ac:dyDescent="0.25">
      <c r="A18" s="319" t="s">
        <v>52</v>
      </c>
      <c r="B18" s="320" t="s">
        <v>50</v>
      </c>
      <c r="C18" s="314" t="s">
        <v>51</v>
      </c>
      <c r="D18" s="332"/>
      <c r="E18" s="328">
        <f>SUM(G18:O18,Q18)</f>
        <v>0</v>
      </c>
      <c r="F18" s="325">
        <f t="shared" si="5"/>
        <v>0</v>
      </c>
      <c r="G18" s="330"/>
      <c r="H18" s="330"/>
      <c r="I18" s="330"/>
      <c r="J18" s="330"/>
      <c r="K18" s="330"/>
      <c r="L18" s="330"/>
      <c r="M18" s="330"/>
      <c r="N18" s="330"/>
      <c r="O18" s="330"/>
      <c r="P18" s="329">
        <f>D18-BE18</f>
        <v>0</v>
      </c>
      <c r="Q18" s="330"/>
      <c r="R18" s="325">
        <f t="shared" si="3"/>
        <v>0</v>
      </c>
      <c r="S18" s="330"/>
      <c r="T18" s="330"/>
      <c r="U18" s="330"/>
      <c r="V18" s="330"/>
      <c r="W18" s="330"/>
      <c r="X18" s="330"/>
      <c r="Y18" s="330"/>
      <c r="Z18" s="330"/>
      <c r="AA18" s="552">
        <f t="shared" si="4"/>
        <v>0</v>
      </c>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25">
        <f>SUM(AB18:BD18,Q18,G18:O18,S18:Z18)</f>
        <v>0</v>
      </c>
      <c r="BF18" s="314">
        <f>P60</f>
        <v>0</v>
      </c>
      <c r="BG18" s="117">
        <f t="shared" si="6"/>
        <v>0</v>
      </c>
      <c r="BM18" s="586"/>
      <c r="BN18" s="577"/>
    </row>
    <row r="19" spans="1:66" ht="16.5" thickBot="1" x14ac:dyDescent="0.3">
      <c r="A19" s="319" t="s">
        <v>192</v>
      </c>
      <c r="B19" s="320" t="s">
        <v>57</v>
      </c>
      <c r="C19" s="314" t="s">
        <v>58</v>
      </c>
      <c r="D19" s="589"/>
      <c r="E19" s="328">
        <f>SUM(G19:P19)</f>
        <v>0</v>
      </c>
      <c r="F19" s="325">
        <f>SUM(G19:H19)</f>
        <v>0</v>
      </c>
      <c r="G19" s="330"/>
      <c r="H19" s="330"/>
      <c r="I19" s="330"/>
      <c r="J19" s="330"/>
      <c r="K19" s="330"/>
      <c r="L19" s="330"/>
      <c r="M19" s="330"/>
      <c r="N19" s="330"/>
      <c r="O19" s="330"/>
      <c r="P19" s="330"/>
      <c r="Q19" s="329">
        <f>D19-BE19</f>
        <v>0</v>
      </c>
      <c r="R19" s="325">
        <f t="shared" si="3"/>
        <v>0</v>
      </c>
      <c r="S19" s="330"/>
      <c r="T19" s="330"/>
      <c r="U19" s="330"/>
      <c r="V19" s="330"/>
      <c r="W19" s="330"/>
      <c r="X19" s="330"/>
      <c r="Y19" s="330"/>
      <c r="Z19" s="330"/>
      <c r="AA19" s="552">
        <f t="shared" si="4"/>
        <v>0</v>
      </c>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25">
        <f>SUM(AB19:BD19,G19:P19,S19:Z19)</f>
        <v>0</v>
      </c>
      <c r="BF19" s="314">
        <f>Q60</f>
        <v>103.63</v>
      </c>
      <c r="BG19" s="117">
        <f t="shared" si="6"/>
        <v>-103.63</v>
      </c>
      <c r="BM19" s="586"/>
      <c r="BN19" s="577"/>
    </row>
    <row r="20" spans="1:66" x14ac:dyDescent="0.25">
      <c r="A20" s="319">
        <v>2</v>
      </c>
      <c r="B20" s="319" t="s">
        <v>36</v>
      </c>
      <c r="C20" s="314" t="s">
        <v>28</v>
      </c>
      <c r="D20" s="601">
        <f>D21+D22+D23+D24+D25+D26+D27+D28+D29+D46+D47+D48+D49+D50+D51+D52+D53+D54+D55+D56+D57</f>
        <v>455.53000000000003</v>
      </c>
      <c r="E20" s="328">
        <f>SUM(G20:Q20)</f>
        <v>0</v>
      </c>
      <c r="F20" s="325">
        <f>SUM(G20:H20)</f>
        <v>0</v>
      </c>
      <c r="G20" s="325">
        <f t="shared" ref="G20:Q20" si="7">SUM(G21:G28,G30:G57)</f>
        <v>0</v>
      </c>
      <c r="H20" s="325">
        <f t="shared" si="7"/>
        <v>0</v>
      </c>
      <c r="I20" s="325">
        <f t="shared" si="7"/>
        <v>0</v>
      </c>
      <c r="J20" s="325">
        <f t="shared" si="7"/>
        <v>0</v>
      </c>
      <c r="K20" s="325">
        <f t="shared" si="7"/>
        <v>0</v>
      </c>
      <c r="L20" s="325">
        <f t="shared" si="7"/>
        <v>0</v>
      </c>
      <c r="M20" s="325">
        <f t="shared" si="7"/>
        <v>0</v>
      </c>
      <c r="N20" s="325">
        <f t="shared" si="7"/>
        <v>0</v>
      </c>
      <c r="O20" s="325">
        <f t="shared" si="7"/>
        <v>0</v>
      </c>
      <c r="P20" s="325">
        <f t="shared" si="7"/>
        <v>0</v>
      </c>
      <c r="Q20" s="325">
        <f t="shared" si="7"/>
        <v>0</v>
      </c>
      <c r="R20" s="329">
        <f>D20-BE20</f>
        <v>433.72</v>
      </c>
      <c r="S20" s="325">
        <f>SUM(S30:S57,S22:S28)</f>
        <v>0</v>
      </c>
      <c r="T20" s="325">
        <f>SUM(T30:T57,T21,T23:T28)</f>
        <v>0</v>
      </c>
      <c r="U20" s="325">
        <f>SUM(U21:U22,U30:U57,U24:U28)</f>
        <v>0</v>
      </c>
      <c r="V20" s="325">
        <f>SUM(V21:V23,V30:V57,V25:V28)</f>
        <v>0</v>
      </c>
      <c r="W20" s="325">
        <f>SUM(W21:W24,W30:W57,W26:W28)</f>
        <v>17.32</v>
      </c>
      <c r="X20" s="325">
        <f>SUM(X21:X25,X30:X57,X27:X28)</f>
        <v>0</v>
      </c>
      <c r="Y20" s="325">
        <f>SUM(Y21:Y26,Y30:Y57,Y28)</f>
        <v>0</v>
      </c>
      <c r="Z20" s="325">
        <f>SUM(Z21:Z27,Z30:Z57)</f>
        <v>1.9</v>
      </c>
      <c r="AA20" s="551">
        <f>SUM(AA21:AA28,AA30:AA57)</f>
        <v>1.2999999999999998</v>
      </c>
      <c r="AB20" s="325">
        <f>SUM(AB21:AB28,AB31:AB57)</f>
        <v>1.27</v>
      </c>
      <c r="AC20" s="325">
        <f>SUM(AC21:AC28,AC32:AC57,AC30:AC30)</f>
        <v>0</v>
      </c>
      <c r="AD20" s="325">
        <f>SUM(AD21:AD28,AD33:AD57,AD30:AD31)</f>
        <v>0</v>
      </c>
      <c r="AE20" s="325">
        <f>SUM(AE21:AE28,AE34:AE57,AE30:AE32)</f>
        <v>0</v>
      </c>
      <c r="AF20" s="325">
        <f>SUM(AF21:AF28,AF35:AF57,AF30:AF33)</f>
        <v>0</v>
      </c>
      <c r="AG20" s="325">
        <f>SUM(AG21:AG28,AG36:AG57,AG30:AG34)</f>
        <v>0</v>
      </c>
      <c r="AH20" s="325">
        <f>SUM(AH21:AH28,AH37:AH57,AH30:AH35)</f>
        <v>0</v>
      </c>
      <c r="AI20" s="325">
        <f>SUM(AI21:AI28,AI38:AI57,AI30:AI36)</f>
        <v>0.03</v>
      </c>
      <c r="AJ20" s="325">
        <f>SUM(AJ21:AJ28,AJ39:AJ57,AJ30:AJ37)</f>
        <v>0</v>
      </c>
      <c r="AK20" s="325">
        <f>SUM(AK21:AK28,AK40:AK57,AK30:AK38)</f>
        <v>0</v>
      </c>
      <c r="AL20" s="325">
        <f>SUM(AL21:AL28,AL41:AL57,AL30:AL39)</f>
        <v>0</v>
      </c>
      <c r="AM20" s="325">
        <f>SUM(AM21:AM28,AM42:AM57,AM30:AM40)</f>
        <v>0</v>
      </c>
      <c r="AN20" s="325">
        <f>SUM(AN21:AN28,AN43:AN57,AN30:AN41)</f>
        <v>0</v>
      </c>
      <c r="AO20" s="325">
        <f>SUM(AO21:AO28,AO44:AO57,AO30:AO42)</f>
        <v>0</v>
      </c>
      <c r="AP20" s="325">
        <f>SUM(AP21:AP28,AP45:AP57,AP30:AP43)</f>
        <v>0</v>
      </c>
      <c r="AQ20" s="325">
        <f>SUM(AQ21:AQ28,AQ46:AQ57,AQ30:AQ44)</f>
        <v>0</v>
      </c>
      <c r="AR20" s="325">
        <f>SUM(AR21:AR28,AR47:AR57,AR30:AR45)</f>
        <v>0</v>
      </c>
      <c r="AS20" s="325">
        <f>SUM(AS21:AS28,AS48:AS57,AS30:AS46)</f>
        <v>0.1</v>
      </c>
      <c r="AT20" s="325">
        <f>SUM(AT21:AT28,AT49:AT57,AT30:AT47)</f>
        <v>0.5</v>
      </c>
      <c r="AU20" s="325">
        <f>SUM(AU21:AU28,AU50:AU57,AU30:AU48)</f>
        <v>0.69</v>
      </c>
      <c r="AV20" s="325">
        <f>SUM(AV21:AV28,AV51:AV57,AV30:AV49)</f>
        <v>0</v>
      </c>
      <c r="AW20" s="325">
        <f>SUM(AW21:AW28,AW52:AW57,AW30:AW50)</f>
        <v>0</v>
      </c>
      <c r="AX20" s="325">
        <f>SUM(AX21:AX28,AX53:AX57,AX30:AX51)</f>
        <v>0</v>
      </c>
      <c r="AY20" s="325">
        <f>SUM(AY21:AY28,AY54:AY57,AY30:AY52)</f>
        <v>0</v>
      </c>
      <c r="AZ20" s="325">
        <f>SUM(AZ21:AZ28,AZ55:AZ57,AZ30:AZ53)</f>
        <v>0</v>
      </c>
      <c r="BA20" s="325">
        <f>SUM(BA21:BA28,BA56:BA57,BA30:BA54)</f>
        <v>0</v>
      </c>
      <c r="BB20" s="325">
        <f>SUM(BB21:BB28,BB57,BB30:BB55)</f>
        <v>0</v>
      </c>
      <c r="BC20" s="325">
        <f>SUM(BC21:BC28,BC30:BC56)</f>
        <v>0</v>
      </c>
      <c r="BD20" s="325">
        <f>SUM(BD21:BD28,BD30:BD57)</f>
        <v>0</v>
      </c>
      <c r="BE20" s="325">
        <f>SUM(BE21:BE28,BE30:BE57)</f>
        <v>21.810000000000002</v>
      </c>
      <c r="BF20" s="314">
        <f>R60</f>
        <v>959.75000000000011</v>
      </c>
      <c r="BG20" s="117">
        <f t="shared" si="6"/>
        <v>-504.22000000000008</v>
      </c>
      <c r="BH20" s="292"/>
      <c r="BI20" s="293"/>
      <c r="BM20" s="581"/>
      <c r="BN20" s="596"/>
    </row>
    <row r="21" spans="1:66" x14ac:dyDescent="0.25">
      <c r="A21" s="319" t="s">
        <v>21</v>
      </c>
      <c r="B21" s="320" t="s">
        <v>17</v>
      </c>
      <c r="C21" s="314" t="s">
        <v>29</v>
      </c>
      <c r="D21" s="578"/>
      <c r="E21" s="328">
        <f>SUM(G21:Q21)</f>
        <v>0</v>
      </c>
      <c r="F21" s="325">
        <f t="shared" ref="F21:F56" si="8">SUM(G21:H21)</f>
        <v>0</v>
      </c>
      <c r="G21" s="330"/>
      <c r="H21" s="330"/>
      <c r="I21" s="330"/>
      <c r="J21" s="330"/>
      <c r="K21" s="330"/>
      <c r="L21" s="330"/>
      <c r="M21" s="330"/>
      <c r="N21" s="330"/>
      <c r="O21" s="330"/>
      <c r="P21" s="330"/>
      <c r="Q21" s="330"/>
      <c r="R21" s="325">
        <f>SUM(T21:Z21,AB21:BC21)</f>
        <v>0</v>
      </c>
      <c r="S21" s="329">
        <f>D21-BE21</f>
        <v>0</v>
      </c>
      <c r="T21" s="330"/>
      <c r="U21" s="330"/>
      <c r="V21" s="330"/>
      <c r="W21" s="330"/>
      <c r="X21" s="330"/>
      <c r="Y21" s="330"/>
      <c r="Z21" s="330"/>
      <c r="AA21" s="551">
        <f>SUM(AB21:AQ21)</f>
        <v>0</v>
      </c>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25">
        <f>SUM(AB21:BD21,G21:Q21,T21:Z21)</f>
        <v>0</v>
      </c>
      <c r="BF21" s="314">
        <f>S60</f>
        <v>284.73</v>
      </c>
      <c r="BG21" s="117">
        <f t="shared" si="6"/>
        <v>-284.73</v>
      </c>
      <c r="BH21" s="294"/>
      <c r="BI21" s="295"/>
      <c r="BM21" s="582"/>
      <c r="BN21" s="594"/>
    </row>
    <row r="22" spans="1:66" x14ac:dyDescent="0.25">
      <c r="A22" s="319" t="s">
        <v>10</v>
      </c>
      <c r="B22" s="320" t="s">
        <v>18</v>
      </c>
      <c r="C22" s="314" t="s">
        <v>30</v>
      </c>
      <c r="D22" s="601"/>
      <c r="E22" s="328">
        <f>SUM(G22:Q22)</f>
        <v>0</v>
      </c>
      <c r="F22" s="325">
        <f t="shared" si="8"/>
        <v>0</v>
      </c>
      <c r="G22" s="330"/>
      <c r="H22" s="330"/>
      <c r="I22" s="330"/>
      <c r="J22" s="330"/>
      <c r="K22" s="330"/>
      <c r="L22" s="330"/>
      <c r="M22" s="330"/>
      <c r="N22" s="330"/>
      <c r="O22" s="330"/>
      <c r="P22" s="330"/>
      <c r="Q22" s="330"/>
      <c r="R22" s="325">
        <f>SUM(S22,U22:Z22,AB22:BC22)</f>
        <v>0</v>
      </c>
      <c r="S22" s="330"/>
      <c r="T22" s="329">
        <f>D22-BE22</f>
        <v>0</v>
      </c>
      <c r="U22" s="330"/>
      <c r="V22" s="330"/>
      <c r="W22" s="330"/>
      <c r="X22" s="330"/>
      <c r="Y22" s="330"/>
      <c r="Z22" s="330"/>
      <c r="AA22" s="551">
        <f t="shared" ref="AA22:AA28" si="9">SUM(AB22:AQ22)</f>
        <v>0</v>
      </c>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25">
        <f>SUM(AB22:BD22,G22:Q22,U22:Z22,S22)</f>
        <v>0</v>
      </c>
      <c r="BF22" s="314">
        <f>T60</f>
        <v>0.15</v>
      </c>
      <c r="BG22" s="117">
        <f t="shared" si="6"/>
        <v>-0.15</v>
      </c>
      <c r="BH22" s="296"/>
      <c r="BI22" s="295"/>
      <c r="BM22" s="583"/>
      <c r="BN22" s="594"/>
    </row>
    <row r="23" spans="1:66" x14ac:dyDescent="0.25">
      <c r="A23" s="319" t="s">
        <v>11</v>
      </c>
      <c r="B23" s="320" t="s">
        <v>19</v>
      </c>
      <c r="C23" s="314" t="s">
        <v>131</v>
      </c>
      <c r="D23" s="601"/>
      <c r="E23" s="328">
        <f t="shared" ref="E23:E58" si="10">SUM(G23:Q23)</f>
        <v>0</v>
      </c>
      <c r="F23" s="325">
        <f t="shared" si="8"/>
        <v>0</v>
      </c>
      <c r="G23" s="330"/>
      <c r="H23" s="330"/>
      <c r="I23" s="330"/>
      <c r="J23" s="330"/>
      <c r="K23" s="330"/>
      <c r="L23" s="330"/>
      <c r="M23" s="330"/>
      <c r="N23" s="330"/>
      <c r="O23" s="330"/>
      <c r="P23" s="330"/>
      <c r="Q23" s="330"/>
      <c r="R23" s="325">
        <f>SUM(S23:T23,V23:Z23,AB23:BC23)</f>
        <v>0</v>
      </c>
      <c r="S23" s="330"/>
      <c r="T23" s="330"/>
      <c r="U23" s="329">
        <f>D23-BE23</f>
        <v>0</v>
      </c>
      <c r="V23" s="330"/>
      <c r="W23" s="330"/>
      <c r="X23" s="330"/>
      <c r="Y23" s="330"/>
      <c r="Z23" s="330"/>
      <c r="AA23" s="551">
        <f t="shared" si="9"/>
        <v>0</v>
      </c>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25">
        <f>SUM(AB23:BD23,G23:Q23,V23:Z23,S23:T23)</f>
        <v>0</v>
      </c>
      <c r="BF23" s="314">
        <f>U60</f>
        <v>0</v>
      </c>
      <c r="BG23" s="117">
        <f t="shared" si="6"/>
        <v>0</v>
      </c>
      <c r="BH23" s="296"/>
      <c r="BI23" s="295"/>
      <c r="BM23" s="583"/>
      <c r="BN23" s="594"/>
    </row>
    <row r="24" spans="1:66" x14ac:dyDescent="0.25">
      <c r="A24" s="319" t="s">
        <v>13</v>
      </c>
      <c r="B24" s="320" t="s">
        <v>91</v>
      </c>
      <c r="C24" s="314" t="s">
        <v>135</v>
      </c>
      <c r="D24" s="601"/>
      <c r="E24" s="328">
        <f t="shared" si="10"/>
        <v>0</v>
      </c>
      <c r="F24" s="325">
        <f t="shared" si="8"/>
        <v>0</v>
      </c>
      <c r="G24" s="330"/>
      <c r="H24" s="330"/>
      <c r="I24" s="330"/>
      <c r="J24" s="330"/>
      <c r="K24" s="330"/>
      <c r="L24" s="330"/>
      <c r="M24" s="330"/>
      <c r="N24" s="330"/>
      <c r="O24" s="330"/>
      <c r="P24" s="330"/>
      <c r="Q24" s="330"/>
      <c r="R24" s="325">
        <f>SUM(S24:U24,AB24:BC24,W24:Z24)</f>
        <v>0</v>
      </c>
      <c r="S24" s="330"/>
      <c r="T24" s="330"/>
      <c r="U24" s="330"/>
      <c r="V24" s="329">
        <f>D24-BE24</f>
        <v>0</v>
      </c>
      <c r="W24" s="330"/>
      <c r="X24" s="330"/>
      <c r="Y24" s="330"/>
      <c r="Z24" s="330"/>
      <c r="AA24" s="551">
        <f t="shared" si="9"/>
        <v>0</v>
      </c>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25">
        <f>SUM(AB24:BD24,G24:Q24,W24:Z24,S24:U24)</f>
        <v>0</v>
      </c>
      <c r="BF24" s="314">
        <f>V60</f>
        <v>0</v>
      </c>
      <c r="BG24" s="117">
        <f t="shared" si="6"/>
        <v>0</v>
      </c>
      <c r="BH24" s="296"/>
      <c r="BI24" s="295"/>
      <c r="BM24" s="582"/>
      <c r="BN24" s="594"/>
    </row>
    <row r="25" spans="1:66" x14ac:dyDescent="0.25">
      <c r="A25" s="319" t="s">
        <v>14</v>
      </c>
      <c r="B25" s="320" t="s">
        <v>92</v>
      </c>
      <c r="C25" s="314" t="s">
        <v>133</v>
      </c>
      <c r="D25" s="594">
        <v>1.28</v>
      </c>
      <c r="E25" s="328">
        <f t="shared" si="10"/>
        <v>0</v>
      </c>
      <c r="F25" s="325">
        <f t="shared" si="8"/>
        <v>0</v>
      </c>
      <c r="G25" s="330"/>
      <c r="H25" s="330"/>
      <c r="I25" s="330"/>
      <c r="J25" s="330"/>
      <c r="K25" s="330"/>
      <c r="L25" s="330"/>
      <c r="M25" s="330"/>
      <c r="N25" s="330"/>
      <c r="O25" s="330"/>
      <c r="P25" s="330"/>
      <c r="Q25" s="330"/>
      <c r="R25" s="325">
        <f>SUM(S25:V25,AB25:BC25,X25:Z25)</f>
        <v>0</v>
      </c>
      <c r="S25" s="330"/>
      <c r="T25" s="330"/>
      <c r="U25" s="330"/>
      <c r="V25" s="330"/>
      <c r="W25" s="329">
        <f>D25-BE25</f>
        <v>1.28</v>
      </c>
      <c r="X25" s="330"/>
      <c r="Y25" s="330"/>
      <c r="Z25" s="330"/>
      <c r="AA25" s="551">
        <f t="shared" si="9"/>
        <v>0</v>
      </c>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25">
        <f>SUM(AB25:BD25,G25:Q25,X25:Z25,S25:V25)</f>
        <v>0</v>
      </c>
      <c r="BF25" s="314">
        <f>W60</f>
        <v>18.950000000000003</v>
      </c>
      <c r="BG25" s="117">
        <f t="shared" si="6"/>
        <v>-17.670000000000002</v>
      </c>
      <c r="BH25" s="296"/>
      <c r="BI25" s="295"/>
      <c r="BM25" s="583"/>
      <c r="BN25" s="594"/>
    </row>
    <row r="26" spans="1:66" x14ac:dyDescent="0.25">
      <c r="A26" s="319" t="s">
        <v>22</v>
      </c>
      <c r="B26" s="320" t="s">
        <v>93</v>
      </c>
      <c r="C26" s="314" t="s">
        <v>53</v>
      </c>
      <c r="D26" s="578"/>
      <c r="E26" s="328">
        <f t="shared" si="10"/>
        <v>0</v>
      </c>
      <c r="F26" s="325">
        <f t="shared" si="8"/>
        <v>0</v>
      </c>
      <c r="G26" s="330"/>
      <c r="H26" s="330"/>
      <c r="I26" s="330"/>
      <c r="J26" s="330"/>
      <c r="K26" s="330"/>
      <c r="L26" s="330"/>
      <c r="M26" s="330"/>
      <c r="N26" s="330"/>
      <c r="O26" s="330"/>
      <c r="P26" s="330"/>
      <c r="Q26" s="330"/>
      <c r="R26" s="325">
        <f>SUM(S26:W26,AB26:BC26,Y26:Z26)</f>
        <v>0</v>
      </c>
      <c r="S26" s="330"/>
      <c r="T26" s="330"/>
      <c r="U26" s="330"/>
      <c r="V26" s="330"/>
      <c r="W26" s="330"/>
      <c r="X26" s="329">
        <f>D26-BE26</f>
        <v>0</v>
      </c>
      <c r="Y26" s="330"/>
      <c r="Z26" s="330"/>
      <c r="AA26" s="551">
        <f t="shared" si="9"/>
        <v>0</v>
      </c>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25">
        <f>SUM(AB26:BD26,G26:Q26,Y26:Z26,S26:W26)</f>
        <v>0</v>
      </c>
      <c r="BF26" s="314">
        <f>X60</f>
        <v>21.74</v>
      </c>
      <c r="BG26" s="117">
        <f t="shared" si="6"/>
        <v>-21.74</v>
      </c>
      <c r="BH26" s="296"/>
      <c r="BI26" s="295"/>
      <c r="BM26" s="583"/>
      <c r="BN26" s="594"/>
    </row>
    <row r="27" spans="1:66" x14ac:dyDescent="0.25">
      <c r="A27" s="319" t="s">
        <v>23</v>
      </c>
      <c r="B27" s="320" t="s">
        <v>94</v>
      </c>
      <c r="C27" s="314" t="s">
        <v>46</v>
      </c>
      <c r="D27" s="601"/>
      <c r="E27" s="328">
        <f t="shared" si="10"/>
        <v>0</v>
      </c>
      <c r="F27" s="325">
        <f t="shared" si="8"/>
        <v>0</v>
      </c>
      <c r="G27" s="330"/>
      <c r="H27" s="330"/>
      <c r="I27" s="330"/>
      <c r="J27" s="330"/>
      <c r="K27" s="330"/>
      <c r="L27" s="330"/>
      <c r="M27" s="330"/>
      <c r="N27" s="330"/>
      <c r="O27" s="330"/>
      <c r="P27" s="330"/>
      <c r="Q27" s="330"/>
      <c r="R27" s="325">
        <f>SUM(S27:X27,AB27:BC27,Z27)</f>
        <v>0</v>
      </c>
      <c r="S27" s="330"/>
      <c r="T27" s="330"/>
      <c r="U27" s="330"/>
      <c r="V27" s="330"/>
      <c r="W27" s="330"/>
      <c r="X27" s="330"/>
      <c r="Y27" s="329">
        <f>D27-BE27</f>
        <v>0</v>
      </c>
      <c r="Z27" s="330"/>
      <c r="AA27" s="551">
        <f t="shared" si="9"/>
        <v>0</v>
      </c>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25">
        <f>SUM(AB27:BD27,G27:Q27,Z27,S27:X27)</f>
        <v>0</v>
      </c>
      <c r="BF27" s="314">
        <f>Y60</f>
        <v>0</v>
      </c>
      <c r="BG27" s="117">
        <f t="shared" si="6"/>
        <v>0</v>
      </c>
      <c r="BH27" s="296"/>
      <c r="BI27" s="295"/>
      <c r="BM27" s="583"/>
      <c r="BN27" s="594"/>
    </row>
    <row r="28" spans="1:66" x14ac:dyDescent="0.25">
      <c r="A28" s="319"/>
      <c r="B28" s="320" t="s">
        <v>106</v>
      </c>
      <c r="C28" s="314" t="s">
        <v>54</v>
      </c>
      <c r="D28" s="578"/>
      <c r="E28" s="328">
        <f t="shared" si="10"/>
        <v>0</v>
      </c>
      <c r="F28" s="325">
        <f t="shared" si="8"/>
        <v>0</v>
      </c>
      <c r="G28" s="330"/>
      <c r="H28" s="330"/>
      <c r="I28" s="330"/>
      <c r="J28" s="330"/>
      <c r="K28" s="330"/>
      <c r="L28" s="330"/>
      <c r="M28" s="330"/>
      <c r="N28" s="330"/>
      <c r="O28" s="330"/>
      <c r="P28" s="330"/>
      <c r="Q28" s="330"/>
      <c r="R28" s="325">
        <f>SUM(S28:Y28,AB28:BC28)</f>
        <v>0</v>
      </c>
      <c r="S28" s="330"/>
      <c r="T28" s="330"/>
      <c r="U28" s="330"/>
      <c r="V28" s="330"/>
      <c r="W28" s="330"/>
      <c r="X28" s="330"/>
      <c r="Y28" s="330"/>
      <c r="Z28" s="329">
        <f>D28-BE28</f>
        <v>0</v>
      </c>
      <c r="AA28" s="551">
        <f t="shared" si="9"/>
        <v>0</v>
      </c>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25">
        <f>SUM(AB28:BD28,G28:Q28,S28:Y28)</f>
        <v>0</v>
      </c>
      <c r="BF28" s="314">
        <f>Z60</f>
        <v>10.3</v>
      </c>
      <c r="BG28" s="117"/>
      <c r="BH28" s="296"/>
      <c r="BI28" s="295"/>
      <c r="BM28" s="583"/>
      <c r="BN28" s="594"/>
    </row>
    <row r="29" spans="1:66" s="554" customFormat="1" x14ac:dyDescent="0.25">
      <c r="A29" s="555" t="s">
        <v>47</v>
      </c>
      <c r="B29" s="556" t="s">
        <v>139</v>
      </c>
      <c r="C29" s="557" t="s">
        <v>31</v>
      </c>
      <c r="D29" s="606">
        <f>SUM(D30:D45)</f>
        <v>168.37</v>
      </c>
      <c r="E29" s="559">
        <f t="shared" si="10"/>
        <v>0</v>
      </c>
      <c r="F29" s="551">
        <f t="shared" si="8"/>
        <v>0</v>
      </c>
      <c r="G29" s="551">
        <f>SUM(G30:G45)</f>
        <v>0</v>
      </c>
      <c r="H29" s="551">
        <f t="shared" ref="H29:Z29" si="11">SUM(H30:H45)</f>
        <v>0</v>
      </c>
      <c r="I29" s="551">
        <f t="shared" si="11"/>
        <v>0</v>
      </c>
      <c r="J29" s="551">
        <f t="shared" si="11"/>
        <v>0</v>
      </c>
      <c r="K29" s="551">
        <f t="shared" si="11"/>
        <v>0</v>
      </c>
      <c r="L29" s="551">
        <f t="shared" si="11"/>
        <v>0</v>
      </c>
      <c r="M29" s="551">
        <f t="shared" si="11"/>
        <v>0</v>
      </c>
      <c r="N29" s="551">
        <f t="shared" si="11"/>
        <v>0</v>
      </c>
      <c r="O29" s="551">
        <f t="shared" si="11"/>
        <v>0</v>
      </c>
      <c r="P29" s="551">
        <f t="shared" si="11"/>
        <v>0</v>
      </c>
      <c r="Q29" s="551">
        <f t="shared" si="11"/>
        <v>0</v>
      </c>
      <c r="R29" s="551">
        <f t="shared" si="11"/>
        <v>0.75</v>
      </c>
      <c r="S29" s="551">
        <f t="shared" si="11"/>
        <v>0</v>
      </c>
      <c r="T29" s="551">
        <f t="shared" si="11"/>
        <v>0</v>
      </c>
      <c r="U29" s="551">
        <f t="shared" si="11"/>
        <v>0</v>
      </c>
      <c r="V29" s="551">
        <f t="shared" si="11"/>
        <v>0</v>
      </c>
      <c r="W29" s="551">
        <f t="shared" si="11"/>
        <v>0</v>
      </c>
      <c r="X29" s="551">
        <f t="shared" si="11"/>
        <v>0</v>
      </c>
      <c r="Y29" s="551">
        <f t="shared" si="11"/>
        <v>0</v>
      </c>
      <c r="Z29" s="551">
        <f t="shared" si="11"/>
        <v>0</v>
      </c>
      <c r="AA29" s="551">
        <f>D29-BE29</f>
        <v>167.62</v>
      </c>
      <c r="AB29" s="551">
        <f>SUM(AB31:AB45)</f>
        <v>0.12</v>
      </c>
      <c r="AC29" s="551">
        <f>SUM(AC30,AC32:AC45)</f>
        <v>0</v>
      </c>
      <c r="AD29" s="551">
        <f>SUM(AD30:AD31,AD33:AD45)</f>
        <v>0</v>
      </c>
      <c r="AE29" s="551">
        <f>SUM(AE30:AE32,AE34:AE45)</f>
        <v>0</v>
      </c>
      <c r="AF29" s="551">
        <f>SUM(AF30:AF33,AF35:AF45)</f>
        <v>0</v>
      </c>
      <c r="AG29" s="551">
        <f>SUM(AG30:AG34,AG36:AG45)</f>
        <v>0</v>
      </c>
      <c r="AH29" s="551">
        <f>SUM(AH30:AH35,AH37:AH45)</f>
        <v>0</v>
      </c>
      <c r="AI29" s="551">
        <f>SUM(AI30:AI36,AI38:AI45)</f>
        <v>0.03</v>
      </c>
      <c r="AJ29" s="551">
        <f>SUM(AJ30:AJ37,AJ39:AJ45)</f>
        <v>0</v>
      </c>
      <c r="AK29" s="551">
        <f>SUM(AK30:AK38,AK40:AK45)</f>
        <v>0</v>
      </c>
      <c r="AL29" s="551">
        <f>SUM(AL30:AL39,AL41:AL45)</f>
        <v>0</v>
      </c>
      <c r="AM29" s="551">
        <f>SUM(AM30:AM40,AM42:AM45)</f>
        <v>0</v>
      </c>
      <c r="AN29" s="551">
        <f>SUM(AN30:AN41,AN43:AN45)</f>
        <v>0</v>
      </c>
      <c r="AO29" s="551">
        <f>SUM(AO30:AO42,AO44:AO45)</f>
        <v>0</v>
      </c>
      <c r="AP29" s="551">
        <f>SUM(AP30:AP43,AP45)</f>
        <v>0</v>
      </c>
      <c r="AQ29" s="551">
        <f>SUM(AQ30:AQ44)</f>
        <v>0</v>
      </c>
      <c r="AR29" s="551">
        <f>SUM(AR30:AR45)</f>
        <v>0</v>
      </c>
      <c r="AS29" s="551">
        <f t="shared" ref="AS29:BD29" si="12">SUM(AS30:AS45)</f>
        <v>0.1</v>
      </c>
      <c r="AT29" s="551">
        <f t="shared" si="12"/>
        <v>0</v>
      </c>
      <c r="AU29" s="551">
        <f t="shared" si="12"/>
        <v>0.5</v>
      </c>
      <c r="AV29" s="551">
        <f t="shared" si="12"/>
        <v>0</v>
      </c>
      <c r="AW29" s="551">
        <f t="shared" si="12"/>
        <v>0</v>
      </c>
      <c r="AX29" s="551">
        <f t="shared" si="12"/>
        <v>0</v>
      </c>
      <c r="AY29" s="551">
        <f t="shared" si="12"/>
        <v>0</v>
      </c>
      <c r="AZ29" s="551">
        <f t="shared" si="12"/>
        <v>0</v>
      </c>
      <c r="BA29" s="551">
        <f t="shared" si="12"/>
        <v>0</v>
      </c>
      <c r="BB29" s="551">
        <f t="shared" si="12"/>
        <v>0</v>
      </c>
      <c r="BC29" s="551">
        <f t="shared" si="12"/>
        <v>0</v>
      </c>
      <c r="BD29" s="551">
        <f t="shared" si="12"/>
        <v>0</v>
      </c>
      <c r="BE29" s="551">
        <f>SUM(BE30:BE45)</f>
        <v>0.75</v>
      </c>
      <c r="BF29" s="557">
        <f>AA60</f>
        <v>331.49</v>
      </c>
      <c r="BG29" s="560">
        <f>D29-BF29</f>
        <v>-163.12</v>
      </c>
      <c r="BH29" s="561"/>
      <c r="BI29" s="562"/>
      <c r="BM29" s="583"/>
      <c r="BN29" s="594"/>
    </row>
    <row r="30" spans="1:66" x14ac:dyDescent="0.25">
      <c r="A30" s="319" t="s">
        <v>442</v>
      </c>
      <c r="B30" s="320" t="s">
        <v>248</v>
      </c>
      <c r="C30" s="314" t="s">
        <v>249</v>
      </c>
      <c r="D30" s="594">
        <v>112.72</v>
      </c>
      <c r="E30" s="328">
        <f t="shared" si="10"/>
        <v>0</v>
      </c>
      <c r="F30" s="325">
        <f t="shared" si="8"/>
        <v>0</v>
      </c>
      <c r="G30" s="330"/>
      <c r="H30" s="330"/>
      <c r="I30" s="330"/>
      <c r="J30" s="330"/>
      <c r="K30" s="330"/>
      <c r="L30" s="330"/>
      <c r="M30" s="330"/>
      <c r="N30" s="330"/>
      <c r="O30" s="330"/>
      <c r="P30" s="330"/>
      <c r="Q30" s="330"/>
      <c r="R30" s="325">
        <f>SUM(S30:Z30,AC30:BC30)</f>
        <v>0</v>
      </c>
      <c r="S30" s="330"/>
      <c r="T30" s="330"/>
      <c r="U30" s="330"/>
      <c r="V30" s="330"/>
      <c r="W30" s="330"/>
      <c r="X30" s="330"/>
      <c r="Y30" s="330"/>
      <c r="Z30" s="330"/>
      <c r="AA30" s="551">
        <f>SUM(AC30:AQ30)</f>
        <v>0</v>
      </c>
      <c r="AB30" s="337">
        <f>D30-BE30</f>
        <v>112.72</v>
      </c>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25">
        <f>SUM(G30:Q30,S30:Z30,AC30:BD30)</f>
        <v>0</v>
      </c>
      <c r="BF30" s="314">
        <f>AB60</f>
        <v>155.53</v>
      </c>
      <c r="BG30" s="117">
        <f t="shared" ref="BG30:BG58" si="13">D30-BF30</f>
        <v>-42.81</v>
      </c>
      <c r="BH30" s="296"/>
      <c r="BI30" s="295"/>
      <c r="BM30" s="583"/>
      <c r="BN30" s="594"/>
    </row>
    <row r="31" spans="1:66" x14ac:dyDescent="0.25">
      <c r="A31" s="319" t="s">
        <v>442</v>
      </c>
      <c r="B31" s="320" t="s">
        <v>257</v>
      </c>
      <c r="C31" s="314" t="s">
        <v>258</v>
      </c>
      <c r="D31" s="594">
        <v>15.53</v>
      </c>
      <c r="E31" s="328">
        <f t="shared" si="10"/>
        <v>0</v>
      </c>
      <c r="F31" s="325">
        <f t="shared" si="8"/>
        <v>0</v>
      </c>
      <c r="G31" s="330"/>
      <c r="H31" s="330"/>
      <c r="I31" s="330"/>
      <c r="J31" s="330"/>
      <c r="K31" s="330"/>
      <c r="L31" s="330"/>
      <c r="M31" s="330"/>
      <c r="N31" s="330"/>
      <c r="O31" s="330"/>
      <c r="P31" s="330"/>
      <c r="Q31" s="330"/>
      <c r="R31" s="325">
        <f>SUM(S31:Z31,AD31:BC31,AB31)</f>
        <v>0.12</v>
      </c>
      <c r="S31" s="330"/>
      <c r="T31" s="330"/>
      <c r="U31" s="330"/>
      <c r="V31" s="330"/>
      <c r="W31" s="330"/>
      <c r="X31" s="330"/>
      <c r="Y31" s="330"/>
      <c r="Z31" s="330"/>
      <c r="AA31" s="551">
        <f>SUM(AB31,AD31:AQ31)</f>
        <v>0.12</v>
      </c>
      <c r="AB31" s="330">
        <v>0.12</v>
      </c>
      <c r="AC31" s="337">
        <f>D31-BE31</f>
        <v>15.41</v>
      </c>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25">
        <f>SUM(G31:Q31,S31:Z31,AD31:BD31,AB31)</f>
        <v>0.12</v>
      </c>
      <c r="BF31" s="314">
        <f>AC60</f>
        <v>99.91</v>
      </c>
      <c r="BG31" s="117">
        <f t="shared" si="13"/>
        <v>-84.38</v>
      </c>
      <c r="BH31" s="296"/>
      <c r="BI31" s="295"/>
      <c r="BM31" s="583"/>
      <c r="BN31" s="594"/>
    </row>
    <row r="32" spans="1:66" x14ac:dyDescent="0.25">
      <c r="A32" s="319" t="s">
        <v>442</v>
      </c>
      <c r="B32" s="320" t="s">
        <v>443</v>
      </c>
      <c r="C32" s="314" t="s">
        <v>245</v>
      </c>
      <c r="D32" s="594">
        <v>0.05</v>
      </c>
      <c r="E32" s="328">
        <f t="shared" si="10"/>
        <v>0</v>
      </c>
      <c r="F32" s="325">
        <f t="shared" si="8"/>
        <v>0</v>
      </c>
      <c r="G32" s="330"/>
      <c r="H32" s="330"/>
      <c r="I32" s="330"/>
      <c r="J32" s="330"/>
      <c r="K32" s="330"/>
      <c r="L32" s="330"/>
      <c r="M32" s="330"/>
      <c r="N32" s="330"/>
      <c r="O32" s="330"/>
      <c r="P32" s="330"/>
      <c r="Q32" s="330"/>
      <c r="R32" s="325">
        <f>SUM(S32:Z32,AE32:BC32,AB32:AC32)</f>
        <v>0</v>
      </c>
      <c r="S32" s="330"/>
      <c r="T32" s="330"/>
      <c r="U32" s="330"/>
      <c r="V32" s="330"/>
      <c r="W32" s="330"/>
      <c r="X32" s="330"/>
      <c r="Y32" s="330"/>
      <c r="Z32" s="330"/>
      <c r="AA32" s="551">
        <f>SUM(AB32:AC32,AE32:AQ32)</f>
        <v>0</v>
      </c>
      <c r="AB32" s="330"/>
      <c r="AC32" s="330"/>
      <c r="AD32" s="337">
        <f>D32-BE32</f>
        <v>0.05</v>
      </c>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25">
        <f>SUM(G32:Q32,S32:Z32,AE32:BD32,AB32:AC32)</f>
        <v>0</v>
      </c>
      <c r="BF32" s="314">
        <f>AD60</f>
        <v>0.05</v>
      </c>
      <c r="BG32" s="117">
        <f t="shared" si="13"/>
        <v>0</v>
      </c>
      <c r="BH32" s="296"/>
      <c r="BI32" s="295"/>
      <c r="BM32" s="583"/>
      <c r="BN32" s="594"/>
    </row>
    <row r="33" spans="1:66" x14ac:dyDescent="0.25">
      <c r="A33" s="319" t="s">
        <v>442</v>
      </c>
      <c r="B33" s="320" t="s">
        <v>444</v>
      </c>
      <c r="C33" s="314" t="s">
        <v>436</v>
      </c>
      <c r="D33" s="594">
        <v>0.23</v>
      </c>
      <c r="E33" s="328">
        <f t="shared" si="10"/>
        <v>0</v>
      </c>
      <c r="F33" s="325">
        <f t="shared" si="8"/>
        <v>0</v>
      </c>
      <c r="G33" s="330"/>
      <c r="H33" s="330"/>
      <c r="I33" s="330"/>
      <c r="J33" s="330"/>
      <c r="K33" s="330"/>
      <c r="L33" s="330"/>
      <c r="M33" s="330"/>
      <c r="N33" s="330"/>
      <c r="O33" s="330"/>
      <c r="P33" s="330"/>
      <c r="Q33" s="330"/>
      <c r="R33" s="325">
        <f>SUM(S33:Z33,AF33:BC33,AB33:AD33)</f>
        <v>0.03</v>
      </c>
      <c r="S33" s="330"/>
      <c r="T33" s="330"/>
      <c r="U33" s="330"/>
      <c r="V33" s="330"/>
      <c r="W33" s="330"/>
      <c r="X33" s="330"/>
      <c r="Y33" s="330"/>
      <c r="Z33" s="330"/>
      <c r="AA33" s="551">
        <f>SUM(AB33:AD33,AF33:AQ33)</f>
        <v>0.03</v>
      </c>
      <c r="AB33" s="330"/>
      <c r="AC33" s="330"/>
      <c r="AD33" s="330"/>
      <c r="AE33" s="337">
        <f>D33-BE33</f>
        <v>0.2</v>
      </c>
      <c r="AF33" s="330"/>
      <c r="AG33" s="330"/>
      <c r="AH33" s="330"/>
      <c r="AI33" s="330">
        <v>0.03</v>
      </c>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25">
        <f>SUM(G33:Q33,S33:Z33,AF33:BD33,AB33:AD33)</f>
        <v>0.03</v>
      </c>
      <c r="BF33" s="314">
        <f>AE60</f>
        <v>0.2</v>
      </c>
      <c r="BG33" s="117">
        <f t="shared" si="13"/>
        <v>0.03</v>
      </c>
      <c r="BH33" s="296"/>
      <c r="BI33" s="295"/>
      <c r="BM33" s="583"/>
      <c r="BN33" s="594"/>
    </row>
    <row r="34" spans="1:66" x14ac:dyDescent="0.25">
      <c r="A34" s="319" t="s">
        <v>442</v>
      </c>
      <c r="B34" s="320" t="s">
        <v>277</v>
      </c>
      <c r="C34" s="314" t="s">
        <v>246</v>
      </c>
      <c r="D34" s="594">
        <v>2.46</v>
      </c>
      <c r="E34" s="328">
        <f t="shared" si="10"/>
        <v>0</v>
      </c>
      <c r="F34" s="325">
        <f t="shared" si="8"/>
        <v>0</v>
      </c>
      <c r="G34" s="330"/>
      <c r="H34" s="330"/>
      <c r="I34" s="330"/>
      <c r="J34" s="330"/>
      <c r="K34" s="330"/>
      <c r="L34" s="330"/>
      <c r="M34" s="330"/>
      <c r="N34" s="330"/>
      <c r="O34" s="330"/>
      <c r="P34" s="330"/>
      <c r="Q34" s="330"/>
      <c r="R34" s="325">
        <f>SUM(S34:Z34,AG34:BC34,AB34:AE34)</f>
        <v>0.6</v>
      </c>
      <c r="S34" s="330"/>
      <c r="T34" s="330"/>
      <c r="U34" s="330"/>
      <c r="V34" s="330"/>
      <c r="W34" s="330"/>
      <c r="X34" s="330"/>
      <c r="Y34" s="330"/>
      <c r="Z34" s="330"/>
      <c r="AA34" s="551">
        <f>SUM(AB34:AE34,AG34:AQ34)</f>
        <v>0</v>
      </c>
      <c r="AB34" s="330"/>
      <c r="AC34" s="330"/>
      <c r="AD34" s="330"/>
      <c r="AE34" s="330"/>
      <c r="AF34" s="337">
        <f>D34-BE34</f>
        <v>1.8599999999999999</v>
      </c>
      <c r="AG34" s="330"/>
      <c r="AH34" s="330"/>
      <c r="AI34" s="330"/>
      <c r="AJ34" s="330"/>
      <c r="AK34" s="330"/>
      <c r="AL34" s="330"/>
      <c r="AM34" s="330"/>
      <c r="AN34" s="330"/>
      <c r="AO34" s="330"/>
      <c r="AP34" s="330"/>
      <c r="AQ34" s="330"/>
      <c r="AR34" s="330"/>
      <c r="AS34" s="330">
        <v>0.1</v>
      </c>
      <c r="AT34" s="330"/>
      <c r="AU34" s="330">
        <v>0.5</v>
      </c>
      <c r="AV34" s="330"/>
      <c r="AW34" s="330"/>
      <c r="AX34" s="330"/>
      <c r="AY34" s="330"/>
      <c r="AZ34" s="330"/>
      <c r="BA34" s="330"/>
      <c r="BB34" s="330"/>
      <c r="BC34" s="330"/>
      <c r="BD34" s="330"/>
      <c r="BE34" s="325">
        <f>SUM(G34:Q34,S34:Z34,AG34:BD34,AB34:AE34)</f>
        <v>0.6</v>
      </c>
      <c r="BF34" s="314">
        <f>AF60</f>
        <v>1.8599999999999999</v>
      </c>
      <c r="BG34" s="117">
        <f t="shared" si="13"/>
        <v>0.60000000000000009</v>
      </c>
      <c r="BH34" s="296"/>
      <c r="BI34" s="295"/>
      <c r="BM34" s="583"/>
      <c r="BN34" s="594"/>
    </row>
    <row r="35" spans="1:66" x14ac:dyDescent="0.25">
      <c r="A35" s="319" t="s">
        <v>442</v>
      </c>
      <c r="B35" s="320" t="s">
        <v>445</v>
      </c>
      <c r="C35" s="314" t="s">
        <v>437</v>
      </c>
      <c r="D35" s="594">
        <v>3.83</v>
      </c>
      <c r="E35" s="328">
        <f t="shared" si="10"/>
        <v>0</v>
      </c>
      <c r="F35" s="325">
        <f t="shared" si="8"/>
        <v>0</v>
      </c>
      <c r="G35" s="330"/>
      <c r="H35" s="330"/>
      <c r="I35" s="330"/>
      <c r="J35" s="330"/>
      <c r="K35" s="330"/>
      <c r="L35" s="330"/>
      <c r="M35" s="330"/>
      <c r="N35" s="330"/>
      <c r="O35" s="330"/>
      <c r="P35" s="330"/>
      <c r="Q35" s="330"/>
      <c r="R35" s="325">
        <f>SUM(S35:Z35,AH35:BC35,AB35:AF35)</f>
        <v>0</v>
      </c>
      <c r="S35" s="330"/>
      <c r="T35" s="330"/>
      <c r="U35" s="330"/>
      <c r="V35" s="330"/>
      <c r="W35" s="330"/>
      <c r="X35" s="330"/>
      <c r="Y35" s="330"/>
      <c r="Z35" s="330"/>
      <c r="AA35" s="551">
        <f>SUM(AB35:AF35,AH35:AQ35)</f>
        <v>0</v>
      </c>
      <c r="AB35" s="330"/>
      <c r="AC35" s="330"/>
      <c r="AD35" s="330"/>
      <c r="AE35" s="330"/>
      <c r="AF35" s="330"/>
      <c r="AG35" s="337">
        <f>D35-BE35</f>
        <v>3.83</v>
      </c>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25">
        <f>SUM(G35:Q35,S35:Z35,AH35:BD35,AB35:AF35)</f>
        <v>0</v>
      </c>
      <c r="BF35" s="314">
        <f>AG60</f>
        <v>4.24</v>
      </c>
      <c r="BG35" s="117">
        <f t="shared" si="13"/>
        <v>-0.41000000000000014</v>
      </c>
      <c r="BH35" s="296"/>
      <c r="BI35" s="295"/>
      <c r="BM35" s="583"/>
      <c r="BN35" s="594"/>
    </row>
    <row r="36" spans="1:66" x14ac:dyDescent="0.25">
      <c r="A36" s="319" t="s">
        <v>442</v>
      </c>
      <c r="B36" s="320" t="s">
        <v>449</v>
      </c>
      <c r="C36" s="314" t="s">
        <v>438</v>
      </c>
      <c r="D36" s="594">
        <v>0.01</v>
      </c>
      <c r="E36" s="328">
        <f t="shared" si="10"/>
        <v>0</v>
      </c>
      <c r="F36" s="325">
        <f t="shared" si="8"/>
        <v>0</v>
      </c>
      <c r="G36" s="330"/>
      <c r="H36" s="330"/>
      <c r="I36" s="330"/>
      <c r="J36" s="330"/>
      <c r="K36" s="330"/>
      <c r="L36" s="330"/>
      <c r="M36" s="330"/>
      <c r="N36" s="330"/>
      <c r="O36" s="330"/>
      <c r="P36" s="330"/>
      <c r="Q36" s="330"/>
      <c r="R36" s="325">
        <f>SUM(S36:Z36,AI36:BC36,AB36:AG36)</f>
        <v>0</v>
      </c>
      <c r="S36" s="330"/>
      <c r="T36" s="330"/>
      <c r="U36" s="330"/>
      <c r="V36" s="330"/>
      <c r="W36" s="330"/>
      <c r="X36" s="330"/>
      <c r="Y36" s="330"/>
      <c r="Z36" s="330"/>
      <c r="AA36" s="551">
        <f>SUM(AB36:AG36,AI36:AQ36)</f>
        <v>0</v>
      </c>
      <c r="AB36" s="330"/>
      <c r="AC36" s="330"/>
      <c r="AD36" s="330"/>
      <c r="AE36" s="330"/>
      <c r="AF36" s="330"/>
      <c r="AG36" s="330"/>
      <c r="AH36" s="337">
        <f>D36-BE36</f>
        <v>0.01</v>
      </c>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25">
        <f>SUM(G36:Q36,S36:Z36,AI36:BD36,AB36:AG36)</f>
        <v>0</v>
      </c>
      <c r="BF36" s="314">
        <f>AH60</f>
        <v>10.01</v>
      </c>
      <c r="BG36" s="117">
        <f t="shared" si="13"/>
        <v>-10</v>
      </c>
      <c r="BH36" s="296"/>
      <c r="BI36" s="295"/>
      <c r="BM36" s="583"/>
      <c r="BN36" s="594"/>
    </row>
    <row r="37" spans="1:66" x14ac:dyDescent="0.25">
      <c r="A37" s="319" t="s">
        <v>442</v>
      </c>
      <c r="B37" s="320" t="s">
        <v>363</v>
      </c>
      <c r="C37" s="314" t="s">
        <v>364</v>
      </c>
      <c r="D37" s="596">
        <v>0.04</v>
      </c>
      <c r="E37" s="328">
        <f t="shared" si="10"/>
        <v>0</v>
      </c>
      <c r="F37" s="325">
        <f t="shared" si="8"/>
        <v>0</v>
      </c>
      <c r="G37" s="330"/>
      <c r="H37" s="330"/>
      <c r="I37" s="330"/>
      <c r="J37" s="330"/>
      <c r="K37" s="330"/>
      <c r="L37" s="330"/>
      <c r="M37" s="330"/>
      <c r="N37" s="330"/>
      <c r="O37" s="330"/>
      <c r="P37" s="330"/>
      <c r="Q37" s="330"/>
      <c r="R37" s="325">
        <f>SUM(S37:Z37,AJ37:BC37,AB37:AH37)</f>
        <v>0</v>
      </c>
      <c r="S37" s="330"/>
      <c r="T37" s="330"/>
      <c r="U37" s="330"/>
      <c r="V37" s="330"/>
      <c r="W37" s="330"/>
      <c r="X37" s="330"/>
      <c r="Y37" s="330"/>
      <c r="Z37" s="330"/>
      <c r="AA37" s="551">
        <f>SUM(AB37:AH37,AJ37:AQ37)</f>
        <v>0</v>
      </c>
      <c r="AB37" s="330"/>
      <c r="AC37" s="330"/>
      <c r="AD37" s="330"/>
      <c r="AE37" s="330"/>
      <c r="AF37" s="330"/>
      <c r="AG37" s="330"/>
      <c r="AH37" s="330"/>
      <c r="AI37" s="337">
        <f>D37-BE37</f>
        <v>0.04</v>
      </c>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25">
        <f>SUM(G37:Q37,S37:Z37,AJ37:BD37,AB37:AH37)</f>
        <v>0</v>
      </c>
      <c r="BF37" s="314">
        <f>AI60</f>
        <v>0.13</v>
      </c>
      <c r="BG37" s="117">
        <f t="shared" si="13"/>
        <v>-0.09</v>
      </c>
      <c r="BH37" s="296"/>
      <c r="BI37" s="295"/>
      <c r="BM37" s="583"/>
      <c r="BN37" s="594"/>
    </row>
    <row r="38" spans="1:66" x14ac:dyDescent="0.25">
      <c r="A38" s="319" t="s">
        <v>442</v>
      </c>
      <c r="B38" s="320" t="s">
        <v>450</v>
      </c>
      <c r="C38" s="314" t="s">
        <v>439</v>
      </c>
      <c r="D38" s="601"/>
      <c r="E38" s="328">
        <f t="shared" si="10"/>
        <v>0</v>
      </c>
      <c r="F38" s="325">
        <f t="shared" si="8"/>
        <v>0</v>
      </c>
      <c r="G38" s="330"/>
      <c r="H38" s="330"/>
      <c r="I38" s="330"/>
      <c r="J38" s="330"/>
      <c r="K38" s="330"/>
      <c r="L38" s="330"/>
      <c r="M38" s="330"/>
      <c r="N38" s="330"/>
      <c r="O38" s="330"/>
      <c r="P38" s="330"/>
      <c r="Q38" s="330"/>
      <c r="R38" s="325">
        <f>SUM(S38:Z38,AK38:BC38,AB38:AI38)</f>
        <v>0</v>
      </c>
      <c r="S38" s="330"/>
      <c r="T38" s="330"/>
      <c r="U38" s="330"/>
      <c r="V38" s="330"/>
      <c r="W38" s="330"/>
      <c r="X38" s="330"/>
      <c r="Y38" s="330"/>
      <c r="Z38" s="330"/>
      <c r="AA38" s="551">
        <f>SUM(AB38:AI38,AK38:AQ38)</f>
        <v>0</v>
      </c>
      <c r="AB38" s="330"/>
      <c r="AC38" s="330"/>
      <c r="AD38" s="330"/>
      <c r="AE38" s="330"/>
      <c r="AF38" s="330"/>
      <c r="AG38" s="330"/>
      <c r="AH38" s="330"/>
      <c r="AI38" s="330"/>
      <c r="AJ38" s="337">
        <f>D38-BE38</f>
        <v>0</v>
      </c>
      <c r="AK38" s="330"/>
      <c r="AL38" s="330"/>
      <c r="AM38" s="330"/>
      <c r="AN38" s="330"/>
      <c r="AO38" s="330"/>
      <c r="AP38" s="330"/>
      <c r="AQ38" s="330"/>
      <c r="AR38" s="330"/>
      <c r="AS38" s="330"/>
      <c r="AT38" s="330"/>
      <c r="AU38" s="330"/>
      <c r="AV38" s="330"/>
      <c r="AW38" s="330"/>
      <c r="AX38" s="330"/>
      <c r="AY38" s="330"/>
      <c r="AZ38" s="330"/>
      <c r="BA38" s="330"/>
      <c r="BB38" s="330"/>
      <c r="BC38" s="330"/>
      <c r="BD38" s="330"/>
      <c r="BE38" s="325">
        <f>SUM(G38:Q38,S38:Z38,AK38:BD38,AB38:AI38)</f>
        <v>0</v>
      </c>
      <c r="BF38" s="314">
        <f>AJ60</f>
        <v>0</v>
      </c>
      <c r="BG38" s="117">
        <f t="shared" si="13"/>
        <v>0</v>
      </c>
      <c r="BH38" s="296"/>
      <c r="BI38" s="295"/>
      <c r="BM38" s="583"/>
      <c r="BN38" s="594"/>
    </row>
    <row r="39" spans="1:66" x14ac:dyDescent="0.25">
      <c r="A39" s="319" t="s">
        <v>442</v>
      </c>
      <c r="B39" s="320" t="s">
        <v>454</v>
      </c>
      <c r="C39" s="314" t="s">
        <v>156</v>
      </c>
      <c r="D39" s="578"/>
      <c r="E39" s="328">
        <f t="shared" si="10"/>
        <v>0</v>
      </c>
      <c r="F39" s="325">
        <f t="shared" si="8"/>
        <v>0</v>
      </c>
      <c r="G39" s="330"/>
      <c r="H39" s="330"/>
      <c r="I39" s="330"/>
      <c r="J39" s="330"/>
      <c r="K39" s="330"/>
      <c r="L39" s="330"/>
      <c r="M39" s="330"/>
      <c r="N39" s="330"/>
      <c r="O39" s="330"/>
      <c r="P39" s="330"/>
      <c r="Q39" s="330"/>
      <c r="R39" s="325">
        <f>SUM(S39:Z39,AL39:BC39,AB39:AJ39)</f>
        <v>0</v>
      </c>
      <c r="S39" s="330"/>
      <c r="T39" s="330"/>
      <c r="U39" s="330"/>
      <c r="V39" s="330"/>
      <c r="W39" s="330"/>
      <c r="X39" s="330"/>
      <c r="Y39" s="330"/>
      <c r="Z39" s="330"/>
      <c r="AA39" s="551">
        <f>SUM(AB39:AJ39,AL39:AQ39)</f>
        <v>0</v>
      </c>
      <c r="AB39" s="330"/>
      <c r="AC39" s="330"/>
      <c r="AD39" s="330"/>
      <c r="AE39" s="330"/>
      <c r="AF39" s="330"/>
      <c r="AG39" s="330"/>
      <c r="AH39" s="330"/>
      <c r="AI39" s="330"/>
      <c r="AJ39" s="330"/>
      <c r="AK39" s="337">
        <f>D39-BE39</f>
        <v>0</v>
      </c>
      <c r="AL39" s="330"/>
      <c r="AM39" s="330"/>
      <c r="AN39" s="330"/>
      <c r="AO39" s="330"/>
      <c r="AP39" s="330"/>
      <c r="AQ39" s="330"/>
      <c r="AR39" s="330"/>
      <c r="AS39" s="330"/>
      <c r="AT39" s="330"/>
      <c r="AU39" s="330"/>
      <c r="AV39" s="330"/>
      <c r="AW39" s="330"/>
      <c r="AX39" s="330"/>
      <c r="AY39" s="330"/>
      <c r="AZ39" s="330"/>
      <c r="BA39" s="330"/>
      <c r="BB39" s="330"/>
      <c r="BC39" s="330"/>
      <c r="BD39" s="330"/>
      <c r="BE39" s="325">
        <f>SUM(G39:Q39,S39:Z39,AL39:BD39,AB39:AJ39)</f>
        <v>0</v>
      </c>
      <c r="BF39" s="314">
        <f>AK60</f>
        <v>0</v>
      </c>
      <c r="BG39" s="117">
        <f t="shared" si="13"/>
        <v>0</v>
      </c>
      <c r="BH39" s="296"/>
      <c r="BI39" s="295"/>
      <c r="BM39" s="583"/>
      <c r="BN39" s="594"/>
    </row>
    <row r="40" spans="1:66" x14ac:dyDescent="0.25">
      <c r="A40" s="319" t="s">
        <v>442</v>
      </c>
      <c r="B40" s="320" t="s">
        <v>88</v>
      </c>
      <c r="C40" s="314" t="s">
        <v>77</v>
      </c>
      <c r="D40" s="601"/>
      <c r="E40" s="328">
        <f t="shared" si="10"/>
        <v>0</v>
      </c>
      <c r="F40" s="325">
        <f t="shared" si="8"/>
        <v>0</v>
      </c>
      <c r="G40" s="330"/>
      <c r="H40" s="330"/>
      <c r="I40" s="330"/>
      <c r="J40" s="330"/>
      <c r="K40" s="330"/>
      <c r="L40" s="330"/>
      <c r="M40" s="330"/>
      <c r="N40" s="330"/>
      <c r="O40" s="330"/>
      <c r="P40" s="330"/>
      <c r="Q40" s="330"/>
      <c r="R40" s="325">
        <f>SUM(S40:Z40,AM40:BC40,AB40:AK40)</f>
        <v>0</v>
      </c>
      <c r="S40" s="330"/>
      <c r="T40" s="330"/>
      <c r="U40" s="330"/>
      <c r="V40" s="330"/>
      <c r="W40" s="330"/>
      <c r="X40" s="330"/>
      <c r="Y40" s="330"/>
      <c r="Z40" s="330"/>
      <c r="AA40" s="551">
        <f>SUM(AB40:AK40,AM40:AQ40)</f>
        <v>0</v>
      </c>
      <c r="AB40" s="330"/>
      <c r="AC40" s="330"/>
      <c r="AD40" s="330"/>
      <c r="AE40" s="330"/>
      <c r="AF40" s="330"/>
      <c r="AG40" s="330"/>
      <c r="AH40" s="330"/>
      <c r="AI40" s="330"/>
      <c r="AJ40" s="330"/>
      <c r="AK40" s="330"/>
      <c r="AL40" s="337">
        <f>D40-BE40</f>
        <v>0</v>
      </c>
      <c r="AM40" s="330"/>
      <c r="AN40" s="330"/>
      <c r="AO40" s="330"/>
      <c r="AP40" s="330"/>
      <c r="AQ40" s="330"/>
      <c r="AR40" s="330"/>
      <c r="AS40" s="330"/>
      <c r="AT40" s="330"/>
      <c r="AU40" s="330"/>
      <c r="AV40" s="330"/>
      <c r="AW40" s="330"/>
      <c r="AX40" s="330"/>
      <c r="AY40" s="330"/>
      <c r="AZ40" s="330"/>
      <c r="BA40" s="330"/>
      <c r="BB40" s="330"/>
      <c r="BC40" s="330"/>
      <c r="BD40" s="330"/>
      <c r="BE40" s="325">
        <f>SUM(G40:Q40,S40:Z40,AM40:BD40,AB40:AK40)</f>
        <v>0</v>
      </c>
      <c r="BF40" s="314">
        <f>AL60</f>
        <v>0.5</v>
      </c>
      <c r="BG40" s="117">
        <f t="shared" si="13"/>
        <v>-0.5</v>
      </c>
      <c r="BH40" s="296"/>
      <c r="BI40" s="295"/>
      <c r="BM40" s="583"/>
      <c r="BN40" s="594"/>
    </row>
    <row r="41" spans="1:66" x14ac:dyDescent="0.25">
      <c r="A41" s="319" t="s">
        <v>442</v>
      </c>
      <c r="B41" s="320" t="s">
        <v>98</v>
      </c>
      <c r="C41" s="314" t="s">
        <v>103</v>
      </c>
      <c r="D41" s="596">
        <v>3.57</v>
      </c>
      <c r="E41" s="328">
        <f t="shared" si="10"/>
        <v>0</v>
      </c>
      <c r="F41" s="325">
        <f t="shared" si="8"/>
        <v>0</v>
      </c>
      <c r="G41" s="330"/>
      <c r="H41" s="330"/>
      <c r="I41" s="330"/>
      <c r="J41" s="330"/>
      <c r="K41" s="330"/>
      <c r="L41" s="330"/>
      <c r="M41" s="330"/>
      <c r="N41" s="330"/>
      <c r="O41" s="330"/>
      <c r="P41" s="330"/>
      <c r="Q41" s="330"/>
      <c r="R41" s="325">
        <f>SUM(S41:Z41,AN41:BC41,AB41:AL41)</f>
        <v>0</v>
      </c>
      <c r="S41" s="330"/>
      <c r="T41" s="330"/>
      <c r="U41" s="330"/>
      <c r="V41" s="330"/>
      <c r="W41" s="330"/>
      <c r="X41" s="330"/>
      <c r="Y41" s="330"/>
      <c r="Z41" s="330"/>
      <c r="AA41" s="551">
        <f>SUM(AB41:AL41,AN41:AQ41)</f>
        <v>0</v>
      </c>
      <c r="AB41" s="330"/>
      <c r="AC41" s="330"/>
      <c r="AD41" s="330"/>
      <c r="AE41" s="330"/>
      <c r="AF41" s="330"/>
      <c r="AG41" s="330"/>
      <c r="AH41" s="330"/>
      <c r="AI41" s="330"/>
      <c r="AJ41" s="330"/>
      <c r="AK41" s="330"/>
      <c r="AL41" s="330"/>
      <c r="AM41" s="337">
        <f>D41-BE41</f>
        <v>3.57</v>
      </c>
      <c r="AN41" s="330"/>
      <c r="AO41" s="330"/>
      <c r="AP41" s="330"/>
      <c r="AQ41" s="330"/>
      <c r="AR41" s="330"/>
      <c r="AS41" s="330"/>
      <c r="AT41" s="330"/>
      <c r="AU41" s="330"/>
      <c r="AV41" s="330"/>
      <c r="AW41" s="330"/>
      <c r="AX41" s="330"/>
      <c r="AY41" s="330"/>
      <c r="AZ41" s="330"/>
      <c r="BA41" s="330"/>
      <c r="BB41" s="330"/>
      <c r="BC41" s="330"/>
      <c r="BD41" s="330"/>
      <c r="BE41" s="325">
        <f>SUM(G41:Q41,S41:Z41,AN41:BD41,AB41:AL41)</f>
        <v>0</v>
      </c>
      <c r="BF41" s="314">
        <f>AM60</f>
        <v>3.57</v>
      </c>
      <c r="BG41" s="117">
        <f t="shared" si="13"/>
        <v>0</v>
      </c>
      <c r="BH41" s="296"/>
      <c r="BI41" s="295"/>
      <c r="BM41" s="583"/>
      <c r="BN41" s="594"/>
    </row>
    <row r="42" spans="1:66" x14ac:dyDescent="0.25">
      <c r="A42" s="319" t="s">
        <v>442</v>
      </c>
      <c r="B42" s="320" t="s">
        <v>451</v>
      </c>
      <c r="C42" s="314" t="s">
        <v>48</v>
      </c>
      <c r="D42" s="594">
        <v>29.93</v>
      </c>
      <c r="E42" s="328">
        <f t="shared" si="10"/>
        <v>0</v>
      </c>
      <c r="F42" s="325">
        <f t="shared" si="8"/>
        <v>0</v>
      </c>
      <c r="G42" s="330"/>
      <c r="H42" s="330"/>
      <c r="I42" s="330"/>
      <c r="J42" s="330"/>
      <c r="K42" s="330"/>
      <c r="L42" s="330"/>
      <c r="M42" s="330"/>
      <c r="N42" s="330"/>
      <c r="O42" s="330"/>
      <c r="P42" s="330"/>
      <c r="Q42" s="330"/>
      <c r="R42" s="325">
        <f>SUM(S42:Z42,AO42:BC42,AB42:AM42)</f>
        <v>0</v>
      </c>
      <c r="S42" s="330"/>
      <c r="T42" s="330"/>
      <c r="U42" s="330"/>
      <c r="V42" s="330"/>
      <c r="W42" s="330"/>
      <c r="X42" s="330"/>
      <c r="Y42" s="330"/>
      <c r="Z42" s="330"/>
      <c r="AA42" s="551">
        <f>SUM(AB42:AM42,AO42:AQ42)</f>
        <v>0</v>
      </c>
      <c r="AB42" s="330"/>
      <c r="AC42" s="330"/>
      <c r="AD42" s="330"/>
      <c r="AE42" s="330"/>
      <c r="AF42" s="330"/>
      <c r="AG42" s="330"/>
      <c r="AH42" s="330"/>
      <c r="AI42" s="330"/>
      <c r="AJ42" s="330"/>
      <c r="AK42" s="330"/>
      <c r="AL42" s="330"/>
      <c r="AM42" s="330"/>
      <c r="AN42" s="337">
        <f>D42-BE42</f>
        <v>29.93</v>
      </c>
      <c r="AO42" s="330"/>
      <c r="AP42" s="330"/>
      <c r="AQ42" s="330"/>
      <c r="AR42" s="330"/>
      <c r="AS42" s="330"/>
      <c r="AT42" s="330"/>
      <c r="AU42" s="330"/>
      <c r="AV42" s="330"/>
      <c r="AW42" s="330"/>
      <c r="AX42" s="330"/>
      <c r="AY42" s="330"/>
      <c r="AZ42" s="330"/>
      <c r="BA42" s="330"/>
      <c r="BB42" s="330"/>
      <c r="BC42" s="330"/>
      <c r="BD42" s="330"/>
      <c r="BE42" s="325">
        <f>SUM(G42:Q42,S42:Z42,AO42:BD42,AB42:AM42)</f>
        <v>0</v>
      </c>
      <c r="BF42" s="314">
        <f>AN60</f>
        <v>55.489999999999995</v>
      </c>
      <c r="BG42" s="117">
        <f t="shared" si="13"/>
        <v>-25.559999999999995</v>
      </c>
      <c r="BH42" s="296"/>
      <c r="BI42" s="295"/>
      <c r="BM42" s="583"/>
      <c r="BN42" s="594"/>
    </row>
    <row r="43" spans="1:66" x14ac:dyDescent="0.25">
      <c r="A43" s="319" t="s">
        <v>442</v>
      </c>
      <c r="B43" s="320" t="s">
        <v>452</v>
      </c>
      <c r="C43" s="314" t="s">
        <v>440</v>
      </c>
      <c r="D43" s="601"/>
      <c r="E43" s="328">
        <f t="shared" si="10"/>
        <v>0</v>
      </c>
      <c r="F43" s="325">
        <f t="shared" si="8"/>
        <v>0</v>
      </c>
      <c r="G43" s="330"/>
      <c r="H43" s="330"/>
      <c r="I43" s="330"/>
      <c r="J43" s="330"/>
      <c r="K43" s="330"/>
      <c r="L43" s="330"/>
      <c r="M43" s="330"/>
      <c r="N43" s="330"/>
      <c r="O43" s="330"/>
      <c r="P43" s="330"/>
      <c r="Q43" s="330"/>
      <c r="R43" s="325">
        <f>SUM(S43:Z43,AP43:BC43,AB43:AN43)</f>
        <v>0</v>
      </c>
      <c r="S43" s="330"/>
      <c r="T43" s="330"/>
      <c r="U43" s="330"/>
      <c r="V43" s="330"/>
      <c r="W43" s="330"/>
      <c r="X43" s="330"/>
      <c r="Y43" s="330"/>
      <c r="Z43" s="330"/>
      <c r="AA43" s="551">
        <f>SUM(AB43:AN43,AP43:AQ43)</f>
        <v>0</v>
      </c>
      <c r="AB43" s="330"/>
      <c r="AC43" s="330"/>
      <c r="AD43" s="330"/>
      <c r="AE43" s="330"/>
      <c r="AF43" s="330"/>
      <c r="AG43" s="330"/>
      <c r="AH43" s="330"/>
      <c r="AI43" s="330"/>
      <c r="AJ43" s="330"/>
      <c r="AK43" s="330"/>
      <c r="AL43" s="330"/>
      <c r="AM43" s="330"/>
      <c r="AN43" s="330"/>
      <c r="AO43" s="337">
        <f>D43-BE43</f>
        <v>0</v>
      </c>
      <c r="AP43" s="330"/>
      <c r="AQ43" s="330"/>
      <c r="AR43" s="330"/>
      <c r="AS43" s="330"/>
      <c r="AT43" s="330"/>
      <c r="AU43" s="330"/>
      <c r="AV43" s="330"/>
      <c r="AW43" s="330"/>
      <c r="AX43" s="330"/>
      <c r="AY43" s="330"/>
      <c r="AZ43" s="330"/>
      <c r="BA43" s="330"/>
      <c r="BB43" s="330"/>
      <c r="BC43" s="330"/>
      <c r="BD43" s="330"/>
      <c r="BE43" s="325">
        <f>SUM(G43:Q43,S43:Z43,AP43:BD43,AB43:AN43)</f>
        <v>0</v>
      </c>
      <c r="BF43" s="314">
        <f>AO60</f>
        <v>0</v>
      </c>
      <c r="BG43" s="117">
        <f t="shared" si="13"/>
        <v>0</v>
      </c>
      <c r="BH43" s="296"/>
      <c r="BI43" s="295"/>
      <c r="BM43" s="583"/>
      <c r="BN43" s="594"/>
    </row>
    <row r="44" spans="1:66" x14ac:dyDescent="0.25">
      <c r="A44" s="319" t="s">
        <v>442</v>
      </c>
      <c r="B44" s="320" t="s">
        <v>453</v>
      </c>
      <c r="C44" s="314" t="s">
        <v>441</v>
      </c>
      <c r="D44" s="601"/>
      <c r="E44" s="328">
        <f t="shared" si="10"/>
        <v>0</v>
      </c>
      <c r="F44" s="325">
        <f t="shared" si="8"/>
        <v>0</v>
      </c>
      <c r="G44" s="330"/>
      <c r="H44" s="330"/>
      <c r="I44" s="330"/>
      <c r="J44" s="330"/>
      <c r="K44" s="330"/>
      <c r="L44" s="330"/>
      <c r="M44" s="330"/>
      <c r="N44" s="330"/>
      <c r="O44" s="330"/>
      <c r="P44" s="330"/>
      <c r="Q44" s="330"/>
      <c r="R44" s="325">
        <f>SUM(S44:Z44,AQ44:BC44,AB44:AO44)</f>
        <v>0</v>
      </c>
      <c r="S44" s="330"/>
      <c r="T44" s="330"/>
      <c r="U44" s="330"/>
      <c r="V44" s="330"/>
      <c r="W44" s="330"/>
      <c r="X44" s="330"/>
      <c r="Y44" s="330"/>
      <c r="Z44" s="330"/>
      <c r="AA44" s="551">
        <f>SUM(AB44:AO44,AQ44)</f>
        <v>0</v>
      </c>
      <c r="AB44" s="330"/>
      <c r="AC44" s="330"/>
      <c r="AD44" s="330"/>
      <c r="AE44" s="330"/>
      <c r="AF44" s="330"/>
      <c r="AG44" s="330"/>
      <c r="AH44" s="330"/>
      <c r="AI44" s="330"/>
      <c r="AJ44" s="330"/>
      <c r="AK44" s="330"/>
      <c r="AL44" s="330"/>
      <c r="AM44" s="330"/>
      <c r="AN44" s="330"/>
      <c r="AO44" s="330"/>
      <c r="AP44" s="337">
        <f>D44-BE44</f>
        <v>0</v>
      </c>
      <c r="AQ44" s="330"/>
      <c r="AR44" s="330"/>
      <c r="AS44" s="330"/>
      <c r="AT44" s="330"/>
      <c r="AU44" s="330"/>
      <c r="AV44" s="330"/>
      <c r="AW44" s="330"/>
      <c r="AX44" s="330"/>
      <c r="AY44" s="330"/>
      <c r="AZ44" s="330"/>
      <c r="BA44" s="330"/>
      <c r="BB44" s="330"/>
      <c r="BC44" s="330"/>
      <c r="BD44" s="330"/>
      <c r="BE44" s="325">
        <f>SUM(G44:Q44,S44:Z44,AQ44:BD44,AB44:AO44)</f>
        <v>0</v>
      </c>
      <c r="BF44" s="314">
        <f>AP60</f>
        <v>0</v>
      </c>
      <c r="BG44" s="117">
        <f t="shared" si="13"/>
        <v>0</v>
      </c>
      <c r="BH44" s="296"/>
      <c r="BI44" s="295"/>
      <c r="BM44" s="583"/>
      <c r="BN44" s="594"/>
    </row>
    <row r="45" spans="1:66" x14ac:dyDescent="0.25">
      <c r="A45" s="319" t="s">
        <v>442</v>
      </c>
      <c r="B45" s="320" t="s">
        <v>345</v>
      </c>
      <c r="C45" s="314" t="s">
        <v>346</v>
      </c>
      <c r="D45" s="580"/>
      <c r="E45" s="328">
        <f t="shared" si="10"/>
        <v>0</v>
      </c>
      <c r="F45" s="325">
        <f t="shared" si="8"/>
        <v>0</v>
      </c>
      <c r="G45" s="330"/>
      <c r="H45" s="330"/>
      <c r="I45" s="330"/>
      <c r="J45" s="330"/>
      <c r="K45" s="330"/>
      <c r="L45" s="330"/>
      <c r="M45" s="330"/>
      <c r="N45" s="330"/>
      <c r="O45" s="330"/>
      <c r="P45" s="330"/>
      <c r="Q45" s="330"/>
      <c r="R45" s="325">
        <f>SUM(S45:Z45,AR45:BC45,AB45:AP45)</f>
        <v>0</v>
      </c>
      <c r="S45" s="330"/>
      <c r="T45" s="330"/>
      <c r="U45" s="330"/>
      <c r="V45" s="330"/>
      <c r="W45" s="330"/>
      <c r="X45" s="330"/>
      <c r="Y45" s="330"/>
      <c r="Z45" s="330"/>
      <c r="AA45" s="551">
        <f>SUM(AB45:AP45)</f>
        <v>0</v>
      </c>
      <c r="AB45" s="330"/>
      <c r="AC45" s="330"/>
      <c r="AD45" s="330"/>
      <c r="AE45" s="330"/>
      <c r="AF45" s="330"/>
      <c r="AG45" s="330"/>
      <c r="AH45" s="330"/>
      <c r="AI45" s="330"/>
      <c r="AJ45" s="330"/>
      <c r="AK45" s="330"/>
      <c r="AL45" s="330"/>
      <c r="AM45" s="330"/>
      <c r="AN45" s="330"/>
      <c r="AO45" s="330"/>
      <c r="AP45" s="330"/>
      <c r="AQ45" s="337">
        <f>D45-BE45</f>
        <v>0</v>
      </c>
      <c r="AR45" s="330"/>
      <c r="AS45" s="330"/>
      <c r="AT45" s="330"/>
      <c r="AU45" s="330"/>
      <c r="AV45" s="330"/>
      <c r="AW45" s="330"/>
      <c r="AX45" s="330"/>
      <c r="AY45" s="330"/>
      <c r="AZ45" s="330"/>
      <c r="BA45" s="330"/>
      <c r="BB45" s="330"/>
      <c r="BC45" s="330"/>
      <c r="BD45" s="330"/>
      <c r="BE45" s="325">
        <f>SUM(G45:Q45,S45:Z45,AR45:BD45,AB45:AP45)</f>
        <v>0</v>
      </c>
      <c r="BF45" s="314">
        <f>AQ60</f>
        <v>0</v>
      </c>
      <c r="BG45" s="117">
        <f t="shared" si="13"/>
        <v>0</v>
      </c>
      <c r="BH45" s="296"/>
      <c r="BI45" s="295"/>
      <c r="BM45" s="583"/>
      <c r="BN45" s="594"/>
    </row>
    <row r="46" spans="1:66" x14ac:dyDescent="0.25">
      <c r="A46" s="319" t="s">
        <v>138</v>
      </c>
      <c r="B46" s="320" t="s">
        <v>128</v>
      </c>
      <c r="C46" s="314" t="s">
        <v>132</v>
      </c>
      <c r="D46" s="601"/>
      <c r="E46" s="328">
        <f t="shared" si="10"/>
        <v>0</v>
      </c>
      <c r="F46" s="325">
        <f t="shared" si="8"/>
        <v>0</v>
      </c>
      <c r="G46" s="330"/>
      <c r="H46" s="330"/>
      <c r="I46" s="330"/>
      <c r="J46" s="330"/>
      <c r="K46" s="330"/>
      <c r="L46" s="330"/>
      <c r="M46" s="330"/>
      <c r="N46" s="330"/>
      <c r="O46" s="330"/>
      <c r="P46" s="330"/>
      <c r="Q46" s="330"/>
      <c r="R46" s="325">
        <f>SUM(S46:Z46,AS46:BC46,AB46:AQ46)</f>
        <v>0</v>
      </c>
      <c r="S46" s="330"/>
      <c r="T46" s="330"/>
      <c r="U46" s="330"/>
      <c r="V46" s="330"/>
      <c r="W46" s="330"/>
      <c r="X46" s="330"/>
      <c r="Y46" s="330"/>
      <c r="Z46" s="330"/>
      <c r="AA46" s="551">
        <f>SUM(AB46:AQ46)</f>
        <v>0</v>
      </c>
      <c r="AB46" s="330"/>
      <c r="AC46" s="330"/>
      <c r="AD46" s="330"/>
      <c r="AE46" s="330"/>
      <c r="AF46" s="330"/>
      <c r="AG46" s="330"/>
      <c r="AH46" s="330"/>
      <c r="AI46" s="330"/>
      <c r="AJ46" s="330"/>
      <c r="AK46" s="330"/>
      <c r="AL46" s="330"/>
      <c r="AM46" s="330"/>
      <c r="AN46" s="330"/>
      <c r="AO46" s="330"/>
      <c r="AP46" s="330"/>
      <c r="AQ46" s="330"/>
      <c r="AR46" s="329">
        <f>D46-BE46</f>
        <v>0</v>
      </c>
      <c r="AS46" s="330"/>
      <c r="AT46" s="330"/>
      <c r="AU46" s="330"/>
      <c r="AV46" s="330"/>
      <c r="AW46" s="330"/>
      <c r="AX46" s="330"/>
      <c r="AY46" s="330"/>
      <c r="AZ46" s="330"/>
      <c r="BA46" s="330"/>
      <c r="BB46" s="330"/>
      <c r="BC46" s="330"/>
      <c r="BD46" s="330"/>
      <c r="BE46" s="325">
        <f>SUM(AS46:BD46,S46:Z46,G46:Q46,AB46:AQ46)</f>
        <v>0</v>
      </c>
      <c r="BF46" s="314">
        <f>AR60</f>
        <v>0</v>
      </c>
      <c r="BG46" s="117">
        <f t="shared" si="13"/>
        <v>0</v>
      </c>
      <c r="BH46" s="296"/>
      <c r="BI46" s="295"/>
      <c r="BM46" s="583"/>
      <c r="BN46" s="594"/>
    </row>
    <row r="47" spans="1:66" x14ac:dyDescent="0.25">
      <c r="A47" s="319" t="s">
        <v>183</v>
      </c>
      <c r="B47" s="320" t="s">
        <v>161</v>
      </c>
      <c r="C47" s="314" t="s">
        <v>159</v>
      </c>
      <c r="D47" s="594">
        <v>0.91</v>
      </c>
      <c r="E47" s="328">
        <f t="shared" si="10"/>
        <v>0</v>
      </c>
      <c r="F47" s="325">
        <f t="shared" si="8"/>
        <v>0</v>
      </c>
      <c r="G47" s="330"/>
      <c r="H47" s="330"/>
      <c r="I47" s="330"/>
      <c r="J47" s="330"/>
      <c r="K47" s="330"/>
      <c r="L47" s="330"/>
      <c r="M47" s="330"/>
      <c r="N47" s="330"/>
      <c r="O47" s="330"/>
      <c r="P47" s="330"/>
      <c r="Q47" s="330"/>
      <c r="R47" s="325">
        <f>SUM(S47:Z47,AT47:BC47,AB47:AR47)</f>
        <v>0.01</v>
      </c>
      <c r="S47" s="330"/>
      <c r="T47" s="330"/>
      <c r="U47" s="330"/>
      <c r="V47" s="330"/>
      <c r="W47" s="330"/>
      <c r="X47" s="330"/>
      <c r="Y47" s="330"/>
      <c r="Z47" s="330"/>
      <c r="AA47" s="551">
        <f t="shared" ref="AA47:AA58" si="14">SUM(AB47:AQ47)</f>
        <v>0.01</v>
      </c>
      <c r="AB47" s="330">
        <v>0.01</v>
      </c>
      <c r="AC47" s="330"/>
      <c r="AD47" s="330"/>
      <c r="AE47" s="330"/>
      <c r="AF47" s="330"/>
      <c r="AG47" s="330"/>
      <c r="AH47" s="330"/>
      <c r="AI47" s="330"/>
      <c r="AJ47" s="330"/>
      <c r="AK47" s="330"/>
      <c r="AL47" s="330"/>
      <c r="AM47" s="330"/>
      <c r="AN47" s="330"/>
      <c r="AO47" s="330"/>
      <c r="AP47" s="330"/>
      <c r="AQ47" s="330"/>
      <c r="AR47" s="330"/>
      <c r="AS47" s="329">
        <f>D47-BE47</f>
        <v>0.9</v>
      </c>
      <c r="AT47" s="330"/>
      <c r="AU47" s="330"/>
      <c r="AV47" s="330"/>
      <c r="AW47" s="330"/>
      <c r="AX47" s="330"/>
      <c r="AY47" s="330"/>
      <c r="AZ47" s="330"/>
      <c r="BA47" s="330"/>
      <c r="BB47" s="330"/>
      <c r="BC47" s="330"/>
      <c r="BD47" s="330"/>
      <c r="BE47" s="325">
        <f>SUM(AT47:BD47,S47:Z47,G47:Q47,AB47:AR47)</f>
        <v>0.01</v>
      </c>
      <c r="BF47" s="314">
        <f>AS60</f>
        <v>1</v>
      </c>
      <c r="BG47" s="117">
        <f t="shared" si="13"/>
        <v>-8.9999999999999969E-2</v>
      </c>
      <c r="BH47" s="296"/>
      <c r="BI47" s="295"/>
      <c r="BM47" s="583"/>
      <c r="BN47" s="594"/>
    </row>
    <row r="48" spans="1:66" x14ac:dyDescent="0.25">
      <c r="A48" s="319" t="s">
        <v>184</v>
      </c>
      <c r="B48" s="320" t="s">
        <v>162</v>
      </c>
      <c r="C48" s="314" t="s">
        <v>160</v>
      </c>
      <c r="D48" s="605"/>
      <c r="E48" s="328">
        <f t="shared" si="10"/>
        <v>0</v>
      </c>
      <c r="F48" s="325">
        <f t="shared" si="8"/>
        <v>0</v>
      </c>
      <c r="G48" s="330"/>
      <c r="H48" s="330"/>
      <c r="I48" s="330"/>
      <c r="J48" s="330"/>
      <c r="K48" s="330"/>
      <c r="L48" s="330"/>
      <c r="M48" s="330"/>
      <c r="N48" s="330"/>
      <c r="O48" s="330"/>
      <c r="P48" s="330"/>
      <c r="Q48" s="330"/>
      <c r="R48" s="325">
        <f>SUM(S48:Z48,AU48:BC48,AB48:AS48)</f>
        <v>0</v>
      </c>
      <c r="S48" s="330"/>
      <c r="T48" s="330"/>
      <c r="U48" s="330"/>
      <c r="V48" s="330"/>
      <c r="W48" s="330"/>
      <c r="X48" s="330"/>
      <c r="Y48" s="330"/>
      <c r="Z48" s="330"/>
      <c r="AA48" s="551">
        <f t="shared" si="14"/>
        <v>0</v>
      </c>
      <c r="AB48" s="330"/>
      <c r="AC48" s="330"/>
      <c r="AD48" s="330"/>
      <c r="AE48" s="330"/>
      <c r="AF48" s="330"/>
      <c r="AG48" s="330"/>
      <c r="AH48" s="330"/>
      <c r="AI48" s="330"/>
      <c r="AJ48" s="330"/>
      <c r="AK48" s="330"/>
      <c r="AL48" s="330"/>
      <c r="AM48" s="330"/>
      <c r="AN48" s="330"/>
      <c r="AO48" s="330"/>
      <c r="AP48" s="330"/>
      <c r="AQ48" s="330"/>
      <c r="AR48" s="330"/>
      <c r="AS48" s="330"/>
      <c r="AT48" s="329">
        <f>D48-BE48</f>
        <v>0</v>
      </c>
      <c r="AU48" s="330"/>
      <c r="AV48" s="330"/>
      <c r="AW48" s="330"/>
      <c r="AX48" s="330"/>
      <c r="AY48" s="330"/>
      <c r="AZ48" s="330"/>
      <c r="BA48" s="330"/>
      <c r="BB48" s="330"/>
      <c r="BC48" s="330"/>
      <c r="BD48" s="330"/>
      <c r="BE48" s="325">
        <f>SUM(AU48:BD48,AB48:AS48,G48:Q48,S48:Z48)</f>
        <v>0</v>
      </c>
      <c r="BF48" s="314">
        <f>AT60</f>
        <v>2.34</v>
      </c>
      <c r="BG48" s="117">
        <f t="shared" si="13"/>
        <v>-2.34</v>
      </c>
      <c r="BH48" s="296"/>
      <c r="BI48" s="295"/>
      <c r="BM48" s="583"/>
      <c r="BN48" s="594"/>
    </row>
    <row r="49" spans="1:66" x14ac:dyDescent="0.25">
      <c r="A49" s="319" t="s">
        <v>185</v>
      </c>
      <c r="B49" s="320" t="s">
        <v>95</v>
      </c>
      <c r="C49" s="314" t="s">
        <v>100</v>
      </c>
      <c r="D49" s="594">
        <v>49.23</v>
      </c>
      <c r="E49" s="328">
        <f t="shared" si="10"/>
        <v>0</v>
      </c>
      <c r="F49" s="325">
        <f t="shared" si="8"/>
        <v>0</v>
      </c>
      <c r="G49" s="330"/>
      <c r="H49" s="330"/>
      <c r="I49" s="330"/>
      <c r="J49" s="330"/>
      <c r="K49" s="330"/>
      <c r="L49" s="330"/>
      <c r="M49" s="330"/>
      <c r="N49" s="330"/>
      <c r="O49" s="330"/>
      <c r="P49" s="330"/>
      <c r="Q49" s="330"/>
      <c r="R49" s="325">
        <f>SUM(S49:Z49,AV49:BC49,AB49:AT49)</f>
        <v>0.99</v>
      </c>
      <c r="S49" s="330"/>
      <c r="T49" s="330"/>
      <c r="U49" s="330"/>
      <c r="V49" s="330"/>
      <c r="W49" s="330"/>
      <c r="X49" s="330"/>
      <c r="Y49" s="330"/>
      <c r="Z49" s="330"/>
      <c r="AA49" s="551">
        <f t="shared" si="14"/>
        <v>0.99</v>
      </c>
      <c r="AB49" s="330">
        <v>0.99</v>
      </c>
      <c r="AC49" s="330"/>
      <c r="AD49" s="330"/>
      <c r="AE49" s="330"/>
      <c r="AF49" s="330"/>
      <c r="AG49" s="330"/>
      <c r="AH49" s="330"/>
      <c r="AI49" s="330"/>
      <c r="AJ49" s="330"/>
      <c r="AK49" s="330"/>
      <c r="AL49" s="330"/>
      <c r="AM49" s="330"/>
      <c r="AN49" s="330"/>
      <c r="AO49" s="330"/>
      <c r="AP49" s="330"/>
      <c r="AQ49" s="330"/>
      <c r="AR49" s="330"/>
      <c r="AS49" s="330"/>
      <c r="AT49" s="330"/>
      <c r="AU49" s="329">
        <f>D49-BE49</f>
        <v>48.239999999999995</v>
      </c>
      <c r="AV49" s="330"/>
      <c r="AW49" s="330"/>
      <c r="AX49" s="330"/>
      <c r="AY49" s="330"/>
      <c r="AZ49" s="330"/>
      <c r="BA49" s="330"/>
      <c r="BB49" s="330"/>
      <c r="BC49" s="330"/>
      <c r="BD49" s="330"/>
      <c r="BE49" s="325">
        <f>SUM(AV49:BD49,AB49:AT49,G49:Q49,S49:Z49)</f>
        <v>0.99</v>
      </c>
      <c r="BF49" s="314">
        <f>AU60</f>
        <v>73.36999999999999</v>
      </c>
      <c r="BG49" s="117">
        <f t="shared" si="13"/>
        <v>-24.139999999999993</v>
      </c>
      <c r="BH49" s="296"/>
      <c r="BI49" s="295"/>
      <c r="BM49" s="583"/>
      <c r="BN49" s="594"/>
    </row>
    <row r="50" spans="1:66" x14ac:dyDescent="0.25">
      <c r="A50" s="319" t="s">
        <v>186</v>
      </c>
      <c r="B50" s="320" t="s">
        <v>96</v>
      </c>
      <c r="C50" s="314" t="s">
        <v>101</v>
      </c>
      <c r="D50" s="601"/>
      <c r="E50" s="328">
        <f t="shared" si="10"/>
        <v>0</v>
      </c>
      <c r="F50" s="325">
        <f t="shared" si="8"/>
        <v>0</v>
      </c>
      <c r="G50" s="330"/>
      <c r="H50" s="330"/>
      <c r="I50" s="330"/>
      <c r="J50" s="330"/>
      <c r="K50" s="330"/>
      <c r="L50" s="330"/>
      <c r="M50" s="330"/>
      <c r="N50" s="330"/>
      <c r="O50" s="330"/>
      <c r="P50" s="330"/>
      <c r="Q50" s="330"/>
      <c r="R50" s="325">
        <f>SUM(S50:Z50,AW50:BC50,AB50:AU50)</f>
        <v>0</v>
      </c>
      <c r="S50" s="330"/>
      <c r="T50" s="330"/>
      <c r="U50" s="330"/>
      <c r="V50" s="330"/>
      <c r="W50" s="330"/>
      <c r="X50" s="330"/>
      <c r="Y50" s="330"/>
      <c r="Z50" s="330"/>
      <c r="AA50" s="551">
        <f t="shared" si="14"/>
        <v>0</v>
      </c>
      <c r="AB50" s="331"/>
      <c r="AC50" s="331"/>
      <c r="AD50" s="331"/>
      <c r="AE50" s="331"/>
      <c r="AF50" s="331"/>
      <c r="AG50" s="331"/>
      <c r="AH50" s="331"/>
      <c r="AI50" s="331"/>
      <c r="AJ50" s="331"/>
      <c r="AK50" s="331"/>
      <c r="AL50" s="331"/>
      <c r="AM50" s="331"/>
      <c r="AN50" s="331"/>
      <c r="AO50" s="331"/>
      <c r="AP50" s="331"/>
      <c r="AQ50" s="331"/>
      <c r="AR50" s="330"/>
      <c r="AS50" s="330"/>
      <c r="AT50" s="330"/>
      <c r="AU50" s="330"/>
      <c r="AV50" s="329">
        <f>D50-BE50</f>
        <v>0</v>
      </c>
      <c r="AW50" s="330"/>
      <c r="AX50" s="330"/>
      <c r="AY50" s="330"/>
      <c r="AZ50" s="330"/>
      <c r="BA50" s="330"/>
      <c r="BB50" s="330"/>
      <c r="BC50" s="330"/>
      <c r="BD50" s="330"/>
      <c r="BE50" s="325">
        <f>SUM(AW50:BD50,AB50:AU50,G50:Q50,S50:Z50)</f>
        <v>0</v>
      </c>
      <c r="BF50" s="314">
        <f>AV60</f>
        <v>0</v>
      </c>
      <c r="BG50" s="117">
        <f t="shared" si="13"/>
        <v>0</v>
      </c>
      <c r="BH50" s="296"/>
      <c r="BI50" s="295"/>
      <c r="BM50" s="583"/>
      <c r="BN50" s="594"/>
    </row>
    <row r="51" spans="1:66" x14ac:dyDescent="0.25">
      <c r="A51" s="319" t="s">
        <v>187</v>
      </c>
      <c r="B51" s="320" t="s">
        <v>97</v>
      </c>
      <c r="C51" s="314" t="s">
        <v>105</v>
      </c>
      <c r="D51" s="594">
        <v>0.73</v>
      </c>
      <c r="E51" s="328">
        <f t="shared" si="10"/>
        <v>0</v>
      </c>
      <c r="F51" s="325">
        <f t="shared" si="8"/>
        <v>0</v>
      </c>
      <c r="G51" s="330"/>
      <c r="H51" s="330"/>
      <c r="I51" s="330"/>
      <c r="J51" s="330"/>
      <c r="K51" s="330"/>
      <c r="L51" s="330"/>
      <c r="M51" s="330"/>
      <c r="N51" s="330"/>
      <c r="O51" s="330"/>
      <c r="P51" s="330"/>
      <c r="Q51" s="330"/>
      <c r="R51" s="325">
        <f>SUM(S51:Z51,AX51:BC51,AB51:AV51)</f>
        <v>0</v>
      </c>
      <c r="S51" s="330"/>
      <c r="T51" s="330"/>
      <c r="U51" s="330"/>
      <c r="V51" s="330"/>
      <c r="W51" s="330"/>
      <c r="X51" s="330"/>
      <c r="Y51" s="330"/>
      <c r="Z51" s="330"/>
      <c r="AA51" s="551">
        <f t="shared" si="14"/>
        <v>0</v>
      </c>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29">
        <f>D51-BE51</f>
        <v>0.73</v>
      </c>
      <c r="AX51" s="330"/>
      <c r="AY51" s="330"/>
      <c r="AZ51" s="330"/>
      <c r="BA51" s="330"/>
      <c r="BB51" s="330"/>
      <c r="BC51" s="330"/>
      <c r="BD51" s="330"/>
      <c r="BE51" s="325">
        <f>SUM(AX51:BD51,AB51:AV51,G51:Q51,S51:Z51)</f>
        <v>0</v>
      </c>
      <c r="BF51" s="314">
        <f>AW60</f>
        <v>0.73</v>
      </c>
      <c r="BG51" s="117">
        <f t="shared" si="13"/>
        <v>0</v>
      </c>
      <c r="BH51" s="296"/>
      <c r="BI51" s="295"/>
      <c r="BM51" s="583"/>
      <c r="BN51" s="594"/>
    </row>
    <row r="52" spans="1:66" x14ac:dyDescent="0.25">
      <c r="A52" s="319" t="s">
        <v>188</v>
      </c>
      <c r="B52" s="320" t="s">
        <v>125</v>
      </c>
      <c r="C52" s="314" t="s">
        <v>102</v>
      </c>
      <c r="D52" s="594">
        <v>0.06</v>
      </c>
      <c r="E52" s="328">
        <f t="shared" si="10"/>
        <v>0</v>
      </c>
      <c r="F52" s="325">
        <f t="shared" si="8"/>
        <v>0</v>
      </c>
      <c r="G52" s="330"/>
      <c r="H52" s="330"/>
      <c r="I52" s="330"/>
      <c r="J52" s="330"/>
      <c r="K52" s="330"/>
      <c r="L52" s="330"/>
      <c r="M52" s="330"/>
      <c r="N52" s="330"/>
      <c r="O52" s="330"/>
      <c r="P52" s="330"/>
      <c r="Q52" s="330"/>
      <c r="R52" s="325">
        <f>SUM(S52:Z52,AY52:BC52,AB52:AW52)</f>
        <v>0</v>
      </c>
      <c r="S52" s="330"/>
      <c r="T52" s="330"/>
      <c r="U52" s="330"/>
      <c r="V52" s="330"/>
      <c r="W52" s="330"/>
      <c r="X52" s="330"/>
      <c r="Y52" s="330"/>
      <c r="Z52" s="330"/>
      <c r="AA52" s="551">
        <f t="shared" si="14"/>
        <v>0</v>
      </c>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29">
        <f>D52-BE52</f>
        <v>0.06</v>
      </c>
      <c r="AY52" s="330"/>
      <c r="AZ52" s="330"/>
      <c r="BA52" s="330"/>
      <c r="BB52" s="330"/>
      <c r="BC52" s="330"/>
      <c r="BD52" s="330"/>
      <c r="BE52" s="325">
        <f>SUM(AY52:BD52,S52:AW52,G52:Q52)</f>
        <v>0</v>
      </c>
      <c r="BF52" s="314">
        <f>AX60</f>
        <v>0.06</v>
      </c>
      <c r="BG52" s="117">
        <f t="shared" si="13"/>
        <v>0</v>
      </c>
      <c r="BH52" s="296"/>
      <c r="BI52" s="295"/>
      <c r="BM52" s="583"/>
      <c r="BN52" s="594"/>
    </row>
    <row r="53" spans="1:66" x14ac:dyDescent="0.25">
      <c r="A53" s="319" t="s">
        <v>189</v>
      </c>
      <c r="B53" s="320" t="s">
        <v>129</v>
      </c>
      <c r="C53" s="314" t="s">
        <v>126</v>
      </c>
      <c r="D53" s="601"/>
      <c r="E53" s="328">
        <f t="shared" si="10"/>
        <v>0</v>
      </c>
      <c r="F53" s="325">
        <f t="shared" si="8"/>
        <v>0</v>
      </c>
      <c r="G53" s="330"/>
      <c r="H53" s="330"/>
      <c r="I53" s="330"/>
      <c r="J53" s="330"/>
      <c r="K53" s="330"/>
      <c r="L53" s="330"/>
      <c r="M53" s="330"/>
      <c r="N53" s="330"/>
      <c r="O53" s="330"/>
      <c r="P53" s="330"/>
      <c r="Q53" s="330"/>
      <c r="R53" s="325">
        <f>SUM(S53:Z53,AZ53:BC53,AB53:AX53)</f>
        <v>0</v>
      </c>
      <c r="S53" s="330"/>
      <c r="T53" s="330"/>
      <c r="U53" s="330"/>
      <c r="V53" s="330"/>
      <c r="W53" s="330"/>
      <c r="X53" s="330"/>
      <c r="Y53" s="330"/>
      <c r="Z53" s="330"/>
      <c r="AA53" s="551">
        <f t="shared" si="14"/>
        <v>0</v>
      </c>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29">
        <f>D53-BE53</f>
        <v>0</v>
      </c>
      <c r="AZ53" s="330"/>
      <c r="BA53" s="330"/>
      <c r="BB53" s="330"/>
      <c r="BC53" s="330"/>
      <c r="BD53" s="330"/>
      <c r="BE53" s="325">
        <f>SUM(AZ53:BD53,AB53:AX53,G53:Q53,S53:Z53)</f>
        <v>0</v>
      </c>
      <c r="BF53" s="314">
        <f>AY60</f>
        <v>0</v>
      </c>
      <c r="BG53" s="117">
        <f t="shared" si="13"/>
        <v>0</v>
      </c>
      <c r="BH53" s="296"/>
      <c r="BI53" s="295"/>
      <c r="BM53" s="583"/>
      <c r="BN53" s="594"/>
    </row>
    <row r="54" spans="1:66" x14ac:dyDescent="0.25">
      <c r="A54" s="319" t="s">
        <v>196</v>
      </c>
      <c r="B54" s="320" t="s">
        <v>157</v>
      </c>
      <c r="C54" s="314" t="s">
        <v>111</v>
      </c>
      <c r="D54" s="596">
        <v>0.05</v>
      </c>
      <c r="E54" s="328">
        <f t="shared" si="10"/>
        <v>0</v>
      </c>
      <c r="F54" s="325">
        <f t="shared" si="8"/>
        <v>0</v>
      </c>
      <c r="G54" s="330"/>
      <c r="H54" s="330"/>
      <c r="I54" s="330"/>
      <c r="J54" s="330"/>
      <c r="K54" s="330"/>
      <c r="L54" s="330"/>
      <c r="M54" s="330"/>
      <c r="N54" s="330"/>
      <c r="O54" s="330"/>
      <c r="P54" s="330"/>
      <c r="Q54" s="330"/>
      <c r="R54" s="325">
        <f>SUM(S54:Z54,BA54:BC54,AB54:AY54)</f>
        <v>0</v>
      </c>
      <c r="S54" s="330"/>
      <c r="T54" s="330"/>
      <c r="U54" s="330"/>
      <c r="V54" s="330"/>
      <c r="W54" s="330"/>
      <c r="X54" s="330"/>
      <c r="Y54" s="330"/>
      <c r="Z54" s="330"/>
      <c r="AA54" s="551">
        <f t="shared" si="14"/>
        <v>0</v>
      </c>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29">
        <f>D54-BE54</f>
        <v>0.05</v>
      </c>
      <c r="BA54" s="330"/>
      <c r="BB54" s="330"/>
      <c r="BC54" s="330"/>
      <c r="BD54" s="330"/>
      <c r="BE54" s="325">
        <f>SUM(BA54:BD54,AB54:AY54,G54:Q54,S54:Z54)</f>
        <v>0</v>
      </c>
      <c r="BF54" s="314">
        <f>AZ60</f>
        <v>0.05</v>
      </c>
      <c r="BG54" s="117">
        <f t="shared" si="13"/>
        <v>0</v>
      </c>
      <c r="BH54" s="296"/>
      <c r="BI54" s="295"/>
      <c r="BM54" s="583"/>
      <c r="BN54" s="596"/>
    </row>
    <row r="55" spans="1:66" x14ac:dyDescent="0.25">
      <c r="A55" s="319" t="s">
        <v>197</v>
      </c>
      <c r="B55" s="320" t="s">
        <v>164</v>
      </c>
      <c r="C55" s="314" t="s">
        <v>165</v>
      </c>
      <c r="D55" s="594">
        <v>174.56</v>
      </c>
      <c r="E55" s="328">
        <f t="shared" si="10"/>
        <v>0</v>
      </c>
      <c r="F55" s="325">
        <f t="shared" si="8"/>
        <v>0</v>
      </c>
      <c r="G55" s="330"/>
      <c r="H55" s="330"/>
      <c r="I55" s="330"/>
      <c r="J55" s="330"/>
      <c r="K55" s="330"/>
      <c r="L55" s="330"/>
      <c r="M55" s="330"/>
      <c r="N55" s="330"/>
      <c r="O55" s="330"/>
      <c r="P55" s="330"/>
      <c r="Q55" s="330"/>
      <c r="R55" s="325">
        <f>SUM(S55:Z55,BB55:BC55,AB55:AZ55)</f>
        <v>2.0499999999999998</v>
      </c>
      <c r="S55" s="330"/>
      <c r="T55" s="330"/>
      <c r="U55" s="330"/>
      <c r="V55" s="330"/>
      <c r="W55" s="330"/>
      <c r="X55" s="330"/>
      <c r="Y55" s="330"/>
      <c r="Z55" s="330">
        <v>1.9</v>
      </c>
      <c r="AA55" s="551">
        <f t="shared" si="14"/>
        <v>0.15</v>
      </c>
      <c r="AB55" s="330">
        <v>0.15</v>
      </c>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29">
        <f>D55-BE55</f>
        <v>172.51</v>
      </c>
      <c r="BB55" s="330"/>
      <c r="BC55" s="330"/>
      <c r="BD55" s="330"/>
      <c r="BE55" s="325">
        <f>SUM(BB55:BD55,AB55:AZ55,G55:Q55,S55:Z55)</f>
        <v>2.0499999999999998</v>
      </c>
      <c r="BF55" s="314">
        <f>BA60</f>
        <v>172.51</v>
      </c>
      <c r="BG55" s="117">
        <f t="shared" si="13"/>
        <v>2.0500000000000114</v>
      </c>
      <c r="BH55" s="296"/>
      <c r="BI55" s="295"/>
      <c r="BM55" s="583"/>
      <c r="BN55" s="596"/>
    </row>
    <row r="56" spans="1:66" x14ac:dyDescent="0.25">
      <c r="A56" s="319" t="s">
        <v>198</v>
      </c>
      <c r="B56" s="320" t="s">
        <v>163</v>
      </c>
      <c r="C56" s="314" t="s">
        <v>166</v>
      </c>
      <c r="D56" s="594">
        <v>56.54</v>
      </c>
      <c r="E56" s="328">
        <f t="shared" si="10"/>
        <v>0</v>
      </c>
      <c r="F56" s="325">
        <f t="shared" si="8"/>
        <v>0</v>
      </c>
      <c r="G56" s="330"/>
      <c r="H56" s="330"/>
      <c r="I56" s="330"/>
      <c r="J56" s="330"/>
      <c r="K56" s="330"/>
      <c r="L56" s="330"/>
      <c r="M56" s="330"/>
      <c r="N56" s="330"/>
      <c r="O56" s="330"/>
      <c r="P56" s="330"/>
      <c r="Q56" s="330"/>
      <c r="R56" s="325">
        <f>SUM(S56:Z56,BC56,AB56:BA56)</f>
        <v>18.010000000000002</v>
      </c>
      <c r="S56" s="330"/>
      <c r="T56" s="330"/>
      <c r="U56" s="330"/>
      <c r="V56" s="330"/>
      <c r="W56" s="330">
        <v>17.32</v>
      </c>
      <c r="X56" s="330"/>
      <c r="Y56" s="330"/>
      <c r="Z56" s="330"/>
      <c r="AA56" s="551">
        <f t="shared" si="14"/>
        <v>0</v>
      </c>
      <c r="AB56" s="330"/>
      <c r="AC56" s="330"/>
      <c r="AD56" s="330"/>
      <c r="AE56" s="330"/>
      <c r="AF56" s="330"/>
      <c r="AG56" s="330"/>
      <c r="AH56" s="330"/>
      <c r="AI56" s="330"/>
      <c r="AJ56" s="330"/>
      <c r="AK56" s="330"/>
      <c r="AL56" s="330"/>
      <c r="AM56" s="330"/>
      <c r="AN56" s="330"/>
      <c r="AO56" s="330"/>
      <c r="AP56" s="330"/>
      <c r="AQ56" s="330"/>
      <c r="AR56" s="330"/>
      <c r="AS56" s="330"/>
      <c r="AT56" s="330">
        <v>0.5</v>
      </c>
      <c r="AU56" s="330">
        <v>0.19</v>
      </c>
      <c r="AV56" s="331"/>
      <c r="AW56" s="330"/>
      <c r="AX56" s="330"/>
      <c r="AY56" s="330"/>
      <c r="AZ56" s="330"/>
      <c r="BA56" s="330"/>
      <c r="BB56" s="329">
        <f>D56-BE56</f>
        <v>38.53</v>
      </c>
      <c r="BC56" s="330"/>
      <c r="BD56" s="330"/>
      <c r="BE56" s="325">
        <f>SUM(BC56:BD56,AB56:BA56,G56:Q56,S56:Z56)</f>
        <v>18.010000000000002</v>
      </c>
      <c r="BF56" s="314">
        <f>BB60</f>
        <v>38.53</v>
      </c>
      <c r="BG56" s="117">
        <f t="shared" si="13"/>
        <v>18.009999999999998</v>
      </c>
      <c r="BH56" s="296"/>
      <c r="BI56" s="295"/>
      <c r="BM56" s="583"/>
      <c r="BN56" s="596"/>
    </row>
    <row r="57" spans="1:66" ht="16.5" thickBot="1" x14ac:dyDescent="0.3">
      <c r="A57" s="319" t="s">
        <v>199</v>
      </c>
      <c r="B57" s="320" t="s">
        <v>81</v>
      </c>
      <c r="C57" s="314" t="s">
        <v>82</v>
      </c>
      <c r="D57" s="597">
        <v>3.8</v>
      </c>
      <c r="E57" s="328">
        <f t="shared" si="10"/>
        <v>0</v>
      </c>
      <c r="F57" s="325">
        <f>SUM(G57:H57)</f>
        <v>0</v>
      </c>
      <c r="G57" s="330"/>
      <c r="H57" s="330"/>
      <c r="I57" s="330"/>
      <c r="J57" s="330"/>
      <c r="K57" s="330"/>
      <c r="L57" s="330"/>
      <c r="M57" s="330"/>
      <c r="N57" s="330"/>
      <c r="O57" s="330"/>
      <c r="P57" s="330"/>
      <c r="Q57" s="330"/>
      <c r="R57" s="325">
        <f>SUM(S57:Z57,AB57:BB57)</f>
        <v>0</v>
      </c>
      <c r="S57" s="330"/>
      <c r="T57" s="330"/>
      <c r="U57" s="330"/>
      <c r="V57" s="330"/>
      <c r="W57" s="330"/>
      <c r="X57" s="330"/>
      <c r="Y57" s="330"/>
      <c r="Z57" s="330"/>
      <c r="AA57" s="551">
        <f t="shared" si="14"/>
        <v>0</v>
      </c>
      <c r="AB57" s="330"/>
      <c r="AC57" s="330"/>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29">
        <f>D57-BE57</f>
        <v>3.8</v>
      </c>
      <c r="BD57" s="330"/>
      <c r="BE57" s="325">
        <f>SUM(BD57,AB57:BB57,G57:Q57,S57:Z57)</f>
        <v>0</v>
      </c>
      <c r="BF57" s="314">
        <f>BC60</f>
        <v>3.8</v>
      </c>
      <c r="BG57" s="117">
        <f t="shared" si="13"/>
        <v>0</v>
      </c>
      <c r="BH57" s="296"/>
      <c r="BI57" s="295"/>
      <c r="BM57" s="583"/>
      <c r="BN57" s="596"/>
    </row>
    <row r="58" spans="1:66" x14ac:dyDescent="0.25">
      <c r="A58" s="338">
        <v>3</v>
      </c>
      <c r="B58" s="339" t="s">
        <v>76</v>
      </c>
      <c r="C58" s="340" t="s">
        <v>89</v>
      </c>
      <c r="D58" s="601">
        <v>45.41</v>
      </c>
      <c r="E58" s="328">
        <f t="shared" si="10"/>
        <v>0</v>
      </c>
      <c r="F58" s="325">
        <f>SUM(G58:H58)</f>
        <v>0</v>
      </c>
      <c r="G58" s="330"/>
      <c r="H58" s="330"/>
      <c r="I58" s="330"/>
      <c r="J58" s="330"/>
      <c r="K58" s="330"/>
      <c r="L58" s="330"/>
      <c r="M58" s="330"/>
      <c r="N58" s="330"/>
      <c r="O58" s="330"/>
      <c r="P58" s="330"/>
      <c r="Q58" s="330"/>
      <c r="R58" s="325">
        <f>SUM(S58:Z58,AB58:BC58)</f>
        <v>22.78</v>
      </c>
      <c r="S58" s="330"/>
      <c r="T58" s="330"/>
      <c r="U58" s="330"/>
      <c r="V58" s="330"/>
      <c r="W58" s="330"/>
      <c r="X58" s="330"/>
      <c r="Y58" s="330"/>
      <c r="Z58" s="330"/>
      <c r="AA58" s="551">
        <f t="shared" si="14"/>
        <v>21.45</v>
      </c>
      <c r="AB58" s="330">
        <v>0.39</v>
      </c>
      <c r="AC58" s="330"/>
      <c r="AD58" s="330"/>
      <c r="AE58" s="330"/>
      <c r="AF58" s="330"/>
      <c r="AG58" s="330"/>
      <c r="AH58" s="330"/>
      <c r="AI58" s="330"/>
      <c r="AJ58" s="330"/>
      <c r="AK58" s="330"/>
      <c r="AL58" s="330">
        <v>0.5</v>
      </c>
      <c r="AM58" s="330"/>
      <c r="AN58" s="330">
        <v>20.56</v>
      </c>
      <c r="AO58" s="330"/>
      <c r="AP58" s="330"/>
      <c r="AQ58" s="330"/>
      <c r="AR58" s="330"/>
      <c r="AS58" s="330"/>
      <c r="AT58" s="330"/>
      <c r="AU58" s="330">
        <v>1.33</v>
      </c>
      <c r="AV58" s="330"/>
      <c r="AW58" s="330"/>
      <c r="AX58" s="330"/>
      <c r="AY58" s="330"/>
      <c r="AZ58" s="330"/>
      <c r="BA58" s="330"/>
      <c r="BB58" s="330"/>
      <c r="BC58" s="330"/>
      <c r="BD58" s="329">
        <f>D58-BE58</f>
        <v>22.629999999999995</v>
      </c>
      <c r="BE58" s="325">
        <f>SUM(AB58:BC58,G58:Q58,S58:Z58)</f>
        <v>22.78</v>
      </c>
      <c r="BF58" s="314">
        <f>BD60</f>
        <v>22.629999999999995</v>
      </c>
      <c r="BG58" s="117">
        <f t="shared" si="13"/>
        <v>22.78</v>
      </c>
      <c r="BH58" s="296"/>
      <c r="BI58" s="297"/>
      <c r="BM58" s="582"/>
      <c r="BN58" s="596"/>
    </row>
    <row r="59" spans="1:66" ht="16.5" customHeight="1" x14ac:dyDescent="0.25">
      <c r="A59" s="341"/>
      <c r="B59" s="342" t="s">
        <v>121</v>
      </c>
      <c r="C59" s="343"/>
      <c r="D59" s="332"/>
      <c r="E59" s="325">
        <f>SUM(G59:Q59)</f>
        <v>827.57</v>
      </c>
      <c r="F59" s="325">
        <f>SUM(G59:H59)</f>
        <v>0</v>
      </c>
      <c r="G59" s="325">
        <f>SUM(G30:G58,G10:G19,G21:G28)</f>
        <v>0</v>
      </c>
      <c r="H59" s="325">
        <f>SUM(H30:H58,H11:H19,H9,H21:H28)</f>
        <v>0</v>
      </c>
      <c r="I59" s="325">
        <f>SUM(I30:I58,I12:I19,I9:I10,I21:I28)</f>
        <v>0</v>
      </c>
      <c r="J59" s="325">
        <f>SUM(J30:J58,J13:J19,J9:J11,J21:J28)</f>
        <v>723.94</v>
      </c>
      <c r="K59" s="325">
        <f>SUM(K30:K58,K14:K19,K9:K12,K21:K28)</f>
        <v>0</v>
      </c>
      <c r="L59" s="325">
        <f>SUM(L30:L58,L15:L19,L9:L13,L21:L28)</f>
        <v>0</v>
      </c>
      <c r="M59" s="325">
        <f>SUM(M30:M58,M16:M19,M9:M14,M21:M28)</f>
        <v>0</v>
      </c>
      <c r="N59" s="325">
        <f>SUM(N30:N58,N17:N19,N9:N15,N21:N28)</f>
        <v>0</v>
      </c>
      <c r="O59" s="325">
        <f>SUM(O30:O58,O18:O19,O9:O16,O21:O28)</f>
        <v>0</v>
      </c>
      <c r="P59" s="325">
        <f>SUM(P30:P58,P19,P9:P17,P21:P28)</f>
        <v>0</v>
      </c>
      <c r="Q59" s="325">
        <f>SUM(Q30:Q58,Q9:Q18,Q21:Q28)</f>
        <v>103.63</v>
      </c>
      <c r="R59" s="325">
        <f>SUM(S59:Z59,AB59:BC59)</f>
        <v>526.03000000000009</v>
      </c>
      <c r="S59" s="325">
        <f>SUM(S30:S58,S9:S19,S22:S28)</f>
        <v>284.73</v>
      </c>
      <c r="T59" s="325">
        <f>SUM(T30:T58,T21,T9:T19,T23:T28)</f>
        <v>0.15</v>
      </c>
      <c r="U59" s="325">
        <f>SUM(U30:U58,U21:U22,U9:U19,U24:U28)</f>
        <v>0</v>
      </c>
      <c r="V59" s="325">
        <f>SUM(V30:V58,V21:V23,V9:V19,V25:V28)</f>
        <v>0</v>
      </c>
      <c r="W59" s="325">
        <f>SUM(W30:W58,W21:W24,W9:W19,W26:W28)</f>
        <v>17.670000000000002</v>
      </c>
      <c r="X59" s="325">
        <f>SUM(X30:X58,X21:X25,X9:X19,X27:X28)</f>
        <v>21.74</v>
      </c>
      <c r="Y59" s="325">
        <f>SUM(Y30:Y58,Y21:Y26,Y9:Y19,Y28)</f>
        <v>0</v>
      </c>
      <c r="Z59" s="325">
        <f>SUM(Z30:Z58,Z21:Z27,Z9:Z19)</f>
        <v>10.3</v>
      </c>
      <c r="AA59" s="551">
        <f>SUM(AA30:AA58,AA21:AA28,AA9:AA19)</f>
        <v>163.86999999999998</v>
      </c>
      <c r="AB59" s="325">
        <f>SUM(AB31:AB58,AB21:AB28,AB9:AB19)</f>
        <v>42.809999999999995</v>
      </c>
      <c r="AC59" s="325">
        <f>SUM(AC32:AC58,AC21:AC28,AC9:AC19,AC30)</f>
        <v>84.5</v>
      </c>
      <c r="AD59" s="325">
        <f>SUM(AD33:AD58,AD21:AD28,AD9:AD19,AD30:AD31)</f>
        <v>0</v>
      </c>
      <c r="AE59" s="325">
        <f>SUM(AE34:AE58,AE21:AE28,AE9:AE19,AE30:AE32)</f>
        <v>0</v>
      </c>
      <c r="AF59" s="325">
        <f>SUM(AF35:AF58,AF21:AF28,AF9:AF19,AF30:AF33)</f>
        <v>0</v>
      </c>
      <c r="AG59" s="325">
        <f>SUM(AG36:AG58,AG21:AG28,AG9:AG19,AG30:AG34)</f>
        <v>0.41</v>
      </c>
      <c r="AH59" s="325">
        <f>SUM(AH37:AH58,AH21:AH28,AH9:AH19,AH30:AH35)</f>
        <v>10</v>
      </c>
      <c r="AI59" s="325">
        <f>SUM(AI38:AI58,AI21:AI28,AI9:AI19,AI30:AI36)</f>
        <v>0.09</v>
      </c>
      <c r="AJ59" s="325">
        <f>SUM(AJ39:AJ58,AJ21:AJ28,AJ9:AJ19,AJ30:AJ37)</f>
        <v>0</v>
      </c>
      <c r="AK59" s="325">
        <f>SUM(AK40:AK58,AK21:AK28,AK9:AK19,AK30:AK38)</f>
        <v>0</v>
      </c>
      <c r="AL59" s="325">
        <f>SUM(AL41:AL58,AL21:AL28,AL9:AL19,AL30:AL39)</f>
        <v>0.5</v>
      </c>
      <c r="AM59" s="325">
        <f>SUM(AM42:AM58,AM21:AM28,AM9:AM19,AM30:AM40)</f>
        <v>0</v>
      </c>
      <c r="AN59" s="325">
        <f>SUM(AN43:AN58,AN21:AN28,AN9:AN19,AN30:AN41)</f>
        <v>25.56</v>
      </c>
      <c r="AO59" s="325">
        <f>SUM(AO44:AO58,AO21:AO28,AO9:AO19,AO30:AO42)</f>
        <v>0</v>
      </c>
      <c r="AP59" s="325">
        <f>SUM(AP45:AP58,AP21:AP28,AP9:AP19,AP30:AP43)</f>
        <v>0</v>
      </c>
      <c r="AQ59" s="325">
        <f>SUM(AQ46:AQ58,AQ21:AQ28,AQ9:AQ19,AQ30:AQ44)</f>
        <v>0</v>
      </c>
      <c r="AR59" s="325">
        <f>SUM(AR47:AR58,AR21:AR28,AR9:AR19,AR30:AR45)</f>
        <v>0</v>
      </c>
      <c r="AS59" s="325">
        <f>SUM(AS48:AS58,AS21:AS28,AS9:AS19,AS30:AS46)</f>
        <v>0.1</v>
      </c>
      <c r="AT59" s="325">
        <f>SUM(AT49:AT58,AT21:AT28,AT9:AT19,AT30:AT47)</f>
        <v>2.34</v>
      </c>
      <c r="AU59" s="325">
        <f>SUM(AU50:AU58,AU21:AU28,AU9:AU19,AU30:AU48)</f>
        <v>25.13</v>
      </c>
      <c r="AV59" s="325">
        <f>SUM(AV51:AV58,AV21:AV28,AV9:AV19,AV30:AV49)</f>
        <v>0</v>
      </c>
      <c r="AW59" s="325">
        <f>SUM(AW52:AW58,AW21:AW28,AW9:AW19,AW30:AW50)</f>
        <v>0</v>
      </c>
      <c r="AX59" s="325">
        <f>SUM(AX53:AX58,AX30:AX51,AX9:AX19,AX21:AX28)</f>
        <v>0</v>
      </c>
      <c r="AY59" s="325">
        <f>SUM(AY54:AY58,AY30:AY52,AY9:AY19,AY21:AY28)</f>
        <v>0</v>
      </c>
      <c r="AZ59" s="325">
        <f>SUM(AZ55:AZ58,AZ30:AZ53,AZ9:AZ19,AZ21:AZ28)</f>
        <v>0</v>
      </c>
      <c r="BA59" s="325">
        <f>SUM(BA56:BA58,BA30:BA54,BA9:BA19,BA21:BA28)</f>
        <v>0</v>
      </c>
      <c r="BB59" s="325">
        <f>SUM(BB57:BB58,BB30:BB55,BB9:BB19,BB21:BB28)</f>
        <v>0</v>
      </c>
      <c r="BC59" s="325">
        <f>SUM(BC58,BC30:BC56,BC9:BC19,BC21:BC28)</f>
        <v>0</v>
      </c>
      <c r="BD59" s="325">
        <f>SUM(BD30:BD57,BD9:BD19,BD21:BD28)</f>
        <v>0</v>
      </c>
      <c r="BE59" s="330"/>
      <c r="BF59" s="330"/>
      <c r="BG59" s="116"/>
      <c r="BH59" s="296"/>
      <c r="BI59" s="295"/>
      <c r="BM59" s="582"/>
      <c r="BN59" s="596"/>
    </row>
    <row r="60" spans="1:66" ht="36.75" customHeight="1" x14ac:dyDescent="0.25">
      <c r="A60" s="344"/>
      <c r="B60" s="345" t="s">
        <v>122</v>
      </c>
      <c r="C60" s="346"/>
      <c r="D60" s="347"/>
      <c r="E60" s="347">
        <f>E59+E7</f>
        <v>9487.4</v>
      </c>
      <c r="F60" s="347">
        <f>F8+F59</f>
        <v>126.39000000000001</v>
      </c>
      <c r="G60" s="347">
        <f>G59+G9</f>
        <v>126.39000000000001</v>
      </c>
      <c r="H60" s="347">
        <f>H10+H59</f>
        <v>0</v>
      </c>
      <c r="I60" s="347">
        <f>I11+I59</f>
        <v>225.76</v>
      </c>
      <c r="J60" s="347">
        <f>J12+J59</f>
        <v>1040.56</v>
      </c>
      <c r="K60" s="347">
        <f>K13+K59</f>
        <v>2715.38</v>
      </c>
      <c r="L60" s="347">
        <f>L14+L59</f>
        <v>0</v>
      </c>
      <c r="M60" s="347">
        <f>M15+M59</f>
        <v>5264.37</v>
      </c>
      <c r="N60" s="347">
        <f>N16+N59</f>
        <v>3411.89</v>
      </c>
      <c r="O60" s="347">
        <f>O59+O17</f>
        <v>11.31</v>
      </c>
      <c r="P60" s="347">
        <f>P59+P18</f>
        <v>0</v>
      </c>
      <c r="Q60" s="347">
        <f>Q59+Q19</f>
        <v>103.63</v>
      </c>
      <c r="R60" s="347">
        <f>SUM(R59,R20)</f>
        <v>959.75000000000011</v>
      </c>
      <c r="S60" s="347">
        <f>S59+S21</f>
        <v>284.73</v>
      </c>
      <c r="T60" s="347">
        <f>T59+T22</f>
        <v>0.15</v>
      </c>
      <c r="U60" s="347">
        <f>U59+U23</f>
        <v>0</v>
      </c>
      <c r="V60" s="347">
        <f>+V59+V24</f>
        <v>0</v>
      </c>
      <c r="W60" s="347">
        <f>+W59+W25</f>
        <v>18.950000000000003</v>
      </c>
      <c r="X60" s="347">
        <f>X59+X26</f>
        <v>21.74</v>
      </c>
      <c r="Y60" s="347">
        <f>+Y59+Y27</f>
        <v>0</v>
      </c>
      <c r="Z60" s="347">
        <f>+Z59+Z28</f>
        <v>10.3</v>
      </c>
      <c r="AA60" s="553">
        <f>+AA59+AA29</f>
        <v>331.49</v>
      </c>
      <c r="AB60" s="347">
        <f>+AB59+AB30</f>
        <v>155.53</v>
      </c>
      <c r="AC60" s="347">
        <f>+AC59+AC31</f>
        <v>99.91</v>
      </c>
      <c r="AD60" s="347">
        <f>+AD59+AD32</f>
        <v>0.05</v>
      </c>
      <c r="AE60" s="347">
        <f>+AE59+AE33</f>
        <v>0.2</v>
      </c>
      <c r="AF60" s="347">
        <f>+AF59+AF34</f>
        <v>1.8599999999999999</v>
      </c>
      <c r="AG60" s="347">
        <f>+AG59+AG35</f>
        <v>4.24</v>
      </c>
      <c r="AH60" s="347">
        <f>+AH59+AH36</f>
        <v>10.01</v>
      </c>
      <c r="AI60" s="347">
        <f>+AI59+AI37</f>
        <v>0.13</v>
      </c>
      <c r="AJ60" s="347">
        <f>+AJ59+AJ38</f>
        <v>0</v>
      </c>
      <c r="AK60" s="347">
        <f>+AK59+AK39</f>
        <v>0</v>
      </c>
      <c r="AL60" s="347">
        <f>+AL59+AL40</f>
        <v>0.5</v>
      </c>
      <c r="AM60" s="347">
        <f>+AM59+AM41</f>
        <v>3.57</v>
      </c>
      <c r="AN60" s="347">
        <f>+AN59+AN42</f>
        <v>55.489999999999995</v>
      </c>
      <c r="AO60" s="347">
        <f>+AO59+AO43</f>
        <v>0</v>
      </c>
      <c r="AP60" s="347">
        <f>+AP59+AP44</f>
        <v>0</v>
      </c>
      <c r="AQ60" s="347">
        <f>+AQ59+AQ45</f>
        <v>0</v>
      </c>
      <c r="AR60" s="347">
        <f>AR59+AR46</f>
        <v>0</v>
      </c>
      <c r="AS60" s="347">
        <f>AS59+AS47</f>
        <v>1</v>
      </c>
      <c r="AT60" s="347">
        <f>AT59+AT48</f>
        <v>2.34</v>
      </c>
      <c r="AU60" s="347">
        <f>AU59+AU49</f>
        <v>73.36999999999999</v>
      </c>
      <c r="AV60" s="347">
        <f>AV59+AV50</f>
        <v>0</v>
      </c>
      <c r="AW60" s="347">
        <f>AW59+AW51</f>
        <v>0.73</v>
      </c>
      <c r="AX60" s="347">
        <f>AX59+AX52</f>
        <v>0.06</v>
      </c>
      <c r="AY60" s="347">
        <f>AY59+AY53</f>
        <v>0</v>
      </c>
      <c r="AZ60" s="347">
        <f>AZ59+AZ54</f>
        <v>0.05</v>
      </c>
      <c r="BA60" s="347">
        <f>BA59+BA55</f>
        <v>172.51</v>
      </c>
      <c r="BB60" s="347">
        <f>BB59+BB56</f>
        <v>38.53</v>
      </c>
      <c r="BC60" s="347">
        <f>BC59+BC57</f>
        <v>3.8</v>
      </c>
      <c r="BD60" s="347">
        <f>BD59+BD58</f>
        <v>22.629999999999995</v>
      </c>
      <c r="BE60" s="347"/>
      <c r="BF60" s="347"/>
      <c r="BG60" s="116"/>
      <c r="BH60" s="296"/>
      <c r="BI60" s="295"/>
      <c r="BM60" s="582"/>
      <c r="BN60" s="594"/>
    </row>
    <row r="61" spans="1:66" ht="36.75" customHeight="1" x14ac:dyDescent="0.25">
      <c r="A61" s="119"/>
      <c r="B61" s="124"/>
      <c r="C61" s="125"/>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547"/>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H61" s="296"/>
      <c r="BI61" s="295"/>
      <c r="BM61" s="582"/>
      <c r="BN61" s="594"/>
    </row>
    <row r="62" spans="1:66" ht="31.5" customHeight="1" x14ac:dyDescent="0.25">
      <c r="A62" s="119"/>
      <c r="B62" s="120" t="s">
        <v>171</v>
      </c>
      <c r="C62" s="121" t="s">
        <v>167</v>
      </c>
      <c r="D62" s="122"/>
      <c r="E62" s="116"/>
      <c r="F62" s="116"/>
      <c r="G62" s="116"/>
      <c r="H62" s="116"/>
      <c r="I62" s="116"/>
      <c r="J62" s="116"/>
      <c r="K62" s="116"/>
      <c r="L62" s="116"/>
      <c r="M62" s="116"/>
      <c r="N62" s="116"/>
      <c r="O62" s="116"/>
      <c r="P62" s="116"/>
      <c r="Q62" s="116"/>
      <c r="R62" s="116"/>
      <c r="S62" s="116"/>
      <c r="T62" s="116"/>
      <c r="U62" s="116"/>
      <c r="V62" s="116"/>
      <c r="W62" s="116"/>
      <c r="X62" s="116"/>
      <c r="Y62" s="116"/>
      <c r="Z62" s="116"/>
      <c r="AA62" s="547"/>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H62" s="296"/>
      <c r="BI62" s="295"/>
      <c r="BM62" s="582"/>
      <c r="BN62" s="594"/>
    </row>
    <row r="63" spans="1:66" ht="16.5" thickBot="1" x14ac:dyDescent="0.3">
      <c r="A63" s="119"/>
      <c r="B63" s="120" t="s">
        <v>172</v>
      </c>
      <c r="C63" s="121" t="s">
        <v>168</v>
      </c>
      <c r="D63" s="122"/>
      <c r="E63" s="116"/>
      <c r="F63" s="116"/>
      <c r="G63" s="116"/>
      <c r="H63" s="116"/>
      <c r="I63" s="116"/>
      <c r="J63" s="116"/>
      <c r="K63" s="116"/>
      <c r="L63" s="116"/>
      <c r="M63" s="116"/>
      <c r="N63" s="116"/>
      <c r="O63" s="116"/>
      <c r="P63" s="116"/>
      <c r="Q63" s="116"/>
      <c r="R63" s="116"/>
      <c r="S63" s="116"/>
      <c r="T63" s="116"/>
      <c r="U63" s="116"/>
      <c r="V63" s="116"/>
      <c r="W63" s="116"/>
      <c r="X63" s="116"/>
      <c r="Y63" s="116"/>
      <c r="Z63" s="116"/>
      <c r="AA63" s="547"/>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5"/>
      <c r="AX63" s="115"/>
      <c r="AY63" s="115"/>
      <c r="AZ63" s="116"/>
      <c r="BA63" s="116"/>
      <c r="BB63" s="116"/>
      <c r="BC63" s="116"/>
      <c r="BD63" s="116"/>
      <c r="BE63" s="116"/>
      <c r="BF63" s="116"/>
      <c r="BH63" s="296"/>
      <c r="BI63" s="295"/>
      <c r="BM63" s="584"/>
      <c r="BN63" s="597"/>
    </row>
    <row r="64" spans="1:66" x14ac:dyDescent="0.25">
      <c r="A64" s="119"/>
      <c r="B64" s="120" t="s">
        <v>173</v>
      </c>
      <c r="C64" s="121" t="s">
        <v>127</v>
      </c>
      <c r="D64" s="122"/>
      <c r="E64" s="116"/>
      <c r="F64" s="116"/>
      <c r="G64" s="116"/>
      <c r="H64" s="116"/>
      <c r="I64" s="116"/>
      <c r="J64" s="116"/>
      <c r="K64" s="116"/>
      <c r="L64" s="116"/>
      <c r="M64" s="116"/>
      <c r="N64" s="116"/>
      <c r="O64" s="116"/>
      <c r="P64" s="116"/>
      <c r="Q64" s="116"/>
      <c r="R64" s="116"/>
      <c r="S64" s="116"/>
      <c r="T64" s="116"/>
      <c r="U64" s="116"/>
      <c r="V64" s="116"/>
      <c r="W64" s="116"/>
      <c r="X64" s="116"/>
      <c r="Y64" s="116"/>
      <c r="Z64" s="116"/>
      <c r="AA64" s="547"/>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5"/>
      <c r="AX64" s="115"/>
      <c r="AY64" s="115"/>
      <c r="AZ64" s="116"/>
      <c r="BA64" s="116"/>
      <c r="BB64" s="116"/>
      <c r="BC64" s="116"/>
      <c r="BD64" s="116"/>
      <c r="BE64" s="116"/>
      <c r="BF64" s="116"/>
      <c r="BH64" s="296"/>
      <c r="BI64" s="295"/>
    </row>
    <row r="65" spans="1:61" x14ac:dyDescent="0.25">
      <c r="A65" s="119"/>
      <c r="B65" s="124"/>
      <c r="C65" s="125"/>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547"/>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5"/>
      <c r="AX65" s="115"/>
      <c r="AY65" s="115"/>
      <c r="AZ65" s="116"/>
      <c r="BA65" s="116"/>
      <c r="BB65" s="116"/>
      <c r="BC65" s="116"/>
      <c r="BD65" s="116"/>
      <c r="BE65" s="116"/>
      <c r="BF65" s="116"/>
      <c r="BH65" s="296"/>
      <c r="BI65" s="293"/>
    </row>
    <row r="66" spans="1:61" x14ac:dyDescent="0.25">
      <c r="AW66" s="115"/>
      <c r="AX66" s="115"/>
      <c r="AY66" s="115"/>
      <c r="BH66" s="296"/>
      <c r="BI66" s="293"/>
    </row>
    <row r="67" spans="1:61" x14ac:dyDescent="0.25">
      <c r="BH67" s="296"/>
      <c r="BI67" s="293"/>
    </row>
    <row r="68" spans="1:61" x14ac:dyDescent="0.25">
      <c r="AB68" s="99" t="s">
        <v>616</v>
      </c>
      <c r="BH68" s="296"/>
      <c r="BI68" s="293"/>
    </row>
    <row r="69" spans="1:61" x14ac:dyDescent="0.25">
      <c r="BH69" s="294"/>
      <c r="BI69" s="293"/>
    </row>
    <row r="70" spans="1:61" x14ac:dyDescent="0.25">
      <c r="AB70" s="99" t="s">
        <v>249</v>
      </c>
      <c r="AC70" s="99">
        <v>3.06</v>
      </c>
      <c r="BH70" s="294"/>
      <c r="BI70" s="293"/>
    </row>
    <row r="71" spans="1:61" x14ac:dyDescent="0.25">
      <c r="BH71" s="294"/>
      <c r="BI71" s="295"/>
    </row>
    <row r="72" spans="1:61" x14ac:dyDescent="0.25">
      <c r="BH72" s="294"/>
      <c r="BI72" s="295"/>
    </row>
    <row r="73" spans="1:61" x14ac:dyDescent="0.25">
      <c r="BH73" s="294"/>
      <c r="BI73" s="295"/>
    </row>
    <row r="76" spans="1:61" x14ac:dyDescent="0.25">
      <c r="B76" s="143"/>
    </row>
  </sheetData>
  <sheetProtection selectLockedCells="1"/>
  <mergeCells count="11">
    <mergeCell ref="D5:D6"/>
    <mergeCell ref="F5:BD5"/>
    <mergeCell ref="BE5:BE6"/>
    <mergeCell ref="BF5:BF6"/>
    <mergeCell ref="A1:B1"/>
    <mergeCell ref="A2:BE2"/>
    <mergeCell ref="A3:BF3"/>
    <mergeCell ref="BC4:BF4"/>
    <mergeCell ref="A5:A6"/>
    <mergeCell ref="B5:B6"/>
    <mergeCell ref="C5:C6"/>
  </mergeCells>
  <pageMargins left="0.47" right="0.16" top="0.64" bottom="0.2" header="0.56999999999999995" footer="0.16"/>
  <pageSetup paperSize="8"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L76"/>
  <sheetViews>
    <sheetView topLeftCell="A4" zoomScale="70" zoomScaleNormal="70" zoomScaleSheetLayoutView="55" workbookViewId="0">
      <pane xSplit="4" ySplit="3" topLeftCell="E7" activePane="bottomRight" state="frozen"/>
      <selection activeCell="D14" sqref="D14"/>
      <selection pane="topRight" activeCell="D14" sqref="D14"/>
      <selection pane="bottomLeft" activeCell="D14" sqref="D14"/>
      <selection pane="bottomRight" activeCell="D14" sqref="D14"/>
    </sheetView>
  </sheetViews>
  <sheetFormatPr defaultColWidth="7.85546875" defaultRowHeight="15.75" x14ac:dyDescent="0.25"/>
  <cols>
    <col min="1" max="1" width="7.5703125" style="140" customWidth="1"/>
    <col min="2" max="2" width="53" style="141" bestFit="1" customWidth="1"/>
    <col min="3" max="3" width="8.85546875" style="142" customWidth="1"/>
    <col min="4" max="4" width="14.85546875" style="99" bestFit="1" customWidth="1"/>
    <col min="5" max="7" width="9.7109375" style="99" bestFit="1" customWidth="1"/>
    <col min="8" max="8" width="8.42578125" style="99" bestFit="1" customWidth="1"/>
    <col min="9" max="9" width="9" style="99" bestFit="1" customWidth="1"/>
    <col min="10" max="10" width="8.42578125" style="99" bestFit="1" customWidth="1"/>
    <col min="11" max="12" width="7.140625" style="99" bestFit="1" customWidth="1"/>
    <col min="13" max="13" width="11.28515625" style="99" customWidth="1"/>
    <col min="14" max="14" width="11.7109375" style="99" customWidth="1"/>
    <col min="15" max="15" width="8.42578125" style="99" bestFit="1" customWidth="1"/>
    <col min="16" max="16" width="6.85546875" style="99" bestFit="1" customWidth="1"/>
    <col min="17" max="17" width="7.7109375" style="99" bestFit="1" customWidth="1"/>
    <col min="18" max="18" width="10.28515625" style="99" bestFit="1" customWidth="1"/>
    <col min="19" max="19" width="7.7109375" style="99" bestFit="1" customWidth="1"/>
    <col min="20" max="20" width="7.140625" style="99" bestFit="1" customWidth="1"/>
    <col min="21" max="22" width="6.5703125" style="99" bestFit="1" customWidth="1"/>
    <col min="23" max="23" width="7.7109375" style="99" bestFit="1" customWidth="1"/>
    <col min="24" max="24" width="7.140625" style="99" bestFit="1" customWidth="1"/>
    <col min="25" max="25" width="6.5703125" style="99" bestFit="1" customWidth="1"/>
    <col min="26" max="26" width="7" style="99" bestFit="1" customWidth="1"/>
    <col min="27" max="27" width="9.28515625" style="554" bestFit="1" customWidth="1"/>
    <col min="28" max="28" width="7.140625" style="99" bestFit="1" customWidth="1"/>
    <col min="29" max="36" width="7.7109375" style="99" bestFit="1" customWidth="1"/>
    <col min="37" max="37" width="8.42578125" style="99" bestFit="1" customWidth="1"/>
    <col min="38" max="38" width="8" style="99" bestFit="1" customWidth="1"/>
    <col min="39" max="44" width="8.42578125" style="99" bestFit="1" customWidth="1"/>
    <col min="45" max="45" width="6.85546875" style="99" bestFit="1" customWidth="1"/>
    <col min="46" max="46" width="6.5703125" style="99" bestFit="1" customWidth="1"/>
    <col min="47" max="47" width="6.85546875" style="99" bestFit="1" customWidth="1"/>
    <col min="48" max="48" width="9" style="99" bestFit="1" customWidth="1"/>
    <col min="49" max="49" width="7.7109375" style="99" bestFit="1" customWidth="1"/>
    <col min="50" max="50" width="7.140625" style="99" bestFit="1" customWidth="1"/>
    <col min="51" max="52" width="7.7109375" style="99" bestFit="1" customWidth="1"/>
    <col min="53" max="53" width="9" style="99" bestFit="1" customWidth="1"/>
    <col min="54" max="54" width="8.140625" style="99" bestFit="1" customWidth="1"/>
    <col min="55" max="55" width="7.42578125" style="99" bestFit="1" customWidth="1"/>
    <col min="56" max="56" width="8.42578125" style="99" bestFit="1" customWidth="1"/>
    <col min="57" max="57" width="8.7109375" style="99" customWidth="1"/>
    <col min="58" max="58" width="13.85546875" style="99" bestFit="1" customWidth="1"/>
    <col min="59" max="59" width="16.5703125" style="99" customWidth="1"/>
    <col min="60" max="60" width="47.5703125" style="99" customWidth="1"/>
    <col min="61" max="61" width="7.85546875" style="99"/>
    <col min="62" max="62" width="11.7109375" style="99" customWidth="1"/>
    <col min="63" max="64" width="25.42578125" style="99" customWidth="1"/>
    <col min="65" max="16384" width="7.85546875" style="99"/>
  </cols>
  <sheetData>
    <row r="1" spans="1:64" x14ac:dyDescent="0.25">
      <c r="A1" s="1249" t="s">
        <v>215</v>
      </c>
      <c r="B1" s="1249"/>
      <c r="C1" s="315"/>
      <c r="D1" s="116"/>
      <c r="E1" s="116"/>
      <c r="F1" s="116"/>
      <c r="G1" s="116"/>
      <c r="H1" s="116"/>
      <c r="I1" s="116"/>
      <c r="J1" s="116"/>
      <c r="K1" s="116"/>
      <c r="L1" s="116"/>
      <c r="M1" s="116"/>
      <c r="N1" s="116"/>
      <c r="O1" s="116"/>
      <c r="P1" s="116"/>
      <c r="Q1" s="116"/>
      <c r="R1" s="116"/>
      <c r="S1" s="116"/>
      <c r="T1" s="116"/>
      <c r="U1" s="116"/>
      <c r="V1" s="116"/>
      <c r="W1" s="116"/>
      <c r="X1" s="116"/>
      <c r="Y1" s="116"/>
      <c r="Z1" s="116"/>
      <c r="AA1" s="547"/>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row>
    <row r="2" spans="1:64" ht="14.25" customHeight="1" x14ac:dyDescent="0.25">
      <c r="A2" s="1250" t="s">
        <v>2</v>
      </c>
      <c r="B2" s="1250"/>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0"/>
      <c r="AT2" s="1250"/>
      <c r="AU2" s="1250"/>
      <c r="AV2" s="1250"/>
      <c r="AW2" s="1250"/>
      <c r="AX2" s="1250"/>
      <c r="AY2" s="1250"/>
      <c r="AZ2" s="1250"/>
      <c r="BA2" s="1250"/>
      <c r="BB2" s="1250"/>
      <c r="BC2" s="1250"/>
      <c r="BD2" s="1250"/>
      <c r="BE2" s="1250"/>
      <c r="BF2" s="116"/>
      <c r="BG2" s="116"/>
    </row>
    <row r="3" spans="1:64" x14ac:dyDescent="0.25">
      <c r="A3" s="1251" t="s">
        <v>216</v>
      </c>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c r="AS3" s="1251"/>
      <c r="AT3" s="1251"/>
      <c r="AU3" s="1251"/>
      <c r="AV3" s="1251"/>
      <c r="AW3" s="1251"/>
      <c r="AX3" s="1251"/>
      <c r="AY3" s="1251"/>
      <c r="AZ3" s="1251"/>
      <c r="BA3" s="1251"/>
      <c r="BB3" s="1251"/>
      <c r="BC3" s="1251"/>
      <c r="BD3" s="1251"/>
      <c r="BE3" s="1251"/>
      <c r="BF3" s="1251"/>
      <c r="BG3" s="116"/>
    </row>
    <row r="4" spans="1:64" x14ac:dyDescent="0.25">
      <c r="A4" s="317"/>
      <c r="B4" s="316"/>
      <c r="C4" s="317"/>
      <c r="D4" s="317"/>
      <c r="E4" s="317"/>
      <c r="F4" s="317"/>
      <c r="G4" s="317"/>
      <c r="H4" s="317"/>
      <c r="I4" s="317"/>
      <c r="J4" s="317"/>
      <c r="K4" s="317"/>
      <c r="L4" s="317"/>
      <c r="M4" s="317"/>
      <c r="N4" s="317"/>
      <c r="O4" s="317"/>
      <c r="P4" s="317"/>
      <c r="Q4" s="317"/>
      <c r="R4" s="317"/>
      <c r="S4" s="317"/>
      <c r="T4" s="317"/>
      <c r="U4" s="317"/>
      <c r="V4" s="317"/>
      <c r="W4" s="317"/>
      <c r="X4" s="317"/>
      <c r="Y4" s="317"/>
      <c r="Z4" s="317"/>
      <c r="AA4" s="548"/>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1252" t="s">
        <v>32</v>
      </c>
      <c r="BD4" s="1252"/>
      <c r="BE4" s="1252"/>
      <c r="BF4" s="1252"/>
      <c r="BG4" s="116"/>
    </row>
    <row r="5" spans="1:64" ht="14.25" customHeight="1" x14ac:dyDescent="0.25">
      <c r="A5" s="1253" t="s">
        <v>20</v>
      </c>
      <c r="B5" s="1254" t="s">
        <v>170</v>
      </c>
      <c r="C5" s="1175" t="s">
        <v>24</v>
      </c>
      <c r="D5" s="1248" t="s">
        <v>427</v>
      </c>
      <c r="E5" s="311"/>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c r="AX5" s="1248"/>
      <c r="AY5" s="1248"/>
      <c r="AZ5" s="1248"/>
      <c r="BA5" s="1248"/>
      <c r="BB5" s="1248"/>
      <c r="BC5" s="1248"/>
      <c r="BD5" s="1248"/>
      <c r="BE5" s="1248" t="s">
        <v>120</v>
      </c>
      <c r="BF5" s="1248" t="s">
        <v>448</v>
      </c>
      <c r="BG5" s="116"/>
    </row>
    <row r="6" spans="1:64" s="138" customFormat="1" ht="36" customHeight="1" x14ac:dyDescent="0.2">
      <c r="A6" s="1253"/>
      <c r="B6" s="1255"/>
      <c r="C6" s="1256"/>
      <c r="D6" s="1248"/>
      <c r="E6" s="312" t="s">
        <v>25</v>
      </c>
      <c r="F6" s="318" t="s">
        <v>86</v>
      </c>
      <c r="G6" s="311" t="s">
        <v>84</v>
      </c>
      <c r="H6" s="311" t="s">
        <v>207</v>
      </c>
      <c r="I6" s="311" t="s">
        <v>56</v>
      </c>
      <c r="J6" s="311" t="s">
        <v>44</v>
      </c>
      <c r="K6" s="311" t="s">
        <v>26</v>
      </c>
      <c r="L6" s="311" t="s">
        <v>27</v>
      </c>
      <c r="M6" s="311" t="s">
        <v>45</v>
      </c>
      <c r="N6" s="311" t="s">
        <v>447</v>
      </c>
      <c r="O6" s="311" t="s">
        <v>78</v>
      </c>
      <c r="P6" s="311" t="s">
        <v>51</v>
      </c>
      <c r="Q6" s="311" t="s">
        <v>58</v>
      </c>
      <c r="R6" s="312" t="s">
        <v>28</v>
      </c>
      <c r="S6" s="311" t="s">
        <v>29</v>
      </c>
      <c r="T6" s="311" t="s">
        <v>30</v>
      </c>
      <c r="U6" s="311" t="s">
        <v>131</v>
      </c>
      <c r="V6" s="311" t="s">
        <v>135</v>
      </c>
      <c r="W6" s="311" t="s">
        <v>133</v>
      </c>
      <c r="X6" s="311" t="s">
        <v>53</v>
      </c>
      <c r="Y6" s="311" t="s">
        <v>46</v>
      </c>
      <c r="Z6" s="311" t="s">
        <v>54</v>
      </c>
      <c r="AA6" s="549" t="s">
        <v>31</v>
      </c>
      <c r="AB6" s="313" t="s">
        <v>249</v>
      </c>
      <c r="AC6" s="313" t="s">
        <v>258</v>
      </c>
      <c r="AD6" s="313" t="s">
        <v>245</v>
      </c>
      <c r="AE6" s="313" t="s">
        <v>436</v>
      </c>
      <c r="AF6" s="313" t="s">
        <v>246</v>
      </c>
      <c r="AG6" s="313" t="s">
        <v>437</v>
      </c>
      <c r="AH6" s="313" t="s">
        <v>438</v>
      </c>
      <c r="AI6" s="313" t="s">
        <v>364</v>
      </c>
      <c r="AJ6" s="313" t="s">
        <v>439</v>
      </c>
      <c r="AK6" s="313" t="s">
        <v>156</v>
      </c>
      <c r="AL6" s="313" t="s">
        <v>77</v>
      </c>
      <c r="AM6" s="313" t="s">
        <v>103</v>
      </c>
      <c r="AN6" s="313" t="s">
        <v>48</v>
      </c>
      <c r="AO6" s="313" t="s">
        <v>440</v>
      </c>
      <c r="AP6" s="313" t="s">
        <v>441</v>
      </c>
      <c r="AQ6" s="313" t="s">
        <v>346</v>
      </c>
      <c r="AR6" s="314" t="s">
        <v>132</v>
      </c>
      <c r="AS6" s="311" t="s">
        <v>159</v>
      </c>
      <c r="AT6" s="311" t="s">
        <v>160</v>
      </c>
      <c r="AU6" s="311" t="s">
        <v>100</v>
      </c>
      <c r="AV6" s="311" t="s">
        <v>101</v>
      </c>
      <c r="AW6" s="311" t="s">
        <v>105</v>
      </c>
      <c r="AX6" s="311" t="s">
        <v>102</v>
      </c>
      <c r="AY6" s="311" t="s">
        <v>126</v>
      </c>
      <c r="AZ6" s="311" t="s">
        <v>111</v>
      </c>
      <c r="BA6" s="311" t="s">
        <v>165</v>
      </c>
      <c r="BB6" s="311" t="s">
        <v>166</v>
      </c>
      <c r="BC6" s="311" t="s">
        <v>82</v>
      </c>
      <c r="BD6" s="311" t="s">
        <v>89</v>
      </c>
      <c r="BE6" s="1248"/>
      <c r="BF6" s="1248"/>
      <c r="BG6" s="117"/>
    </row>
    <row r="7" spans="1:64" s="138" customFormat="1" x14ac:dyDescent="0.25">
      <c r="A7" s="319">
        <v>1</v>
      </c>
      <c r="B7" s="320" t="s">
        <v>35</v>
      </c>
      <c r="C7" s="321" t="s">
        <v>25</v>
      </c>
      <c r="D7" s="601">
        <f>D8+D11+D12+D13+D14+D15+D17+D18+D19</f>
        <v>13644.19</v>
      </c>
      <c r="E7" s="323">
        <f>D7-BE7</f>
        <v>12610.23</v>
      </c>
      <c r="F7" s="324">
        <f>SUM(F11:F19)</f>
        <v>0</v>
      </c>
      <c r="G7" s="324">
        <f>SUM(G10:G19)</f>
        <v>0</v>
      </c>
      <c r="H7" s="324">
        <f>SUM(H9,H11:H19)</f>
        <v>0</v>
      </c>
      <c r="I7" s="324">
        <f>SUM(I9:I10,I12:I19)</f>
        <v>0</v>
      </c>
      <c r="J7" s="324">
        <f>SUM(J9:J11,J13:J19)</f>
        <v>202.79</v>
      </c>
      <c r="K7" s="324">
        <f>SUM(K9:K12,K14:K19)</f>
        <v>0</v>
      </c>
      <c r="L7" s="324">
        <f>SUM(L9:L13,L15:L19)</f>
        <v>0</v>
      </c>
      <c r="M7" s="324">
        <f>SUM(M9:M14,M16:M19)</f>
        <v>0</v>
      </c>
      <c r="N7" s="324">
        <f>SUM(N9:N15,N17:N19)</f>
        <v>0</v>
      </c>
      <c r="O7" s="324">
        <f>SUM(O9:O16,O18:O19)</f>
        <v>0</v>
      </c>
      <c r="P7" s="324">
        <f>SUM(P9:P17,P19)</f>
        <v>0</v>
      </c>
      <c r="Q7" s="324">
        <f>SUM(Q9:Q18)</f>
        <v>26.259999999999998</v>
      </c>
      <c r="R7" s="325">
        <f>SUM(R9:R19)</f>
        <v>804.91000000000008</v>
      </c>
      <c r="S7" s="324">
        <f>SUM(S9:S19)</f>
        <v>95.449999999999989</v>
      </c>
      <c r="T7" s="324">
        <f t="shared" ref="T7:BD7" si="0">SUM(T9:T19)</f>
        <v>0.15</v>
      </c>
      <c r="U7" s="324">
        <f t="shared" si="0"/>
        <v>0</v>
      </c>
      <c r="V7" s="324">
        <f t="shared" si="0"/>
        <v>0</v>
      </c>
      <c r="W7" s="324">
        <f t="shared" si="0"/>
        <v>502.53</v>
      </c>
      <c r="X7" s="324">
        <f t="shared" si="0"/>
        <v>2.6</v>
      </c>
      <c r="Y7" s="324">
        <f t="shared" si="0"/>
        <v>0</v>
      </c>
      <c r="Z7" s="324">
        <f>SUM(Z9:Z19)</f>
        <v>8.4</v>
      </c>
      <c r="AA7" s="550">
        <f t="shared" si="0"/>
        <v>179.22000000000003</v>
      </c>
      <c r="AB7" s="324">
        <f t="shared" si="0"/>
        <v>21.29</v>
      </c>
      <c r="AC7" s="324">
        <f t="shared" si="0"/>
        <v>153.4</v>
      </c>
      <c r="AD7" s="324">
        <f t="shared" si="0"/>
        <v>0</v>
      </c>
      <c r="AE7" s="324">
        <f t="shared" si="0"/>
        <v>0.02</v>
      </c>
      <c r="AF7" s="324">
        <f t="shared" si="0"/>
        <v>0</v>
      </c>
      <c r="AG7" s="324">
        <f t="shared" si="0"/>
        <v>1</v>
      </c>
      <c r="AH7" s="324">
        <f t="shared" si="0"/>
        <v>0</v>
      </c>
      <c r="AI7" s="324">
        <f t="shared" si="0"/>
        <v>0.15000000000000002</v>
      </c>
      <c r="AJ7" s="324">
        <f t="shared" si="0"/>
        <v>0</v>
      </c>
      <c r="AK7" s="324">
        <f t="shared" si="0"/>
        <v>0</v>
      </c>
      <c r="AL7" s="324">
        <f t="shared" si="0"/>
        <v>0</v>
      </c>
      <c r="AM7" s="324">
        <f t="shared" si="0"/>
        <v>0</v>
      </c>
      <c r="AN7" s="324">
        <f t="shared" si="0"/>
        <v>3.36</v>
      </c>
      <c r="AO7" s="324">
        <f t="shared" si="0"/>
        <v>0</v>
      </c>
      <c r="AP7" s="324">
        <f t="shared" si="0"/>
        <v>0</v>
      </c>
      <c r="AQ7" s="324">
        <f t="shared" si="0"/>
        <v>0</v>
      </c>
      <c r="AR7" s="324">
        <f t="shared" si="0"/>
        <v>0</v>
      </c>
      <c r="AS7" s="324">
        <f t="shared" si="0"/>
        <v>0.09</v>
      </c>
      <c r="AT7" s="324">
        <f t="shared" si="0"/>
        <v>0</v>
      </c>
      <c r="AU7" s="324">
        <f t="shared" si="0"/>
        <v>16.47</v>
      </c>
      <c r="AV7" s="324">
        <f t="shared" si="0"/>
        <v>0</v>
      </c>
      <c r="AW7" s="324">
        <f t="shared" si="0"/>
        <v>0</v>
      </c>
      <c r="AX7" s="324">
        <f t="shared" si="0"/>
        <v>0</v>
      </c>
      <c r="AY7" s="324">
        <f t="shared" si="0"/>
        <v>0</v>
      </c>
      <c r="AZ7" s="324">
        <f t="shared" si="0"/>
        <v>0</v>
      </c>
      <c r="BA7" s="324">
        <f t="shared" si="0"/>
        <v>0</v>
      </c>
      <c r="BB7" s="324">
        <f t="shared" si="0"/>
        <v>0</v>
      </c>
      <c r="BC7" s="324">
        <f t="shared" si="0"/>
        <v>0</v>
      </c>
      <c r="BD7" s="324">
        <f t="shared" si="0"/>
        <v>0</v>
      </c>
      <c r="BE7" s="326">
        <f>SUM(BE9:BE19)</f>
        <v>1033.96</v>
      </c>
      <c r="BF7" s="327">
        <f>E60</f>
        <v>12839.279999999999</v>
      </c>
      <c r="BG7" s="117">
        <f t="shared" ref="BG7:BG15" si="1">D7-BF7</f>
        <v>804.91000000000167</v>
      </c>
      <c r="BH7" s="139"/>
      <c r="BI7" s="115"/>
      <c r="BJ7" s="115"/>
      <c r="BK7" s="581"/>
      <c r="BL7" s="575"/>
    </row>
    <row r="8" spans="1:64" x14ac:dyDescent="0.25">
      <c r="A8" s="319" t="s">
        <v>5</v>
      </c>
      <c r="B8" s="320" t="s">
        <v>85</v>
      </c>
      <c r="C8" s="314" t="s">
        <v>86</v>
      </c>
      <c r="D8" s="601">
        <f>D9+D10</f>
        <v>192.88</v>
      </c>
      <c r="E8" s="328">
        <f>SUM(I8:Q8)</f>
        <v>4</v>
      </c>
      <c r="F8" s="329">
        <f>D8-BE8</f>
        <v>182.76</v>
      </c>
      <c r="G8" s="325">
        <f>SUM(G10)</f>
        <v>0</v>
      </c>
      <c r="H8" s="325">
        <f>SUM(H9)</f>
        <v>0</v>
      </c>
      <c r="I8" s="325">
        <f>SUM(I9:I10)</f>
        <v>0</v>
      </c>
      <c r="J8" s="325">
        <f t="shared" ref="J8:BE8" si="2">SUM(J9:J10)</f>
        <v>0</v>
      </c>
      <c r="K8" s="325">
        <f t="shared" si="2"/>
        <v>0</v>
      </c>
      <c r="L8" s="325">
        <f t="shared" si="2"/>
        <v>0</v>
      </c>
      <c r="M8" s="325">
        <f t="shared" si="2"/>
        <v>0</v>
      </c>
      <c r="N8" s="325">
        <f t="shared" si="2"/>
        <v>0</v>
      </c>
      <c r="O8" s="325">
        <f t="shared" si="2"/>
        <v>0</v>
      </c>
      <c r="P8" s="325">
        <f t="shared" si="2"/>
        <v>0</v>
      </c>
      <c r="Q8" s="325">
        <f t="shared" si="2"/>
        <v>4</v>
      </c>
      <c r="R8" s="325">
        <f>SUM(R9:R10)</f>
        <v>6.1199999999999992</v>
      </c>
      <c r="S8" s="325">
        <f t="shared" si="2"/>
        <v>0</v>
      </c>
      <c r="T8" s="325">
        <f t="shared" si="2"/>
        <v>0</v>
      </c>
      <c r="U8" s="325">
        <f t="shared" si="2"/>
        <v>0</v>
      </c>
      <c r="V8" s="325">
        <f t="shared" si="2"/>
        <v>0</v>
      </c>
      <c r="W8" s="325">
        <f t="shared" si="2"/>
        <v>0</v>
      </c>
      <c r="X8" s="325">
        <f t="shared" si="2"/>
        <v>0</v>
      </c>
      <c r="Y8" s="325">
        <f t="shared" si="2"/>
        <v>0</v>
      </c>
      <c r="Z8" s="325">
        <f>SUM(Z9:Z10)</f>
        <v>0</v>
      </c>
      <c r="AA8" s="551">
        <f t="shared" si="2"/>
        <v>3.3</v>
      </c>
      <c r="AB8" s="325">
        <f t="shared" si="2"/>
        <v>0.83</v>
      </c>
      <c r="AC8" s="325">
        <f t="shared" si="2"/>
        <v>1.4</v>
      </c>
      <c r="AD8" s="325">
        <f t="shared" si="2"/>
        <v>0</v>
      </c>
      <c r="AE8" s="325">
        <f t="shared" si="2"/>
        <v>0</v>
      </c>
      <c r="AF8" s="325">
        <f t="shared" si="2"/>
        <v>0</v>
      </c>
      <c r="AG8" s="325">
        <f t="shared" si="2"/>
        <v>1</v>
      </c>
      <c r="AH8" s="325">
        <f t="shared" si="2"/>
        <v>0</v>
      </c>
      <c r="AI8" s="325">
        <f t="shared" si="2"/>
        <v>7.0000000000000007E-2</v>
      </c>
      <c r="AJ8" s="325">
        <f t="shared" si="2"/>
        <v>0</v>
      </c>
      <c r="AK8" s="325">
        <f t="shared" si="2"/>
        <v>0</v>
      </c>
      <c r="AL8" s="325">
        <f t="shared" si="2"/>
        <v>0</v>
      </c>
      <c r="AM8" s="325">
        <f t="shared" si="2"/>
        <v>0</v>
      </c>
      <c r="AN8" s="325">
        <f t="shared" si="2"/>
        <v>0</v>
      </c>
      <c r="AO8" s="325">
        <f t="shared" si="2"/>
        <v>0</v>
      </c>
      <c r="AP8" s="325">
        <f t="shared" si="2"/>
        <v>0</v>
      </c>
      <c r="AQ8" s="325">
        <f t="shared" si="2"/>
        <v>0</v>
      </c>
      <c r="AR8" s="325">
        <f t="shared" si="2"/>
        <v>0</v>
      </c>
      <c r="AS8" s="325">
        <f t="shared" si="2"/>
        <v>0</v>
      </c>
      <c r="AT8" s="325">
        <f t="shared" si="2"/>
        <v>0</v>
      </c>
      <c r="AU8" s="325">
        <f t="shared" si="2"/>
        <v>2.82</v>
      </c>
      <c r="AV8" s="325">
        <f t="shared" si="2"/>
        <v>0</v>
      </c>
      <c r="AW8" s="325">
        <f t="shared" si="2"/>
        <v>0</v>
      </c>
      <c r="AX8" s="325">
        <f t="shared" si="2"/>
        <v>0</v>
      </c>
      <c r="AY8" s="325">
        <f t="shared" si="2"/>
        <v>0</v>
      </c>
      <c r="AZ8" s="325">
        <f t="shared" si="2"/>
        <v>0</v>
      </c>
      <c r="BA8" s="325">
        <f t="shared" si="2"/>
        <v>0</v>
      </c>
      <c r="BB8" s="325">
        <f t="shared" si="2"/>
        <v>0</v>
      </c>
      <c r="BC8" s="325">
        <f t="shared" si="2"/>
        <v>0</v>
      </c>
      <c r="BD8" s="325">
        <f t="shared" si="2"/>
        <v>0</v>
      </c>
      <c r="BE8" s="325">
        <f t="shared" si="2"/>
        <v>10.120000000000001</v>
      </c>
      <c r="BF8" s="314">
        <f>F60</f>
        <v>182.76</v>
      </c>
      <c r="BG8" s="117">
        <f t="shared" si="1"/>
        <v>10.120000000000005</v>
      </c>
      <c r="BH8" s="139"/>
      <c r="BI8" s="115"/>
      <c r="BJ8" s="115"/>
      <c r="BK8" s="582"/>
      <c r="BL8" s="576"/>
    </row>
    <row r="9" spans="1:64" x14ac:dyDescent="0.25">
      <c r="A9" s="319"/>
      <c r="B9" s="320" t="s">
        <v>208</v>
      </c>
      <c r="C9" s="314" t="s">
        <v>84</v>
      </c>
      <c r="D9" s="576">
        <v>192.88</v>
      </c>
      <c r="E9" s="328">
        <f>SUM(H9:Q9)</f>
        <v>4</v>
      </c>
      <c r="F9" s="325">
        <f>SUM(H9)</f>
        <v>0</v>
      </c>
      <c r="G9" s="329">
        <f>D9-BE9</f>
        <v>182.76</v>
      </c>
      <c r="H9" s="330"/>
      <c r="I9" s="330"/>
      <c r="J9" s="330"/>
      <c r="K9" s="330"/>
      <c r="L9" s="330"/>
      <c r="M9" s="330"/>
      <c r="N9" s="330"/>
      <c r="O9" s="330"/>
      <c r="P9" s="330"/>
      <c r="Q9" s="330">
        <v>4</v>
      </c>
      <c r="R9" s="325">
        <f t="shared" ref="R9:R19" si="3">SUM(S9:Z9,AB9:BC9)</f>
        <v>6.1199999999999992</v>
      </c>
      <c r="S9" s="331"/>
      <c r="T9" s="330"/>
      <c r="U9" s="330"/>
      <c r="V9" s="330"/>
      <c r="W9" s="331"/>
      <c r="X9" s="330"/>
      <c r="Y9" s="330"/>
      <c r="Z9" s="330"/>
      <c r="AA9" s="552">
        <f>SUM(AB9:AQ9)</f>
        <v>3.3</v>
      </c>
      <c r="AB9" s="331">
        <v>0.83</v>
      </c>
      <c r="AC9" s="331">
        <v>1.4</v>
      </c>
      <c r="AD9" s="331"/>
      <c r="AE9" s="331"/>
      <c r="AF9" s="331"/>
      <c r="AG9" s="331">
        <v>1</v>
      </c>
      <c r="AH9" s="331"/>
      <c r="AI9" s="331">
        <v>7.0000000000000007E-2</v>
      </c>
      <c r="AJ9" s="331"/>
      <c r="AK9" s="331"/>
      <c r="AL9" s="331"/>
      <c r="AM9" s="331"/>
      <c r="AN9" s="331"/>
      <c r="AO9" s="331"/>
      <c r="AP9" s="331"/>
      <c r="AQ9" s="331"/>
      <c r="AR9" s="330"/>
      <c r="AS9" s="330"/>
      <c r="AT9" s="330"/>
      <c r="AU9" s="330">
        <v>2.82</v>
      </c>
      <c r="AV9" s="331"/>
      <c r="AW9" s="331"/>
      <c r="AX9" s="330"/>
      <c r="AY9" s="330"/>
      <c r="AZ9" s="330"/>
      <c r="BA9" s="330"/>
      <c r="BB9" s="330"/>
      <c r="BC9" s="330"/>
      <c r="BD9" s="330"/>
      <c r="BE9" s="325">
        <f>SUM(H9:Q9,S9:Z9,AB9:BD9)</f>
        <v>10.120000000000001</v>
      </c>
      <c r="BF9" s="314">
        <f>G60</f>
        <v>182.76</v>
      </c>
      <c r="BG9" s="117">
        <f t="shared" si="1"/>
        <v>10.120000000000005</v>
      </c>
      <c r="BH9" s="139"/>
      <c r="BI9" s="115"/>
      <c r="BJ9" s="115"/>
      <c r="BK9" s="586"/>
      <c r="BL9" s="576"/>
    </row>
    <row r="10" spans="1:64" x14ac:dyDescent="0.25">
      <c r="A10" s="319"/>
      <c r="B10" s="320" t="s">
        <v>209</v>
      </c>
      <c r="C10" s="314" t="s">
        <v>207</v>
      </c>
      <c r="D10" s="576"/>
      <c r="E10" s="328">
        <f>SUM(G10,I10:Q10)</f>
        <v>0</v>
      </c>
      <c r="F10" s="325">
        <f>SUM(G10)</f>
        <v>0</v>
      </c>
      <c r="G10" s="330"/>
      <c r="H10" s="329">
        <f>D10-BE10</f>
        <v>0</v>
      </c>
      <c r="I10" s="330"/>
      <c r="J10" s="330"/>
      <c r="K10" s="330"/>
      <c r="L10" s="330"/>
      <c r="M10" s="330"/>
      <c r="N10" s="330"/>
      <c r="O10" s="330"/>
      <c r="P10" s="330"/>
      <c r="Q10" s="330"/>
      <c r="R10" s="325">
        <f t="shared" si="3"/>
        <v>0</v>
      </c>
      <c r="S10" s="330"/>
      <c r="T10" s="330"/>
      <c r="U10" s="330"/>
      <c r="V10" s="330"/>
      <c r="W10" s="330"/>
      <c r="X10" s="330"/>
      <c r="Y10" s="330"/>
      <c r="Z10" s="330"/>
      <c r="AA10" s="552">
        <f t="shared" ref="AA10:AA19" si="4">SUM(AB10:AQ10)</f>
        <v>0</v>
      </c>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25">
        <f>SUM(AB10:BD10,I10:Q10,G10,S10:Z10)</f>
        <v>0</v>
      </c>
      <c r="BF10" s="314">
        <f>H60</f>
        <v>0</v>
      </c>
      <c r="BG10" s="117">
        <f t="shared" si="1"/>
        <v>0</v>
      </c>
      <c r="BH10" s="139"/>
      <c r="BI10" s="115"/>
      <c r="BJ10" s="115"/>
      <c r="BK10" s="587"/>
      <c r="BL10" s="576"/>
    </row>
    <row r="11" spans="1:64" x14ac:dyDescent="0.25">
      <c r="A11" s="319" t="s">
        <v>6</v>
      </c>
      <c r="B11" s="320" t="s">
        <v>113</v>
      </c>
      <c r="C11" s="314" t="s">
        <v>56</v>
      </c>
      <c r="D11" s="576">
        <v>140.63999999999999</v>
      </c>
      <c r="E11" s="328">
        <f>SUM(G11:H11,J11:Q11)</f>
        <v>11.86</v>
      </c>
      <c r="F11" s="325">
        <f>SUM(G11:H11)</f>
        <v>0</v>
      </c>
      <c r="G11" s="330"/>
      <c r="H11" s="330"/>
      <c r="I11" s="329">
        <f>D11-BE11</f>
        <v>113.6</v>
      </c>
      <c r="J11" s="330"/>
      <c r="K11" s="330"/>
      <c r="L11" s="330"/>
      <c r="M11" s="330"/>
      <c r="N11" s="330"/>
      <c r="O11" s="330"/>
      <c r="P11" s="330"/>
      <c r="Q11" s="330">
        <v>11.86</v>
      </c>
      <c r="R11" s="325">
        <f t="shared" si="3"/>
        <v>15.18</v>
      </c>
      <c r="S11" s="330">
        <v>0.2</v>
      </c>
      <c r="T11" s="330">
        <v>0.15</v>
      </c>
      <c r="U11" s="330"/>
      <c r="V11" s="330"/>
      <c r="W11" s="330">
        <v>2.5299999999999998</v>
      </c>
      <c r="X11" s="330"/>
      <c r="Y11" s="330"/>
      <c r="Z11" s="330"/>
      <c r="AA11" s="552">
        <f t="shared" si="4"/>
        <v>3.87</v>
      </c>
      <c r="AB11" s="330">
        <v>1.83</v>
      </c>
      <c r="AC11" s="330">
        <v>2</v>
      </c>
      <c r="AD11" s="330"/>
      <c r="AE11" s="330">
        <v>0.02</v>
      </c>
      <c r="AF11" s="330"/>
      <c r="AG11" s="330"/>
      <c r="AH11" s="330"/>
      <c r="AI11" s="330">
        <v>0.02</v>
      </c>
      <c r="AJ11" s="330"/>
      <c r="AK11" s="330"/>
      <c r="AL11" s="330"/>
      <c r="AM11" s="330"/>
      <c r="AN11" s="330"/>
      <c r="AO11" s="330"/>
      <c r="AP11" s="330"/>
      <c r="AQ11" s="330"/>
      <c r="AR11" s="330"/>
      <c r="AS11" s="330">
        <v>0.09</v>
      </c>
      <c r="AT11" s="330"/>
      <c r="AU11" s="330">
        <v>8.34</v>
      </c>
      <c r="AV11" s="330"/>
      <c r="AW11" s="330"/>
      <c r="AX11" s="330"/>
      <c r="AY11" s="330"/>
      <c r="AZ11" s="330"/>
      <c r="BA11" s="330"/>
      <c r="BB11" s="330"/>
      <c r="BC11" s="330"/>
      <c r="BD11" s="330"/>
      <c r="BE11" s="325">
        <f>SUM(AB11:BD11,J11:Q11,G11:H11,S11:Z11)</f>
        <v>27.04</v>
      </c>
      <c r="BF11" s="314">
        <f>I60</f>
        <v>113.6</v>
      </c>
      <c r="BG11" s="117">
        <f t="shared" si="1"/>
        <v>27.039999999999992</v>
      </c>
      <c r="BK11" s="587"/>
      <c r="BL11" s="576"/>
    </row>
    <row r="12" spans="1:64" x14ac:dyDescent="0.25">
      <c r="A12" s="319" t="s">
        <v>7</v>
      </c>
      <c r="B12" s="320" t="s">
        <v>39</v>
      </c>
      <c r="C12" s="314" t="s">
        <v>44</v>
      </c>
      <c r="D12" s="576">
        <v>308.58</v>
      </c>
      <c r="E12" s="328">
        <f>SUM(G12:I12,K12:Q12)</f>
        <v>0</v>
      </c>
      <c r="F12" s="325">
        <f t="shared" ref="F12:F18" si="5">SUM(G12:H12)</f>
        <v>0</v>
      </c>
      <c r="G12" s="330"/>
      <c r="H12" s="330"/>
      <c r="I12" s="330"/>
      <c r="J12" s="329">
        <f>D12-BE12</f>
        <v>299.78999999999996</v>
      </c>
      <c r="K12" s="330"/>
      <c r="L12" s="330"/>
      <c r="M12" s="330"/>
      <c r="N12" s="330"/>
      <c r="O12" s="330"/>
      <c r="P12" s="330"/>
      <c r="Q12" s="330"/>
      <c r="R12" s="325">
        <f t="shared" si="3"/>
        <v>8.7899999999999991</v>
      </c>
      <c r="S12" s="330">
        <v>0.15</v>
      </c>
      <c r="T12" s="330"/>
      <c r="U12" s="330"/>
      <c r="V12" s="330"/>
      <c r="W12" s="330"/>
      <c r="X12" s="330"/>
      <c r="Y12" s="330"/>
      <c r="Z12" s="330"/>
      <c r="AA12" s="552">
        <f t="shared" si="4"/>
        <v>3.33</v>
      </c>
      <c r="AB12" s="330">
        <v>3.33</v>
      </c>
      <c r="AC12" s="330"/>
      <c r="AD12" s="330"/>
      <c r="AE12" s="330"/>
      <c r="AF12" s="330"/>
      <c r="AG12" s="330"/>
      <c r="AH12" s="330"/>
      <c r="AI12" s="330"/>
      <c r="AJ12" s="330"/>
      <c r="AK12" s="330"/>
      <c r="AL12" s="330"/>
      <c r="AM12" s="330"/>
      <c r="AN12" s="330"/>
      <c r="AO12" s="330"/>
      <c r="AP12" s="330"/>
      <c r="AQ12" s="330"/>
      <c r="AR12" s="330"/>
      <c r="AS12" s="330"/>
      <c r="AT12" s="330"/>
      <c r="AU12" s="330">
        <v>5.31</v>
      </c>
      <c r="AV12" s="330"/>
      <c r="AW12" s="330"/>
      <c r="AX12" s="330"/>
      <c r="AY12" s="330"/>
      <c r="AZ12" s="330"/>
      <c r="BA12" s="330"/>
      <c r="BB12" s="330"/>
      <c r="BC12" s="330"/>
      <c r="BD12" s="330"/>
      <c r="BE12" s="325">
        <f>SUM(AB12:BD12,K12:Q12,G12:I12,S12:Z12)</f>
        <v>8.7900000000000009</v>
      </c>
      <c r="BF12" s="314">
        <f>J60</f>
        <v>502.57999999999993</v>
      </c>
      <c r="BG12" s="117">
        <f t="shared" si="1"/>
        <v>-193.99999999999994</v>
      </c>
      <c r="BK12" s="587"/>
      <c r="BL12" s="576"/>
    </row>
    <row r="13" spans="1:64" x14ac:dyDescent="0.25">
      <c r="A13" s="319" t="s">
        <v>8</v>
      </c>
      <c r="B13" s="320" t="s">
        <v>15</v>
      </c>
      <c r="C13" s="314" t="s">
        <v>26</v>
      </c>
      <c r="D13" s="577">
        <v>9823.41</v>
      </c>
      <c r="E13" s="328">
        <f>SUM(G13:J13,L13:Q13)</f>
        <v>0</v>
      </c>
      <c r="F13" s="325">
        <f t="shared" si="5"/>
        <v>0</v>
      </c>
      <c r="G13" s="330"/>
      <c r="H13" s="330"/>
      <c r="I13" s="330"/>
      <c r="J13" s="330"/>
      <c r="K13" s="329">
        <f>D13-BE13</f>
        <v>9318.11</v>
      </c>
      <c r="L13" s="330"/>
      <c r="M13" s="330"/>
      <c r="N13" s="330"/>
      <c r="O13" s="330"/>
      <c r="P13" s="330"/>
      <c r="Q13" s="330"/>
      <c r="R13" s="325">
        <f t="shared" si="3"/>
        <v>505.3</v>
      </c>
      <c r="S13" s="330"/>
      <c r="T13" s="330"/>
      <c r="U13" s="330"/>
      <c r="V13" s="330"/>
      <c r="W13" s="330">
        <v>500</v>
      </c>
      <c r="X13" s="330"/>
      <c r="Y13" s="330"/>
      <c r="Z13" s="330"/>
      <c r="AA13" s="552">
        <f t="shared" si="4"/>
        <v>5.3</v>
      </c>
      <c r="AB13" s="330">
        <v>5.3</v>
      </c>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25">
        <f>SUM(AB13:BD13,L13:Q13,G13:J13,S13:Z13)</f>
        <v>505.3</v>
      </c>
      <c r="BF13" s="314">
        <f>K60</f>
        <v>9318.11</v>
      </c>
      <c r="BG13" s="117">
        <f t="shared" si="1"/>
        <v>505.29999999999927</v>
      </c>
      <c r="BK13" s="587"/>
      <c r="BL13" s="576"/>
    </row>
    <row r="14" spans="1:64" x14ac:dyDescent="0.25">
      <c r="A14" s="319" t="s">
        <v>9</v>
      </c>
      <c r="B14" s="320" t="s">
        <v>16</v>
      </c>
      <c r="C14" s="314" t="s">
        <v>27</v>
      </c>
      <c r="D14" s="577"/>
      <c r="E14" s="328">
        <f>SUM(G14:K14,M14:Q14)</f>
        <v>0</v>
      </c>
      <c r="F14" s="325">
        <f t="shared" si="5"/>
        <v>0</v>
      </c>
      <c r="G14" s="330"/>
      <c r="H14" s="330"/>
      <c r="I14" s="330"/>
      <c r="J14" s="330"/>
      <c r="K14" s="330"/>
      <c r="L14" s="329">
        <f>D14-BE14</f>
        <v>0</v>
      </c>
      <c r="M14" s="330"/>
      <c r="N14" s="330"/>
      <c r="O14" s="330"/>
      <c r="P14" s="330"/>
      <c r="Q14" s="330"/>
      <c r="R14" s="325">
        <f t="shared" si="3"/>
        <v>0</v>
      </c>
      <c r="S14" s="330"/>
      <c r="T14" s="330"/>
      <c r="U14" s="330"/>
      <c r="V14" s="330"/>
      <c r="W14" s="330"/>
      <c r="X14" s="330"/>
      <c r="Y14" s="330"/>
      <c r="Z14" s="330"/>
      <c r="AA14" s="552">
        <f t="shared" si="4"/>
        <v>0</v>
      </c>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25">
        <f>SUM(AB14:BD14,M14:Q14,G14:K14,S14:Z14)</f>
        <v>0</v>
      </c>
      <c r="BF14" s="314">
        <f>L60</f>
        <v>0</v>
      </c>
      <c r="BG14" s="117">
        <f t="shared" si="1"/>
        <v>0</v>
      </c>
      <c r="BK14" s="587"/>
      <c r="BL14" s="576"/>
    </row>
    <row r="15" spans="1:64" x14ac:dyDescent="0.25">
      <c r="A15" s="319" t="s">
        <v>41</v>
      </c>
      <c r="B15" s="320" t="s">
        <v>40</v>
      </c>
      <c r="C15" s="314" t="s">
        <v>45</v>
      </c>
      <c r="D15" s="577">
        <v>3162.91</v>
      </c>
      <c r="E15" s="328">
        <f>SUM(G15:L15,N15:Q15)</f>
        <v>213.19</v>
      </c>
      <c r="F15" s="325">
        <f t="shared" si="5"/>
        <v>0</v>
      </c>
      <c r="G15" s="330"/>
      <c r="H15" s="330"/>
      <c r="I15" s="330"/>
      <c r="J15" s="330">
        <v>202.79</v>
      </c>
      <c r="K15" s="330"/>
      <c r="L15" s="330"/>
      <c r="M15" s="329">
        <f>D15-BE15</f>
        <v>2680.2</v>
      </c>
      <c r="N15" s="330"/>
      <c r="O15" s="330"/>
      <c r="P15" s="330"/>
      <c r="Q15" s="330">
        <v>10.4</v>
      </c>
      <c r="R15" s="325">
        <f t="shared" si="3"/>
        <v>269.52000000000004</v>
      </c>
      <c r="S15" s="330">
        <v>95.1</v>
      </c>
      <c r="T15" s="330"/>
      <c r="U15" s="330"/>
      <c r="V15" s="330"/>
      <c r="W15" s="330"/>
      <c r="X15" s="330">
        <v>2.6</v>
      </c>
      <c r="Y15" s="330"/>
      <c r="Z15" s="330">
        <v>8.4</v>
      </c>
      <c r="AA15" s="552">
        <f t="shared" si="4"/>
        <v>163.42000000000002</v>
      </c>
      <c r="AB15" s="330">
        <v>10</v>
      </c>
      <c r="AC15" s="330">
        <v>150</v>
      </c>
      <c r="AD15" s="330"/>
      <c r="AE15" s="330"/>
      <c r="AF15" s="330"/>
      <c r="AG15" s="330"/>
      <c r="AH15" s="330"/>
      <c r="AI15" s="330">
        <v>0.06</v>
      </c>
      <c r="AJ15" s="330"/>
      <c r="AK15" s="330"/>
      <c r="AL15" s="330"/>
      <c r="AM15" s="330"/>
      <c r="AN15" s="330">
        <v>3.36</v>
      </c>
      <c r="AO15" s="330"/>
      <c r="AP15" s="330"/>
      <c r="AQ15" s="330"/>
      <c r="AR15" s="330"/>
      <c r="AS15" s="330"/>
      <c r="AT15" s="330"/>
      <c r="AU15" s="330"/>
      <c r="AV15" s="330"/>
      <c r="AW15" s="330"/>
      <c r="AX15" s="330"/>
      <c r="AY15" s="330"/>
      <c r="AZ15" s="330"/>
      <c r="BA15" s="330"/>
      <c r="BB15" s="330"/>
      <c r="BC15" s="330"/>
      <c r="BD15" s="330"/>
      <c r="BE15" s="325">
        <f>SUM(AB15:BD15,N15:Q15,G15:L15,S15:Z15)</f>
        <v>482.71000000000004</v>
      </c>
      <c r="BF15" s="314">
        <f>M60</f>
        <v>2680.2</v>
      </c>
      <c r="BG15" s="117">
        <f t="shared" si="1"/>
        <v>482.71000000000004</v>
      </c>
      <c r="BK15" s="587"/>
      <c r="BL15" s="576"/>
    </row>
    <row r="16" spans="1:64" x14ac:dyDescent="0.25">
      <c r="A16" s="319"/>
      <c r="B16" s="333" t="s">
        <v>446</v>
      </c>
      <c r="C16" s="314" t="s">
        <v>447</v>
      </c>
      <c r="D16" s="577">
        <v>1872.53</v>
      </c>
      <c r="E16" s="328">
        <f>SUM(G16:M16,O16:Q16)</f>
        <v>0</v>
      </c>
      <c r="F16" s="325">
        <f>SUM(G16:H16)</f>
        <v>0</v>
      </c>
      <c r="G16" s="330"/>
      <c r="H16" s="330"/>
      <c r="I16" s="330"/>
      <c r="J16" s="330"/>
      <c r="K16" s="330"/>
      <c r="L16" s="330"/>
      <c r="M16" s="330"/>
      <c r="N16" s="329">
        <f>D16-BE16</f>
        <v>1872.53</v>
      </c>
      <c r="O16" s="330"/>
      <c r="P16" s="330"/>
      <c r="Q16" s="330"/>
      <c r="R16" s="325">
        <f t="shared" si="3"/>
        <v>0</v>
      </c>
      <c r="S16" s="330"/>
      <c r="T16" s="330"/>
      <c r="U16" s="330"/>
      <c r="V16" s="330"/>
      <c r="W16" s="330"/>
      <c r="X16" s="330"/>
      <c r="Y16" s="330"/>
      <c r="Z16" s="330"/>
      <c r="AA16" s="552">
        <f t="shared" si="4"/>
        <v>0</v>
      </c>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25">
        <f>SUM(AB16:BD16,O16:Q16,G16:M16,S16:Z16)</f>
        <v>0</v>
      </c>
      <c r="BF16" s="314">
        <f>N60</f>
        <v>1872.53</v>
      </c>
      <c r="BG16" s="117"/>
      <c r="BK16" s="587"/>
      <c r="BL16" s="576"/>
    </row>
    <row r="17" spans="1:64" x14ac:dyDescent="0.25">
      <c r="A17" s="319" t="s">
        <v>42</v>
      </c>
      <c r="B17" s="320" t="s">
        <v>90</v>
      </c>
      <c r="C17" s="314" t="s">
        <v>78</v>
      </c>
      <c r="D17" s="577">
        <v>4.93</v>
      </c>
      <c r="E17" s="328">
        <f>SUM(G17:N17,P17:Q17)</f>
        <v>0</v>
      </c>
      <c r="F17" s="325">
        <f t="shared" si="5"/>
        <v>0</v>
      </c>
      <c r="G17" s="330"/>
      <c r="H17" s="330"/>
      <c r="I17" s="330"/>
      <c r="J17" s="330"/>
      <c r="K17" s="330"/>
      <c r="L17" s="330"/>
      <c r="M17" s="330"/>
      <c r="N17" s="330"/>
      <c r="O17" s="329">
        <f>D17-BE17</f>
        <v>4.93</v>
      </c>
      <c r="P17" s="330"/>
      <c r="Q17" s="330"/>
      <c r="R17" s="325">
        <f t="shared" si="3"/>
        <v>0</v>
      </c>
      <c r="S17" s="330"/>
      <c r="T17" s="330"/>
      <c r="U17" s="330"/>
      <c r="V17" s="330"/>
      <c r="W17" s="330"/>
      <c r="X17" s="330"/>
      <c r="Y17" s="330"/>
      <c r="Z17" s="330"/>
      <c r="AA17" s="552">
        <f t="shared" si="4"/>
        <v>0</v>
      </c>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25">
        <f>SUM(AB17:BD17,P17:Q17,G17:N17,S17:Z17)</f>
        <v>0</v>
      </c>
      <c r="BF17" s="314">
        <f>O60</f>
        <v>4.93</v>
      </c>
      <c r="BG17" s="117">
        <f t="shared" ref="BG17:BG27" si="6">D17-BF17</f>
        <v>0</v>
      </c>
      <c r="BK17" s="586"/>
      <c r="BL17" s="576"/>
    </row>
    <row r="18" spans="1:64" x14ac:dyDescent="0.25">
      <c r="A18" s="319" t="s">
        <v>52</v>
      </c>
      <c r="B18" s="320" t="s">
        <v>50</v>
      </c>
      <c r="C18" s="314" t="s">
        <v>51</v>
      </c>
      <c r="D18" s="332"/>
      <c r="E18" s="328">
        <f>SUM(G18:O18,Q18)</f>
        <v>0</v>
      </c>
      <c r="F18" s="325">
        <f t="shared" si="5"/>
        <v>0</v>
      </c>
      <c r="G18" s="330"/>
      <c r="H18" s="330"/>
      <c r="I18" s="330"/>
      <c r="J18" s="330"/>
      <c r="K18" s="330"/>
      <c r="L18" s="330"/>
      <c r="M18" s="330"/>
      <c r="N18" s="330"/>
      <c r="O18" s="330"/>
      <c r="P18" s="329">
        <f>D18-BE18</f>
        <v>0</v>
      </c>
      <c r="Q18" s="330"/>
      <c r="R18" s="325">
        <f t="shared" si="3"/>
        <v>0</v>
      </c>
      <c r="S18" s="330"/>
      <c r="T18" s="330"/>
      <c r="U18" s="330"/>
      <c r="V18" s="330"/>
      <c r="W18" s="330"/>
      <c r="X18" s="330"/>
      <c r="Y18" s="330"/>
      <c r="Z18" s="330"/>
      <c r="AA18" s="552">
        <f t="shared" si="4"/>
        <v>0</v>
      </c>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25">
        <f>SUM(AB18:BD18,Q18,G18:O18,S18:Z18)</f>
        <v>0</v>
      </c>
      <c r="BF18" s="314">
        <f>P60</f>
        <v>0</v>
      </c>
      <c r="BG18" s="117">
        <f t="shared" si="6"/>
        <v>0</v>
      </c>
      <c r="BK18" s="586"/>
      <c r="BL18" s="577"/>
    </row>
    <row r="19" spans="1:64" ht="16.5" thickBot="1" x14ac:dyDescent="0.3">
      <c r="A19" s="319" t="s">
        <v>192</v>
      </c>
      <c r="B19" s="320" t="s">
        <v>57</v>
      </c>
      <c r="C19" s="314" t="s">
        <v>58</v>
      </c>
      <c r="D19" s="589">
        <v>10.84</v>
      </c>
      <c r="E19" s="328">
        <f>SUM(G19:P19)</f>
        <v>0</v>
      </c>
      <c r="F19" s="325">
        <f>SUM(G19:H19)</f>
        <v>0</v>
      </c>
      <c r="G19" s="330"/>
      <c r="H19" s="330"/>
      <c r="I19" s="330"/>
      <c r="J19" s="330"/>
      <c r="K19" s="330"/>
      <c r="L19" s="330"/>
      <c r="M19" s="330"/>
      <c r="N19" s="330"/>
      <c r="O19" s="330"/>
      <c r="P19" s="330"/>
      <c r="Q19" s="329">
        <f>D19-BE19</f>
        <v>10.84</v>
      </c>
      <c r="R19" s="325">
        <f t="shared" si="3"/>
        <v>0</v>
      </c>
      <c r="S19" s="330"/>
      <c r="T19" s="330"/>
      <c r="U19" s="330"/>
      <c r="V19" s="330"/>
      <c r="W19" s="330"/>
      <c r="X19" s="330"/>
      <c r="Y19" s="330"/>
      <c r="Z19" s="330"/>
      <c r="AA19" s="552">
        <f t="shared" si="4"/>
        <v>0</v>
      </c>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25">
        <f>SUM(AB19:BD19,G19:P19,S19:Z19)</f>
        <v>0</v>
      </c>
      <c r="BF19" s="314">
        <f>Q60</f>
        <v>37.099999999999994</v>
      </c>
      <c r="BG19" s="117">
        <f t="shared" si="6"/>
        <v>-26.259999999999994</v>
      </c>
      <c r="BK19" s="586"/>
      <c r="BL19" s="577"/>
    </row>
    <row r="20" spans="1:64" x14ac:dyDescent="0.25">
      <c r="A20" s="319">
        <v>2</v>
      </c>
      <c r="B20" s="319" t="s">
        <v>36</v>
      </c>
      <c r="C20" s="314" t="s">
        <v>28</v>
      </c>
      <c r="D20" s="601">
        <f>D21+D22+D23+D24+D25+D26+D27+D28+D29+D46+D47+D48+D49+D50+D51+D52+D53+D54+D55+D56+D57</f>
        <v>344.68</v>
      </c>
      <c r="E20" s="328">
        <f>SUM(G20:Q20)</f>
        <v>0</v>
      </c>
      <c r="F20" s="325">
        <f>SUM(G20:H20)</f>
        <v>0</v>
      </c>
      <c r="G20" s="325">
        <f t="shared" ref="G20:Q20" si="7">SUM(G21:G28,G30:G57)</f>
        <v>0</v>
      </c>
      <c r="H20" s="325">
        <f t="shared" si="7"/>
        <v>0</v>
      </c>
      <c r="I20" s="325">
        <f t="shared" si="7"/>
        <v>0</v>
      </c>
      <c r="J20" s="325">
        <f t="shared" si="7"/>
        <v>0</v>
      </c>
      <c r="K20" s="325">
        <f t="shared" si="7"/>
        <v>0</v>
      </c>
      <c r="L20" s="325">
        <f t="shared" si="7"/>
        <v>0</v>
      </c>
      <c r="M20" s="325">
        <f t="shared" si="7"/>
        <v>0</v>
      </c>
      <c r="N20" s="325">
        <f t="shared" si="7"/>
        <v>0</v>
      </c>
      <c r="O20" s="325">
        <f t="shared" si="7"/>
        <v>0</v>
      </c>
      <c r="P20" s="325">
        <f t="shared" si="7"/>
        <v>0</v>
      </c>
      <c r="Q20" s="325">
        <f t="shared" si="7"/>
        <v>0</v>
      </c>
      <c r="R20" s="329">
        <f>D20-BE20</f>
        <v>294.68</v>
      </c>
      <c r="S20" s="325">
        <f>SUM(S30:S57,S22:S28)</f>
        <v>0</v>
      </c>
      <c r="T20" s="325">
        <f>SUM(T30:T57,T21,T23:T28)</f>
        <v>0</v>
      </c>
      <c r="U20" s="325">
        <f>SUM(U21:U22,U30:U57,U24:U28)</f>
        <v>0</v>
      </c>
      <c r="V20" s="325">
        <f>SUM(V21:V23,V30:V57,V25:V28)</f>
        <v>0</v>
      </c>
      <c r="W20" s="325">
        <f>SUM(W21:W24,W30:W57,W26:W28)</f>
        <v>0</v>
      </c>
      <c r="X20" s="325">
        <f>SUM(X21:X25,X30:X57,X27:X28)</f>
        <v>0</v>
      </c>
      <c r="Y20" s="325">
        <f>SUM(Y21:Y26,Y30:Y57,Y28)</f>
        <v>0</v>
      </c>
      <c r="Z20" s="325">
        <f>SUM(Z21:Z27,Z30:Z57)</f>
        <v>0</v>
      </c>
      <c r="AA20" s="551">
        <f>SUM(AA21:AA28,AA30:AA57)</f>
        <v>50</v>
      </c>
      <c r="AB20" s="325">
        <f>SUM(AB21:AB28,AB31:AB57)</f>
        <v>0</v>
      </c>
      <c r="AC20" s="325">
        <f>SUM(AC21:AC28,AC32:AC57,AC30:AC30)</f>
        <v>50</v>
      </c>
      <c r="AD20" s="325">
        <f>SUM(AD21:AD28,AD33:AD57,AD30:AD31)</f>
        <v>0</v>
      </c>
      <c r="AE20" s="325">
        <f>SUM(AE21:AE28,AE34:AE57,AE30:AE32)</f>
        <v>0</v>
      </c>
      <c r="AF20" s="325">
        <f>SUM(AF21:AF28,AF35:AF57,AF30:AF33)</f>
        <v>0</v>
      </c>
      <c r="AG20" s="325">
        <f>SUM(AG21:AG28,AG36:AG57,AG30:AG34)</f>
        <v>0</v>
      </c>
      <c r="AH20" s="325">
        <f>SUM(AH21:AH28,AH37:AH57,AH30:AH35)</f>
        <v>0</v>
      </c>
      <c r="AI20" s="325">
        <f>SUM(AI21:AI28,AI38:AI57,AI30:AI36)</f>
        <v>0</v>
      </c>
      <c r="AJ20" s="325">
        <f>SUM(AJ21:AJ28,AJ39:AJ57,AJ30:AJ37)</f>
        <v>0</v>
      </c>
      <c r="AK20" s="325">
        <f>SUM(AK21:AK28,AK40:AK57,AK30:AK38)</f>
        <v>0</v>
      </c>
      <c r="AL20" s="325">
        <f>SUM(AL21:AL28,AL41:AL57,AL30:AL39)</f>
        <v>0</v>
      </c>
      <c r="AM20" s="325">
        <f>SUM(AM21:AM28,AM42:AM57,AM30:AM40)</f>
        <v>0</v>
      </c>
      <c r="AN20" s="325">
        <f>SUM(AN21:AN28,AN43:AN57,AN30:AN41)</f>
        <v>0</v>
      </c>
      <c r="AO20" s="325">
        <f>SUM(AO21:AO28,AO44:AO57,AO30:AO42)</f>
        <v>0</v>
      </c>
      <c r="AP20" s="325">
        <f>SUM(AP21:AP28,AP45:AP57,AP30:AP43)</f>
        <v>0</v>
      </c>
      <c r="AQ20" s="325">
        <f>SUM(AQ21:AQ28,AQ46:AQ57,AQ30:AQ44)</f>
        <v>0</v>
      </c>
      <c r="AR20" s="325">
        <f>SUM(AR21:AR28,AR47:AR57,AR30:AR45)</f>
        <v>0</v>
      </c>
      <c r="AS20" s="325">
        <f>SUM(AS21:AS28,AS48:AS57,AS30:AS46)</f>
        <v>0</v>
      </c>
      <c r="AT20" s="325">
        <f>SUM(AT21:AT28,AT49:AT57,AT30:AT47)</f>
        <v>0</v>
      </c>
      <c r="AU20" s="325">
        <f>SUM(AU21:AU28,AU50:AU57,AU30:AU48)</f>
        <v>0</v>
      </c>
      <c r="AV20" s="325">
        <f>SUM(AV21:AV28,AV51:AV57,AV30:AV49)</f>
        <v>0</v>
      </c>
      <c r="AW20" s="325">
        <f>SUM(AW21:AW28,AW52:AW57,AW30:AW50)</f>
        <v>0</v>
      </c>
      <c r="AX20" s="325">
        <f>SUM(AX21:AX28,AX53:AX57,AX30:AX51)</f>
        <v>0</v>
      </c>
      <c r="AY20" s="325">
        <f>SUM(AY21:AY28,AY54:AY57,AY30:AY52)</f>
        <v>0</v>
      </c>
      <c r="AZ20" s="325">
        <f>SUM(AZ21:AZ28,AZ55:AZ57,AZ30:AZ53)</f>
        <v>0</v>
      </c>
      <c r="BA20" s="325">
        <f>SUM(BA21:BA28,BA56:BA57,BA30:BA54)</f>
        <v>0</v>
      </c>
      <c r="BB20" s="325">
        <f>SUM(BB21:BB28,BB57,BB30:BB55)</f>
        <v>0</v>
      </c>
      <c r="BC20" s="325">
        <f>SUM(BC21:BC28,BC30:BC56)</f>
        <v>0</v>
      </c>
      <c r="BD20" s="325">
        <f>SUM(BD21:BD28,BD30:BD57)</f>
        <v>0</v>
      </c>
      <c r="BE20" s="325">
        <f>SUM(BE21:BE28,BE30:BE57)</f>
        <v>50</v>
      </c>
      <c r="BF20" s="314">
        <f>R60</f>
        <v>1151.9599999999998</v>
      </c>
      <c r="BG20" s="117">
        <f t="shared" si="6"/>
        <v>-807.27999999999975</v>
      </c>
      <c r="BH20" s="292"/>
      <c r="BI20" s="293"/>
      <c r="BK20" s="581"/>
      <c r="BL20" s="580"/>
    </row>
    <row r="21" spans="1:64" x14ac:dyDescent="0.25">
      <c r="A21" s="319" t="s">
        <v>21</v>
      </c>
      <c r="B21" s="320" t="s">
        <v>17</v>
      </c>
      <c r="C21" s="314" t="s">
        <v>29</v>
      </c>
      <c r="D21" s="578">
        <v>6.54</v>
      </c>
      <c r="E21" s="328">
        <f>SUM(G21:Q21)</f>
        <v>0</v>
      </c>
      <c r="F21" s="325">
        <f t="shared" ref="F21:F56" si="8">SUM(G21:H21)</f>
        <v>0</v>
      </c>
      <c r="G21" s="330"/>
      <c r="H21" s="330"/>
      <c r="I21" s="330"/>
      <c r="J21" s="330"/>
      <c r="K21" s="330"/>
      <c r="L21" s="330"/>
      <c r="M21" s="330"/>
      <c r="N21" s="330"/>
      <c r="O21" s="330"/>
      <c r="P21" s="330"/>
      <c r="Q21" s="330"/>
      <c r="R21" s="325">
        <f>SUM(T21:Z21,AB21:BC21)</f>
        <v>0</v>
      </c>
      <c r="S21" s="329">
        <f>D21-BE21</f>
        <v>6.54</v>
      </c>
      <c r="T21" s="330"/>
      <c r="U21" s="330"/>
      <c r="V21" s="330"/>
      <c r="W21" s="330"/>
      <c r="X21" s="330"/>
      <c r="Y21" s="330"/>
      <c r="Z21" s="330"/>
      <c r="AA21" s="551">
        <f>SUM(AB21:AQ21)</f>
        <v>0</v>
      </c>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25">
        <f>SUM(AB21:BD21,G21:Q21,T21:Z21)</f>
        <v>0</v>
      </c>
      <c r="BF21" s="314">
        <f>S60</f>
        <v>101.99</v>
      </c>
      <c r="BG21" s="117">
        <f t="shared" si="6"/>
        <v>-95.449999999999989</v>
      </c>
      <c r="BH21" s="294"/>
      <c r="BI21" s="295"/>
      <c r="BK21" s="582"/>
      <c r="BL21" s="578"/>
    </row>
    <row r="22" spans="1:64" x14ac:dyDescent="0.25">
      <c r="A22" s="319" t="s">
        <v>10</v>
      </c>
      <c r="B22" s="320" t="s">
        <v>18</v>
      </c>
      <c r="C22" s="314" t="s">
        <v>30</v>
      </c>
      <c r="D22" s="601"/>
      <c r="E22" s="328">
        <f>SUM(G22:Q22)</f>
        <v>0</v>
      </c>
      <c r="F22" s="325">
        <f t="shared" si="8"/>
        <v>0</v>
      </c>
      <c r="G22" s="330"/>
      <c r="H22" s="330"/>
      <c r="I22" s="330"/>
      <c r="J22" s="330"/>
      <c r="K22" s="330"/>
      <c r="L22" s="330"/>
      <c r="M22" s="330"/>
      <c r="N22" s="330"/>
      <c r="O22" s="330"/>
      <c r="P22" s="330"/>
      <c r="Q22" s="330"/>
      <c r="R22" s="325">
        <f>SUM(S22,U22:Z22,AB22:BC22)</f>
        <v>0</v>
      </c>
      <c r="S22" s="330"/>
      <c r="T22" s="329">
        <f>D22-BE22</f>
        <v>0</v>
      </c>
      <c r="U22" s="330"/>
      <c r="V22" s="330"/>
      <c r="W22" s="330"/>
      <c r="X22" s="330"/>
      <c r="Y22" s="330"/>
      <c r="Z22" s="330"/>
      <c r="AA22" s="551">
        <f t="shared" ref="AA22:AA28" si="9">SUM(AB22:AQ22)</f>
        <v>0</v>
      </c>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25">
        <f>SUM(AB22:BD22,G22:Q22,U22:Z22,S22)</f>
        <v>0</v>
      </c>
      <c r="BF22" s="314">
        <f>T60</f>
        <v>0.15</v>
      </c>
      <c r="BG22" s="117">
        <f t="shared" si="6"/>
        <v>-0.15</v>
      </c>
      <c r="BH22" s="296"/>
      <c r="BI22" s="295"/>
      <c r="BK22" s="583"/>
      <c r="BL22" s="578"/>
    </row>
    <row r="23" spans="1:64" x14ac:dyDescent="0.25">
      <c r="A23" s="319" t="s">
        <v>11</v>
      </c>
      <c r="B23" s="320" t="s">
        <v>19</v>
      </c>
      <c r="C23" s="314" t="s">
        <v>131</v>
      </c>
      <c r="D23" s="601"/>
      <c r="E23" s="328">
        <f t="shared" ref="E23:E58" si="10">SUM(G23:Q23)</f>
        <v>0</v>
      </c>
      <c r="F23" s="325">
        <f t="shared" si="8"/>
        <v>0</v>
      </c>
      <c r="G23" s="330"/>
      <c r="H23" s="330"/>
      <c r="I23" s="330"/>
      <c r="J23" s="330"/>
      <c r="K23" s="330"/>
      <c r="L23" s="330"/>
      <c r="M23" s="330"/>
      <c r="N23" s="330"/>
      <c r="O23" s="330"/>
      <c r="P23" s="330"/>
      <c r="Q23" s="330"/>
      <c r="R23" s="325">
        <f>SUM(S23:T23,V23:Z23,AB23:BC23)</f>
        <v>0</v>
      </c>
      <c r="S23" s="330"/>
      <c r="T23" s="330"/>
      <c r="U23" s="329">
        <f>D23-BE23</f>
        <v>0</v>
      </c>
      <c r="V23" s="330"/>
      <c r="W23" s="330"/>
      <c r="X23" s="330"/>
      <c r="Y23" s="330"/>
      <c r="Z23" s="330"/>
      <c r="AA23" s="551">
        <f t="shared" si="9"/>
        <v>0</v>
      </c>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25">
        <f>SUM(AB23:BD23,G23:Q23,V23:Z23,S23:T23)</f>
        <v>0</v>
      </c>
      <c r="BF23" s="314">
        <f>U60</f>
        <v>0</v>
      </c>
      <c r="BG23" s="117">
        <f t="shared" si="6"/>
        <v>0</v>
      </c>
      <c r="BH23" s="296"/>
      <c r="BI23" s="295"/>
      <c r="BK23" s="583"/>
      <c r="BL23" s="578"/>
    </row>
    <row r="24" spans="1:64" x14ac:dyDescent="0.25">
      <c r="A24" s="319" t="s">
        <v>13</v>
      </c>
      <c r="B24" s="320" t="s">
        <v>91</v>
      </c>
      <c r="C24" s="314" t="s">
        <v>135</v>
      </c>
      <c r="D24" s="601"/>
      <c r="E24" s="328">
        <f t="shared" si="10"/>
        <v>0</v>
      </c>
      <c r="F24" s="325">
        <f t="shared" si="8"/>
        <v>0</v>
      </c>
      <c r="G24" s="330"/>
      <c r="H24" s="330"/>
      <c r="I24" s="330"/>
      <c r="J24" s="330"/>
      <c r="K24" s="330"/>
      <c r="L24" s="330"/>
      <c r="M24" s="330"/>
      <c r="N24" s="330"/>
      <c r="O24" s="330"/>
      <c r="P24" s="330"/>
      <c r="Q24" s="330"/>
      <c r="R24" s="325">
        <f>SUM(S24:U24,AB24:BC24,W24:Z24)</f>
        <v>0</v>
      </c>
      <c r="S24" s="330"/>
      <c r="T24" s="330"/>
      <c r="U24" s="330"/>
      <c r="V24" s="329">
        <f>D24-BE24</f>
        <v>0</v>
      </c>
      <c r="W24" s="330"/>
      <c r="X24" s="330"/>
      <c r="Y24" s="330"/>
      <c r="Z24" s="330"/>
      <c r="AA24" s="551">
        <f t="shared" si="9"/>
        <v>0</v>
      </c>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25">
        <f>SUM(AB24:BD24,G24:Q24,W24:Z24,S24:U24)</f>
        <v>0</v>
      </c>
      <c r="BF24" s="314">
        <f>V60</f>
        <v>0</v>
      </c>
      <c r="BG24" s="117">
        <f t="shared" si="6"/>
        <v>0</v>
      </c>
      <c r="BH24" s="296"/>
      <c r="BI24" s="295"/>
      <c r="BK24" s="582"/>
      <c r="BL24" s="578"/>
    </row>
    <row r="25" spans="1:64" x14ac:dyDescent="0.25">
      <c r="A25" s="319" t="s">
        <v>14</v>
      </c>
      <c r="B25" s="320" t="s">
        <v>92</v>
      </c>
      <c r="C25" s="314" t="s">
        <v>133</v>
      </c>
      <c r="D25" s="594"/>
      <c r="E25" s="328">
        <f t="shared" si="10"/>
        <v>0</v>
      </c>
      <c r="F25" s="325">
        <f t="shared" si="8"/>
        <v>0</v>
      </c>
      <c r="G25" s="330"/>
      <c r="H25" s="330"/>
      <c r="I25" s="330"/>
      <c r="J25" s="330"/>
      <c r="K25" s="330"/>
      <c r="L25" s="330"/>
      <c r="M25" s="330"/>
      <c r="N25" s="330"/>
      <c r="O25" s="330"/>
      <c r="P25" s="330"/>
      <c r="Q25" s="330"/>
      <c r="R25" s="325">
        <f>SUM(S25:V25,AB25:BC25,X25:Z25)</f>
        <v>0</v>
      </c>
      <c r="S25" s="330"/>
      <c r="T25" s="330"/>
      <c r="U25" s="330"/>
      <c r="V25" s="330"/>
      <c r="W25" s="329">
        <f>D25-BE25</f>
        <v>0</v>
      </c>
      <c r="X25" s="330"/>
      <c r="Y25" s="330"/>
      <c r="Z25" s="330"/>
      <c r="AA25" s="551">
        <f t="shared" si="9"/>
        <v>0</v>
      </c>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25">
        <f>SUM(AB25:BD25,G25:Q25,X25:Z25,S25:V25)</f>
        <v>0</v>
      </c>
      <c r="BF25" s="314">
        <f>W60</f>
        <v>502.53</v>
      </c>
      <c r="BG25" s="117">
        <f t="shared" si="6"/>
        <v>-502.53</v>
      </c>
      <c r="BH25" s="296"/>
      <c r="BI25" s="295"/>
      <c r="BK25" s="583"/>
      <c r="BL25" s="578"/>
    </row>
    <row r="26" spans="1:64" x14ac:dyDescent="0.25">
      <c r="A26" s="319" t="s">
        <v>22</v>
      </c>
      <c r="B26" s="320" t="s">
        <v>93</v>
      </c>
      <c r="C26" s="314" t="s">
        <v>53</v>
      </c>
      <c r="D26" s="578">
        <v>1.44</v>
      </c>
      <c r="E26" s="328">
        <f t="shared" si="10"/>
        <v>0</v>
      </c>
      <c r="F26" s="325">
        <f t="shared" si="8"/>
        <v>0</v>
      </c>
      <c r="G26" s="330"/>
      <c r="H26" s="330"/>
      <c r="I26" s="330"/>
      <c r="J26" s="330"/>
      <c r="K26" s="330"/>
      <c r="L26" s="330"/>
      <c r="M26" s="330"/>
      <c r="N26" s="330"/>
      <c r="O26" s="330"/>
      <c r="P26" s="330"/>
      <c r="Q26" s="330"/>
      <c r="R26" s="325">
        <f>SUM(S26:W26,AB26:BC26,Y26:Z26)</f>
        <v>0</v>
      </c>
      <c r="S26" s="330"/>
      <c r="T26" s="330"/>
      <c r="U26" s="330"/>
      <c r="V26" s="330"/>
      <c r="W26" s="330"/>
      <c r="X26" s="329">
        <f>D26-BE26</f>
        <v>1.44</v>
      </c>
      <c r="Y26" s="330"/>
      <c r="Z26" s="330"/>
      <c r="AA26" s="551">
        <f t="shared" si="9"/>
        <v>0</v>
      </c>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25">
        <f>SUM(AB26:BD26,G26:Q26,Y26:Z26,S26:W26)</f>
        <v>0</v>
      </c>
      <c r="BF26" s="314">
        <f>X60</f>
        <v>4.04</v>
      </c>
      <c r="BG26" s="117">
        <f t="shared" si="6"/>
        <v>-2.6</v>
      </c>
      <c r="BH26" s="296"/>
      <c r="BI26" s="295"/>
      <c r="BK26" s="583"/>
      <c r="BL26" s="578"/>
    </row>
    <row r="27" spans="1:64" x14ac:dyDescent="0.25">
      <c r="A27" s="319" t="s">
        <v>23</v>
      </c>
      <c r="B27" s="320" t="s">
        <v>94</v>
      </c>
      <c r="C27" s="314" t="s">
        <v>46</v>
      </c>
      <c r="D27" s="601"/>
      <c r="E27" s="328">
        <f t="shared" si="10"/>
        <v>0</v>
      </c>
      <c r="F27" s="325">
        <f t="shared" si="8"/>
        <v>0</v>
      </c>
      <c r="G27" s="330"/>
      <c r="H27" s="330"/>
      <c r="I27" s="330"/>
      <c r="J27" s="330"/>
      <c r="K27" s="330"/>
      <c r="L27" s="330"/>
      <c r="M27" s="330"/>
      <c r="N27" s="330"/>
      <c r="O27" s="330"/>
      <c r="P27" s="330"/>
      <c r="Q27" s="330"/>
      <c r="R27" s="325">
        <f>SUM(S27:X27,AB27:BC27,Z27)</f>
        <v>0</v>
      </c>
      <c r="S27" s="330"/>
      <c r="T27" s="330"/>
      <c r="U27" s="330"/>
      <c r="V27" s="330"/>
      <c r="W27" s="330"/>
      <c r="X27" s="330"/>
      <c r="Y27" s="329">
        <f>D27-BE27</f>
        <v>0</v>
      </c>
      <c r="Z27" s="330"/>
      <c r="AA27" s="551">
        <f t="shared" si="9"/>
        <v>0</v>
      </c>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25">
        <f>SUM(AB27:BD27,G27:Q27,Z27,S27:X27)</f>
        <v>0</v>
      </c>
      <c r="BF27" s="314">
        <f>Y60</f>
        <v>0</v>
      </c>
      <c r="BG27" s="117">
        <f t="shared" si="6"/>
        <v>0</v>
      </c>
      <c r="BH27" s="296"/>
      <c r="BI27" s="295"/>
      <c r="BK27" s="583"/>
      <c r="BL27" s="578"/>
    </row>
    <row r="28" spans="1:64" x14ac:dyDescent="0.25">
      <c r="A28" s="319"/>
      <c r="B28" s="320" t="s">
        <v>106</v>
      </c>
      <c r="C28" s="314" t="s">
        <v>54</v>
      </c>
      <c r="D28" s="578"/>
      <c r="E28" s="328">
        <f t="shared" si="10"/>
        <v>0</v>
      </c>
      <c r="F28" s="325">
        <f t="shared" si="8"/>
        <v>0</v>
      </c>
      <c r="G28" s="330"/>
      <c r="H28" s="330"/>
      <c r="I28" s="330"/>
      <c r="J28" s="330"/>
      <c r="K28" s="330"/>
      <c r="L28" s="330"/>
      <c r="M28" s="330"/>
      <c r="N28" s="330"/>
      <c r="O28" s="330"/>
      <c r="P28" s="330"/>
      <c r="Q28" s="330"/>
      <c r="R28" s="325">
        <f>SUM(S28:Y28,AB28:BC28)</f>
        <v>0</v>
      </c>
      <c r="S28" s="330"/>
      <c r="T28" s="330"/>
      <c r="U28" s="330"/>
      <c r="V28" s="330"/>
      <c r="W28" s="330"/>
      <c r="X28" s="330"/>
      <c r="Y28" s="330"/>
      <c r="Z28" s="329">
        <f>D28-BE28</f>
        <v>0</v>
      </c>
      <c r="AA28" s="551">
        <f t="shared" si="9"/>
        <v>0</v>
      </c>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25">
        <f>SUM(AB28:BD28,G28:Q28,S28:Y28)</f>
        <v>0</v>
      </c>
      <c r="BF28" s="314">
        <f>Z60</f>
        <v>10.4</v>
      </c>
      <c r="BG28" s="117"/>
      <c r="BH28" s="296"/>
      <c r="BI28" s="295"/>
      <c r="BK28" s="583"/>
      <c r="BL28" s="578"/>
    </row>
    <row r="29" spans="1:64" s="554" customFormat="1" x14ac:dyDescent="0.25">
      <c r="A29" s="555" t="s">
        <v>47</v>
      </c>
      <c r="B29" s="556" t="s">
        <v>139</v>
      </c>
      <c r="C29" s="557" t="s">
        <v>31</v>
      </c>
      <c r="D29" s="606">
        <f>SUM(D30:D45)</f>
        <v>146.22999999999996</v>
      </c>
      <c r="E29" s="559">
        <f t="shared" si="10"/>
        <v>0</v>
      </c>
      <c r="F29" s="551">
        <f t="shared" si="8"/>
        <v>0</v>
      </c>
      <c r="G29" s="551">
        <f>SUM(G30:G45)</f>
        <v>0</v>
      </c>
      <c r="H29" s="551">
        <f t="shared" ref="H29:Z29" si="11">SUM(H30:H45)</f>
        <v>0</v>
      </c>
      <c r="I29" s="551">
        <f t="shared" si="11"/>
        <v>0</v>
      </c>
      <c r="J29" s="551">
        <f t="shared" si="11"/>
        <v>0</v>
      </c>
      <c r="K29" s="551">
        <f t="shared" si="11"/>
        <v>0</v>
      </c>
      <c r="L29" s="551">
        <f t="shared" si="11"/>
        <v>0</v>
      </c>
      <c r="M29" s="551">
        <f t="shared" si="11"/>
        <v>0</v>
      </c>
      <c r="N29" s="551">
        <f t="shared" si="11"/>
        <v>0</v>
      </c>
      <c r="O29" s="551">
        <f t="shared" si="11"/>
        <v>0</v>
      </c>
      <c r="P29" s="551">
        <f t="shared" si="11"/>
        <v>0</v>
      </c>
      <c r="Q29" s="551">
        <f t="shared" si="11"/>
        <v>0</v>
      </c>
      <c r="R29" s="551">
        <f t="shared" si="11"/>
        <v>0</v>
      </c>
      <c r="S29" s="551">
        <f t="shared" si="11"/>
        <v>0</v>
      </c>
      <c r="T29" s="551">
        <f t="shared" si="11"/>
        <v>0</v>
      </c>
      <c r="U29" s="551">
        <f t="shared" si="11"/>
        <v>0</v>
      </c>
      <c r="V29" s="551">
        <f t="shared" si="11"/>
        <v>0</v>
      </c>
      <c r="W29" s="551">
        <f t="shared" si="11"/>
        <v>0</v>
      </c>
      <c r="X29" s="551">
        <f t="shared" si="11"/>
        <v>0</v>
      </c>
      <c r="Y29" s="551">
        <f t="shared" si="11"/>
        <v>0</v>
      </c>
      <c r="Z29" s="551">
        <f t="shared" si="11"/>
        <v>0</v>
      </c>
      <c r="AA29" s="551">
        <f>D29-BE29</f>
        <v>146.22999999999996</v>
      </c>
      <c r="AB29" s="551">
        <f>SUM(AB31:AB45)</f>
        <v>0</v>
      </c>
      <c r="AC29" s="551">
        <f>SUM(AC30,AC32:AC45)</f>
        <v>0</v>
      </c>
      <c r="AD29" s="551">
        <f>SUM(AD30:AD31,AD33:AD45)</f>
        <v>0</v>
      </c>
      <c r="AE29" s="551">
        <f>SUM(AE30:AE32,AE34:AE45)</f>
        <v>0</v>
      </c>
      <c r="AF29" s="551">
        <f>SUM(AF30:AF33,AF35:AF45)</f>
        <v>0</v>
      </c>
      <c r="AG29" s="551">
        <f>SUM(AG30:AG34,AG36:AG45)</f>
        <v>0</v>
      </c>
      <c r="AH29" s="551">
        <f>SUM(AH30:AH35,AH37:AH45)</f>
        <v>0</v>
      </c>
      <c r="AI29" s="551">
        <f>SUM(AI30:AI36,AI38:AI45)</f>
        <v>0</v>
      </c>
      <c r="AJ29" s="551">
        <f>SUM(AJ30:AJ37,AJ39:AJ45)</f>
        <v>0</v>
      </c>
      <c r="AK29" s="551">
        <f>SUM(AK30:AK38,AK40:AK45)</f>
        <v>0</v>
      </c>
      <c r="AL29" s="551">
        <f>SUM(AL30:AL39,AL41:AL45)</f>
        <v>0</v>
      </c>
      <c r="AM29" s="551">
        <f>SUM(AM30:AM40,AM42:AM45)</f>
        <v>0</v>
      </c>
      <c r="AN29" s="551">
        <f>SUM(AN30:AN41,AN43:AN45)</f>
        <v>0</v>
      </c>
      <c r="AO29" s="551">
        <f>SUM(AO30:AO42,AO44:AO45)</f>
        <v>0</v>
      </c>
      <c r="AP29" s="551">
        <f>SUM(AP30:AP43,AP45)</f>
        <v>0</v>
      </c>
      <c r="AQ29" s="551">
        <f>SUM(AQ30:AQ44)</f>
        <v>0</v>
      </c>
      <c r="AR29" s="551">
        <f>SUM(AR30:AR45)</f>
        <v>0</v>
      </c>
      <c r="AS29" s="551">
        <f t="shared" ref="AS29:BD29" si="12">SUM(AS30:AS45)</f>
        <v>0</v>
      </c>
      <c r="AT29" s="551">
        <f t="shared" si="12"/>
        <v>0</v>
      </c>
      <c r="AU29" s="551">
        <f t="shared" si="12"/>
        <v>0</v>
      </c>
      <c r="AV29" s="551">
        <f t="shared" si="12"/>
        <v>0</v>
      </c>
      <c r="AW29" s="551">
        <f t="shared" si="12"/>
        <v>0</v>
      </c>
      <c r="AX29" s="551">
        <f t="shared" si="12"/>
        <v>0</v>
      </c>
      <c r="AY29" s="551">
        <f t="shared" si="12"/>
        <v>0</v>
      </c>
      <c r="AZ29" s="551">
        <f t="shared" si="12"/>
        <v>0</v>
      </c>
      <c r="BA29" s="551">
        <f t="shared" si="12"/>
        <v>0</v>
      </c>
      <c r="BB29" s="551">
        <f t="shared" si="12"/>
        <v>0</v>
      </c>
      <c r="BC29" s="551">
        <f t="shared" si="12"/>
        <v>0</v>
      </c>
      <c r="BD29" s="551">
        <f t="shared" si="12"/>
        <v>0</v>
      </c>
      <c r="BE29" s="551">
        <f>SUM(BE30:BE45)</f>
        <v>0</v>
      </c>
      <c r="BF29" s="557">
        <f>AA60</f>
        <v>375.48999999999995</v>
      </c>
      <c r="BG29" s="560">
        <f>D29-BF29</f>
        <v>-229.26</v>
      </c>
      <c r="BH29" s="561"/>
      <c r="BI29" s="562"/>
      <c r="BK29" s="583"/>
      <c r="BL29" s="578"/>
    </row>
    <row r="30" spans="1:64" x14ac:dyDescent="0.25">
      <c r="A30" s="319" t="s">
        <v>442</v>
      </c>
      <c r="B30" s="320" t="s">
        <v>248</v>
      </c>
      <c r="C30" s="314" t="s">
        <v>249</v>
      </c>
      <c r="D30" s="579">
        <v>88.18</v>
      </c>
      <c r="E30" s="328">
        <f t="shared" si="10"/>
        <v>0</v>
      </c>
      <c r="F30" s="325">
        <f t="shared" si="8"/>
        <v>0</v>
      </c>
      <c r="G30" s="330"/>
      <c r="H30" s="330"/>
      <c r="I30" s="330"/>
      <c r="J30" s="330"/>
      <c r="K30" s="330"/>
      <c r="L30" s="330"/>
      <c r="M30" s="330"/>
      <c r="N30" s="330"/>
      <c r="O30" s="330"/>
      <c r="P30" s="330"/>
      <c r="Q30" s="330"/>
      <c r="R30" s="325">
        <f>SUM(S30:Z30,AC30:BC30)</f>
        <v>0</v>
      </c>
      <c r="S30" s="330"/>
      <c r="T30" s="330"/>
      <c r="U30" s="330"/>
      <c r="V30" s="330"/>
      <c r="W30" s="330"/>
      <c r="X30" s="330"/>
      <c r="Y30" s="330"/>
      <c r="Z30" s="330"/>
      <c r="AA30" s="551">
        <f>SUM(AC30:AQ30)</f>
        <v>0</v>
      </c>
      <c r="AB30" s="337">
        <f>D30-BE30</f>
        <v>88.18</v>
      </c>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25">
        <f>SUM(G30:Q30,S30:Z30,AC30:BD30)</f>
        <v>0</v>
      </c>
      <c r="BF30" s="314">
        <f>AB60</f>
        <v>109.47</v>
      </c>
      <c r="BG30" s="117">
        <f t="shared" ref="BG30:BG58" si="13">D30-BF30</f>
        <v>-21.289999999999992</v>
      </c>
      <c r="BH30" s="296"/>
      <c r="BI30" s="295"/>
      <c r="BK30" s="583"/>
      <c r="BL30" s="578"/>
    </row>
    <row r="31" spans="1:64" x14ac:dyDescent="0.25">
      <c r="A31" s="319" t="s">
        <v>442</v>
      </c>
      <c r="B31" s="320" t="s">
        <v>257</v>
      </c>
      <c r="C31" s="314" t="s">
        <v>258</v>
      </c>
      <c r="D31" s="578">
        <v>28.29</v>
      </c>
      <c r="E31" s="328">
        <f t="shared" si="10"/>
        <v>0</v>
      </c>
      <c r="F31" s="325">
        <f t="shared" si="8"/>
        <v>0</v>
      </c>
      <c r="G31" s="330"/>
      <c r="H31" s="330"/>
      <c r="I31" s="330"/>
      <c r="J31" s="330"/>
      <c r="K31" s="330"/>
      <c r="L31" s="330"/>
      <c r="M31" s="330"/>
      <c r="N31" s="330"/>
      <c r="O31" s="330"/>
      <c r="P31" s="330"/>
      <c r="Q31" s="330"/>
      <c r="R31" s="325">
        <f>SUM(S31:Z31,AD31:BC31,AB31)</f>
        <v>0</v>
      </c>
      <c r="S31" s="330"/>
      <c r="T31" s="330"/>
      <c r="U31" s="330"/>
      <c r="V31" s="330"/>
      <c r="W31" s="330"/>
      <c r="X31" s="330"/>
      <c r="Y31" s="330"/>
      <c r="Z31" s="330"/>
      <c r="AA31" s="551">
        <f>SUM(AB31,AD31:AQ31)</f>
        <v>0</v>
      </c>
      <c r="AB31" s="330"/>
      <c r="AC31" s="337">
        <f>D31-BE31</f>
        <v>28.29</v>
      </c>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25">
        <f>SUM(G31:Q31,S31:Z31,AD31:BD31,AB31)</f>
        <v>0</v>
      </c>
      <c r="BF31" s="314">
        <f>AC60</f>
        <v>231.69</v>
      </c>
      <c r="BG31" s="117">
        <f t="shared" si="13"/>
        <v>-203.4</v>
      </c>
      <c r="BH31" s="296"/>
      <c r="BI31" s="295"/>
      <c r="BK31" s="583"/>
      <c r="BL31" s="578"/>
    </row>
    <row r="32" spans="1:64" x14ac:dyDescent="0.25">
      <c r="A32" s="319" t="s">
        <v>442</v>
      </c>
      <c r="B32" s="320" t="s">
        <v>443</v>
      </c>
      <c r="C32" s="314" t="s">
        <v>245</v>
      </c>
      <c r="D32" s="594"/>
      <c r="E32" s="328">
        <f t="shared" si="10"/>
        <v>0</v>
      </c>
      <c r="F32" s="325">
        <f t="shared" si="8"/>
        <v>0</v>
      </c>
      <c r="G32" s="330"/>
      <c r="H32" s="330"/>
      <c r="I32" s="330"/>
      <c r="J32" s="330"/>
      <c r="K32" s="330"/>
      <c r="L32" s="330"/>
      <c r="M32" s="330"/>
      <c r="N32" s="330"/>
      <c r="O32" s="330"/>
      <c r="P32" s="330"/>
      <c r="Q32" s="330"/>
      <c r="R32" s="325">
        <f>SUM(S32:Z32,AE32:BC32,AB32:AC32)</f>
        <v>0</v>
      </c>
      <c r="S32" s="330"/>
      <c r="T32" s="330"/>
      <c r="U32" s="330"/>
      <c r="V32" s="330"/>
      <c r="W32" s="330"/>
      <c r="X32" s="330"/>
      <c r="Y32" s="330"/>
      <c r="Z32" s="330"/>
      <c r="AA32" s="551">
        <f>SUM(AB32:AC32,AE32:AQ32)</f>
        <v>0</v>
      </c>
      <c r="AB32" s="330"/>
      <c r="AC32" s="330"/>
      <c r="AD32" s="337">
        <f>D32-BE32</f>
        <v>0</v>
      </c>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25">
        <f>SUM(G32:Q32,S32:Z32,AE32:BD32,AB32:AC32)</f>
        <v>0</v>
      </c>
      <c r="BF32" s="314">
        <f>AD60</f>
        <v>0</v>
      </c>
      <c r="BG32" s="117">
        <f t="shared" si="13"/>
        <v>0</v>
      </c>
      <c r="BH32" s="296"/>
      <c r="BI32" s="295"/>
      <c r="BK32" s="583"/>
      <c r="BL32" s="578"/>
    </row>
    <row r="33" spans="1:64" x14ac:dyDescent="0.25">
      <c r="A33" s="319" t="s">
        <v>442</v>
      </c>
      <c r="B33" s="320" t="s">
        <v>444</v>
      </c>
      <c r="C33" s="314" t="s">
        <v>436</v>
      </c>
      <c r="D33" s="578">
        <v>0.21</v>
      </c>
      <c r="E33" s="328">
        <f t="shared" si="10"/>
        <v>0</v>
      </c>
      <c r="F33" s="325">
        <f t="shared" si="8"/>
        <v>0</v>
      </c>
      <c r="G33" s="330"/>
      <c r="H33" s="330"/>
      <c r="I33" s="330"/>
      <c r="J33" s="330"/>
      <c r="K33" s="330"/>
      <c r="L33" s="330"/>
      <c r="M33" s="330"/>
      <c r="N33" s="330"/>
      <c r="O33" s="330"/>
      <c r="P33" s="330"/>
      <c r="Q33" s="330"/>
      <c r="R33" s="325">
        <f>SUM(S33:Z33,AF33:BC33,AB33:AD33)</f>
        <v>0</v>
      </c>
      <c r="S33" s="330"/>
      <c r="T33" s="330"/>
      <c r="U33" s="330"/>
      <c r="V33" s="330"/>
      <c r="W33" s="330"/>
      <c r="X33" s="330"/>
      <c r="Y33" s="330"/>
      <c r="Z33" s="330"/>
      <c r="AA33" s="551">
        <f>SUM(AB33:AD33,AF33:AQ33)</f>
        <v>0</v>
      </c>
      <c r="AB33" s="330"/>
      <c r="AC33" s="330"/>
      <c r="AD33" s="330"/>
      <c r="AE33" s="337">
        <f>D33-BE33</f>
        <v>0.21</v>
      </c>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25">
        <f>SUM(G33:Q33,S33:Z33,AF33:BD33,AB33:AD33)</f>
        <v>0</v>
      </c>
      <c r="BF33" s="314">
        <f>AE60</f>
        <v>0.22999999999999998</v>
      </c>
      <c r="BG33" s="117">
        <f t="shared" si="13"/>
        <v>-1.999999999999999E-2</v>
      </c>
      <c r="BH33" s="296"/>
      <c r="BI33" s="295"/>
      <c r="BK33" s="583"/>
      <c r="BL33" s="578"/>
    </row>
    <row r="34" spans="1:64" x14ac:dyDescent="0.25">
      <c r="A34" s="319" t="s">
        <v>442</v>
      </c>
      <c r="B34" s="320" t="s">
        <v>277</v>
      </c>
      <c r="C34" s="314" t="s">
        <v>246</v>
      </c>
      <c r="D34" s="578">
        <v>2.13</v>
      </c>
      <c r="E34" s="328">
        <f t="shared" si="10"/>
        <v>0</v>
      </c>
      <c r="F34" s="325">
        <f t="shared" si="8"/>
        <v>0</v>
      </c>
      <c r="G34" s="330"/>
      <c r="H34" s="330"/>
      <c r="I34" s="330"/>
      <c r="J34" s="330"/>
      <c r="K34" s="330"/>
      <c r="L34" s="330"/>
      <c r="M34" s="330"/>
      <c r="N34" s="330"/>
      <c r="O34" s="330"/>
      <c r="P34" s="330"/>
      <c r="Q34" s="330"/>
      <c r="R34" s="325">
        <f>SUM(S34:Z34,AG34:BC34,AB34:AE34)</f>
        <v>0</v>
      </c>
      <c r="S34" s="330"/>
      <c r="T34" s="330"/>
      <c r="U34" s="330"/>
      <c r="V34" s="330"/>
      <c r="W34" s="330"/>
      <c r="X34" s="330"/>
      <c r="Y34" s="330"/>
      <c r="Z34" s="330"/>
      <c r="AA34" s="551">
        <f>SUM(AB34:AE34,AG34:AQ34)</f>
        <v>0</v>
      </c>
      <c r="AB34" s="330"/>
      <c r="AC34" s="330"/>
      <c r="AD34" s="330"/>
      <c r="AE34" s="330"/>
      <c r="AF34" s="337">
        <f>D34-BE34</f>
        <v>2.13</v>
      </c>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25">
        <f>SUM(G34:Q34,S34:Z34,AG34:BD34,AB34:AE34)</f>
        <v>0</v>
      </c>
      <c r="BF34" s="314">
        <f>AF60</f>
        <v>2.13</v>
      </c>
      <c r="BG34" s="117">
        <f t="shared" si="13"/>
        <v>0</v>
      </c>
      <c r="BH34" s="296"/>
      <c r="BI34" s="295"/>
      <c r="BK34" s="583"/>
      <c r="BL34" s="578"/>
    </row>
    <row r="35" spans="1:64" x14ac:dyDescent="0.25">
      <c r="A35" s="319" t="s">
        <v>442</v>
      </c>
      <c r="B35" s="320" t="s">
        <v>445</v>
      </c>
      <c r="C35" s="314" t="s">
        <v>437</v>
      </c>
      <c r="D35" s="578">
        <v>2.25</v>
      </c>
      <c r="E35" s="328">
        <f t="shared" si="10"/>
        <v>0</v>
      </c>
      <c r="F35" s="325">
        <f t="shared" si="8"/>
        <v>0</v>
      </c>
      <c r="G35" s="330"/>
      <c r="H35" s="330"/>
      <c r="I35" s="330"/>
      <c r="J35" s="330"/>
      <c r="K35" s="330"/>
      <c r="L35" s="330"/>
      <c r="M35" s="330"/>
      <c r="N35" s="330"/>
      <c r="O35" s="330"/>
      <c r="P35" s="330"/>
      <c r="Q35" s="330"/>
      <c r="R35" s="325">
        <f>SUM(S35:Z35,AH35:BC35,AB35:AF35)</f>
        <v>0</v>
      </c>
      <c r="S35" s="330"/>
      <c r="T35" s="330"/>
      <c r="U35" s="330"/>
      <c r="V35" s="330"/>
      <c r="W35" s="330"/>
      <c r="X35" s="330"/>
      <c r="Y35" s="330"/>
      <c r="Z35" s="330"/>
      <c r="AA35" s="551">
        <f>SUM(AB35:AF35,AH35:AQ35)</f>
        <v>0</v>
      </c>
      <c r="AB35" s="330"/>
      <c r="AC35" s="330"/>
      <c r="AD35" s="330"/>
      <c r="AE35" s="330"/>
      <c r="AF35" s="330"/>
      <c r="AG35" s="337">
        <f>D35-BE35</f>
        <v>2.25</v>
      </c>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25">
        <f>SUM(G35:Q35,S35:Z35,AH35:BD35,AB35:AF35)</f>
        <v>0</v>
      </c>
      <c r="BF35" s="314">
        <f>AG60</f>
        <v>3.25</v>
      </c>
      <c r="BG35" s="117">
        <f t="shared" si="13"/>
        <v>-1</v>
      </c>
      <c r="BH35" s="296"/>
      <c r="BI35" s="295"/>
      <c r="BK35" s="583"/>
      <c r="BL35" s="578"/>
    </row>
    <row r="36" spans="1:64" x14ac:dyDescent="0.25">
      <c r="A36" s="319" t="s">
        <v>442</v>
      </c>
      <c r="B36" s="320" t="s">
        <v>449</v>
      </c>
      <c r="C36" s="314" t="s">
        <v>438</v>
      </c>
      <c r="D36" s="578">
        <v>0.1</v>
      </c>
      <c r="E36" s="328">
        <f t="shared" si="10"/>
        <v>0</v>
      </c>
      <c r="F36" s="325">
        <f t="shared" si="8"/>
        <v>0</v>
      </c>
      <c r="G36" s="330"/>
      <c r="H36" s="330"/>
      <c r="I36" s="330"/>
      <c r="J36" s="330"/>
      <c r="K36" s="330"/>
      <c r="L36" s="330"/>
      <c r="M36" s="330"/>
      <c r="N36" s="330"/>
      <c r="O36" s="330"/>
      <c r="P36" s="330"/>
      <c r="Q36" s="330"/>
      <c r="R36" s="325">
        <f>SUM(S36:Z36,AI36:BC36,AB36:AG36)</f>
        <v>0</v>
      </c>
      <c r="S36" s="330"/>
      <c r="T36" s="330"/>
      <c r="U36" s="330"/>
      <c r="V36" s="330"/>
      <c r="W36" s="330"/>
      <c r="X36" s="330"/>
      <c r="Y36" s="330"/>
      <c r="Z36" s="330"/>
      <c r="AA36" s="551">
        <f>SUM(AB36:AG36,AI36:AQ36)</f>
        <v>0</v>
      </c>
      <c r="AB36" s="330"/>
      <c r="AC36" s="330"/>
      <c r="AD36" s="330"/>
      <c r="AE36" s="330"/>
      <c r="AF36" s="330"/>
      <c r="AG36" s="330"/>
      <c r="AH36" s="337">
        <f>D36-BE36</f>
        <v>0.1</v>
      </c>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25">
        <f>SUM(G36:Q36,S36:Z36,AI36:BD36,AB36:AG36)</f>
        <v>0</v>
      </c>
      <c r="BF36" s="314">
        <f>AH60</f>
        <v>0.11</v>
      </c>
      <c r="BG36" s="117">
        <f t="shared" si="13"/>
        <v>-9.999999999999995E-3</v>
      </c>
      <c r="BH36" s="296"/>
      <c r="BI36" s="295"/>
      <c r="BK36" s="583"/>
      <c r="BL36" s="578"/>
    </row>
    <row r="37" spans="1:64" x14ac:dyDescent="0.25">
      <c r="A37" s="319" t="s">
        <v>442</v>
      </c>
      <c r="B37" s="320" t="s">
        <v>363</v>
      </c>
      <c r="C37" s="314" t="s">
        <v>364</v>
      </c>
      <c r="D37" s="580">
        <v>0.08</v>
      </c>
      <c r="E37" s="328">
        <f t="shared" si="10"/>
        <v>0</v>
      </c>
      <c r="F37" s="325">
        <f t="shared" si="8"/>
        <v>0</v>
      </c>
      <c r="G37" s="330"/>
      <c r="H37" s="330"/>
      <c r="I37" s="330"/>
      <c r="J37" s="330"/>
      <c r="K37" s="330"/>
      <c r="L37" s="330"/>
      <c r="M37" s="330"/>
      <c r="N37" s="330"/>
      <c r="O37" s="330"/>
      <c r="P37" s="330"/>
      <c r="Q37" s="330"/>
      <c r="R37" s="325">
        <f>SUM(S37:Z37,AJ37:BC37,AB37:AH37)</f>
        <v>0</v>
      </c>
      <c r="S37" s="330"/>
      <c r="T37" s="330"/>
      <c r="U37" s="330"/>
      <c r="V37" s="330"/>
      <c r="W37" s="330"/>
      <c r="X37" s="330"/>
      <c r="Y37" s="330"/>
      <c r="Z37" s="330"/>
      <c r="AA37" s="551">
        <f>SUM(AB37:AH37,AJ37:AQ37)</f>
        <v>0</v>
      </c>
      <c r="AB37" s="330"/>
      <c r="AC37" s="330"/>
      <c r="AD37" s="330"/>
      <c r="AE37" s="330"/>
      <c r="AF37" s="330"/>
      <c r="AG37" s="330"/>
      <c r="AH37" s="330"/>
      <c r="AI37" s="337">
        <f>D37-BE37</f>
        <v>0.08</v>
      </c>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25">
        <f>SUM(G37:Q37,S37:Z37,AJ37:BD37,AB37:AH37)</f>
        <v>0</v>
      </c>
      <c r="BF37" s="314">
        <f>AI60</f>
        <v>0.26</v>
      </c>
      <c r="BG37" s="117">
        <f t="shared" si="13"/>
        <v>-0.18</v>
      </c>
      <c r="BH37" s="296"/>
      <c r="BI37" s="295"/>
      <c r="BK37" s="583"/>
      <c r="BL37" s="578"/>
    </row>
    <row r="38" spans="1:64" x14ac:dyDescent="0.25">
      <c r="A38" s="319" t="s">
        <v>442</v>
      </c>
      <c r="B38" s="320" t="s">
        <v>450</v>
      </c>
      <c r="C38" s="314" t="s">
        <v>439</v>
      </c>
      <c r="D38" s="601"/>
      <c r="E38" s="328">
        <f t="shared" si="10"/>
        <v>0</v>
      </c>
      <c r="F38" s="325">
        <f t="shared" si="8"/>
        <v>0</v>
      </c>
      <c r="G38" s="330"/>
      <c r="H38" s="330"/>
      <c r="I38" s="330"/>
      <c r="J38" s="330"/>
      <c r="K38" s="330"/>
      <c r="L38" s="330"/>
      <c r="M38" s="330"/>
      <c r="N38" s="330"/>
      <c r="O38" s="330"/>
      <c r="P38" s="330"/>
      <c r="Q38" s="330"/>
      <c r="R38" s="325">
        <f>SUM(S38:Z38,AK38:BC38,AB38:AI38)</f>
        <v>0</v>
      </c>
      <c r="S38" s="330"/>
      <c r="T38" s="330"/>
      <c r="U38" s="330"/>
      <c r="V38" s="330"/>
      <c r="W38" s="330"/>
      <c r="X38" s="330"/>
      <c r="Y38" s="330"/>
      <c r="Z38" s="330"/>
      <c r="AA38" s="551">
        <f>SUM(AB38:AI38,AK38:AQ38)</f>
        <v>0</v>
      </c>
      <c r="AB38" s="330"/>
      <c r="AC38" s="330"/>
      <c r="AD38" s="330"/>
      <c r="AE38" s="330"/>
      <c r="AF38" s="330"/>
      <c r="AG38" s="330"/>
      <c r="AH38" s="330"/>
      <c r="AI38" s="330"/>
      <c r="AJ38" s="337">
        <f>D38-BE38</f>
        <v>0</v>
      </c>
      <c r="AK38" s="330"/>
      <c r="AL38" s="330"/>
      <c r="AM38" s="330"/>
      <c r="AN38" s="330"/>
      <c r="AO38" s="330"/>
      <c r="AP38" s="330"/>
      <c r="AQ38" s="330"/>
      <c r="AR38" s="330"/>
      <c r="AS38" s="330"/>
      <c r="AT38" s="330"/>
      <c r="AU38" s="330"/>
      <c r="AV38" s="330"/>
      <c r="AW38" s="330"/>
      <c r="AX38" s="330"/>
      <c r="AY38" s="330"/>
      <c r="AZ38" s="330"/>
      <c r="BA38" s="330"/>
      <c r="BB38" s="330"/>
      <c r="BC38" s="330"/>
      <c r="BD38" s="330"/>
      <c r="BE38" s="325">
        <f>SUM(G38:Q38,S38:Z38,AK38:BD38,AB38:AI38)</f>
        <v>0</v>
      </c>
      <c r="BF38" s="314">
        <f>AJ60</f>
        <v>0</v>
      </c>
      <c r="BG38" s="117">
        <f t="shared" si="13"/>
        <v>0</v>
      </c>
      <c r="BH38" s="296"/>
      <c r="BI38" s="295"/>
      <c r="BK38" s="583"/>
      <c r="BL38" s="578"/>
    </row>
    <row r="39" spans="1:64" x14ac:dyDescent="0.25">
      <c r="A39" s="319" t="s">
        <v>442</v>
      </c>
      <c r="B39" s="320" t="s">
        <v>454</v>
      </c>
      <c r="C39" s="314" t="s">
        <v>156</v>
      </c>
      <c r="D39" s="578">
        <v>8.1300000000000008</v>
      </c>
      <c r="E39" s="328">
        <f t="shared" si="10"/>
        <v>0</v>
      </c>
      <c r="F39" s="325">
        <f t="shared" si="8"/>
        <v>0</v>
      </c>
      <c r="G39" s="330"/>
      <c r="H39" s="330"/>
      <c r="I39" s="330"/>
      <c r="J39" s="330"/>
      <c r="K39" s="330"/>
      <c r="L39" s="330"/>
      <c r="M39" s="330"/>
      <c r="N39" s="330"/>
      <c r="O39" s="330"/>
      <c r="P39" s="330"/>
      <c r="Q39" s="330"/>
      <c r="R39" s="325">
        <f>SUM(S39:Z39,AL39:BC39,AB39:AJ39)</f>
        <v>0</v>
      </c>
      <c r="S39" s="330"/>
      <c r="T39" s="330"/>
      <c r="U39" s="330"/>
      <c r="V39" s="330"/>
      <c r="W39" s="330"/>
      <c r="X39" s="330"/>
      <c r="Y39" s="330"/>
      <c r="Z39" s="330"/>
      <c r="AA39" s="551">
        <f>SUM(AB39:AJ39,AL39:AQ39)</f>
        <v>0</v>
      </c>
      <c r="AB39" s="330"/>
      <c r="AC39" s="330"/>
      <c r="AD39" s="330"/>
      <c r="AE39" s="330"/>
      <c r="AF39" s="330"/>
      <c r="AG39" s="330"/>
      <c r="AH39" s="330"/>
      <c r="AI39" s="330"/>
      <c r="AJ39" s="330"/>
      <c r="AK39" s="337">
        <f>D39-BE39</f>
        <v>8.1300000000000008</v>
      </c>
      <c r="AL39" s="330"/>
      <c r="AM39" s="330"/>
      <c r="AN39" s="330"/>
      <c r="AO39" s="330"/>
      <c r="AP39" s="330"/>
      <c r="AQ39" s="330"/>
      <c r="AR39" s="330"/>
      <c r="AS39" s="330"/>
      <c r="AT39" s="330"/>
      <c r="AU39" s="330"/>
      <c r="AV39" s="330"/>
      <c r="AW39" s="330"/>
      <c r="AX39" s="330"/>
      <c r="AY39" s="330"/>
      <c r="AZ39" s="330"/>
      <c r="BA39" s="330"/>
      <c r="BB39" s="330"/>
      <c r="BC39" s="330"/>
      <c r="BD39" s="330"/>
      <c r="BE39" s="325">
        <f>SUM(G39:Q39,S39:Z39,AL39:BD39,AB39:AJ39)</f>
        <v>0</v>
      </c>
      <c r="BF39" s="314">
        <f>AK60</f>
        <v>8.1300000000000008</v>
      </c>
      <c r="BG39" s="117">
        <f t="shared" si="13"/>
        <v>0</v>
      </c>
      <c r="BH39" s="296"/>
      <c r="BI39" s="295"/>
      <c r="BK39" s="583"/>
      <c r="BL39" s="578"/>
    </row>
    <row r="40" spans="1:64" x14ac:dyDescent="0.25">
      <c r="A40" s="319" t="s">
        <v>442</v>
      </c>
      <c r="B40" s="320" t="s">
        <v>88</v>
      </c>
      <c r="C40" s="314" t="s">
        <v>77</v>
      </c>
      <c r="D40" s="580">
        <v>0.16</v>
      </c>
      <c r="E40" s="328">
        <f t="shared" si="10"/>
        <v>0</v>
      </c>
      <c r="F40" s="325">
        <f t="shared" si="8"/>
        <v>0</v>
      </c>
      <c r="G40" s="330"/>
      <c r="H40" s="330"/>
      <c r="I40" s="330"/>
      <c r="J40" s="330"/>
      <c r="K40" s="330"/>
      <c r="L40" s="330"/>
      <c r="M40" s="330"/>
      <c r="N40" s="330"/>
      <c r="O40" s="330"/>
      <c r="P40" s="330"/>
      <c r="Q40" s="330"/>
      <c r="R40" s="325">
        <f>SUM(S40:Z40,AM40:BC40,AB40:AK40)</f>
        <v>0</v>
      </c>
      <c r="S40" s="330"/>
      <c r="T40" s="330"/>
      <c r="U40" s="330"/>
      <c r="V40" s="330"/>
      <c r="W40" s="330"/>
      <c r="X40" s="330"/>
      <c r="Y40" s="330"/>
      <c r="Z40" s="330"/>
      <c r="AA40" s="551">
        <f>SUM(AB40:AK40,AM40:AQ40)</f>
        <v>0</v>
      </c>
      <c r="AB40" s="330"/>
      <c r="AC40" s="330"/>
      <c r="AD40" s="330"/>
      <c r="AE40" s="330"/>
      <c r="AF40" s="330"/>
      <c r="AG40" s="330"/>
      <c r="AH40" s="330"/>
      <c r="AI40" s="330"/>
      <c r="AJ40" s="330"/>
      <c r="AK40" s="330"/>
      <c r="AL40" s="337">
        <f>D40-BE40</f>
        <v>0.16</v>
      </c>
      <c r="AM40" s="330"/>
      <c r="AN40" s="330"/>
      <c r="AO40" s="330"/>
      <c r="AP40" s="330"/>
      <c r="AQ40" s="330"/>
      <c r="AR40" s="330"/>
      <c r="AS40" s="330"/>
      <c r="AT40" s="330"/>
      <c r="AU40" s="330"/>
      <c r="AV40" s="330"/>
      <c r="AW40" s="330"/>
      <c r="AX40" s="330"/>
      <c r="AY40" s="330"/>
      <c r="AZ40" s="330"/>
      <c r="BA40" s="330"/>
      <c r="BB40" s="330"/>
      <c r="BC40" s="330"/>
      <c r="BD40" s="330"/>
      <c r="BE40" s="325">
        <f>SUM(G40:Q40,S40:Z40,AM40:BD40,AB40:AK40)</f>
        <v>0</v>
      </c>
      <c r="BF40" s="314">
        <f>AL60</f>
        <v>0.16</v>
      </c>
      <c r="BG40" s="117">
        <f t="shared" si="13"/>
        <v>0</v>
      </c>
      <c r="BH40" s="296"/>
      <c r="BI40" s="295"/>
      <c r="BK40" s="583"/>
      <c r="BL40" s="578"/>
    </row>
    <row r="41" spans="1:64" x14ac:dyDescent="0.25">
      <c r="A41" s="319" t="s">
        <v>442</v>
      </c>
      <c r="B41" s="320" t="s">
        <v>98</v>
      </c>
      <c r="C41" s="314" t="s">
        <v>103</v>
      </c>
      <c r="D41" s="580">
        <v>0.19</v>
      </c>
      <c r="E41" s="328">
        <f t="shared" si="10"/>
        <v>0</v>
      </c>
      <c r="F41" s="325">
        <f t="shared" si="8"/>
        <v>0</v>
      </c>
      <c r="G41" s="330"/>
      <c r="H41" s="330"/>
      <c r="I41" s="330"/>
      <c r="J41" s="330"/>
      <c r="K41" s="330"/>
      <c r="L41" s="330"/>
      <c r="M41" s="330"/>
      <c r="N41" s="330"/>
      <c r="O41" s="330"/>
      <c r="P41" s="330"/>
      <c r="Q41" s="330"/>
      <c r="R41" s="325">
        <f>SUM(S41:Z41,AN41:BC41,AB41:AL41)</f>
        <v>0</v>
      </c>
      <c r="S41" s="330"/>
      <c r="T41" s="330"/>
      <c r="U41" s="330"/>
      <c r="V41" s="330"/>
      <c r="W41" s="330"/>
      <c r="X41" s="330"/>
      <c r="Y41" s="330"/>
      <c r="Z41" s="330"/>
      <c r="AA41" s="551">
        <f>SUM(AB41:AL41,AN41:AQ41)</f>
        <v>0</v>
      </c>
      <c r="AB41" s="330"/>
      <c r="AC41" s="330"/>
      <c r="AD41" s="330"/>
      <c r="AE41" s="330"/>
      <c r="AF41" s="330"/>
      <c r="AG41" s="330"/>
      <c r="AH41" s="330"/>
      <c r="AI41" s="330"/>
      <c r="AJ41" s="330"/>
      <c r="AK41" s="330"/>
      <c r="AL41" s="330"/>
      <c r="AM41" s="337">
        <f>D41-BE41</f>
        <v>0.19</v>
      </c>
      <c r="AN41" s="330"/>
      <c r="AO41" s="330"/>
      <c r="AP41" s="330"/>
      <c r="AQ41" s="330"/>
      <c r="AR41" s="330"/>
      <c r="AS41" s="330"/>
      <c r="AT41" s="330"/>
      <c r="AU41" s="330"/>
      <c r="AV41" s="330"/>
      <c r="AW41" s="330"/>
      <c r="AX41" s="330"/>
      <c r="AY41" s="330"/>
      <c r="AZ41" s="330"/>
      <c r="BA41" s="330"/>
      <c r="BB41" s="330"/>
      <c r="BC41" s="330"/>
      <c r="BD41" s="330"/>
      <c r="BE41" s="325">
        <f>SUM(G41:Q41,S41:Z41,AN41:BD41,AB41:AL41)</f>
        <v>0</v>
      </c>
      <c r="BF41" s="314">
        <f>AM60</f>
        <v>0.19</v>
      </c>
      <c r="BG41" s="117">
        <f t="shared" si="13"/>
        <v>0</v>
      </c>
      <c r="BH41" s="296"/>
      <c r="BI41" s="295"/>
      <c r="BK41" s="583"/>
      <c r="BL41" s="578"/>
    </row>
    <row r="42" spans="1:64" x14ac:dyDescent="0.25">
      <c r="A42" s="319" t="s">
        <v>442</v>
      </c>
      <c r="B42" s="320" t="s">
        <v>451</v>
      </c>
      <c r="C42" s="314" t="s">
        <v>48</v>
      </c>
      <c r="D42" s="578">
        <v>15.67</v>
      </c>
      <c r="E42" s="328">
        <f t="shared" si="10"/>
        <v>0</v>
      </c>
      <c r="F42" s="325">
        <f t="shared" si="8"/>
        <v>0</v>
      </c>
      <c r="G42" s="330"/>
      <c r="H42" s="330"/>
      <c r="I42" s="330"/>
      <c r="J42" s="330"/>
      <c r="K42" s="330"/>
      <c r="L42" s="330"/>
      <c r="M42" s="330"/>
      <c r="N42" s="330"/>
      <c r="O42" s="330"/>
      <c r="P42" s="330"/>
      <c r="Q42" s="330"/>
      <c r="R42" s="325">
        <f>SUM(S42:Z42,AO42:BC42,AB42:AM42)</f>
        <v>0</v>
      </c>
      <c r="S42" s="330"/>
      <c r="T42" s="330"/>
      <c r="U42" s="330"/>
      <c r="V42" s="330"/>
      <c r="W42" s="330"/>
      <c r="X42" s="330"/>
      <c r="Y42" s="330"/>
      <c r="Z42" s="330"/>
      <c r="AA42" s="551">
        <f>SUM(AB42:AM42,AO42:AQ42)</f>
        <v>0</v>
      </c>
      <c r="AB42" s="330"/>
      <c r="AC42" s="330"/>
      <c r="AD42" s="330"/>
      <c r="AE42" s="330"/>
      <c r="AF42" s="330"/>
      <c r="AG42" s="330"/>
      <c r="AH42" s="330"/>
      <c r="AI42" s="330"/>
      <c r="AJ42" s="330"/>
      <c r="AK42" s="330"/>
      <c r="AL42" s="330"/>
      <c r="AM42" s="330"/>
      <c r="AN42" s="337">
        <f>D42-BE42</f>
        <v>15.67</v>
      </c>
      <c r="AO42" s="330"/>
      <c r="AP42" s="330"/>
      <c r="AQ42" s="330"/>
      <c r="AR42" s="330"/>
      <c r="AS42" s="330"/>
      <c r="AT42" s="330"/>
      <c r="AU42" s="330"/>
      <c r="AV42" s="330"/>
      <c r="AW42" s="330"/>
      <c r="AX42" s="330"/>
      <c r="AY42" s="330"/>
      <c r="AZ42" s="330"/>
      <c r="BA42" s="330"/>
      <c r="BB42" s="330"/>
      <c r="BC42" s="330"/>
      <c r="BD42" s="330"/>
      <c r="BE42" s="325">
        <f>SUM(G42:Q42,S42:Z42,AO42:BD42,AB42:AM42)</f>
        <v>0</v>
      </c>
      <c r="BF42" s="314">
        <f>AN60</f>
        <v>19.03</v>
      </c>
      <c r="BG42" s="117">
        <f t="shared" si="13"/>
        <v>-3.3600000000000012</v>
      </c>
      <c r="BH42" s="296"/>
      <c r="BI42" s="295"/>
      <c r="BK42" s="583"/>
      <c r="BL42" s="578"/>
    </row>
    <row r="43" spans="1:64" x14ac:dyDescent="0.25">
      <c r="A43" s="319" t="s">
        <v>442</v>
      </c>
      <c r="B43" s="320" t="s">
        <v>452</v>
      </c>
      <c r="C43" s="314" t="s">
        <v>440</v>
      </c>
      <c r="D43" s="601"/>
      <c r="E43" s="328">
        <f t="shared" si="10"/>
        <v>0</v>
      </c>
      <c r="F43" s="325">
        <f t="shared" si="8"/>
        <v>0</v>
      </c>
      <c r="G43" s="330"/>
      <c r="H43" s="330"/>
      <c r="I43" s="330"/>
      <c r="J43" s="330"/>
      <c r="K43" s="330"/>
      <c r="L43" s="330"/>
      <c r="M43" s="330"/>
      <c r="N43" s="330"/>
      <c r="O43" s="330"/>
      <c r="P43" s="330"/>
      <c r="Q43" s="330"/>
      <c r="R43" s="325">
        <f>SUM(S43:Z43,AP43:BC43,AB43:AN43)</f>
        <v>0</v>
      </c>
      <c r="S43" s="330"/>
      <c r="T43" s="330"/>
      <c r="U43" s="330"/>
      <c r="V43" s="330"/>
      <c r="W43" s="330"/>
      <c r="X43" s="330"/>
      <c r="Y43" s="330"/>
      <c r="Z43" s="330"/>
      <c r="AA43" s="551">
        <f>SUM(AB43:AN43,AP43:AQ43)</f>
        <v>0</v>
      </c>
      <c r="AB43" s="330"/>
      <c r="AC43" s="330"/>
      <c r="AD43" s="330"/>
      <c r="AE43" s="330"/>
      <c r="AF43" s="330"/>
      <c r="AG43" s="330"/>
      <c r="AH43" s="330"/>
      <c r="AI43" s="330"/>
      <c r="AJ43" s="330"/>
      <c r="AK43" s="330"/>
      <c r="AL43" s="330"/>
      <c r="AM43" s="330"/>
      <c r="AN43" s="330"/>
      <c r="AO43" s="337">
        <f>D43-BE43</f>
        <v>0</v>
      </c>
      <c r="AP43" s="330"/>
      <c r="AQ43" s="330"/>
      <c r="AR43" s="330"/>
      <c r="AS43" s="330"/>
      <c r="AT43" s="330"/>
      <c r="AU43" s="330"/>
      <c r="AV43" s="330"/>
      <c r="AW43" s="330"/>
      <c r="AX43" s="330"/>
      <c r="AY43" s="330"/>
      <c r="AZ43" s="330"/>
      <c r="BA43" s="330"/>
      <c r="BB43" s="330"/>
      <c r="BC43" s="330"/>
      <c r="BD43" s="330"/>
      <c r="BE43" s="325">
        <f>SUM(G43:Q43,S43:Z43,AP43:BD43,AB43:AN43)</f>
        <v>0</v>
      </c>
      <c r="BF43" s="314">
        <f>AO60</f>
        <v>0</v>
      </c>
      <c r="BG43" s="117">
        <f t="shared" si="13"/>
        <v>0</v>
      </c>
      <c r="BH43" s="296"/>
      <c r="BI43" s="295"/>
      <c r="BK43" s="583"/>
      <c r="BL43" s="578"/>
    </row>
    <row r="44" spans="1:64" x14ac:dyDescent="0.25">
      <c r="A44" s="319" t="s">
        <v>442</v>
      </c>
      <c r="B44" s="320" t="s">
        <v>453</v>
      </c>
      <c r="C44" s="314" t="s">
        <v>441</v>
      </c>
      <c r="D44" s="601"/>
      <c r="E44" s="328">
        <f t="shared" si="10"/>
        <v>0</v>
      </c>
      <c r="F44" s="325">
        <f t="shared" si="8"/>
        <v>0</v>
      </c>
      <c r="G44" s="330"/>
      <c r="H44" s="330"/>
      <c r="I44" s="330"/>
      <c r="J44" s="330"/>
      <c r="K44" s="330"/>
      <c r="L44" s="330"/>
      <c r="M44" s="330"/>
      <c r="N44" s="330"/>
      <c r="O44" s="330"/>
      <c r="P44" s="330"/>
      <c r="Q44" s="330"/>
      <c r="R44" s="325">
        <f>SUM(S44:Z44,AQ44:BC44,AB44:AO44)</f>
        <v>0</v>
      </c>
      <c r="S44" s="330"/>
      <c r="T44" s="330"/>
      <c r="U44" s="330"/>
      <c r="V44" s="330"/>
      <c r="W44" s="330"/>
      <c r="X44" s="330"/>
      <c r="Y44" s="330"/>
      <c r="Z44" s="330"/>
      <c r="AA44" s="551">
        <f>SUM(AB44:AO44,AQ44)</f>
        <v>0</v>
      </c>
      <c r="AB44" s="330"/>
      <c r="AC44" s="330"/>
      <c r="AD44" s="330"/>
      <c r="AE44" s="330"/>
      <c r="AF44" s="330"/>
      <c r="AG44" s="330"/>
      <c r="AH44" s="330"/>
      <c r="AI44" s="330"/>
      <c r="AJ44" s="330"/>
      <c r="AK44" s="330"/>
      <c r="AL44" s="330"/>
      <c r="AM44" s="330"/>
      <c r="AN44" s="330"/>
      <c r="AO44" s="330"/>
      <c r="AP44" s="337">
        <f>D44-BE44</f>
        <v>0</v>
      </c>
      <c r="AQ44" s="330"/>
      <c r="AR44" s="330"/>
      <c r="AS44" s="330"/>
      <c r="AT44" s="330"/>
      <c r="AU44" s="330"/>
      <c r="AV44" s="330"/>
      <c r="AW44" s="330"/>
      <c r="AX44" s="330"/>
      <c r="AY44" s="330"/>
      <c r="AZ44" s="330"/>
      <c r="BA44" s="330"/>
      <c r="BB44" s="330"/>
      <c r="BC44" s="330"/>
      <c r="BD44" s="330"/>
      <c r="BE44" s="325">
        <f>SUM(G44:Q44,S44:Z44,AQ44:BD44,AB44:AO44)</f>
        <v>0</v>
      </c>
      <c r="BF44" s="314">
        <f>AP60</f>
        <v>0</v>
      </c>
      <c r="BG44" s="117">
        <f t="shared" si="13"/>
        <v>0</v>
      </c>
      <c r="BH44" s="296"/>
      <c r="BI44" s="295"/>
      <c r="BK44" s="583"/>
      <c r="BL44" s="578"/>
    </row>
    <row r="45" spans="1:64" x14ac:dyDescent="0.25">
      <c r="A45" s="319" t="s">
        <v>442</v>
      </c>
      <c r="B45" s="320" t="s">
        <v>345</v>
      </c>
      <c r="C45" s="314" t="s">
        <v>346</v>
      </c>
      <c r="D45" s="580">
        <v>0.84</v>
      </c>
      <c r="E45" s="328">
        <f t="shared" si="10"/>
        <v>0</v>
      </c>
      <c r="F45" s="325">
        <f t="shared" si="8"/>
        <v>0</v>
      </c>
      <c r="G45" s="330"/>
      <c r="H45" s="330"/>
      <c r="I45" s="330"/>
      <c r="J45" s="330"/>
      <c r="K45" s="330"/>
      <c r="L45" s="330"/>
      <c r="M45" s="330"/>
      <c r="N45" s="330"/>
      <c r="O45" s="330"/>
      <c r="P45" s="330"/>
      <c r="Q45" s="330"/>
      <c r="R45" s="325">
        <f>SUM(S45:Z45,AR45:BC45,AB45:AP45)</f>
        <v>0</v>
      </c>
      <c r="S45" s="330"/>
      <c r="T45" s="330"/>
      <c r="U45" s="330"/>
      <c r="V45" s="330"/>
      <c r="W45" s="330"/>
      <c r="X45" s="330"/>
      <c r="Y45" s="330"/>
      <c r="Z45" s="330"/>
      <c r="AA45" s="551">
        <f>SUM(AB45:AP45)</f>
        <v>0</v>
      </c>
      <c r="AB45" s="330"/>
      <c r="AC45" s="330"/>
      <c r="AD45" s="330"/>
      <c r="AE45" s="330"/>
      <c r="AF45" s="330"/>
      <c r="AG45" s="330"/>
      <c r="AH45" s="330"/>
      <c r="AI45" s="330"/>
      <c r="AJ45" s="330"/>
      <c r="AK45" s="330"/>
      <c r="AL45" s="330"/>
      <c r="AM45" s="330"/>
      <c r="AN45" s="330"/>
      <c r="AO45" s="330"/>
      <c r="AP45" s="330"/>
      <c r="AQ45" s="337">
        <f>D45-BE45</f>
        <v>0.84</v>
      </c>
      <c r="AR45" s="330"/>
      <c r="AS45" s="330"/>
      <c r="AT45" s="330"/>
      <c r="AU45" s="330"/>
      <c r="AV45" s="330"/>
      <c r="AW45" s="330"/>
      <c r="AX45" s="330"/>
      <c r="AY45" s="330"/>
      <c r="AZ45" s="330"/>
      <c r="BA45" s="330"/>
      <c r="BB45" s="330"/>
      <c r="BC45" s="330"/>
      <c r="BD45" s="330"/>
      <c r="BE45" s="325">
        <f>SUM(G45:Q45,S45:Z45,AR45:BD45,AB45:AP45)</f>
        <v>0</v>
      </c>
      <c r="BF45" s="314">
        <f>AQ60</f>
        <v>0.84</v>
      </c>
      <c r="BG45" s="117">
        <f t="shared" si="13"/>
        <v>0</v>
      </c>
      <c r="BH45" s="296"/>
      <c r="BI45" s="295"/>
      <c r="BK45" s="583"/>
      <c r="BL45" s="578"/>
    </row>
    <row r="46" spans="1:64" x14ac:dyDescent="0.25">
      <c r="A46" s="319" t="s">
        <v>138</v>
      </c>
      <c r="B46" s="320" t="s">
        <v>128</v>
      </c>
      <c r="C46" s="314" t="s">
        <v>132</v>
      </c>
      <c r="D46" s="601"/>
      <c r="E46" s="328">
        <f t="shared" si="10"/>
        <v>0</v>
      </c>
      <c r="F46" s="325">
        <f t="shared" si="8"/>
        <v>0</v>
      </c>
      <c r="G46" s="330"/>
      <c r="H46" s="330"/>
      <c r="I46" s="330"/>
      <c r="J46" s="330"/>
      <c r="K46" s="330"/>
      <c r="L46" s="330"/>
      <c r="M46" s="330"/>
      <c r="N46" s="330"/>
      <c r="O46" s="330"/>
      <c r="P46" s="330"/>
      <c r="Q46" s="330"/>
      <c r="R46" s="325">
        <f>SUM(S46:Z46,AS46:BC46,AB46:AQ46)</f>
        <v>0</v>
      </c>
      <c r="S46" s="330"/>
      <c r="T46" s="330"/>
      <c r="U46" s="330"/>
      <c r="V46" s="330"/>
      <c r="W46" s="330"/>
      <c r="X46" s="330"/>
      <c r="Y46" s="330"/>
      <c r="Z46" s="330"/>
      <c r="AA46" s="551">
        <f>SUM(AB46:AQ46)</f>
        <v>0</v>
      </c>
      <c r="AB46" s="330"/>
      <c r="AC46" s="330"/>
      <c r="AD46" s="330"/>
      <c r="AE46" s="330"/>
      <c r="AF46" s="330"/>
      <c r="AG46" s="330"/>
      <c r="AH46" s="330"/>
      <c r="AI46" s="330"/>
      <c r="AJ46" s="330"/>
      <c r="AK46" s="330"/>
      <c r="AL46" s="330"/>
      <c r="AM46" s="330"/>
      <c r="AN46" s="330"/>
      <c r="AO46" s="330"/>
      <c r="AP46" s="330"/>
      <c r="AQ46" s="330"/>
      <c r="AR46" s="329">
        <f>D46-BE46</f>
        <v>0</v>
      </c>
      <c r="AS46" s="330"/>
      <c r="AT46" s="330"/>
      <c r="AU46" s="330"/>
      <c r="AV46" s="330"/>
      <c r="AW46" s="330"/>
      <c r="AX46" s="330"/>
      <c r="AY46" s="330"/>
      <c r="AZ46" s="330"/>
      <c r="BA46" s="330"/>
      <c r="BB46" s="330"/>
      <c r="BC46" s="330"/>
      <c r="BD46" s="330"/>
      <c r="BE46" s="325">
        <f>SUM(AS46:BD46,S46:Z46,G46:Q46,AB46:AQ46)</f>
        <v>0</v>
      </c>
      <c r="BF46" s="314">
        <f>AR60</f>
        <v>0</v>
      </c>
      <c r="BG46" s="117">
        <f t="shared" si="13"/>
        <v>0</v>
      </c>
      <c r="BH46" s="296"/>
      <c r="BI46" s="295"/>
      <c r="BK46" s="583"/>
      <c r="BL46" s="578"/>
    </row>
    <row r="47" spans="1:64" x14ac:dyDescent="0.25">
      <c r="A47" s="319" t="s">
        <v>183</v>
      </c>
      <c r="B47" s="320" t="s">
        <v>161</v>
      </c>
      <c r="C47" s="314" t="s">
        <v>159</v>
      </c>
      <c r="D47" s="578">
        <v>1.3</v>
      </c>
      <c r="E47" s="328">
        <f t="shared" si="10"/>
        <v>0</v>
      </c>
      <c r="F47" s="325">
        <f t="shared" si="8"/>
        <v>0</v>
      </c>
      <c r="G47" s="330"/>
      <c r="H47" s="330"/>
      <c r="I47" s="330"/>
      <c r="J47" s="330"/>
      <c r="K47" s="330"/>
      <c r="L47" s="330"/>
      <c r="M47" s="330"/>
      <c r="N47" s="330"/>
      <c r="O47" s="330"/>
      <c r="P47" s="330"/>
      <c r="Q47" s="330"/>
      <c r="R47" s="325">
        <f>SUM(S47:Z47,AT47:BC47,AB47:AR47)</f>
        <v>0</v>
      </c>
      <c r="S47" s="330"/>
      <c r="T47" s="330"/>
      <c r="U47" s="330"/>
      <c r="V47" s="330"/>
      <c r="W47" s="330"/>
      <c r="X47" s="330"/>
      <c r="Y47" s="330"/>
      <c r="Z47" s="330"/>
      <c r="AA47" s="551">
        <f t="shared" ref="AA47:AA58" si="14">SUM(AB47:AQ47)</f>
        <v>0</v>
      </c>
      <c r="AB47" s="330"/>
      <c r="AC47" s="330"/>
      <c r="AD47" s="330"/>
      <c r="AE47" s="330"/>
      <c r="AF47" s="330"/>
      <c r="AG47" s="330"/>
      <c r="AH47" s="330"/>
      <c r="AI47" s="330"/>
      <c r="AJ47" s="330"/>
      <c r="AK47" s="330"/>
      <c r="AL47" s="330"/>
      <c r="AM47" s="330"/>
      <c r="AN47" s="330"/>
      <c r="AO47" s="330"/>
      <c r="AP47" s="330"/>
      <c r="AQ47" s="330"/>
      <c r="AR47" s="330"/>
      <c r="AS47" s="329">
        <f>D47-BE47</f>
        <v>1.3</v>
      </c>
      <c r="AT47" s="330"/>
      <c r="AU47" s="330"/>
      <c r="AV47" s="330"/>
      <c r="AW47" s="330"/>
      <c r="AX47" s="330"/>
      <c r="AY47" s="330"/>
      <c r="AZ47" s="330"/>
      <c r="BA47" s="330"/>
      <c r="BB47" s="330"/>
      <c r="BC47" s="330"/>
      <c r="BD47" s="330"/>
      <c r="BE47" s="325">
        <f>SUM(AT47:BD47,S47:Z47,G47:Q47,AB47:AR47)</f>
        <v>0</v>
      </c>
      <c r="BF47" s="314">
        <f>AS60</f>
        <v>1.3900000000000001</v>
      </c>
      <c r="BG47" s="117">
        <f t="shared" si="13"/>
        <v>-9.000000000000008E-2</v>
      </c>
      <c r="BH47" s="296"/>
      <c r="BI47" s="295"/>
      <c r="BK47" s="583"/>
      <c r="BL47" s="579"/>
    </row>
    <row r="48" spans="1:64" x14ac:dyDescent="0.25">
      <c r="A48" s="319" t="s">
        <v>184</v>
      </c>
      <c r="B48" s="320" t="s">
        <v>162</v>
      </c>
      <c r="C48" s="314" t="s">
        <v>160</v>
      </c>
      <c r="D48" s="605"/>
      <c r="E48" s="328">
        <f t="shared" si="10"/>
        <v>0</v>
      </c>
      <c r="F48" s="325">
        <f t="shared" si="8"/>
        <v>0</v>
      </c>
      <c r="G48" s="330"/>
      <c r="H48" s="330"/>
      <c r="I48" s="330"/>
      <c r="J48" s="330"/>
      <c r="K48" s="330"/>
      <c r="L48" s="330"/>
      <c r="M48" s="330"/>
      <c r="N48" s="330"/>
      <c r="O48" s="330"/>
      <c r="P48" s="330"/>
      <c r="Q48" s="330"/>
      <c r="R48" s="325">
        <f>SUM(S48:Z48,AU48:BC48,AB48:AS48)</f>
        <v>0</v>
      </c>
      <c r="S48" s="330"/>
      <c r="T48" s="330"/>
      <c r="U48" s="330"/>
      <c r="V48" s="330"/>
      <c r="W48" s="330"/>
      <c r="X48" s="330"/>
      <c r="Y48" s="330"/>
      <c r="Z48" s="330"/>
      <c r="AA48" s="551">
        <f t="shared" si="14"/>
        <v>0</v>
      </c>
      <c r="AB48" s="330"/>
      <c r="AC48" s="330"/>
      <c r="AD48" s="330"/>
      <c r="AE48" s="330"/>
      <c r="AF48" s="330"/>
      <c r="AG48" s="330"/>
      <c r="AH48" s="330"/>
      <c r="AI48" s="330"/>
      <c r="AJ48" s="330"/>
      <c r="AK48" s="330"/>
      <c r="AL48" s="330"/>
      <c r="AM48" s="330"/>
      <c r="AN48" s="330"/>
      <c r="AO48" s="330"/>
      <c r="AP48" s="330"/>
      <c r="AQ48" s="330"/>
      <c r="AR48" s="330"/>
      <c r="AS48" s="330"/>
      <c r="AT48" s="329">
        <f>D48-BE48</f>
        <v>0</v>
      </c>
      <c r="AU48" s="330"/>
      <c r="AV48" s="330"/>
      <c r="AW48" s="330"/>
      <c r="AX48" s="330"/>
      <c r="AY48" s="330"/>
      <c r="AZ48" s="330"/>
      <c r="BA48" s="330"/>
      <c r="BB48" s="330"/>
      <c r="BC48" s="330"/>
      <c r="BD48" s="330"/>
      <c r="BE48" s="325">
        <f>SUM(AU48:BD48,AB48:AS48,G48:Q48,S48:Z48)</f>
        <v>0</v>
      </c>
      <c r="BF48" s="314">
        <f>AT60</f>
        <v>0</v>
      </c>
      <c r="BG48" s="117">
        <f t="shared" si="13"/>
        <v>0</v>
      </c>
      <c r="BH48" s="296"/>
      <c r="BI48" s="295"/>
      <c r="BK48" s="583"/>
      <c r="BL48" s="578"/>
    </row>
    <row r="49" spans="1:64" x14ac:dyDescent="0.25">
      <c r="A49" s="319" t="s">
        <v>185</v>
      </c>
      <c r="B49" s="320" t="s">
        <v>95</v>
      </c>
      <c r="C49" s="314" t="s">
        <v>100</v>
      </c>
      <c r="D49" s="578">
        <v>49.33</v>
      </c>
      <c r="E49" s="328">
        <f t="shared" si="10"/>
        <v>0</v>
      </c>
      <c r="F49" s="325">
        <f t="shared" si="8"/>
        <v>0</v>
      </c>
      <c r="G49" s="330"/>
      <c r="H49" s="330"/>
      <c r="I49" s="330"/>
      <c r="J49" s="330"/>
      <c r="K49" s="330"/>
      <c r="L49" s="330"/>
      <c r="M49" s="330"/>
      <c r="N49" s="330"/>
      <c r="O49" s="330"/>
      <c r="P49" s="330"/>
      <c r="Q49" s="330"/>
      <c r="R49" s="325">
        <f>SUM(S49:Z49,AV49:BC49,AB49:AT49)</f>
        <v>0</v>
      </c>
      <c r="S49" s="330"/>
      <c r="T49" s="330"/>
      <c r="U49" s="330"/>
      <c r="V49" s="330"/>
      <c r="W49" s="330"/>
      <c r="X49" s="330"/>
      <c r="Y49" s="330"/>
      <c r="Z49" s="330"/>
      <c r="AA49" s="551">
        <f t="shared" si="14"/>
        <v>0</v>
      </c>
      <c r="AB49" s="330"/>
      <c r="AC49" s="330"/>
      <c r="AD49" s="330"/>
      <c r="AE49" s="330"/>
      <c r="AF49" s="330"/>
      <c r="AG49" s="330"/>
      <c r="AH49" s="330"/>
      <c r="AI49" s="330"/>
      <c r="AJ49" s="330"/>
      <c r="AK49" s="330"/>
      <c r="AL49" s="330"/>
      <c r="AM49" s="330"/>
      <c r="AN49" s="330"/>
      <c r="AO49" s="330"/>
      <c r="AP49" s="330"/>
      <c r="AQ49" s="330"/>
      <c r="AR49" s="330"/>
      <c r="AS49" s="330"/>
      <c r="AT49" s="330"/>
      <c r="AU49" s="329">
        <f>D49-BE49</f>
        <v>49.33</v>
      </c>
      <c r="AV49" s="330"/>
      <c r="AW49" s="330"/>
      <c r="AX49" s="330"/>
      <c r="AY49" s="330"/>
      <c r="AZ49" s="330"/>
      <c r="BA49" s="330"/>
      <c r="BB49" s="330"/>
      <c r="BC49" s="330"/>
      <c r="BD49" s="330"/>
      <c r="BE49" s="325">
        <f>SUM(AV49:BD49,AB49:AT49,G49:Q49,S49:Z49)</f>
        <v>0</v>
      </c>
      <c r="BF49" s="314">
        <f>AU60</f>
        <v>66.13</v>
      </c>
      <c r="BG49" s="117">
        <f t="shared" si="13"/>
        <v>-16.799999999999997</v>
      </c>
      <c r="BH49" s="296"/>
      <c r="BI49" s="295"/>
      <c r="BK49" s="583"/>
      <c r="BL49" s="578"/>
    </row>
    <row r="50" spans="1:64" x14ac:dyDescent="0.25">
      <c r="A50" s="319" t="s">
        <v>186</v>
      </c>
      <c r="B50" s="320" t="s">
        <v>96</v>
      </c>
      <c r="C50" s="314" t="s">
        <v>101</v>
      </c>
      <c r="D50" s="601"/>
      <c r="E50" s="328">
        <f t="shared" si="10"/>
        <v>0</v>
      </c>
      <c r="F50" s="325">
        <f t="shared" si="8"/>
        <v>0</v>
      </c>
      <c r="G50" s="330"/>
      <c r="H50" s="330"/>
      <c r="I50" s="330"/>
      <c r="J50" s="330"/>
      <c r="K50" s="330"/>
      <c r="L50" s="330"/>
      <c r="M50" s="330"/>
      <c r="N50" s="330"/>
      <c r="O50" s="330"/>
      <c r="P50" s="330"/>
      <c r="Q50" s="330"/>
      <c r="R50" s="325">
        <f>SUM(S50:Z50,AW50:BC50,AB50:AU50)</f>
        <v>0</v>
      </c>
      <c r="S50" s="330"/>
      <c r="T50" s="330"/>
      <c r="U50" s="330"/>
      <c r="V50" s="330"/>
      <c r="W50" s="330"/>
      <c r="X50" s="330"/>
      <c r="Y50" s="330"/>
      <c r="Z50" s="330"/>
      <c r="AA50" s="551">
        <f t="shared" si="14"/>
        <v>0</v>
      </c>
      <c r="AB50" s="331"/>
      <c r="AC50" s="331"/>
      <c r="AD50" s="331"/>
      <c r="AE50" s="331"/>
      <c r="AF50" s="331"/>
      <c r="AG50" s="331"/>
      <c r="AH50" s="331"/>
      <c r="AI50" s="331"/>
      <c r="AJ50" s="331"/>
      <c r="AK50" s="331"/>
      <c r="AL50" s="331"/>
      <c r="AM50" s="331"/>
      <c r="AN50" s="331"/>
      <c r="AO50" s="331"/>
      <c r="AP50" s="331"/>
      <c r="AQ50" s="331"/>
      <c r="AR50" s="330"/>
      <c r="AS50" s="330"/>
      <c r="AT50" s="330"/>
      <c r="AU50" s="330"/>
      <c r="AV50" s="329">
        <f>D50-BE50</f>
        <v>0</v>
      </c>
      <c r="AW50" s="330"/>
      <c r="AX50" s="330"/>
      <c r="AY50" s="330"/>
      <c r="AZ50" s="330"/>
      <c r="BA50" s="330"/>
      <c r="BB50" s="330"/>
      <c r="BC50" s="330"/>
      <c r="BD50" s="330"/>
      <c r="BE50" s="325">
        <f>SUM(AW50:BD50,AB50:AU50,G50:Q50,S50:Z50)</f>
        <v>0</v>
      </c>
      <c r="BF50" s="314">
        <f>AV60</f>
        <v>0</v>
      </c>
      <c r="BG50" s="117">
        <f t="shared" si="13"/>
        <v>0</v>
      </c>
      <c r="BH50" s="296"/>
      <c r="BI50" s="295"/>
      <c r="BK50" s="583"/>
      <c r="BL50" s="578"/>
    </row>
    <row r="51" spans="1:64" x14ac:dyDescent="0.25">
      <c r="A51" s="319" t="s">
        <v>187</v>
      </c>
      <c r="B51" s="320" t="s">
        <v>97</v>
      </c>
      <c r="C51" s="314" t="s">
        <v>105</v>
      </c>
      <c r="D51" s="578">
        <v>0.55000000000000004</v>
      </c>
      <c r="E51" s="328">
        <f t="shared" si="10"/>
        <v>0</v>
      </c>
      <c r="F51" s="325">
        <f t="shared" si="8"/>
        <v>0</v>
      </c>
      <c r="G51" s="330"/>
      <c r="H51" s="330"/>
      <c r="I51" s="330"/>
      <c r="J51" s="330"/>
      <c r="K51" s="330"/>
      <c r="L51" s="330"/>
      <c r="M51" s="330"/>
      <c r="N51" s="330"/>
      <c r="O51" s="330"/>
      <c r="P51" s="330"/>
      <c r="Q51" s="330"/>
      <c r="R51" s="325">
        <f>SUM(S51:Z51,AX51:BC51,AB51:AV51)</f>
        <v>0</v>
      </c>
      <c r="S51" s="330"/>
      <c r="T51" s="330"/>
      <c r="U51" s="330"/>
      <c r="V51" s="330"/>
      <c r="W51" s="330"/>
      <c r="X51" s="330"/>
      <c r="Y51" s="330"/>
      <c r="Z51" s="330"/>
      <c r="AA51" s="551">
        <f t="shared" si="14"/>
        <v>0</v>
      </c>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29">
        <f>D51-BE51</f>
        <v>0.55000000000000004</v>
      </c>
      <c r="AX51" s="330"/>
      <c r="AY51" s="330"/>
      <c r="AZ51" s="330"/>
      <c r="BA51" s="330"/>
      <c r="BB51" s="330"/>
      <c r="BC51" s="330"/>
      <c r="BD51" s="330"/>
      <c r="BE51" s="325">
        <f>SUM(AX51:BD51,AB51:AV51,G51:Q51,S51:Z51)</f>
        <v>0</v>
      </c>
      <c r="BF51" s="314">
        <f>AW60</f>
        <v>0.55000000000000004</v>
      </c>
      <c r="BG51" s="117">
        <f t="shared" si="13"/>
        <v>0</v>
      </c>
      <c r="BH51" s="296"/>
      <c r="BI51" s="295"/>
      <c r="BK51" s="583"/>
      <c r="BL51" s="578"/>
    </row>
    <row r="52" spans="1:64" x14ac:dyDescent="0.25">
      <c r="A52" s="319" t="s">
        <v>188</v>
      </c>
      <c r="B52" s="320" t="s">
        <v>125</v>
      </c>
      <c r="C52" s="314" t="s">
        <v>102</v>
      </c>
      <c r="D52" s="578">
        <v>3.41</v>
      </c>
      <c r="E52" s="328">
        <f t="shared" si="10"/>
        <v>0</v>
      </c>
      <c r="F52" s="325">
        <f t="shared" si="8"/>
        <v>0</v>
      </c>
      <c r="G52" s="330"/>
      <c r="H52" s="330"/>
      <c r="I52" s="330"/>
      <c r="J52" s="330"/>
      <c r="K52" s="330"/>
      <c r="L52" s="330"/>
      <c r="M52" s="330"/>
      <c r="N52" s="330"/>
      <c r="O52" s="330"/>
      <c r="P52" s="330"/>
      <c r="Q52" s="330"/>
      <c r="R52" s="325">
        <f>SUM(S52:Z52,AY52:BC52,AB52:AW52)</f>
        <v>0</v>
      </c>
      <c r="S52" s="330"/>
      <c r="T52" s="330"/>
      <c r="U52" s="330"/>
      <c r="V52" s="330"/>
      <c r="W52" s="330"/>
      <c r="X52" s="330"/>
      <c r="Y52" s="330"/>
      <c r="Z52" s="330"/>
      <c r="AA52" s="551">
        <f t="shared" si="14"/>
        <v>0</v>
      </c>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29">
        <f>D52-BE52</f>
        <v>3.41</v>
      </c>
      <c r="AY52" s="330"/>
      <c r="AZ52" s="330"/>
      <c r="BA52" s="330"/>
      <c r="BB52" s="330"/>
      <c r="BC52" s="330"/>
      <c r="BD52" s="330"/>
      <c r="BE52" s="325">
        <f>SUM(AY52:BD52,S52:AW52,G52:Q52)</f>
        <v>0</v>
      </c>
      <c r="BF52" s="314">
        <f>AX60</f>
        <v>3.41</v>
      </c>
      <c r="BG52" s="117">
        <f t="shared" si="13"/>
        <v>0</v>
      </c>
      <c r="BH52" s="296"/>
      <c r="BI52" s="295"/>
      <c r="BK52" s="583"/>
      <c r="BL52" s="578"/>
    </row>
    <row r="53" spans="1:64" x14ac:dyDescent="0.25">
      <c r="A53" s="319" t="s">
        <v>189</v>
      </c>
      <c r="B53" s="320" t="s">
        <v>129</v>
      </c>
      <c r="C53" s="314" t="s">
        <v>126</v>
      </c>
      <c r="D53" s="601"/>
      <c r="E53" s="328">
        <f t="shared" si="10"/>
        <v>0</v>
      </c>
      <c r="F53" s="325">
        <f t="shared" si="8"/>
        <v>0</v>
      </c>
      <c r="G53" s="330"/>
      <c r="H53" s="330"/>
      <c r="I53" s="330"/>
      <c r="J53" s="330"/>
      <c r="K53" s="330"/>
      <c r="L53" s="330"/>
      <c r="M53" s="330"/>
      <c r="N53" s="330"/>
      <c r="O53" s="330"/>
      <c r="P53" s="330"/>
      <c r="Q53" s="330"/>
      <c r="R53" s="325">
        <f>SUM(S53:Z53,AZ53:BC53,AB53:AX53)</f>
        <v>0</v>
      </c>
      <c r="S53" s="330"/>
      <c r="T53" s="330"/>
      <c r="U53" s="330"/>
      <c r="V53" s="330"/>
      <c r="W53" s="330"/>
      <c r="X53" s="330"/>
      <c r="Y53" s="330"/>
      <c r="Z53" s="330"/>
      <c r="AA53" s="551">
        <f t="shared" si="14"/>
        <v>0</v>
      </c>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29">
        <f>D53-BE53</f>
        <v>0</v>
      </c>
      <c r="AZ53" s="330"/>
      <c r="BA53" s="330"/>
      <c r="BB53" s="330"/>
      <c r="BC53" s="330"/>
      <c r="BD53" s="330"/>
      <c r="BE53" s="325">
        <f>SUM(AZ53:BD53,AB53:AX53,G53:Q53,S53:Z53)</f>
        <v>0</v>
      </c>
      <c r="BF53" s="314">
        <f>AY60</f>
        <v>0</v>
      </c>
      <c r="BG53" s="117">
        <f t="shared" si="13"/>
        <v>0</v>
      </c>
      <c r="BH53" s="296"/>
      <c r="BI53" s="295"/>
      <c r="BK53" s="583"/>
      <c r="BL53" s="578"/>
    </row>
    <row r="54" spans="1:64" x14ac:dyDescent="0.25">
      <c r="A54" s="319" t="s">
        <v>196</v>
      </c>
      <c r="B54" s="320" t="s">
        <v>157</v>
      </c>
      <c r="C54" s="314" t="s">
        <v>111</v>
      </c>
      <c r="D54" s="580">
        <v>7.35</v>
      </c>
      <c r="E54" s="328">
        <f t="shared" si="10"/>
        <v>0</v>
      </c>
      <c r="F54" s="325">
        <f t="shared" si="8"/>
        <v>0</v>
      </c>
      <c r="G54" s="330"/>
      <c r="H54" s="330"/>
      <c r="I54" s="330"/>
      <c r="J54" s="330"/>
      <c r="K54" s="330"/>
      <c r="L54" s="330"/>
      <c r="M54" s="330"/>
      <c r="N54" s="330"/>
      <c r="O54" s="330"/>
      <c r="P54" s="330"/>
      <c r="Q54" s="330"/>
      <c r="R54" s="325">
        <f>SUM(S54:Z54,BA54:BC54,AB54:AY54)</f>
        <v>0</v>
      </c>
      <c r="S54" s="330"/>
      <c r="T54" s="330"/>
      <c r="U54" s="330"/>
      <c r="V54" s="330"/>
      <c r="W54" s="330"/>
      <c r="X54" s="330"/>
      <c r="Y54" s="330"/>
      <c r="Z54" s="330"/>
      <c r="AA54" s="551">
        <f t="shared" si="14"/>
        <v>0</v>
      </c>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29">
        <f>D54-BE54</f>
        <v>7.35</v>
      </c>
      <c r="BA54" s="330"/>
      <c r="BB54" s="330"/>
      <c r="BC54" s="330"/>
      <c r="BD54" s="330"/>
      <c r="BE54" s="325">
        <f>SUM(BA54:BD54,AB54:AY54,G54:Q54,S54:Z54)</f>
        <v>0</v>
      </c>
      <c r="BF54" s="314">
        <f>AZ60</f>
        <v>7.35</v>
      </c>
      <c r="BG54" s="117">
        <f t="shared" si="13"/>
        <v>0</v>
      </c>
      <c r="BH54" s="296"/>
      <c r="BI54" s="295"/>
      <c r="BK54" s="583"/>
      <c r="BL54" s="580"/>
    </row>
    <row r="55" spans="1:64" x14ac:dyDescent="0.25">
      <c r="A55" s="319" t="s">
        <v>197</v>
      </c>
      <c r="B55" s="320" t="s">
        <v>164</v>
      </c>
      <c r="C55" s="314" t="s">
        <v>165</v>
      </c>
      <c r="D55" s="578">
        <v>115.12</v>
      </c>
      <c r="E55" s="328">
        <f t="shared" si="10"/>
        <v>0</v>
      </c>
      <c r="F55" s="325">
        <f t="shared" si="8"/>
        <v>0</v>
      </c>
      <c r="G55" s="330"/>
      <c r="H55" s="330"/>
      <c r="I55" s="330"/>
      <c r="J55" s="330"/>
      <c r="K55" s="330"/>
      <c r="L55" s="330"/>
      <c r="M55" s="330"/>
      <c r="N55" s="330"/>
      <c r="O55" s="330"/>
      <c r="P55" s="330"/>
      <c r="Q55" s="330"/>
      <c r="R55" s="325">
        <f>SUM(S55:Z55,BB55:BC55,AB55:AZ55)</f>
        <v>50</v>
      </c>
      <c r="S55" s="330"/>
      <c r="T55" s="330"/>
      <c r="U55" s="330"/>
      <c r="V55" s="330"/>
      <c r="W55" s="330"/>
      <c r="X55" s="330"/>
      <c r="Y55" s="330"/>
      <c r="Z55" s="330"/>
      <c r="AA55" s="551">
        <f t="shared" si="14"/>
        <v>50</v>
      </c>
      <c r="AB55" s="330"/>
      <c r="AC55" s="330">
        <v>50</v>
      </c>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29">
        <f>D55-BE55</f>
        <v>65.12</v>
      </c>
      <c r="BB55" s="330"/>
      <c r="BC55" s="330"/>
      <c r="BD55" s="330"/>
      <c r="BE55" s="325">
        <f>SUM(BB55:BD55,AB55:AZ55,G55:Q55,S55:Z55)</f>
        <v>50</v>
      </c>
      <c r="BF55" s="314">
        <f>BA60</f>
        <v>65.12</v>
      </c>
      <c r="BG55" s="117">
        <f t="shared" si="13"/>
        <v>50</v>
      </c>
      <c r="BH55" s="296"/>
      <c r="BI55" s="295"/>
      <c r="BK55" s="583"/>
      <c r="BL55" s="580"/>
    </row>
    <row r="56" spans="1:64" x14ac:dyDescent="0.25">
      <c r="A56" s="319" t="s">
        <v>198</v>
      </c>
      <c r="B56" s="320" t="s">
        <v>163</v>
      </c>
      <c r="C56" s="314" t="s">
        <v>166</v>
      </c>
      <c r="D56" s="578">
        <v>13.41</v>
      </c>
      <c r="E56" s="328">
        <f t="shared" si="10"/>
        <v>0</v>
      </c>
      <c r="F56" s="325">
        <f t="shared" si="8"/>
        <v>0</v>
      </c>
      <c r="G56" s="330"/>
      <c r="H56" s="330"/>
      <c r="I56" s="330"/>
      <c r="J56" s="330"/>
      <c r="K56" s="330"/>
      <c r="L56" s="330"/>
      <c r="M56" s="330"/>
      <c r="N56" s="330"/>
      <c r="O56" s="330"/>
      <c r="P56" s="330"/>
      <c r="Q56" s="330"/>
      <c r="R56" s="325">
        <f>SUM(S56:Z56,BC56,AB56:BA56)</f>
        <v>0</v>
      </c>
      <c r="S56" s="330"/>
      <c r="T56" s="330"/>
      <c r="U56" s="330"/>
      <c r="V56" s="330"/>
      <c r="W56" s="330"/>
      <c r="X56" s="330"/>
      <c r="Y56" s="330"/>
      <c r="Z56" s="330"/>
      <c r="AA56" s="551">
        <f t="shared" si="14"/>
        <v>0</v>
      </c>
      <c r="AB56" s="330"/>
      <c r="AC56" s="330"/>
      <c r="AD56" s="330"/>
      <c r="AE56" s="330"/>
      <c r="AF56" s="330"/>
      <c r="AG56" s="330"/>
      <c r="AH56" s="330"/>
      <c r="AI56" s="330"/>
      <c r="AJ56" s="330"/>
      <c r="AK56" s="330"/>
      <c r="AL56" s="330"/>
      <c r="AM56" s="330"/>
      <c r="AN56" s="330"/>
      <c r="AO56" s="330"/>
      <c r="AP56" s="330"/>
      <c r="AQ56" s="330"/>
      <c r="AR56" s="330"/>
      <c r="AS56" s="330"/>
      <c r="AT56" s="330"/>
      <c r="AU56" s="330"/>
      <c r="AV56" s="331"/>
      <c r="AW56" s="330"/>
      <c r="AX56" s="330"/>
      <c r="AY56" s="330"/>
      <c r="AZ56" s="330"/>
      <c r="BA56" s="330"/>
      <c r="BB56" s="329">
        <f>D56-BE56</f>
        <v>13.41</v>
      </c>
      <c r="BC56" s="330"/>
      <c r="BD56" s="330"/>
      <c r="BE56" s="325">
        <f>SUM(BC56:BD56,AB56:BA56,G56:Q56,S56:Z56)</f>
        <v>0</v>
      </c>
      <c r="BF56" s="314">
        <f>BB60</f>
        <v>13.41</v>
      </c>
      <c r="BG56" s="117">
        <f t="shared" si="13"/>
        <v>0</v>
      </c>
      <c r="BH56" s="296"/>
      <c r="BI56" s="295"/>
      <c r="BK56" s="583"/>
      <c r="BL56" s="580"/>
    </row>
    <row r="57" spans="1:64" ht="16.5" thickBot="1" x14ac:dyDescent="0.3">
      <c r="A57" s="319" t="s">
        <v>199</v>
      </c>
      <c r="B57" s="320" t="s">
        <v>81</v>
      </c>
      <c r="C57" s="314" t="s">
        <v>82</v>
      </c>
      <c r="D57" s="597"/>
      <c r="E57" s="328">
        <f t="shared" si="10"/>
        <v>0</v>
      </c>
      <c r="F57" s="325">
        <f>SUM(G57:H57)</f>
        <v>0</v>
      </c>
      <c r="G57" s="330"/>
      <c r="H57" s="330"/>
      <c r="I57" s="330"/>
      <c r="J57" s="330"/>
      <c r="K57" s="330"/>
      <c r="L57" s="330"/>
      <c r="M57" s="330"/>
      <c r="N57" s="330"/>
      <c r="O57" s="330"/>
      <c r="P57" s="330"/>
      <c r="Q57" s="330"/>
      <c r="R57" s="325">
        <f>SUM(S57:Z57,AB57:BB57)</f>
        <v>0</v>
      </c>
      <c r="S57" s="330"/>
      <c r="T57" s="330"/>
      <c r="U57" s="330"/>
      <c r="V57" s="330"/>
      <c r="W57" s="330"/>
      <c r="X57" s="330"/>
      <c r="Y57" s="330"/>
      <c r="Z57" s="330"/>
      <c r="AA57" s="551">
        <f t="shared" si="14"/>
        <v>0</v>
      </c>
      <c r="AB57" s="330"/>
      <c r="AC57" s="330"/>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29">
        <f>D57-BE57</f>
        <v>0</v>
      </c>
      <c r="BD57" s="330"/>
      <c r="BE57" s="325">
        <f>SUM(BD57,AB57:BB57,G57:Q57,S57:Z57)</f>
        <v>0</v>
      </c>
      <c r="BF57" s="314">
        <f>BC60</f>
        <v>0</v>
      </c>
      <c r="BG57" s="117">
        <f t="shared" si="13"/>
        <v>0</v>
      </c>
      <c r="BH57" s="296"/>
      <c r="BI57" s="295"/>
      <c r="BK57" s="583"/>
      <c r="BL57" s="580"/>
    </row>
    <row r="58" spans="1:64" x14ac:dyDescent="0.25">
      <c r="A58" s="338">
        <v>3</v>
      </c>
      <c r="B58" s="339" t="s">
        <v>76</v>
      </c>
      <c r="C58" s="340" t="s">
        <v>89</v>
      </c>
      <c r="D58" s="601">
        <v>124.86</v>
      </c>
      <c r="E58" s="328">
        <f t="shared" si="10"/>
        <v>0</v>
      </c>
      <c r="F58" s="325">
        <f>SUM(G58:H58)</f>
        <v>0</v>
      </c>
      <c r="G58" s="330"/>
      <c r="H58" s="330"/>
      <c r="I58" s="330"/>
      <c r="J58" s="330"/>
      <c r="K58" s="330"/>
      <c r="L58" s="330"/>
      <c r="M58" s="330"/>
      <c r="N58" s="330"/>
      <c r="O58" s="330"/>
      <c r="P58" s="330"/>
      <c r="Q58" s="330"/>
      <c r="R58" s="325">
        <f>SUM(S58:Z58,AB58:BC58)</f>
        <v>2.3699999999999997</v>
      </c>
      <c r="S58" s="330"/>
      <c r="T58" s="330"/>
      <c r="U58" s="330"/>
      <c r="V58" s="330"/>
      <c r="W58" s="330"/>
      <c r="X58" s="330"/>
      <c r="Y58" s="330"/>
      <c r="Z58" s="330">
        <v>2</v>
      </c>
      <c r="AA58" s="551">
        <f t="shared" si="14"/>
        <v>0.04</v>
      </c>
      <c r="AB58" s="330"/>
      <c r="AC58" s="330"/>
      <c r="AD58" s="330"/>
      <c r="AE58" s="330"/>
      <c r="AF58" s="330"/>
      <c r="AG58" s="330"/>
      <c r="AH58" s="330">
        <v>0.01</v>
      </c>
      <c r="AI58" s="330">
        <v>0.03</v>
      </c>
      <c r="AJ58" s="330"/>
      <c r="AK58" s="330"/>
      <c r="AL58" s="330"/>
      <c r="AM58" s="330"/>
      <c r="AN58" s="330"/>
      <c r="AO58" s="330"/>
      <c r="AP58" s="330"/>
      <c r="AQ58" s="330"/>
      <c r="AR58" s="330"/>
      <c r="AS58" s="330"/>
      <c r="AT58" s="330"/>
      <c r="AU58" s="330">
        <v>0.33</v>
      </c>
      <c r="AV58" s="330"/>
      <c r="AW58" s="330"/>
      <c r="AX58" s="330"/>
      <c r="AY58" s="330"/>
      <c r="AZ58" s="330"/>
      <c r="BA58" s="330"/>
      <c r="BB58" s="330"/>
      <c r="BC58" s="330"/>
      <c r="BD58" s="329">
        <f>D58-BE58</f>
        <v>122.49</v>
      </c>
      <c r="BE58" s="325">
        <f>SUM(AB58:BC58,G58:Q58,S58:Z58)</f>
        <v>2.37</v>
      </c>
      <c r="BF58" s="314">
        <f>BD60</f>
        <v>122.49</v>
      </c>
      <c r="BG58" s="117">
        <f t="shared" si="13"/>
        <v>2.3700000000000045</v>
      </c>
      <c r="BH58" s="296"/>
      <c r="BI58" s="297"/>
      <c r="BK58" s="582"/>
      <c r="BL58" s="580"/>
    </row>
    <row r="59" spans="1:64" ht="16.5" customHeight="1" x14ac:dyDescent="0.25">
      <c r="A59" s="341"/>
      <c r="B59" s="342" t="s">
        <v>121</v>
      </c>
      <c r="C59" s="343"/>
      <c r="D59" s="332"/>
      <c r="E59" s="325">
        <f>SUM(G59:Q59)</f>
        <v>229.04999999999998</v>
      </c>
      <c r="F59" s="325">
        <f>SUM(G59:H59)</f>
        <v>0</v>
      </c>
      <c r="G59" s="325">
        <f>SUM(G30:G58,G10:G19,G21:G28)</f>
        <v>0</v>
      </c>
      <c r="H59" s="325">
        <f>SUM(H30:H58,H11:H19,H9,H21:H28)</f>
        <v>0</v>
      </c>
      <c r="I59" s="325">
        <f>SUM(I30:I58,I12:I19,I9:I10,I21:I28)</f>
        <v>0</v>
      </c>
      <c r="J59" s="325">
        <f>SUM(J30:J58,J13:J19,J9:J11,J21:J28)</f>
        <v>202.79</v>
      </c>
      <c r="K59" s="325">
        <f>SUM(K30:K58,K14:K19,K9:K12,K21:K28)</f>
        <v>0</v>
      </c>
      <c r="L59" s="325">
        <f>SUM(L30:L58,L15:L19,L9:L13,L21:L28)</f>
        <v>0</v>
      </c>
      <c r="M59" s="325">
        <f>SUM(M30:M58,M16:M19,M9:M14,M21:M28)</f>
        <v>0</v>
      </c>
      <c r="N59" s="325">
        <f>SUM(N30:N58,N17:N19,N9:N15,N21:N28)</f>
        <v>0</v>
      </c>
      <c r="O59" s="325">
        <f>SUM(O30:O58,O18:O19,O9:O16,O21:O28)</f>
        <v>0</v>
      </c>
      <c r="P59" s="325">
        <f>SUM(P30:P58,P19,P9:P17,P21:P28)</f>
        <v>0</v>
      </c>
      <c r="Q59" s="325">
        <f>SUM(Q30:Q58,Q9:Q18,Q21:Q28)</f>
        <v>26.259999999999998</v>
      </c>
      <c r="R59" s="325">
        <f>SUM(S59:Z59,AB59:BC59)</f>
        <v>857.27999999999986</v>
      </c>
      <c r="S59" s="325">
        <f>SUM(S30:S58,S9:S19,S22:S28)</f>
        <v>95.449999999999989</v>
      </c>
      <c r="T59" s="325">
        <f>SUM(T30:T58,T21,T9:T19,T23:T28)</f>
        <v>0.15</v>
      </c>
      <c r="U59" s="325">
        <f>SUM(U30:U58,U21:U22,U9:U19,U24:U28)</f>
        <v>0</v>
      </c>
      <c r="V59" s="325">
        <f>SUM(V30:V58,V21:V23,V9:V19,V25:V28)</f>
        <v>0</v>
      </c>
      <c r="W59" s="325">
        <f>SUM(W30:W58,W21:W24,W9:W19,W26:W28)</f>
        <v>502.53</v>
      </c>
      <c r="X59" s="325">
        <f>SUM(X30:X58,X21:X25,X9:X19,X27:X28)</f>
        <v>2.6</v>
      </c>
      <c r="Y59" s="325">
        <f>SUM(Y30:Y58,Y21:Y26,Y9:Y19,Y28)</f>
        <v>0</v>
      </c>
      <c r="Z59" s="325">
        <f>SUM(Z30:Z58,Z21:Z27,Z9:Z19)</f>
        <v>10.4</v>
      </c>
      <c r="AA59" s="551">
        <f>SUM(AA30:AA58,AA21:AA28,AA9:AA19)</f>
        <v>229.26</v>
      </c>
      <c r="AB59" s="325">
        <f>SUM(AB31:AB58,AB21:AB28,AB9:AB19)</f>
        <v>21.29</v>
      </c>
      <c r="AC59" s="325">
        <f>SUM(AC32:AC58,AC21:AC28,AC9:AC19,AC30)</f>
        <v>203.4</v>
      </c>
      <c r="AD59" s="325">
        <f>SUM(AD33:AD58,AD21:AD28,AD9:AD19,AD30:AD31)</f>
        <v>0</v>
      </c>
      <c r="AE59" s="325">
        <f>SUM(AE34:AE58,AE21:AE28,AE9:AE19,AE30:AE32)</f>
        <v>0.02</v>
      </c>
      <c r="AF59" s="325">
        <f>SUM(AF35:AF58,AF21:AF28,AF9:AF19,AF30:AF33)</f>
        <v>0</v>
      </c>
      <c r="AG59" s="325">
        <f>SUM(AG36:AG58,AG21:AG28,AG9:AG19,AG30:AG34)</f>
        <v>1</v>
      </c>
      <c r="AH59" s="325">
        <f>SUM(AH37:AH58,AH21:AH28,AH9:AH19,AH30:AH35)</f>
        <v>0.01</v>
      </c>
      <c r="AI59" s="325">
        <f>SUM(AI38:AI58,AI21:AI28,AI9:AI19,AI30:AI36)</f>
        <v>0.18</v>
      </c>
      <c r="AJ59" s="325">
        <f>SUM(AJ39:AJ58,AJ21:AJ28,AJ9:AJ19,AJ30:AJ37)</f>
        <v>0</v>
      </c>
      <c r="AK59" s="325">
        <f>SUM(AK40:AK58,AK21:AK28,AK9:AK19,AK30:AK38)</f>
        <v>0</v>
      </c>
      <c r="AL59" s="325">
        <f>SUM(AL41:AL58,AL21:AL28,AL9:AL19,AL30:AL39)</f>
        <v>0</v>
      </c>
      <c r="AM59" s="325">
        <f>SUM(AM42:AM58,AM21:AM28,AM9:AM19,AM30:AM40)</f>
        <v>0</v>
      </c>
      <c r="AN59" s="325">
        <f>SUM(AN43:AN58,AN21:AN28,AN9:AN19,AN30:AN41)</f>
        <v>3.36</v>
      </c>
      <c r="AO59" s="325">
        <f>SUM(AO44:AO58,AO21:AO28,AO9:AO19,AO30:AO42)</f>
        <v>0</v>
      </c>
      <c r="AP59" s="325">
        <f>SUM(AP45:AP58,AP21:AP28,AP9:AP19,AP30:AP43)</f>
        <v>0</v>
      </c>
      <c r="AQ59" s="325">
        <f>SUM(AQ46:AQ58,AQ21:AQ28,AQ9:AQ19,AQ30:AQ44)</f>
        <v>0</v>
      </c>
      <c r="AR59" s="325">
        <f>SUM(AR47:AR58,AR21:AR28,AR9:AR19,AR30:AR45)</f>
        <v>0</v>
      </c>
      <c r="AS59" s="325">
        <f>SUM(AS48:AS58,AS21:AS28,AS9:AS19,AS30:AS46)</f>
        <v>0.09</v>
      </c>
      <c r="AT59" s="325">
        <f>SUM(AT49:AT58,AT21:AT28,AT9:AT19,AT30:AT47)</f>
        <v>0</v>
      </c>
      <c r="AU59" s="325">
        <f>SUM(AU50:AU58,AU21:AU28,AU9:AU19,AU30:AU48)</f>
        <v>16.8</v>
      </c>
      <c r="AV59" s="325">
        <f>SUM(AV51:AV58,AV21:AV28,AV9:AV19,AV30:AV49)</f>
        <v>0</v>
      </c>
      <c r="AW59" s="325">
        <f>SUM(AW52:AW58,AW21:AW28,AW9:AW19,AW30:AW50)</f>
        <v>0</v>
      </c>
      <c r="AX59" s="325">
        <f>SUM(AX53:AX58,AX30:AX51,AX9:AX19,AX21:AX28)</f>
        <v>0</v>
      </c>
      <c r="AY59" s="325">
        <f>SUM(AY54:AY58,AY30:AY52,AY9:AY19,AY21:AY28)</f>
        <v>0</v>
      </c>
      <c r="AZ59" s="325">
        <f>SUM(AZ55:AZ58,AZ30:AZ53,AZ9:AZ19,AZ21:AZ28)</f>
        <v>0</v>
      </c>
      <c r="BA59" s="325">
        <f>SUM(BA56:BA58,BA30:BA54,BA9:BA19,BA21:BA28)</f>
        <v>0</v>
      </c>
      <c r="BB59" s="325">
        <f>SUM(BB57:BB58,BB30:BB55,BB9:BB19,BB21:BB28)</f>
        <v>0</v>
      </c>
      <c r="BC59" s="325">
        <f>SUM(BC58,BC30:BC56,BC9:BC19,BC21:BC28)</f>
        <v>0</v>
      </c>
      <c r="BD59" s="325">
        <f>SUM(BD30:BD57,BD9:BD19,BD21:BD28)</f>
        <v>0</v>
      </c>
      <c r="BE59" s="330"/>
      <c r="BF59" s="330"/>
      <c r="BG59" s="116"/>
      <c r="BH59" s="296"/>
      <c r="BI59" s="295"/>
      <c r="BK59" s="582"/>
      <c r="BL59" s="580"/>
    </row>
    <row r="60" spans="1:64" ht="36.75" customHeight="1" x14ac:dyDescent="0.25">
      <c r="A60" s="344"/>
      <c r="B60" s="345" t="s">
        <v>122</v>
      </c>
      <c r="C60" s="346"/>
      <c r="D60" s="347"/>
      <c r="E60" s="347">
        <f>E59+E7</f>
        <v>12839.279999999999</v>
      </c>
      <c r="F60" s="347">
        <f>F8+F59</f>
        <v>182.76</v>
      </c>
      <c r="G60" s="347">
        <f>G59+G9</f>
        <v>182.76</v>
      </c>
      <c r="H60" s="347">
        <f>H10+H59</f>
        <v>0</v>
      </c>
      <c r="I60" s="347">
        <f>I11+I59</f>
        <v>113.6</v>
      </c>
      <c r="J60" s="347">
        <f>J12+J59</f>
        <v>502.57999999999993</v>
      </c>
      <c r="K60" s="347">
        <f>K13+K59</f>
        <v>9318.11</v>
      </c>
      <c r="L60" s="347">
        <f>L14+L59</f>
        <v>0</v>
      </c>
      <c r="M60" s="347">
        <f>M15+M59</f>
        <v>2680.2</v>
      </c>
      <c r="N60" s="347">
        <f>N16+N59</f>
        <v>1872.53</v>
      </c>
      <c r="O60" s="347">
        <f>O59+O17</f>
        <v>4.93</v>
      </c>
      <c r="P60" s="347">
        <f>P59+P18</f>
        <v>0</v>
      </c>
      <c r="Q60" s="347">
        <f>Q59+Q19</f>
        <v>37.099999999999994</v>
      </c>
      <c r="R60" s="347">
        <f>SUM(R59,R20)</f>
        <v>1151.9599999999998</v>
      </c>
      <c r="S60" s="347">
        <f>S59+S21</f>
        <v>101.99</v>
      </c>
      <c r="T60" s="347">
        <f>T59+T22</f>
        <v>0.15</v>
      </c>
      <c r="U60" s="347">
        <f>U59+U23</f>
        <v>0</v>
      </c>
      <c r="V60" s="347">
        <f>+V59+V24</f>
        <v>0</v>
      </c>
      <c r="W60" s="347">
        <f>+W59+W25</f>
        <v>502.53</v>
      </c>
      <c r="X60" s="347">
        <f>X59+X26</f>
        <v>4.04</v>
      </c>
      <c r="Y60" s="347">
        <f>+Y59+Y27</f>
        <v>0</v>
      </c>
      <c r="Z60" s="347">
        <f>+Z59+Z28</f>
        <v>10.4</v>
      </c>
      <c r="AA60" s="553">
        <f>+AA59+AA29</f>
        <v>375.48999999999995</v>
      </c>
      <c r="AB60" s="347">
        <f>+AB59+AB30</f>
        <v>109.47</v>
      </c>
      <c r="AC60" s="347">
        <f>+AC59+AC31</f>
        <v>231.69</v>
      </c>
      <c r="AD60" s="347">
        <f>+AD59+AD32</f>
        <v>0</v>
      </c>
      <c r="AE60" s="347">
        <f>+AE59+AE33</f>
        <v>0.22999999999999998</v>
      </c>
      <c r="AF60" s="347">
        <f>+AF59+AF34</f>
        <v>2.13</v>
      </c>
      <c r="AG60" s="347">
        <f>+AG59+AG35</f>
        <v>3.25</v>
      </c>
      <c r="AH60" s="347">
        <f>+AH59+AH36</f>
        <v>0.11</v>
      </c>
      <c r="AI60" s="347">
        <f>+AI59+AI37</f>
        <v>0.26</v>
      </c>
      <c r="AJ60" s="347">
        <f>+AJ59+AJ38</f>
        <v>0</v>
      </c>
      <c r="AK60" s="347">
        <f>+AK59+AK39</f>
        <v>8.1300000000000008</v>
      </c>
      <c r="AL60" s="347">
        <f>+AL59+AL40</f>
        <v>0.16</v>
      </c>
      <c r="AM60" s="347">
        <f>+AM59+AM41</f>
        <v>0.19</v>
      </c>
      <c r="AN60" s="347">
        <f>+AN59+AN42</f>
        <v>19.03</v>
      </c>
      <c r="AO60" s="347">
        <f>+AO59+AO43</f>
        <v>0</v>
      </c>
      <c r="AP60" s="347">
        <f>+AP59+AP44</f>
        <v>0</v>
      </c>
      <c r="AQ60" s="347">
        <f>+AQ59+AQ45</f>
        <v>0.84</v>
      </c>
      <c r="AR60" s="347">
        <f>AR59+AR46</f>
        <v>0</v>
      </c>
      <c r="AS60" s="347">
        <f>AS59+AS47</f>
        <v>1.3900000000000001</v>
      </c>
      <c r="AT60" s="347">
        <f>AT59+AT48</f>
        <v>0</v>
      </c>
      <c r="AU60" s="347">
        <f>AU59+AU49</f>
        <v>66.13</v>
      </c>
      <c r="AV60" s="347">
        <f>AV59+AV50</f>
        <v>0</v>
      </c>
      <c r="AW60" s="347">
        <f>AW59+AW51</f>
        <v>0.55000000000000004</v>
      </c>
      <c r="AX60" s="347">
        <f>AX59+AX52</f>
        <v>3.41</v>
      </c>
      <c r="AY60" s="347">
        <f>AY59+AY53</f>
        <v>0</v>
      </c>
      <c r="AZ60" s="347">
        <f>AZ59+AZ54</f>
        <v>7.35</v>
      </c>
      <c r="BA60" s="347">
        <f>BA59+BA55</f>
        <v>65.12</v>
      </c>
      <c r="BB60" s="347">
        <f>BB59+BB56</f>
        <v>13.41</v>
      </c>
      <c r="BC60" s="347">
        <f>BC59+BC57</f>
        <v>0</v>
      </c>
      <c r="BD60" s="347">
        <f>BD59+BD58</f>
        <v>122.49</v>
      </c>
      <c r="BE60" s="347"/>
      <c r="BF60" s="347"/>
      <c r="BG60" s="116"/>
      <c r="BH60" s="296"/>
      <c r="BI60" s="295"/>
      <c r="BK60" s="582"/>
      <c r="BL60" s="578"/>
    </row>
    <row r="61" spans="1:64" ht="36.75" customHeight="1" x14ac:dyDescent="0.25">
      <c r="A61" s="119"/>
      <c r="B61" s="124"/>
      <c r="C61" s="125"/>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547"/>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H61" s="296"/>
      <c r="BI61" s="295"/>
      <c r="BK61" s="582"/>
      <c r="BL61" s="578"/>
    </row>
    <row r="62" spans="1:64" ht="31.5" customHeight="1" x14ac:dyDescent="0.25">
      <c r="A62" s="119"/>
      <c r="B62" s="120" t="s">
        <v>171</v>
      </c>
      <c r="C62" s="121" t="s">
        <v>167</v>
      </c>
      <c r="D62" s="122"/>
      <c r="E62" s="116"/>
      <c r="F62" s="116"/>
      <c r="G62" s="116"/>
      <c r="H62" s="116"/>
      <c r="I62" s="116"/>
      <c r="J62" s="116"/>
      <c r="K62" s="116"/>
      <c r="L62" s="116"/>
      <c r="M62" s="116"/>
      <c r="N62" s="116"/>
      <c r="O62" s="116"/>
      <c r="P62" s="116"/>
      <c r="Q62" s="116"/>
      <c r="R62" s="116"/>
      <c r="S62" s="116"/>
      <c r="T62" s="116"/>
      <c r="U62" s="116"/>
      <c r="V62" s="116"/>
      <c r="W62" s="116"/>
      <c r="X62" s="116"/>
      <c r="Y62" s="116"/>
      <c r="Z62" s="116"/>
      <c r="AA62" s="547"/>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H62" s="296"/>
      <c r="BI62" s="295"/>
      <c r="BK62" s="582"/>
      <c r="BL62" s="578"/>
    </row>
    <row r="63" spans="1:64" ht="16.5" thickBot="1" x14ac:dyDescent="0.3">
      <c r="A63" s="119"/>
      <c r="B63" s="120" t="s">
        <v>172</v>
      </c>
      <c r="C63" s="121" t="s">
        <v>168</v>
      </c>
      <c r="D63" s="122"/>
      <c r="E63" s="116"/>
      <c r="F63" s="116"/>
      <c r="G63" s="116"/>
      <c r="H63" s="116"/>
      <c r="I63" s="116"/>
      <c r="J63" s="116"/>
      <c r="K63" s="116"/>
      <c r="L63" s="116"/>
      <c r="M63" s="116"/>
      <c r="N63" s="116"/>
      <c r="O63" s="116"/>
      <c r="P63" s="116"/>
      <c r="Q63" s="116"/>
      <c r="R63" s="116"/>
      <c r="S63" s="116"/>
      <c r="T63" s="116"/>
      <c r="U63" s="116"/>
      <c r="V63" s="116"/>
      <c r="W63" s="116"/>
      <c r="X63" s="116"/>
      <c r="Y63" s="116"/>
      <c r="Z63" s="116"/>
      <c r="AA63" s="547"/>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5"/>
      <c r="AX63" s="115"/>
      <c r="AY63" s="115"/>
      <c r="AZ63" s="116"/>
      <c r="BA63" s="116"/>
      <c r="BB63" s="116"/>
      <c r="BC63" s="116"/>
      <c r="BD63" s="116"/>
      <c r="BE63" s="116"/>
      <c r="BF63" s="116"/>
      <c r="BH63" s="296"/>
      <c r="BI63" s="295"/>
      <c r="BK63" s="584"/>
      <c r="BL63" s="585"/>
    </row>
    <row r="64" spans="1:64" x14ac:dyDescent="0.25">
      <c r="A64" s="119"/>
      <c r="B64" s="120" t="s">
        <v>173</v>
      </c>
      <c r="C64" s="121" t="s">
        <v>127</v>
      </c>
      <c r="D64" s="122"/>
      <c r="E64" s="116"/>
      <c r="F64" s="116"/>
      <c r="G64" s="116"/>
      <c r="H64" s="116"/>
      <c r="I64" s="116"/>
      <c r="J64" s="116"/>
      <c r="K64" s="116"/>
      <c r="L64" s="116"/>
      <c r="M64" s="116"/>
      <c r="N64" s="116"/>
      <c r="O64" s="116"/>
      <c r="P64" s="116"/>
      <c r="Q64" s="116"/>
      <c r="R64" s="116"/>
      <c r="S64" s="116"/>
      <c r="T64" s="116"/>
      <c r="U64" s="116"/>
      <c r="V64" s="116"/>
      <c r="W64" s="116"/>
      <c r="X64" s="116"/>
      <c r="Y64" s="116"/>
      <c r="Z64" s="116"/>
      <c r="AA64" s="547"/>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5"/>
      <c r="AX64" s="115"/>
      <c r="AY64" s="115"/>
      <c r="AZ64" s="116"/>
      <c r="BA64" s="116"/>
      <c r="BB64" s="116"/>
      <c r="BC64" s="116"/>
      <c r="BD64" s="116"/>
      <c r="BE64" s="116"/>
      <c r="BF64" s="116"/>
      <c r="BH64" s="296"/>
      <c r="BI64" s="295"/>
    </row>
    <row r="65" spans="1:61" x14ac:dyDescent="0.25">
      <c r="A65" s="119"/>
      <c r="B65" s="124"/>
      <c r="C65" s="125"/>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547"/>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5"/>
      <c r="AX65" s="115"/>
      <c r="AY65" s="115"/>
      <c r="AZ65" s="116"/>
      <c r="BA65" s="116"/>
      <c r="BB65" s="116"/>
      <c r="BC65" s="116"/>
      <c r="BD65" s="116"/>
      <c r="BE65" s="116"/>
      <c r="BF65" s="116"/>
      <c r="BH65" s="296"/>
      <c r="BI65" s="293"/>
    </row>
    <row r="66" spans="1:61" x14ac:dyDescent="0.25">
      <c r="AW66" s="115"/>
      <c r="AX66" s="115"/>
      <c r="AY66" s="115"/>
      <c r="BH66" s="296"/>
      <c r="BI66" s="293"/>
    </row>
    <row r="67" spans="1:61" x14ac:dyDescent="0.25">
      <c r="BH67" s="296"/>
      <c r="BI67" s="293"/>
    </row>
    <row r="68" spans="1:61" x14ac:dyDescent="0.25">
      <c r="BH68" s="296"/>
      <c r="BI68" s="293"/>
    </row>
    <row r="69" spans="1:61" x14ac:dyDescent="0.25">
      <c r="BH69" s="294"/>
      <c r="BI69" s="293"/>
    </row>
    <row r="70" spans="1:61" x14ac:dyDescent="0.25">
      <c r="BH70" s="294"/>
      <c r="BI70" s="293"/>
    </row>
    <row r="71" spans="1:61" x14ac:dyDescent="0.25">
      <c r="BH71" s="294"/>
      <c r="BI71" s="295"/>
    </row>
    <row r="72" spans="1:61" x14ac:dyDescent="0.25">
      <c r="BH72" s="294"/>
      <c r="BI72" s="295"/>
    </row>
    <row r="73" spans="1:61" x14ac:dyDescent="0.25">
      <c r="BH73" s="294"/>
      <c r="BI73" s="295"/>
    </row>
    <row r="76" spans="1:61" x14ac:dyDescent="0.25">
      <c r="B76" s="143"/>
    </row>
  </sheetData>
  <sheetProtection selectLockedCells="1"/>
  <mergeCells count="11">
    <mergeCell ref="D5:D6"/>
    <mergeCell ref="F5:BD5"/>
    <mergeCell ref="BE5:BE6"/>
    <mergeCell ref="BF5:BF6"/>
    <mergeCell ref="A1:B1"/>
    <mergeCell ref="A2:BE2"/>
    <mergeCell ref="A3:BF3"/>
    <mergeCell ref="BC4:BF4"/>
    <mergeCell ref="A5:A6"/>
    <mergeCell ref="B5:B6"/>
    <mergeCell ref="C5:C6"/>
  </mergeCells>
  <pageMargins left="0.47" right="0.16" top="0.64" bottom="0.2" header="0.56999999999999995" footer="0.16"/>
  <pageSetup paperSize="8"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76"/>
  <sheetViews>
    <sheetView zoomScale="70" zoomScaleNormal="70" zoomScaleSheetLayoutView="55" workbookViewId="0">
      <pane xSplit="4" ySplit="7" topLeftCell="E50" activePane="bottomRight" state="frozen"/>
      <selection activeCell="D14" sqref="D14"/>
      <selection pane="topRight" activeCell="D14" sqref="D14"/>
      <selection pane="bottomLeft" activeCell="D14" sqref="D14"/>
      <selection pane="bottomRight" activeCell="D14" sqref="D14"/>
    </sheetView>
  </sheetViews>
  <sheetFormatPr defaultColWidth="7.85546875" defaultRowHeight="15.75" x14ac:dyDescent="0.25"/>
  <cols>
    <col min="1" max="1" width="7.5703125" style="140" customWidth="1"/>
    <col min="2" max="2" width="53" style="141" bestFit="1" customWidth="1"/>
    <col min="3" max="3" width="8.85546875" style="142" customWidth="1"/>
    <col min="4" max="4" width="14.85546875" style="99" bestFit="1" customWidth="1"/>
    <col min="5" max="7" width="9.7109375" style="99" bestFit="1" customWidth="1"/>
    <col min="8" max="8" width="8.42578125" style="99" bestFit="1" customWidth="1"/>
    <col min="9" max="9" width="9" style="99" bestFit="1" customWidth="1"/>
    <col min="10" max="10" width="8.42578125" style="99" bestFit="1" customWidth="1"/>
    <col min="11" max="12" width="7.140625" style="99" bestFit="1" customWidth="1"/>
    <col min="13" max="13" width="8.140625" style="99" customWidth="1"/>
    <col min="14" max="14" width="6.85546875" style="99" bestFit="1" customWidth="1"/>
    <col min="15" max="15" width="8.42578125" style="99" bestFit="1" customWidth="1"/>
    <col min="16" max="16" width="6.85546875" style="99" bestFit="1" customWidth="1"/>
    <col min="17" max="17" width="7.7109375" style="99" bestFit="1" customWidth="1"/>
    <col min="18" max="18" width="10.28515625" style="99" bestFit="1" customWidth="1"/>
    <col min="19" max="19" width="7.7109375" style="99" bestFit="1" customWidth="1"/>
    <col min="20" max="20" width="7.140625" style="99" bestFit="1" customWidth="1"/>
    <col min="21" max="22" width="6.5703125" style="99" bestFit="1" customWidth="1"/>
    <col min="23" max="23" width="7.7109375" style="99" bestFit="1" customWidth="1"/>
    <col min="24" max="24" width="7.140625" style="99" bestFit="1" customWidth="1"/>
    <col min="25" max="25" width="6.5703125" style="99" bestFit="1" customWidth="1"/>
    <col min="26" max="26" width="7.140625" style="99" bestFit="1" customWidth="1"/>
    <col min="27" max="27" width="9.28515625" style="554" bestFit="1" customWidth="1"/>
    <col min="28" max="28" width="7.140625" style="99" bestFit="1" customWidth="1"/>
    <col min="29" max="36" width="7.7109375" style="99" bestFit="1" customWidth="1"/>
    <col min="37" max="37" width="8.42578125" style="99" bestFit="1" customWidth="1"/>
    <col min="38" max="38" width="8" style="99" bestFit="1" customWidth="1"/>
    <col min="39" max="44" width="8.42578125" style="99" bestFit="1" customWidth="1"/>
    <col min="45" max="45" width="6.85546875" style="99" bestFit="1" customWidth="1"/>
    <col min="46" max="46" width="6.5703125" style="99" bestFit="1" customWidth="1"/>
    <col min="47" max="47" width="6.85546875" style="99" bestFit="1" customWidth="1"/>
    <col min="48" max="48" width="9" style="99" bestFit="1" customWidth="1"/>
    <col min="49" max="49" width="7.7109375" style="99" bestFit="1" customWidth="1"/>
    <col min="50" max="50" width="7.140625" style="99" bestFit="1" customWidth="1"/>
    <col min="51" max="52" width="7.7109375" style="99" bestFit="1" customWidth="1"/>
    <col min="53" max="53" width="9" style="99" bestFit="1" customWidth="1"/>
    <col min="54" max="54" width="8.140625" style="99" bestFit="1" customWidth="1"/>
    <col min="55" max="55" width="7.42578125" style="99" bestFit="1" customWidth="1"/>
    <col min="56" max="56" width="8.42578125" style="99" bestFit="1" customWidth="1"/>
    <col min="57" max="57" width="8.7109375" style="99" customWidth="1"/>
    <col min="58" max="58" width="13.85546875" style="99" bestFit="1" customWidth="1"/>
    <col min="59" max="59" width="16.5703125" style="99" customWidth="1"/>
    <col min="60" max="60" width="47.5703125" style="99" customWidth="1"/>
    <col min="61" max="61" width="7.85546875" style="99"/>
    <col min="62" max="62" width="11.7109375" style="99" customWidth="1"/>
    <col min="63" max="65" width="7.85546875" style="99"/>
    <col min="66" max="67" width="29.42578125" style="99" customWidth="1"/>
    <col min="68" max="16384" width="7.85546875" style="99"/>
  </cols>
  <sheetData>
    <row r="1" spans="1:67" x14ac:dyDescent="0.25">
      <c r="A1" s="1249" t="s">
        <v>215</v>
      </c>
      <c r="B1" s="1249"/>
      <c r="C1" s="315"/>
      <c r="D1" s="116"/>
      <c r="E1" s="116"/>
      <c r="F1" s="116"/>
      <c r="G1" s="116"/>
      <c r="H1" s="116"/>
      <c r="I1" s="116"/>
      <c r="J1" s="116"/>
      <c r="K1" s="116"/>
      <c r="L1" s="116"/>
      <c r="M1" s="116"/>
      <c r="N1" s="116"/>
      <c r="O1" s="116"/>
      <c r="P1" s="116"/>
      <c r="Q1" s="116"/>
      <c r="R1" s="116"/>
      <c r="S1" s="116"/>
      <c r="T1" s="116"/>
      <c r="U1" s="116"/>
      <c r="V1" s="116"/>
      <c r="W1" s="116"/>
      <c r="X1" s="116"/>
      <c r="Y1" s="116"/>
      <c r="Z1" s="116"/>
      <c r="AA1" s="547"/>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row>
    <row r="2" spans="1:67" ht="14.25" customHeight="1" x14ac:dyDescent="0.25">
      <c r="A2" s="1250" t="s">
        <v>2</v>
      </c>
      <c r="B2" s="1250"/>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0"/>
      <c r="AT2" s="1250"/>
      <c r="AU2" s="1250"/>
      <c r="AV2" s="1250"/>
      <c r="AW2" s="1250"/>
      <c r="AX2" s="1250"/>
      <c r="AY2" s="1250"/>
      <c r="AZ2" s="1250"/>
      <c r="BA2" s="1250"/>
      <c r="BB2" s="1250"/>
      <c r="BC2" s="1250"/>
      <c r="BD2" s="1250"/>
      <c r="BE2" s="1250"/>
      <c r="BF2" s="116"/>
      <c r="BG2" s="116"/>
    </row>
    <row r="3" spans="1:67" x14ac:dyDescent="0.25">
      <c r="A3" s="1251" t="s">
        <v>216</v>
      </c>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c r="AS3" s="1251"/>
      <c r="AT3" s="1251"/>
      <c r="AU3" s="1251"/>
      <c r="AV3" s="1251"/>
      <c r="AW3" s="1251"/>
      <c r="AX3" s="1251"/>
      <c r="AY3" s="1251"/>
      <c r="AZ3" s="1251"/>
      <c r="BA3" s="1251"/>
      <c r="BB3" s="1251"/>
      <c r="BC3" s="1251"/>
      <c r="BD3" s="1251"/>
      <c r="BE3" s="1251"/>
      <c r="BF3" s="1251"/>
      <c r="BG3" s="116"/>
    </row>
    <row r="4" spans="1:67" x14ac:dyDescent="0.25">
      <c r="A4" s="317"/>
      <c r="B4" s="316"/>
      <c r="C4" s="317"/>
      <c r="D4" s="317"/>
      <c r="E4" s="317"/>
      <c r="F4" s="317"/>
      <c r="G4" s="317"/>
      <c r="H4" s="317"/>
      <c r="I4" s="317"/>
      <c r="J4" s="317"/>
      <c r="K4" s="317"/>
      <c r="L4" s="317"/>
      <c r="M4" s="317"/>
      <c r="N4" s="317"/>
      <c r="O4" s="317"/>
      <c r="P4" s="317"/>
      <c r="Q4" s="317"/>
      <c r="R4" s="317"/>
      <c r="S4" s="317"/>
      <c r="T4" s="317"/>
      <c r="U4" s="317"/>
      <c r="V4" s="317"/>
      <c r="W4" s="317"/>
      <c r="X4" s="317"/>
      <c r="Y4" s="317"/>
      <c r="Z4" s="317"/>
      <c r="AA4" s="548"/>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1252" t="s">
        <v>32</v>
      </c>
      <c r="BD4" s="1252"/>
      <c r="BE4" s="1252"/>
      <c r="BF4" s="1252"/>
      <c r="BG4" s="116"/>
    </row>
    <row r="5" spans="1:67" ht="14.25" customHeight="1" x14ac:dyDescent="0.25">
      <c r="A5" s="1253" t="s">
        <v>20</v>
      </c>
      <c r="B5" s="1254" t="s">
        <v>170</v>
      </c>
      <c r="C5" s="1175" t="s">
        <v>24</v>
      </c>
      <c r="D5" s="1248" t="s">
        <v>427</v>
      </c>
      <c r="E5" s="311"/>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c r="AX5" s="1248"/>
      <c r="AY5" s="1248"/>
      <c r="AZ5" s="1248"/>
      <c r="BA5" s="1248"/>
      <c r="BB5" s="1248"/>
      <c r="BC5" s="1248"/>
      <c r="BD5" s="1248"/>
      <c r="BE5" s="1248" t="s">
        <v>120</v>
      </c>
      <c r="BF5" s="1248" t="s">
        <v>448</v>
      </c>
      <c r="BG5" s="116"/>
    </row>
    <row r="6" spans="1:67" s="138" customFormat="1" ht="36" customHeight="1" x14ac:dyDescent="0.2">
      <c r="A6" s="1253"/>
      <c r="B6" s="1255"/>
      <c r="C6" s="1256"/>
      <c r="D6" s="1248"/>
      <c r="E6" s="312" t="s">
        <v>25</v>
      </c>
      <c r="F6" s="318" t="s">
        <v>86</v>
      </c>
      <c r="G6" s="311" t="s">
        <v>84</v>
      </c>
      <c r="H6" s="311" t="s">
        <v>207</v>
      </c>
      <c r="I6" s="311" t="s">
        <v>56</v>
      </c>
      <c r="J6" s="311" t="s">
        <v>44</v>
      </c>
      <c r="K6" s="311" t="s">
        <v>26</v>
      </c>
      <c r="L6" s="311" t="s">
        <v>27</v>
      </c>
      <c r="M6" s="311" t="s">
        <v>45</v>
      </c>
      <c r="N6" s="311" t="s">
        <v>447</v>
      </c>
      <c r="O6" s="311" t="s">
        <v>78</v>
      </c>
      <c r="P6" s="311" t="s">
        <v>51</v>
      </c>
      <c r="Q6" s="311" t="s">
        <v>58</v>
      </c>
      <c r="R6" s="312" t="s">
        <v>28</v>
      </c>
      <c r="S6" s="311" t="s">
        <v>29</v>
      </c>
      <c r="T6" s="311" t="s">
        <v>30</v>
      </c>
      <c r="U6" s="311" t="s">
        <v>131</v>
      </c>
      <c r="V6" s="311" t="s">
        <v>135</v>
      </c>
      <c r="W6" s="311" t="s">
        <v>133</v>
      </c>
      <c r="X6" s="311" t="s">
        <v>53</v>
      </c>
      <c r="Y6" s="311" t="s">
        <v>46</v>
      </c>
      <c r="Z6" s="311" t="s">
        <v>54</v>
      </c>
      <c r="AA6" s="549" t="s">
        <v>31</v>
      </c>
      <c r="AB6" s="313" t="s">
        <v>249</v>
      </c>
      <c r="AC6" s="313" t="s">
        <v>258</v>
      </c>
      <c r="AD6" s="313" t="s">
        <v>245</v>
      </c>
      <c r="AE6" s="313" t="s">
        <v>436</v>
      </c>
      <c r="AF6" s="313" t="s">
        <v>246</v>
      </c>
      <c r="AG6" s="313" t="s">
        <v>437</v>
      </c>
      <c r="AH6" s="313" t="s">
        <v>438</v>
      </c>
      <c r="AI6" s="313" t="s">
        <v>364</v>
      </c>
      <c r="AJ6" s="313" t="s">
        <v>439</v>
      </c>
      <c r="AK6" s="313" t="s">
        <v>156</v>
      </c>
      <c r="AL6" s="313" t="s">
        <v>77</v>
      </c>
      <c r="AM6" s="313" t="s">
        <v>103</v>
      </c>
      <c r="AN6" s="313" t="s">
        <v>48</v>
      </c>
      <c r="AO6" s="313" t="s">
        <v>440</v>
      </c>
      <c r="AP6" s="313" t="s">
        <v>441</v>
      </c>
      <c r="AQ6" s="313" t="s">
        <v>346</v>
      </c>
      <c r="AR6" s="314" t="s">
        <v>132</v>
      </c>
      <c r="AS6" s="311" t="s">
        <v>159</v>
      </c>
      <c r="AT6" s="311" t="s">
        <v>160</v>
      </c>
      <c r="AU6" s="311" t="s">
        <v>100</v>
      </c>
      <c r="AV6" s="311" t="s">
        <v>101</v>
      </c>
      <c r="AW6" s="311" t="s">
        <v>105</v>
      </c>
      <c r="AX6" s="311" t="s">
        <v>102</v>
      </c>
      <c r="AY6" s="311" t="s">
        <v>126</v>
      </c>
      <c r="AZ6" s="311" t="s">
        <v>111</v>
      </c>
      <c r="BA6" s="311" t="s">
        <v>165</v>
      </c>
      <c r="BB6" s="311" t="s">
        <v>166</v>
      </c>
      <c r="BC6" s="311" t="s">
        <v>82</v>
      </c>
      <c r="BD6" s="311" t="s">
        <v>89</v>
      </c>
      <c r="BE6" s="1248"/>
      <c r="BF6" s="1248"/>
      <c r="BG6" s="117"/>
    </row>
    <row r="7" spans="1:67" s="138" customFormat="1" x14ac:dyDescent="0.25">
      <c r="A7" s="319">
        <v>1</v>
      </c>
      <c r="B7" s="320" t="s">
        <v>35</v>
      </c>
      <c r="C7" s="321" t="s">
        <v>25</v>
      </c>
      <c r="D7" s="590">
        <f>D8+D11+D12+D13+D14+D15+D17+D18+D19</f>
        <v>245.64000000000001</v>
      </c>
      <c r="E7" s="323">
        <f>D7-BE7</f>
        <v>184.04000000000002</v>
      </c>
      <c r="F7" s="324">
        <f>SUM(F11:F19)</f>
        <v>0</v>
      </c>
      <c r="G7" s="324">
        <f>SUM(G10:G19)</f>
        <v>0</v>
      </c>
      <c r="H7" s="324">
        <f>SUM(H9,H11:H19)</f>
        <v>0</v>
      </c>
      <c r="I7" s="324">
        <f>SUM(I9:I10,I12:I19)</f>
        <v>3.08</v>
      </c>
      <c r="J7" s="324">
        <f>SUM(J9:J11,J13:J19)</f>
        <v>4.82</v>
      </c>
      <c r="K7" s="324">
        <f>SUM(K9:K12,K14:K19)</f>
        <v>0</v>
      </c>
      <c r="L7" s="324">
        <f>SUM(L9:L13,L15:L19)</f>
        <v>0</v>
      </c>
      <c r="M7" s="324">
        <f>SUM(M9:M14,M16:M19)</f>
        <v>0</v>
      </c>
      <c r="N7" s="324">
        <f>SUM(N9:N15,N17:N19)</f>
        <v>0</v>
      </c>
      <c r="O7" s="324">
        <f>SUM(O9:O16,O18:O19)</f>
        <v>0</v>
      </c>
      <c r="P7" s="324">
        <f>SUM(P9:P17,P19)</f>
        <v>0</v>
      </c>
      <c r="Q7" s="324">
        <f>SUM(Q9:Q18)</f>
        <v>0</v>
      </c>
      <c r="R7" s="325">
        <f>SUM(R9:R19)</f>
        <v>53.699999999999996</v>
      </c>
      <c r="S7" s="324">
        <f>SUM(S9:S19)</f>
        <v>0</v>
      </c>
      <c r="T7" s="324">
        <f t="shared" ref="T7:BD7" si="0">SUM(T9:T19)</f>
        <v>0</v>
      </c>
      <c r="U7" s="324">
        <f t="shared" si="0"/>
        <v>0</v>
      </c>
      <c r="V7" s="324">
        <f t="shared" si="0"/>
        <v>0</v>
      </c>
      <c r="W7" s="324">
        <f t="shared" si="0"/>
        <v>1.32</v>
      </c>
      <c r="X7" s="324">
        <f t="shared" si="0"/>
        <v>0</v>
      </c>
      <c r="Y7" s="324">
        <f t="shared" si="0"/>
        <v>0</v>
      </c>
      <c r="Z7" s="324">
        <f>SUM(Z9:Z19)</f>
        <v>0</v>
      </c>
      <c r="AA7" s="550">
        <f t="shared" si="0"/>
        <v>7.9799999999999995</v>
      </c>
      <c r="AB7" s="324">
        <f t="shared" si="0"/>
        <v>0.05</v>
      </c>
      <c r="AC7" s="324">
        <f t="shared" si="0"/>
        <v>7.85</v>
      </c>
      <c r="AD7" s="324">
        <f t="shared" si="0"/>
        <v>0</v>
      </c>
      <c r="AE7" s="324">
        <f t="shared" si="0"/>
        <v>0</v>
      </c>
      <c r="AF7" s="324">
        <f t="shared" si="0"/>
        <v>0</v>
      </c>
      <c r="AG7" s="324">
        <f t="shared" si="0"/>
        <v>0</v>
      </c>
      <c r="AH7" s="324">
        <f t="shared" si="0"/>
        <v>0</v>
      </c>
      <c r="AI7" s="324">
        <f t="shared" si="0"/>
        <v>0.08</v>
      </c>
      <c r="AJ7" s="324">
        <f t="shared" si="0"/>
        <v>0</v>
      </c>
      <c r="AK7" s="324">
        <f t="shared" si="0"/>
        <v>0</v>
      </c>
      <c r="AL7" s="324">
        <f t="shared" si="0"/>
        <v>0</v>
      </c>
      <c r="AM7" s="324">
        <f t="shared" si="0"/>
        <v>0</v>
      </c>
      <c r="AN7" s="324">
        <f t="shared" si="0"/>
        <v>0</v>
      </c>
      <c r="AO7" s="324">
        <f t="shared" si="0"/>
        <v>0</v>
      </c>
      <c r="AP7" s="324">
        <f t="shared" si="0"/>
        <v>0</v>
      </c>
      <c r="AQ7" s="324">
        <f t="shared" si="0"/>
        <v>0</v>
      </c>
      <c r="AR7" s="324">
        <f t="shared" si="0"/>
        <v>0</v>
      </c>
      <c r="AS7" s="324">
        <f t="shared" si="0"/>
        <v>0.1</v>
      </c>
      <c r="AT7" s="324">
        <f t="shared" si="0"/>
        <v>0</v>
      </c>
      <c r="AU7" s="324">
        <f t="shared" si="0"/>
        <v>44.3</v>
      </c>
      <c r="AV7" s="324">
        <f t="shared" si="0"/>
        <v>0</v>
      </c>
      <c r="AW7" s="324">
        <f t="shared" si="0"/>
        <v>0</v>
      </c>
      <c r="AX7" s="324">
        <f t="shared" si="0"/>
        <v>0</v>
      </c>
      <c r="AY7" s="324">
        <f t="shared" si="0"/>
        <v>0</v>
      </c>
      <c r="AZ7" s="324">
        <f t="shared" si="0"/>
        <v>0</v>
      </c>
      <c r="BA7" s="324">
        <f t="shared" si="0"/>
        <v>0</v>
      </c>
      <c r="BB7" s="324">
        <f t="shared" si="0"/>
        <v>0</v>
      </c>
      <c r="BC7" s="324">
        <f t="shared" si="0"/>
        <v>0</v>
      </c>
      <c r="BD7" s="324">
        <f t="shared" si="0"/>
        <v>0</v>
      </c>
      <c r="BE7" s="326">
        <f>SUM(BE9:BE19)</f>
        <v>61.6</v>
      </c>
      <c r="BF7" s="327">
        <f>E60</f>
        <v>191.94000000000003</v>
      </c>
      <c r="BG7" s="117">
        <f t="shared" ref="BG7:BG15" si="1">D7-BF7</f>
        <v>53.699999999999989</v>
      </c>
      <c r="BH7" s="139"/>
      <c r="BI7" s="115"/>
      <c r="BJ7" s="115"/>
      <c r="BK7" s="115"/>
      <c r="BL7" s="115"/>
      <c r="BN7" s="581"/>
      <c r="BO7" s="575"/>
    </row>
    <row r="8" spans="1:67" x14ac:dyDescent="0.25">
      <c r="A8" s="319" t="s">
        <v>5</v>
      </c>
      <c r="B8" s="320" t="s">
        <v>85</v>
      </c>
      <c r="C8" s="314" t="s">
        <v>86</v>
      </c>
      <c r="D8" s="590">
        <f>D9+D10</f>
        <v>58.49</v>
      </c>
      <c r="E8" s="328">
        <f>SUM(I8:Q8)</f>
        <v>3.08</v>
      </c>
      <c r="F8" s="329">
        <f>D8-BE8</f>
        <v>30.940000000000005</v>
      </c>
      <c r="G8" s="325">
        <f>SUM(G10)</f>
        <v>0</v>
      </c>
      <c r="H8" s="325">
        <f>SUM(H9)</f>
        <v>0</v>
      </c>
      <c r="I8" s="325">
        <f>SUM(I9:I10)</f>
        <v>3.08</v>
      </c>
      <c r="J8" s="325">
        <f t="shared" ref="J8:BE8" si="2">SUM(J9:J10)</f>
        <v>0</v>
      </c>
      <c r="K8" s="325">
        <f t="shared" si="2"/>
        <v>0</v>
      </c>
      <c r="L8" s="325">
        <f t="shared" si="2"/>
        <v>0</v>
      </c>
      <c r="M8" s="325">
        <f t="shared" si="2"/>
        <v>0</v>
      </c>
      <c r="N8" s="325">
        <f t="shared" si="2"/>
        <v>0</v>
      </c>
      <c r="O8" s="325">
        <f t="shared" si="2"/>
        <v>0</v>
      </c>
      <c r="P8" s="325">
        <f t="shared" si="2"/>
        <v>0</v>
      </c>
      <c r="Q8" s="325">
        <f t="shared" si="2"/>
        <v>0</v>
      </c>
      <c r="R8" s="325">
        <f>SUM(R9:R10)</f>
        <v>24.47</v>
      </c>
      <c r="S8" s="325">
        <f t="shared" si="2"/>
        <v>0</v>
      </c>
      <c r="T8" s="325">
        <f t="shared" si="2"/>
        <v>0</v>
      </c>
      <c r="U8" s="325">
        <f t="shared" si="2"/>
        <v>0</v>
      </c>
      <c r="V8" s="325">
        <f t="shared" si="2"/>
        <v>0</v>
      </c>
      <c r="W8" s="325">
        <f t="shared" si="2"/>
        <v>0.02</v>
      </c>
      <c r="X8" s="325">
        <f t="shared" si="2"/>
        <v>0</v>
      </c>
      <c r="Y8" s="325">
        <f t="shared" si="2"/>
        <v>0</v>
      </c>
      <c r="Z8" s="325">
        <f>SUM(Z9:Z10)</f>
        <v>0</v>
      </c>
      <c r="AA8" s="551">
        <f t="shared" si="2"/>
        <v>1.73</v>
      </c>
      <c r="AB8" s="325">
        <f t="shared" si="2"/>
        <v>0.03</v>
      </c>
      <c r="AC8" s="325">
        <f t="shared" si="2"/>
        <v>1.7</v>
      </c>
      <c r="AD8" s="325">
        <f t="shared" si="2"/>
        <v>0</v>
      </c>
      <c r="AE8" s="325">
        <f t="shared" si="2"/>
        <v>0</v>
      </c>
      <c r="AF8" s="325">
        <f t="shared" si="2"/>
        <v>0</v>
      </c>
      <c r="AG8" s="325">
        <f t="shared" si="2"/>
        <v>0</v>
      </c>
      <c r="AH8" s="325">
        <f t="shared" si="2"/>
        <v>0</v>
      </c>
      <c r="AI8" s="325">
        <f t="shared" si="2"/>
        <v>0</v>
      </c>
      <c r="AJ8" s="325">
        <f t="shared" si="2"/>
        <v>0</v>
      </c>
      <c r="AK8" s="325">
        <f t="shared" si="2"/>
        <v>0</v>
      </c>
      <c r="AL8" s="325">
        <f t="shared" si="2"/>
        <v>0</v>
      </c>
      <c r="AM8" s="325">
        <f t="shared" si="2"/>
        <v>0</v>
      </c>
      <c r="AN8" s="325">
        <f t="shared" si="2"/>
        <v>0</v>
      </c>
      <c r="AO8" s="325">
        <f t="shared" si="2"/>
        <v>0</v>
      </c>
      <c r="AP8" s="325">
        <f t="shared" si="2"/>
        <v>0</v>
      </c>
      <c r="AQ8" s="325">
        <f t="shared" si="2"/>
        <v>0</v>
      </c>
      <c r="AR8" s="325">
        <f t="shared" si="2"/>
        <v>0</v>
      </c>
      <c r="AS8" s="325">
        <f t="shared" si="2"/>
        <v>0</v>
      </c>
      <c r="AT8" s="325">
        <f t="shared" si="2"/>
        <v>0</v>
      </c>
      <c r="AU8" s="325">
        <f t="shared" si="2"/>
        <v>22.72</v>
      </c>
      <c r="AV8" s="325">
        <f t="shared" si="2"/>
        <v>0</v>
      </c>
      <c r="AW8" s="325">
        <f t="shared" si="2"/>
        <v>0</v>
      </c>
      <c r="AX8" s="325">
        <f t="shared" si="2"/>
        <v>0</v>
      </c>
      <c r="AY8" s="325">
        <f t="shared" si="2"/>
        <v>0</v>
      </c>
      <c r="AZ8" s="325">
        <f t="shared" si="2"/>
        <v>0</v>
      </c>
      <c r="BA8" s="325">
        <f t="shared" si="2"/>
        <v>0</v>
      </c>
      <c r="BB8" s="325">
        <f t="shared" si="2"/>
        <v>0</v>
      </c>
      <c r="BC8" s="325">
        <f t="shared" si="2"/>
        <v>0</v>
      </c>
      <c r="BD8" s="325">
        <f t="shared" si="2"/>
        <v>0</v>
      </c>
      <c r="BE8" s="325">
        <f t="shared" si="2"/>
        <v>27.549999999999997</v>
      </c>
      <c r="BF8" s="314">
        <f>F60</f>
        <v>30.940000000000005</v>
      </c>
      <c r="BG8" s="117">
        <f t="shared" si="1"/>
        <v>27.549999999999997</v>
      </c>
      <c r="BH8" s="139"/>
      <c r="BI8" s="115"/>
      <c r="BJ8" s="115"/>
      <c r="BK8" s="115"/>
      <c r="BL8" s="115"/>
      <c r="BN8" s="582"/>
      <c r="BO8" s="576"/>
    </row>
    <row r="9" spans="1:67" x14ac:dyDescent="0.25">
      <c r="A9" s="319"/>
      <c r="B9" s="320" t="s">
        <v>208</v>
      </c>
      <c r="C9" s="314" t="s">
        <v>84</v>
      </c>
      <c r="D9" s="591">
        <v>58.49</v>
      </c>
      <c r="E9" s="328">
        <f>SUM(H9:Q9)</f>
        <v>3.08</v>
      </c>
      <c r="F9" s="325">
        <f>SUM(H9)</f>
        <v>0</v>
      </c>
      <c r="G9" s="329">
        <f>D9-BE9</f>
        <v>30.940000000000005</v>
      </c>
      <c r="H9" s="330"/>
      <c r="I9" s="330">
        <v>3.08</v>
      </c>
      <c r="J9" s="330"/>
      <c r="K9" s="330"/>
      <c r="L9" s="330"/>
      <c r="M9" s="330"/>
      <c r="N9" s="330"/>
      <c r="O9" s="330"/>
      <c r="P9" s="330"/>
      <c r="Q9" s="330"/>
      <c r="R9" s="325">
        <f t="shared" ref="R9:R19" si="3">SUM(S9:Z9,AB9:BC9)</f>
        <v>24.47</v>
      </c>
      <c r="S9" s="331"/>
      <c r="T9" s="330"/>
      <c r="U9" s="330"/>
      <c r="V9" s="330"/>
      <c r="W9" s="331">
        <v>0.02</v>
      </c>
      <c r="X9" s="330"/>
      <c r="Y9" s="330"/>
      <c r="Z9" s="330"/>
      <c r="AA9" s="552">
        <f>SUM(AB9:AQ9)</f>
        <v>1.73</v>
      </c>
      <c r="AB9" s="331">
        <v>0.03</v>
      </c>
      <c r="AC9" s="331">
        <v>1.7</v>
      </c>
      <c r="AD9" s="331"/>
      <c r="AE9" s="331"/>
      <c r="AF9" s="331"/>
      <c r="AG9" s="331"/>
      <c r="AH9" s="331"/>
      <c r="AI9" s="331"/>
      <c r="AJ9" s="331"/>
      <c r="AK9" s="331"/>
      <c r="AL9" s="331"/>
      <c r="AM9" s="331"/>
      <c r="AN9" s="331"/>
      <c r="AO9" s="331"/>
      <c r="AP9" s="331"/>
      <c r="AQ9" s="331"/>
      <c r="AR9" s="330"/>
      <c r="AS9" s="330"/>
      <c r="AT9" s="330"/>
      <c r="AU9" s="330">
        <v>22.72</v>
      </c>
      <c r="AV9" s="331"/>
      <c r="AW9" s="331"/>
      <c r="AX9" s="330"/>
      <c r="AY9" s="330"/>
      <c r="AZ9" s="330"/>
      <c r="BA9" s="330"/>
      <c r="BB9" s="330"/>
      <c r="BC9" s="330"/>
      <c r="BD9" s="330"/>
      <c r="BE9" s="325">
        <f>SUM(H9:Q9,S9:Z9,AB9:BD9)</f>
        <v>27.549999999999997</v>
      </c>
      <c r="BF9" s="314">
        <f>G60</f>
        <v>30.940000000000005</v>
      </c>
      <c r="BG9" s="117">
        <f t="shared" si="1"/>
        <v>27.549999999999997</v>
      </c>
      <c r="BH9" s="139"/>
      <c r="BI9" s="115"/>
      <c r="BJ9" s="115"/>
      <c r="BK9" s="115"/>
      <c r="BL9" s="115"/>
      <c r="BN9" s="586"/>
      <c r="BO9" s="576"/>
    </row>
    <row r="10" spans="1:67" x14ac:dyDescent="0.25">
      <c r="A10" s="319"/>
      <c r="B10" s="320" t="s">
        <v>209</v>
      </c>
      <c r="C10" s="314" t="s">
        <v>207</v>
      </c>
      <c r="D10" s="591"/>
      <c r="E10" s="328">
        <f>SUM(G10,I10:Q10)</f>
        <v>0</v>
      </c>
      <c r="F10" s="325">
        <f>SUM(G10)</f>
        <v>0</v>
      </c>
      <c r="G10" s="330"/>
      <c r="H10" s="329">
        <f>D10-BE10</f>
        <v>0</v>
      </c>
      <c r="I10" s="330"/>
      <c r="J10" s="330"/>
      <c r="K10" s="330"/>
      <c r="L10" s="330"/>
      <c r="M10" s="330"/>
      <c r="N10" s="330"/>
      <c r="O10" s="330"/>
      <c r="P10" s="330"/>
      <c r="Q10" s="330"/>
      <c r="R10" s="325">
        <f t="shared" si="3"/>
        <v>0</v>
      </c>
      <c r="S10" s="330"/>
      <c r="T10" s="330"/>
      <c r="U10" s="330"/>
      <c r="V10" s="330"/>
      <c r="W10" s="330"/>
      <c r="X10" s="330"/>
      <c r="Y10" s="330"/>
      <c r="Z10" s="330"/>
      <c r="AA10" s="552">
        <f t="shared" ref="AA10:AA19" si="4">SUM(AB10:AQ10)</f>
        <v>0</v>
      </c>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25">
        <f>SUM(AB10:BD10,I10:Q10,G10,S10:Z10)</f>
        <v>0</v>
      </c>
      <c r="BF10" s="314">
        <f>H60</f>
        <v>0</v>
      </c>
      <c r="BG10" s="117">
        <f t="shared" si="1"/>
        <v>0</v>
      </c>
      <c r="BH10" s="139"/>
      <c r="BI10" s="115"/>
      <c r="BJ10" s="115"/>
      <c r="BK10" s="115"/>
      <c r="BL10" s="115"/>
      <c r="BN10" s="587"/>
      <c r="BO10" s="576"/>
    </row>
    <row r="11" spans="1:67" x14ac:dyDescent="0.25">
      <c r="A11" s="319" t="s">
        <v>6</v>
      </c>
      <c r="B11" s="320" t="s">
        <v>113</v>
      </c>
      <c r="C11" s="314" t="s">
        <v>56</v>
      </c>
      <c r="D11" s="591">
        <v>104.16</v>
      </c>
      <c r="E11" s="328">
        <f>SUM(G11:H11,J11:Q11)</f>
        <v>4.82</v>
      </c>
      <c r="F11" s="325">
        <f>SUM(G11:H11)</f>
        <v>0</v>
      </c>
      <c r="G11" s="330"/>
      <c r="H11" s="330"/>
      <c r="I11" s="329">
        <f>D11-BE11</f>
        <v>81.179999999999993</v>
      </c>
      <c r="J11" s="330">
        <v>4.82</v>
      </c>
      <c r="K11" s="330"/>
      <c r="L11" s="330"/>
      <c r="M11" s="330"/>
      <c r="N11" s="330"/>
      <c r="O11" s="330"/>
      <c r="P11" s="330"/>
      <c r="Q11" s="330"/>
      <c r="R11" s="325">
        <f t="shared" si="3"/>
        <v>18.159999999999997</v>
      </c>
      <c r="S11" s="330"/>
      <c r="T11" s="330"/>
      <c r="U11" s="330"/>
      <c r="V11" s="330"/>
      <c r="W11" s="330">
        <v>1.28</v>
      </c>
      <c r="X11" s="330"/>
      <c r="Y11" s="330"/>
      <c r="Z11" s="330"/>
      <c r="AA11" s="552">
        <f t="shared" si="4"/>
        <v>3.7399999999999998</v>
      </c>
      <c r="AB11" s="330">
        <v>0.01</v>
      </c>
      <c r="AC11" s="330">
        <v>3.65</v>
      </c>
      <c r="AD11" s="330"/>
      <c r="AE11" s="330"/>
      <c r="AF11" s="330"/>
      <c r="AG11" s="330"/>
      <c r="AH11" s="330"/>
      <c r="AI11" s="330">
        <v>0.08</v>
      </c>
      <c r="AJ11" s="330"/>
      <c r="AK11" s="330"/>
      <c r="AL11" s="330"/>
      <c r="AM11" s="330"/>
      <c r="AN11" s="330"/>
      <c r="AO11" s="330"/>
      <c r="AP11" s="330"/>
      <c r="AQ11" s="330"/>
      <c r="AR11" s="330"/>
      <c r="AS11" s="330">
        <v>0.1</v>
      </c>
      <c r="AT11" s="330"/>
      <c r="AU11" s="330">
        <v>13.04</v>
      </c>
      <c r="AV11" s="330"/>
      <c r="AW11" s="330"/>
      <c r="AX11" s="330"/>
      <c r="AY11" s="330"/>
      <c r="AZ11" s="330"/>
      <c r="BA11" s="330"/>
      <c r="BB11" s="330"/>
      <c r="BC11" s="330"/>
      <c r="BD11" s="330"/>
      <c r="BE11" s="325">
        <f>SUM(AB11:BD11,J11:Q11,G11:H11,S11:Z11)</f>
        <v>22.98</v>
      </c>
      <c r="BF11" s="314">
        <f>I60</f>
        <v>84.259999999999991</v>
      </c>
      <c r="BG11" s="117">
        <f t="shared" si="1"/>
        <v>19.900000000000006</v>
      </c>
      <c r="BN11" s="587"/>
      <c r="BO11" s="576"/>
    </row>
    <row r="12" spans="1:67" x14ac:dyDescent="0.25">
      <c r="A12" s="319" t="s">
        <v>7</v>
      </c>
      <c r="B12" s="320" t="s">
        <v>39</v>
      </c>
      <c r="C12" s="314" t="s">
        <v>44</v>
      </c>
      <c r="D12" s="591">
        <v>81.34</v>
      </c>
      <c r="E12" s="328">
        <f>SUM(G12:I12,K12:Q12)</f>
        <v>0</v>
      </c>
      <c r="F12" s="325">
        <f t="shared" ref="F12:F18" si="5">SUM(G12:H12)</f>
        <v>0</v>
      </c>
      <c r="G12" s="330"/>
      <c r="H12" s="330"/>
      <c r="I12" s="330"/>
      <c r="J12" s="329">
        <f>D12-BE12</f>
        <v>70.290000000000006</v>
      </c>
      <c r="K12" s="330"/>
      <c r="L12" s="330"/>
      <c r="M12" s="330"/>
      <c r="N12" s="330"/>
      <c r="O12" s="330"/>
      <c r="P12" s="330"/>
      <c r="Q12" s="330"/>
      <c r="R12" s="325">
        <f t="shared" si="3"/>
        <v>11.049999999999999</v>
      </c>
      <c r="S12" s="330"/>
      <c r="T12" s="330"/>
      <c r="U12" s="330"/>
      <c r="V12" s="330"/>
      <c r="W12" s="330"/>
      <c r="X12" s="330"/>
      <c r="Y12" s="330"/>
      <c r="Z12" s="330"/>
      <c r="AA12" s="552">
        <f t="shared" si="4"/>
        <v>2.5099999999999998</v>
      </c>
      <c r="AB12" s="330">
        <v>0.01</v>
      </c>
      <c r="AC12" s="330">
        <v>2.5</v>
      </c>
      <c r="AD12" s="330"/>
      <c r="AE12" s="330"/>
      <c r="AF12" s="330"/>
      <c r="AG12" s="330"/>
      <c r="AH12" s="330"/>
      <c r="AI12" s="330"/>
      <c r="AJ12" s="330"/>
      <c r="AK12" s="330"/>
      <c r="AL12" s="330"/>
      <c r="AM12" s="330"/>
      <c r="AN12" s="330"/>
      <c r="AO12" s="330"/>
      <c r="AP12" s="330"/>
      <c r="AQ12" s="330"/>
      <c r="AR12" s="330"/>
      <c r="AS12" s="330"/>
      <c r="AT12" s="330"/>
      <c r="AU12" s="330">
        <v>8.5399999999999991</v>
      </c>
      <c r="AV12" s="330"/>
      <c r="AW12" s="330"/>
      <c r="AX12" s="330"/>
      <c r="AY12" s="330"/>
      <c r="AZ12" s="330"/>
      <c r="BA12" s="330"/>
      <c r="BB12" s="330"/>
      <c r="BC12" s="330"/>
      <c r="BD12" s="330"/>
      <c r="BE12" s="325">
        <f>SUM(AB12:BD12,K12:Q12,G12:I12,S12:Z12)</f>
        <v>11.049999999999999</v>
      </c>
      <c r="BF12" s="314">
        <f>J60</f>
        <v>75.110000000000014</v>
      </c>
      <c r="BG12" s="117">
        <f t="shared" si="1"/>
        <v>6.2299999999999898</v>
      </c>
      <c r="BN12" s="587"/>
      <c r="BO12" s="576"/>
    </row>
    <row r="13" spans="1:67" x14ac:dyDescent="0.25">
      <c r="A13" s="319" t="s">
        <v>8</v>
      </c>
      <c r="B13" s="320" t="s">
        <v>15</v>
      </c>
      <c r="C13" s="314" t="s">
        <v>26</v>
      </c>
      <c r="D13" s="592"/>
      <c r="E13" s="328">
        <f>SUM(G13:J13,L13:Q13)</f>
        <v>0</v>
      </c>
      <c r="F13" s="325">
        <f t="shared" si="5"/>
        <v>0</v>
      </c>
      <c r="G13" s="330"/>
      <c r="H13" s="330"/>
      <c r="I13" s="330"/>
      <c r="J13" s="330"/>
      <c r="K13" s="329">
        <f>D13-BE13</f>
        <v>0</v>
      </c>
      <c r="L13" s="330"/>
      <c r="M13" s="330"/>
      <c r="N13" s="330"/>
      <c r="O13" s="330"/>
      <c r="P13" s="330"/>
      <c r="Q13" s="330"/>
      <c r="R13" s="325">
        <f t="shared" si="3"/>
        <v>0</v>
      </c>
      <c r="S13" s="330"/>
      <c r="T13" s="330"/>
      <c r="U13" s="330"/>
      <c r="V13" s="330"/>
      <c r="W13" s="330"/>
      <c r="X13" s="330"/>
      <c r="Y13" s="330"/>
      <c r="Z13" s="330"/>
      <c r="AA13" s="552">
        <f t="shared" si="4"/>
        <v>0</v>
      </c>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25">
        <f>SUM(AB13:BD13,L13:Q13,G13:J13,S13:Z13)</f>
        <v>0</v>
      </c>
      <c r="BF13" s="314">
        <f>K60</f>
        <v>0</v>
      </c>
      <c r="BG13" s="117">
        <f t="shared" si="1"/>
        <v>0</v>
      </c>
      <c r="BN13" s="587"/>
      <c r="BO13" s="576"/>
    </row>
    <row r="14" spans="1:67" x14ac:dyDescent="0.25">
      <c r="A14" s="319" t="s">
        <v>9</v>
      </c>
      <c r="B14" s="320" t="s">
        <v>16</v>
      </c>
      <c r="C14" s="314" t="s">
        <v>27</v>
      </c>
      <c r="D14" s="592"/>
      <c r="E14" s="328">
        <f>SUM(G14:K14,M14:Q14)</f>
        <v>0</v>
      </c>
      <c r="F14" s="325">
        <f t="shared" si="5"/>
        <v>0</v>
      </c>
      <c r="G14" s="330"/>
      <c r="H14" s="330"/>
      <c r="I14" s="330"/>
      <c r="J14" s="330"/>
      <c r="K14" s="330"/>
      <c r="L14" s="329">
        <f>D14-BE14</f>
        <v>0</v>
      </c>
      <c r="M14" s="330"/>
      <c r="N14" s="330"/>
      <c r="O14" s="330"/>
      <c r="P14" s="330"/>
      <c r="Q14" s="330"/>
      <c r="R14" s="325">
        <f t="shared" si="3"/>
        <v>0</v>
      </c>
      <c r="S14" s="330"/>
      <c r="T14" s="330"/>
      <c r="U14" s="330"/>
      <c r="V14" s="330"/>
      <c r="W14" s="330"/>
      <c r="X14" s="330"/>
      <c r="Y14" s="330"/>
      <c r="Z14" s="330"/>
      <c r="AA14" s="552">
        <f t="shared" si="4"/>
        <v>0</v>
      </c>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25">
        <f>SUM(AB14:BD14,M14:Q14,G14:K14,S14:Z14)</f>
        <v>0</v>
      </c>
      <c r="BF14" s="314">
        <f>L60</f>
        <v>0</v>
      </c>
      <c r="BG14" s="117">
        <f t="shared" si="1"/>
        <v>0</v>
      </c>
      <c r="BN14" s="587"/>
      <c r="BO14" s="576"/>
    </row>
    <row r="15" spans="1:67" x14ac:dyDescent="0.25">
      <c r="A15" s="319" t="s">
        <v>41</v>
      </c>
      <c r="B15" s="320" t="s">
        <v>40</v>
      </c>
      <c r="C15" s="314" t="s">
        <v>45</v>
      </c>
      <c r="D15" s="592"/>
      <c r="E15" s="328">
        <f>SUM(G15:L15,N15:Q15)</f>
        <v>0</v>
      </c>
      <c r="F15" s="325">
        <f t="shared" si="5"/>
        <v>0</v>
      </c>
      <c r="G15" s="330"/>
      <c r="H15" s="330"/>
      <c r="I15" s="330"/>
      <c r="J15" s="330"/>
      <c r="K15" s="330"/>
      <c r="L15" s="330"/>
      <c r="M15" s="329">
        <f>D15-BE15</f>
        <v>0</v>
      </c>
      <c r="N15" s="330"/>
      <c r="O15" s="330"/>
      <c r="P15" s="330"/>
      <c r="Q15" s="330"/>
      <c r="R15" s="325">
        <f t="shared" si="3"/>
        <v>0</v>
      </c>
      <c r="S15" s="330"/>
      <c r="T15" s="330"/>
      <c r="U15" s="330"/>
      <c r="V15" s="330"/>
      <c r="W15" s="330"/>
      <c r="X15" s="330"/>
      <c r="Y15" s="330"/>
      <c r="Z15" s="330"/>
      <c r="AA15" s="552">
        <f t="shared" si="4"/>
        <v>0</v>
      </c>
      <c r="AB15" s="330"/>
      <c r="AC15" s="330"/>
      <c r="AD15" s="330"/>
      <c r="AE15" s="330"/>
      <c r="AF15" s="330"/>
      <c r="AG15" s="330"/>
      <c r="AH15" s="330"/>
      <c r="AI15" s="330"/>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25">
        <f>SUM(AB15:BD15,N15:Q15,G15:L15,S15:Z15)</f>
        <v>0</v>
      </c>
      <c r="BF15" s="314">
        <f>M60</f>
        <v>0</v>
      </c>
      <c r="BG15" s="117">
        <f t="shared" si="1"/>
        <v>0</v>
      </c>
      <c r="BN15" s="587"/>
      <c r="BO15" s="576"/>
    </row>
    <row r="16" spans="1:67" x14ac:dyDescent="0.25">
      <c r="A16" s="319"/>
      <c r="B16" s="333" t="s">
        <v>446</v>
      </c>
      <c r="C16" s="314" t="s">
        <v>447</v>
      </c>
      <c r="D16" s="592"/>
      <c r="E16" s="328">
        <f>SUM(G16:M16,O16:Q16)</f>
        <v>0</v>
      </c>
      <c r="F16" s="325">
        <f>SUM(G16:H16)</f>
        <v>0</v>
      </c>
      <c r="G16" s="330"/>
      <c r="H16" s="330"/>
      <c r="I16" s="330"/>
      <c r="J16" s="330"/>
      <c r="K16" s="330"/>
      <c r="L16" s="330"/>
      <c r="M16" s="330"/>
      <c r="N16" s="329">
        <f>D16-BE16</f>
        <v>0</v>
      </c>
      <c r="O16" s="330"/>
      <c r="P16" s="330"/>
      <c r="Q16" s="330"/>
      <c r="R16" s="325">
        <f t="shared" si="3"/>
        <v>0</v>
      </c>
      <c r="S16" s="330"/>
      <c r="T16" s="330"/>
      <c r="U16" s="330"/>
      <c r="V16" s="330"/>
      <c r="W16" s="330"/>
      <c r="X16" s="330"/>
      <c r="Y16" s="330"/>
      <c r="Z16" s="330"/>
      <c r="AA16" s="552">
        <f t="shared" si="4"/>
        <v>0</v>
      </c>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25">
        <f>SUM(AB16:BD16,O16:Q16,G16:M16,S16:Z16)</f>
        <v>0</v>
      </c>
      <c r="BF16" s="314">
        <f>N60</f>
        <v>0</v>
      </c>
      <c r="BG16" s="117"/>
      <c r="BN16" s="587"/>
      <c r="BO16" s="576"/>
    </row>
    <row r="17" spans="1:67" x14ac:dyDescent="0.25">
      <c r="A17" s="319" t="s">
        <v>42</v>
      </c>
      <c r="B17" s="320" t="s">
        <v>90</v>
      </c>
      <c r="C17" s="314" t="s">
        <v>78</v>
      </c>
      <c r="D17" s="592">
        <v>1.65</v>
      </c>
      <c r="E17" s="328">
        <f>SUM(G17:N17,P17:Q17)</f>
        <v>0</v>
      </c>
      <c r="F17" s="325">
        <f t="shared" si="5"/>
        <v>0</v>
      </c>
      <c r="G17" s="330"/>
      <c r="H17" s="330"/>
      <c r="I17" s="330"/>
      <c r="J17" s="330"/>
      <c r="K17" s="330"/>
      <c r="L17" s="330"/>
      <c r="M17" s="330"/>
      <c r="N17" s="330"/>
      <c r="O17" s="329">
        <f>D17-BE17</f>
        <v>1.63</v>
      </c>
      <c r="P17" s="330"/>
      <c r="Q17" s="330"/>
      <c r="R17" s="325">
        <f t="shared" si="3"/>
        <v>0.02</v>
      </c>
      <c r="S17" s="330"/>
      <c r="T17" s="330"/>
      <c r="U17" s="330"/>
      <c r="V17" s="330"/>
      <c r="W17" s="330">
        <v>0.02</v>
      </c>
      <c r="X17" s="330"/>
      <c r="Y17" s="330"/>
      <c r="Z17" s="330"/>
      <c r="AA17" s="552">
        <f t="shared" si="4"/>
        <v>0</v>
      </c>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25">
        <f>SUM(AB17:BD17,P17:Q17,G17:N17,S17:Z17)</f>
        <v>0.02</v>
      </c>
      <c r="BF17" s="314">
        <f>O60</f>
        <v>1.63</v>
      </c>
      <c r="BG17" s="117">
        <f t="shared" ref="BG17:BG27" si="6">D17-BF17</f>
        <v>2.0000000000000018E-2</v>
      </c>
      <c r="BN17" s="586"/>
      <c r="BO17" s="576"/>
    </row>
    <row r="18" spans="1:67" x14ac:dyDescent="0.25">
      <c r="A18" s="319" t="s">
        <v>52</v>
      </c>
      <c r="B18" s="320" t="s">
        <v>50</v>
      </c>
      <c r="C18" s="314" t="s">
        <v>51</v>
      </c>
      <c r="D18" s="590"/>
      <c r="E18" s="328">
        <f>SUM(G18:O18,Q18)</f>
        <v>0</v>
      </c>
      <c r="F18" s="325">
        <f t="shared" si="5"/>
        <v>0</v>
      </c>
      <c r="G18" s="330"/>
      <c r="H18" s="330"/>
      <c r="I18" s="330"/>
      <c r="J18" s="330"/>
      <c r="K18" s="330"/>
      <c r="L18" s="330"/>
      <c r="M18" s="330"/>
      <c r="N18" s="330"/>
      <c r="O18" s="330"/>
      <c r="P18" s="329">
        <f>D18-BE18</f>
        <v>0</v>
      </c>
      <c r="Q18" s="330"/>
      <c r="R18" s="325">
        <f t="shared" si="3"/>
        <v>0</v>
      </c>
      <c r="S18" s="330"/>
      <c r="T18" s="330"/>
      <c r="U18" s="330"/>
      <c r="V18" s="330"/>
      <c r="W18" s="330"/>
      <c r="X18" s="330"/>
      <c r="Y18" s="330"/>
      <c r="Z18" s="330"/>
      <c r="AA18" s="552">
        <f t="shared" si="4"/>
        <v>0</v>
      </c>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25">
        <f>SUM(AB18:BD18,Q18,G18:O18,S18:Z18)</f>
        <v>0</v>
      </c>
      <c r="BF18" s="314">
        <f>P60</f>
        <v>0</v>
      </c>
      <c r="BG18" s="117">
        <f t="shared" si="6"/>
        <v>0</v>
      </c>
      <c r="BN18" s="586"/>
      <c r="BO18" s="577"/>
    </row>
    <row r="19" spans="1:67" ht="16.5" thickBot="1" x14ac:dyDescent="0.3">
      <c r="A19" s="319" t="s">
        <v>192</v>
      </c>
      <c r="B19" s="320" t="s">
        <v>57</v>
      </c>
      <c r="C19" s="314" t="s">
        <v>58</v>
      </c>
      <c r="D19" s="593"/>
      <c r="E19" s="328">
        <f>SUM(G19:P19)</f>
        <v>0</v>
      </c>
      <c r="F19" s="325">
        <f>SUM(G19:H19)</f>
        <v>0</v>
      </c>
      <c r="G19" s="330"/>
      <c r="H19" s="330"/>
      <c r="I19" s="330"/>
      <c r="J19" s="330"/>
      <c r="K19" s="330"/>
      <c r="L19" s="330"/>
      <c r="M19" s="330"/>
      <c r="N19" s="330"/>
      <c r="O19" s="330"/>
      <c r="P19" s="330"/>
      <c r="Q19" s="329">
        <f>D19-BE19</f>
        <v>0</v>
      </c>
      <c r="R19" s="325">
        <f t="shared" si="3"/>
        <v>0</v>
      </c>
      <c r="S19" s="330"/>
      <c r="T19" s="330"/>
      <c r="U19" s="330"/>
      <c r="V19" s="330"/>
      <c r="W19" s="330"/>
      <c r="X19" s="330"/>
      <c r="Y19" s="330"/>
      <c r="Z19" s="330"/>
      <c r="AA19" s="552">
        <f t="shared" si="4"/>
        <v>0</v>
      </c>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25">
        <f>SUM(AB19:BD19,G19:P19,S19:Z19)</f>
        <v>0</v>
      </c>
      <c r="BF19" s="314">
        <f>Q60</f>
        <v>0</v>
      </c>
      <c r="BG19" s="117">
        <f t="shared" si="6"/>
        <v>0</v>
      </c>
      <c r="BN19" s="586"/>
      <c r="BO19" s="577"/>
    </row>
    <row r="20" spans="1:67" x14ac:dyDescent="0.25">
      <c r="A20" s="319">
        <v>2</v>
      </c>
      <c r="B20" s="319" t="s">
        <v>36</v>
      </c>
      <c r="C20" s="314" t="s">
        <v>28</v>
      </c>
      <c r="D20" s="590">
        <f>D21+D22+D23+D24+D25+D26+D27+D28+D29+D46+D47+D48+D49+D50+D51+D52+D53+D54+D55+D56+D57</f>
        <v>129.55000000000001</v>
      </c>
      <c r="E20" s="328">
        <f>SUM(G20:Q20)</f>
        <v>0</v>
      </c>
      <c r="F20" s="325">
        <f>SUM(G20:H20)</f>
        <v>0</v>
      </c>
      <c r="G20" s="325">
        <f t="shared" ref="G20:Q20" si="7">SUM(G21:G28,G30:G57)</f>
        <v>0</v>
      </c>
      <c r="H20" s="325">
        <f t="shared" si="7"/>
        <v>0</v>
      </c>
      <c r="I20" s="325">
        <f t="shared" si="7"/>
        <v>0</v>
      </c>
      <c r="J20" s="325">
        <f t="shared" si="7"/>
        <v>0</v>
      </c>
      <c r="K20" s="325">
        <f t="shared" si="7"/>
        <v>0</v>
      </c>
      <c r="L20" s="325">
        <f t="shared" si="7"/>
        <v>0</v>
      </c>
      <c r="M20" s="325">
        <f t="shared" si="7"/>
        <v>0</v>
      </c>
      <c r="N20" s="325">
        <f t="shared" si="7"/>
        <v>0</v>
      </c>
      <c r="O20" s="325">
        <f t="shared" si="7"/>
        <v>0</v>
      </c>
      <c r="P20" s="325">
        <f t="shared" si="7"/>
        <v>0</v>
      </c>
      <c r="Q20" s="325">
        <f t="shared" si="7"/>
        <v>0</v>
      </c>
      <c r="R20" s="329">
        <f>D20-BE20</f>
        <v>126.79</v>
      </c>
      <c r="S20" s="325">
        <f>SUM(S30:S57,S22:S28)</f>
        <v>0</v>
      </c>
      <c r="T20" s="325">
        <f>SUM(T30:T57,T21,T23:T28)</f>
        <v>0.12</v>
      </c>
      <c r="U20" s="325">
        <f>SUM(U21:U22,U30:U57,U24:U28)</f>
        <v>0</v>
      </c>
      <c r="V20" s="325">
        <f>SUM(V21:V23,V30:V57,V25:V28)</f>
        <v>0</v>
      </c>
      <c r="W20" s="325">
        <f>SUM(W21:W24,W30:W57,W26:W28)</f>
        <v>2.23</v>
      </c>
      <c r="X20" s="325">
        <f>SUM(X21:X25,X30:X57,X27:X28)</f>
        <v>0</v>
      </c>
      <c r="Y20" s="325">
        <f>SUM(Y21:Y26,Y30:Y57,Y28)</f>
        <v>0</v>
      </c>
      <c r="Z20" s="325">
        <f>SUM(Z21:Z27,Z30:Z57)</f>
        <v>0</v>
      </c>
      <c r="AA20" s="551">
        <f>SUM(AA21:AA28,AA30:AA57)</f>
        <v>0.21000000000000002</v>
      </c>
      <c r="AB20" s="325">
        <f>SUM(AB21:AB28,AB31:AB57)</f>
        <v>0.21000000000000002</v>
      </c>
      <c r="AC20" s="325">
        <f>SUM(AC21:AC28,AC32:AC57,AC30:AC30)</f>
        <v>0</v>
      </c>
      <c r="AD20" s="325">
        <f>SUM(AD21:AD28,AD33:AD57,AD30:AD31)</f>
        <v>0</v>
      </c>
      <c r="AE20" s="325">
        <f>SUM(AE21:AE28,AE34:AE57,AE30:AE32)</f>
        <v>0</v>
      </c>
      <c r="AF20" s="325">
        <f>SUM(AF21:AF28,AF35:AF57,AF30:AF33)</f>
        <v>0</v>
      </c>
      <c r="AG20" s="325">
        <f>SUM(AG21:AG28,AG36:AG57,AG30:AG34)</f>
        <v>0</v>
      </c>
      <c r="AH20" s="325">
        <f>SUM(AH21:AH28,AH37:AH57,AH30:AH35)</f>
        <v>0</v>
      </c>
      <c r="AI20" s="325">
        <f>SUM(AI21:AI28,AI38:AI57,AI30:AI36)</f>
        <v>0</v>
      </c>
      <c r="AJ20" s="325">
        <f>SUM(AJ21:AJ28,AJ39:AJ57,AJ30:AJ37)</f>
        <v>0</v>
      </c>
      <c r="AK20" s="325">
        <f>SUM(AK21:AK28,AK40:AK57,AK30:AK38)</f>
        <v>0</v>
      </c>
      <c r="AL20" s="325">
        <f>SUM(AL21:AL28,AL41:AL57,AL30:AL39)</f>
        <v>0</v>
      </c>
      <c r="AM20" s="325">
        <f>SUM(AM21:AM28,AM42:AM57,AM30:AM40)</f>
        <v>0</v>
      </c>
      <c r="AN20" s="325">
        <f>SUM(AN21:AN28,AN43:AN57,AN30:AN41)</f>
        <v>0</v>
      </c>
      <c r="AO20" s="325">
        <f>SUM(AO21:AO28,AO44:AO57,AO30:AO42)</f>
        <v>0</v>
      </c>
      <c r="AP20" s="325">
        <f>SUM(AP21:AP28,AP45:AP57,AP30:AP43)</f>
        <v>0</v>
      </c>
      <c r="AQ20" s="325">
        <f>SUM(AQ21:AQ28,AQ46:AQ57,AQ30:AQ44)</f>
        <v>0</v>
      </c>
      <c r="AR20" s="325">
        <f>SUM(AR21:AR28,AR47:AR57,AR30:AR45)</f>
        <v>0</v>
      </c>
      <c r="AS20" s="325">
        <f>SUM(AS21:AS28,AS48:AS57,AS30:AS46)</f>
        <v>0.08</v>
      </c>
      <c r="AT20" s="325">
        <f>SUM(AT21:AT28,AT49:AT57,AT30:AT47)</f>
        <v>0</v>
      </c>
      <c r="AU20" s="325">
        <f>SUM(AU21:AU28,AU50:AU57,AU30:AU48)</f>
        <v>0.12</v>
      </c>
      <c r="AV20" s="325">
        <f>SUM(AV21:AV28,AV51:AV57,AV30:AV49)</f>
        <v>0</v>
      </c>
      <c r="AW20" s="325">
        <f>SUM(AW21:AW28,AW52:AW57,AW30:AW50)</f>
        <v>0</v>
      </c>
      <c r="AX20" s="325">
        <f>SUM(AX21:AX28,AX53:AX57,AX30:AX51)</f>
        <v>0</v>
      </c>
      <c r="AY20" s="325">
        <f>SUM(AY21:AY28,AY54:AY57,AY30:AY52)</f>
        <v>0</v>
      </c>
      <c r="AZ20" s="325">
        <f>SUM(AZ21:AZ28,AZ55:AZ57,AZ30:AZ53)</f>
        <v>0</v>
      </c>
      <c r="BA20" s="325">
        <f>SUM(BA21:BA28,BA56:BA57,BA30:BA54)</f>
        <v>0</v>
      </c>
      <c r="BB20" s="325">
        <f>SUM(BB21:BB28,BB57,BB30:BB55)</f>
        <v>0</v>
      </c>
      <c r="BC20" s="325">
        <f>SUM(BC21:BC28,BC30:BC56)</f>
        <v>0</v>
      </c>
      <c r="BD20" s="325">
        <f>SUM(BD21:BD28,BD30:BD57)</f>
        <v>0</v>
      </c>
      <c r="BE20" s="325">
        <f>SUM(BE21:BE28,BE30:BE57)</f>
        <v>2.7600000000000002</v>
      </c>
      <c r="BF20" s="314">
        <f>R60</f>
        <v>183.96</v>
      </c>
      <c r="BG20" s="117">
        <f t="shared" si="6"/>
        <v>-54.41</v>
      </c>
      <c r="BH20" s="292"/>
      <c r="BI20" s="293"/>
      <c r="BN20" s="581"/>
      <c r="BO20" s="580"/>
    </row>
    <row r="21" spans="1:67" x14ac:dyDescent="0.25">
      <c r="A21" s="319" t="s">
        <v>21</v>
      </c>
      <c r="B21" s="320" t="s">
        <v>17</v>
      </c>
      <c r="C21" s="314" t="s">
        <v>29</v>
      </c>
      <c r="D21" s="594"/>
      <c r="E21" s="328">
        <f>SUM(G21:Q21)</f>
        <v>0</v>
      </c>
      <c r="F21" s="325">
        <f t="shared" ref="F21:F56" si="8">SUM(G21:H21)</f>
        <v>0</v>
      </c>
      <c r="G21" s="330"/>
      <c r="H21" s="330"/>
      <c r="I21" s="330"/>
      <c r="J21" s="330"/>
      <c r="K21" s="330"/>
      <c r="L21" s="330"/>
      <c r="M21" s="330"/>
      <c r="N21" s="330"/>
      <c r="O21" s="330"/>
      <c r="P21" s="330"/>
      <c r="Q21" s="330"/>
      <c r="R21" s="325">
        <f>SUM(T21:Z21,AB21:BC21)</f>
        <v>0</v>
      </c>
      <c r="S21" s="329">
        <f>D21-BE21</f>
        <v>0</v>
      </c>
      <c r="T21" s="330"/>
      <c r="U21" s="330"/>
      <c r="V21" s="330"/>
      <c r="W21" s="330"/>
      <c r="X21" s="330"/>
      <c r="Y21" s="330"/>
      <c r="Z21" s="330"/>
      <c r="AA21" s="551">
        <f>SUM(AB21:AQ21)</f>
        <v>0</v>
      </c>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25">
        <f>SUM(AB21:BD21,G21:Q21,T21:Z21)</f>
        <v>0</v>
      </c>
      <c r="BF21" s="314">
        <f>S60</f>
        <v>0</v>
      </c>
      <c r="BG21" s="117">
        <f t="shared" si="6"/>
        <v>0</v>
      </c>
      <c r="BH21" s="294"/>
      <c r="BI21" s="295"/>
      <c r="BN21" s="582"/>
      <c r="BO21" s="578"/>
    </row>
    <row r="22" spans="1:67" x14ac:dyDescent="0.25">
      <c r="A22" s="319" t="s">
        <v>10</v>
      </c>
      <c r="B22" s="320" t="s">
        <v>18</v>
      </c>
      <c r="C22" s="314" t="s">
        <v>30</v>
      </c>
      <c r="D22" s="590"/>
      <c r="E22" s="328">
        <f>SUM(G22:Q22)</f>
        <v>0</v>
      </c>
      <c r="F22" s="325">
        <f t="shared" si="8"/>
        <v>0</v>
      </c>
      <c r="G22" s="330"/>
      <c r="H22" s="330"/>
      <c r="I22" s="330"/>
      <c r="J22" s="330"/>
      <c r="K22" s="330"/>
      <c r="L22" s="330"/>
      <c r="M22" s="330"/>
      <c r="N22" s="330"/>
      <c r="O22" s="330"/>
      <c r="P22" s="330"/>
      <c r="Q22" s="330"/>
      <c r="R22" s="325">
        <f>SUM(S22,U22:Z22,AB22:BC22)</f>
        <v>0</v>
      </c>
      <c r="S22" s="330"/>
      <c r="T22" s="329">
        <f>D22-BE22</f>
        <v>0</v>
      </c>
      <c r="U22" s="330"/>
      <c r="V22" s="330"/>
      <c r="W22" s="330"/>
      <c r="X22" s="330"/>
      <c r="Y22" s="330"/>
      <c r="Z22" s="330"/>
      <c r="AA22" s="551">
        <f t="shared" ref="AA22:AA28" si="9">SUM(AB22:AQ22)</f>
        <v>0</v>
      </c>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25">
        <f>SUM(AB22:BD22,G22:Q22,U22:Z22,S22)</f>
        <v>0</v>
      </c>
      <c r="BF22" s="314">
        <f>T60</f>
        <v>0.12</v>
      </c>
      <c r="BG22" s="117">
        <f t="shared" si="6"/>
        <v>-0.12</v>
      </c>
      <c r="BH22" s="296"/>
      <c r="BI22" s="295"/>
      <c r="BN22" s="583"/>
      <c r="BO22" s="578"/>
    </row>
    <row r="23" spans="1:67" x14ac:dyDescent="0.25">
      <c r="A23" s="319" t="s">
        <v>11</v>
      </c>
      <c r="B23" s="320" t="s">
        <v>19</v>
      </c>
      <c r="C23" s="314" t="s">
        <v>131</v>
      </c>
      <c r="D23" s="590"/>
      <c r="E23" s="328">
        <f t="shared" ref="E23:E58" si="10">SUM(G23:Q23)</f>
        <v>0</v>
      </c>
      <c r="F23" s="325">
        <f t="shared" si="8"/>
        <v>0</v>
      </c>
      <c r="G23" s="330"/>
      <c r="H23" s="330"/>
      <c r="I23" s="330"/>
      <c r="J23" s="330"/>
      <c r="K23" s="330"/>
      <c r="L23" s="330"/>
      <c r="M23" s="330"/>
      <c r="N23" s="330"/>
      <c r="O23" s="330"/>
      <c r="P23" s="330"/>
      <c r="Q23" s="330"/>
      <c r="R23" s="325">
        <f>SUM(S23:T23,V23:Z23,AB23:BC23)</f>
        <v>0</v>
      </c>
      <c r="S23" s="330"/>
      <c r="T23" s="330"/>
      <c r="U23" s="329">
        <f>D23-BE23</f>
        <v>0</v>
      </c>
      <c r="V23" s="330"/>
      <c r="W23" s="330"/>
      <c r="X23" s="330"/>
      <c r="Y23" s="330"/>
      <c r="Z23" s="330"/>
      <c r="AA23" s="551">
        <f t="shared" si="9"/>
        <v>0</v>
      </c>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25">
        <f>SUM(AB23:BD23,G23:Q23,V23:Z23,S23:T23)</f>
        <v>0</v>
      </c>
      <c r="BF23" s="314">
        <f>U60</f>
        <v>0</v>
      </c>
      <c r="BG23" s="117">
        <f t="shared" si="6"/>
        <v>0</v>
      </c>
      <c r="BH23" s="296"/>
      <c r="BI23" s="295"/>
      <c r="BN23" s="583"/>
      <c r="BO23" s="578"/>
    </row>
    <row r="24" spans="1:67" x14ac:dyDescent="0.25">
      <c r="A24" s="319" t="s">
        <v>13</v>
      </c>
      <c r="B24" s="320" t="s">
        <v>91</v>
      </c>
      <c r="C24" s="314" t="s">
        <v>135</v>
      </c>
      <c r="D24" s="590"/>
      <c r="E24" s="328">
        <f t="shared" si="10"/>
        <v>0</v>
      </c>
      <c r="F24" s="325">
        <f t="shared" si="8"/>
        <v>0</v>
      </c>
      <c r="G24" s="330"/>
      <c r="H24" s="330"/>
      <c r="I24" s="330"/>
      <c r="J24" s="330"/>
      <c r="K24" s="330"/>
      <c r="L24" s="330"/>
      <c r="M24" s="330"/>
      <c r="N24" s="330"/>
      <c r="O24" s="330"/>
      <c r="P24" s="330"/>
      <c r="Q24" s="330"/>
      <c r="R24" s="325">
        <f>SUM(S24:U24,AB24:BC24,W24:Z24)</f>
        <v>0</v>
      </c>
      <c r="S24" s="330"/>
      <c r="T24" s="330"/>
      <c r="U24" s="330"/>
      <c r="V24" s="329">
        <f>D24-BE24</f>
        <v>0</v>
      </c>
      <c r="W24" s="330"/>
      <c r="X24" s="330"/>
      <c r="Y24" s="330"/>
      <c r="Z24" s="330"/>
      <c r="AA24" s="551">
        <f t="shared" si="9"/>
        <v>0</v>
      </c>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25">
        <f>SUM(AB24:BD24,G24:Q24,W24:Z24,S24:U24)</f>
        <v>0</v>
      </c>
      <c r="BF24" s="314">
        <f>V60</f>
        <v>0</v>
      </c>
      <c r="BG24" s="117">
        <f t="shared" si="6"/>
        <v>0</v>
      </c>
      <c r="BH24" s="296"/>
      <c r="BI24" s="295"/>
      <c r="BN24" s="582"/>
      <c r="BO24" s="578"/>
    </row>
    <row r="25" spans="1:67" x14ac:dyDescent="0.25">
      <c r="A25" s="319" t="s">
        <v>14</v>
      </c>
      <c r="B25" s="320" t="s">
        <v>92</v>
      </c>
      <c r="C25" s="314" t="s">
        <v>133</v>
      </c>
      <c r="D25" s="594">
        <v>3.48</v>
      </c>
      <c r="E25" s="328">
        <f t="shared" si="10"/>
        <v>0</v>
      </c>
      <c r="F25" s="325">
        <f t="shared" si="8"/>
        <v>0</v>
      </c>
      <c r="G25" s="330"/>
      <c r="H25" s="330"/>
      <c r="I25" s="330"/>
      <c r="J25" s="330"/>
      <c r="K25" s="330"/>
      <c r="L25" s="330"/>
      <c r="M25" s="330"/>
      <c r="N25" s="330"/>
      <c r="O25" s="330"/>
      <c r="P25" s="330"/>
      <c r="Q25" s="330"/>
      <c r="R25" s="325">
        <f>SUM(S25:V25,AB25:BC25,X25:Z25)</f>
        <v>0</v>
      </c>
      <c r="S25" s="330"/>
      <c r="T25" s="330"/>
      <c r="U25" s="330"/>
      <c r="V25" s="330"/>
      <c r="W25" s="329">
        <f>D25-BE25</f>
        <v>3.48</v>
      </c>
      <c r="X25" s="330"/>
      <c r="Y25" s="330"/>
      <c r="Z25" s="330"/>
      <c r="AA25" s="551">
        <f t="shared" si="9"/>
        <v>0</v>
      </c>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25">
        <f>SUM(AB25:BD25,G25:Q25,X25:Z25,S25:V25)</f>
        <v>0</v>
      </c>
      <c r="BF25" s="314">
        <f>W60</f>
        <v>7.03</v>
      </c>
      <c r="BG25" s="117">
        <f t="shared" si="6"/>
        <v>-3.5500000000000003</v>
      </c>
      <c r="BH25" s="296"/>
      <c r="BI25" s="295"/>
      <c r="BN25" s="583"/>
      <c r="BO25" s="578"/>
    </row>
    <row r="26" spans="1:67" x14ac:dyDescent="0.25">
      <c r="A26" s="319" t="s">
        <v>22</v>
      </c>
      <c r="B26" s="320" t="s">
        <v>93</v>
      </c>
      <c r="C26" s="314" t="s">
        <v>53</v>
      </c>
      <c r="D26" s="594"/>
      <c r="E26" s="328">
        <f t="shared" si="10"/>
        <v>0</v>
      </c>
      <c r="F26" s="325">
        <f t="shared" si="8"/>
        <v>0</v>
      </c>
      <c r="G26" s="330"/>
      <c r="H26" s="330"/>
      <c r="I26" s="330"/>
      <c r="J26" s="330"/>
      <c r="K26" s="330"/>
      <c r="L26" s="330"/>
      <c r="M26" s="330"/>
      <c r="N26" s="330"/>
      <c r="O26" s="330"/>
      <c r="P26" s="330"/>
      <c r="Q26" s="330"/>
      <c r="R26" s="325">
        <f>SUM(S26:W26,AB26:BC26,Y26:Z26)</f>
        <v>0</v>
      </c>
      <c r="S26" s="330"/>
      <c r="T26" s="330"/>
      <c r="U26" s="330"/>
      <c r="V26" s="330"/>
      <c r="W26" s="330"/>
      <c r="X26" s="329">
        <f>D26-BE26</f>
        <v>0</v>
      </c>
      <c r="Y26" s="330"/>
      <c r="Z26" s="330"/>
      <c r="AA26" s="551">
        <f t="shared" si="9"/>
        <v>0</v>
      </c>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25">
        <f>SUM(AB26:BD26,G26:Q26,Y26:Z26,S26:W26)</f>
        <v>0</v>
      </c>
      <c r="BF26" s="314">
        <f>X60</f>
        <v>0</v>
      </c>
      <c r="BG26" s="117">
        <f t="shared" si="6"/>
        <v>0</v>
      </c>
      <c r="BH26" s="296"/>
      <c r="BI26" s="295"/>
      <c r="BN26" s="583"/>
      <c r="BO26" s="578"/>
    </row>
    <row r="27" spans="1:67" x14ac:dyDescent="0.25">
      <c r="A27" s="319" t="s">
        <v>23</v>
      </c>
      <c r="B27" s="320" t="s">
        <v>94</v>
      </c>
      <c r="C27" s="314" t="s">
        <v>46</v>
      </c>
      <c r="D27" s="590"/>
      <c r="E27" s="328">
        <f t="shared" si="10"/>
        <v>0</v>
      </c>
      <c r="F27" s="325">
        <f t="shared" si="8"/>
        <v>0</v>
      </c>
      <c r="G27" s="330"/>
      <c r="H27" s="330"/>
      <c r="I27" s="330"/>
      <c r="J27" s="330"/>
      <c r="K27" s="330"/>
      <c r="L27" s="330"/>
      <c r="M27" s="330"/>
      <c r="N27" s="330"/>
      <c r="O27" s="330"/>
      <c r="P27" s="330"/>
      <c r="Q27" s="330"/>
      <c r="R27" s="325">
        <f>SUM(S27:X27,AB27:BC27,Z27)</f>
        <v>0</v>
      </c>
      <c r="S27" s="330"/>
      <c r="T27" s="330"/>
      <c r="U27" s="330"/>
      <c r="V27" s="330"/>
      <c r="W27" s="330"/>
      <c r="X27" s="330"/>
      <c r="Y27" s="329">
        <f>D27-BE27</f>
        <v>0</v>
      </c>
      <c r="Z27" s="330"/>
      <c r="AA27" s="551">
        <f t="shared" si="9"/>
        <v>0</v>
      </c>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25">
        <f>SUM(AB27:BD27,G27:Q27,Z27,S27:X27)</f>
        <v>0</v>
      </c>
      <c r="BF27" s="314">
        <f>Y60</f>
        <v>0</v>
      </c>
      <c r="BG27" s="117">
        <f t="shared" si="6"/>
        <v>0</v>
      </c>
      <c r="BH27" s="296"/>
      <c r="BI27" s="295"/>
      <c r="BN27" s="583"/>
      <c r="BO27" s="578"/>
    </row>
    <row r="28" spans="1:67" x14ac:dyDescent="0.25">
      <c r="A28" s="319"/>
      <c r="B28" s="320" t="s">
        <v>106</v>
      </c>
      <c r="C28" s="314" t="s">
        <v>54</v>
      </c>
      <c r="D28" s="594"/>
      <c r="E28" s="328">
        <f t="shared" si="10"/>
        <v>0</v>
      </c>
      <c r="F28" s="325">
        <f t="shared" si="8"/>
        <v>0</v>
      </c>
      <c r="G28" s="330"/>
      <c r="H28" s="330"/>
      <c r="I28" s="330"/>
      <c r="J28" s="330"/>
      <c r="K28" s="330"/>
      <c r="L28" s="330"/>
      <c r="M28" s="330"/>
      <c r="N28" s="330"/>
      <c r="O28" s="330"/>
      <c r="P28" s="330"/>
      <c r="Q28" s="330"/>
      <c r="R28" s="325">
        <f>SUM(S28:Y28,AB28:BC28)</f>
        <v>0</v>
      </c>
      <c r="S28" s="330"/>
      <c r="T28" s="330"/>
      <c r="U28" s="330"/>
      <c r="V28" s="330"/>
      <c r="W28" s="330"/>
      <c r="X28" s="330"/>
      <c r="Y28" s="330"/>
      <c r="Z28" s="329">
        <f>D28-BE28</f>
        <v>0</v>
      </c>
      <c r="AA28" s="551">
        <f t="shared" si="9"/>
        <v>0</v>
      </c>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25">
        <f>SUM(AB28:BD28,G28:Q28,S28:Y28)</f>
        <v>0</v>
      </c>
      <c r="BF28" s="314">
        <f>Z60</f>
        <v>0</v>
      </c>
      <c r="BG28" s="117"/>
      <c r="BH28" s="296"/>
      <c r="BI28" s="295"/>
      <c r="BN28" s="583"/>
      <c r="BO28" s="578"/>
    </row>
    <row r="29" spans="1:67" s="554" customFormat="1" x14ac:dyDescent="0.25">
      <c r="A29" s="555" t="s">
        <v>47</v>
      </c>
      <c r="B29" s="556" t="s">
        <v>139</v>
      </c>
      <c r="C29" s="557" t="s">
        <v>31</v>
      </c>
      <c r="D29" s="595">
        <f>SUM(D30:D45)</f>
        <v>57.540000000000006</v>
      </c>
      <c r="E29" s="559">
        <f t="shared" si="10"/>
        <v>0</v>
      </c>
      <c r="F29" s="551">
        <f t="shared" si="8"/>
        <v>0</v>
      </c>
      <c r="G29" s="551">
        <f>SUM(G30:G45)</f>
        <v>0</v>
      </c>
      <c r="H29" s="551">
        <f t="shared" ref="H29:Z29" si="11">SUM(H30:H45)</f>
        <v>0</v>
      </c>
      <c r="I29" s="551">
        <f t="shared" si="11"/>
        <v>0</v>
      </c>
      <c r="J29" s="551">
        <f t="shared" si="11"/>
        <v>0</v>
      </c>
      <c r="K29" s="551">
        <f t="shared" si="11"/>
        <v>0</v>
      </c>
      <c r="L29" s="551">
        <f t="shared" si="11"/>
        <v>0</v>
      </c>
      <c r="M29" s="551">
        <f t="shared" si="11"/>
        <v>0</v>
      </c>
      <c r="N29" s="551">
        <f t="shared" si="11"/>
        <v>0</v>
      </c>
      <c r="O29" s="551">
        <f t="shared" si="11"/>
        <v>0</v>
      </c>
      <c r="P29" s="551">
        <f t="shared" si="11"/>
        <v>0</v>
      </c>
      <c r="Q29" s="551">
        <f t="shared" si="11"/>
        <v>0</v>
      </c>
      <c r="R29" s="551">
        <f t="shared" si="11"/>
        <v>2.37</v>
      </c>
      <c r="S29" s="551">
        <f t="shared" si="11"/>
        <v>0</v>
      </c>
      <c r="T29" s="551">
        <f t="shared" si="11"/>
        <v>0.12</v>
      </c>
      <c r="U29" s="551">
        <f t="shared" si="11"/>
        <v>0</v>
      </c>
      <c r="V29" s="551">
        <f t="shared" si="11"/>
        <v>0</v>
      </c>
      <c r="W29" s="551">
        <f t="shared" si="11"/>
        <v>1.97</v>
      </c>
      <c r="X29" s="551">
        <f t="shared" si="11"/>
        <v>0</v>
      </c>
      <c r="Y29" s="551">
        <f t="shared" si="11"/>
        <v>0</v>
      </c>
      <c r="Z29" s="551">
        <f t="shared" si="11"/>
        <v>0</v>
      </c>
      <c r="AA29" s="551">
        <f>D29-BE29</f>
        <v>55.170000000000009</v>
      </c>
      <c r="AB29" s="551">
        <f>SUM(AB31:AB45)</f>
        <v>0.2</v>
      </c>
      <c r="AC29" s="551">
        <f>SUM(AC30,AC32:AC45)</f>
        <v>0</v>
      </c>
      <c r="AD29" s="551">
        <f>SUM(AD30:AD31,AD33:AD45)</f>
        <v>0</v>
      </c>
      <c r="AE29" s="551">
        <f>SUM(AE30:AE32,AE34:AE45)</f>
        <v>0</v>
      </c>
      <c r="AF29" s="551">
        <f>SUM(AF30:AF33,AF35:AF45)</f>
        <v>0</v>
      </c>
      <c r="AG29" s="551">
        <f>SUM(AG30:AG34,AG36:AG45)</f>
        <v>0</v>
      </c>
      <c r="AH29" s="551">
        <f>SUM(AH30:AH35,AH37:AH45)</f>
        <v>0</v>
      </c>
      <c r="AI29" s="551">
        <f>SUM(AI30:AI36,AI38:AI45)</f>
        <v>0</v>
      </c>
      <c r="AJ29" s="551">
        <f>SUM(AJ30:AJ37,AJ39:AJ45)</f>
        <v>0</v>
      </c>
      <c r="AK29" s="551">
        <f>SUM(AK30:AK38,AK40:AK45)</f>
        <v>0</v>
      </c>
      <c r="AL29" s="551">
        <f>SUM(AL30:AL39,AL41:AL45)</f>
        <v>0</v>
      </c>
      <c r="AM29" s="551">
        <f>SUM(AM30:AM40,AM42:AM45)</f>
        <v>0</v>
      </c>
      <c r="AN29" s="551">
        <f>SUM(AN30:AN41,AN43:AN45)</f>
        <v>0</v>
      </c>
      <c r="AO29" s="551">
        <f>SUM(AO30:AO42,AO44:AO45)</f>
        <v>0</v>
      </c>
      <c r="AP29" s="551">
        <f>SUM(AP30:AP43,AP45)</f>
        <v>0</v>
      </c>
      <c r="AQ29" s="551">
        <f>SUM(AQ30:AQ44)</f>
        <v>0</v>
      </c>
      <c r="AR29" s="551">
        <f>SUM(AR30:AR45)</f>
        <v>0</v>
      </c>
      <c r="AS29" s="551">
        <f t="shared" ref="AS29:BD29" si="12">SUM(AS30:AS45)</f>
        <v>0.08</v>
      </c>
      <c r="AT29" s="551">
        <f t="shared" si="12"/>
        <v>0</v>
      </c>
      <c r="AU29" s="551">
        <f t="shared" si="12"/>
        <v>0</v>
      </c>
      <c r="AV29" s="551">
        <f t="shared" si="12"/>
        <v>0</v>
      </c>
      <c r="AW29" s="551">
        <f t="shared" si="12"/>
        <v>0</v>
      </c>
      <c r="AX29" s="551">
        <f t="shared" si="12"/>
        <v>0</v>
      </c>
      <c r="AY29" s="551">
        <f t="shared" si="12"/>
        <v>0</v>
      </c>
      <c r="AZ29" s="551">
        <f t="shared" si="12"/>
        <v>0</v>
      </c>
      <c r="BA29" s="551">
        <f t="shared" si="12"/>
        <v>0</v>
      </c>
      <c r="BB29" s="551">
        <f t="shared" si="12"/>
        <v>0</v>
      </c>
      <c r="BC29" s="551">
        <f t="shared" si="12"/>
        <v>0</v>
      </c>
      <c r="BD29" s="551">
        <f t="shared" si="12"/>
        <v>0</v>
      </c>
      <c r="BE29" s="551">
        <f>SUM(BE30:BE45)</f>
        <v>2.37</v>
      </c>
      <c r="BF29" s="557">
        <f>AA60</f>
        <v>63.370000000000005</v>
      </c>
      <c r="BG29" s="560">
        <f>D29-BF29</f>
        <v>-5.8299999999999983</v>
      </c>
      <c r="BH29" s="561"/>
      <c r="BI29" s="562"/>
      <c r="BN29" s="583"/>
      <c r="BO29" s="578"/>
    </row>
    <row r="30" spans="1:67" x14ac:dyDescent="0.25">
      <c r="A30" s="319" t="s">
        <v>442</v>
      </c>
      <c r="B30" s="320" t="s">
        <v>248</v>
      </c>
      <c r="C30" s="314" t="s">
        <v>249</v>
      </c>
      <c r="D30" s="594">
        <v>43.39</v>
      </c>
      <c r="E30" s="328">
        <f t="shared" si="10"/>
        <v>0</v>
      </c>
      <c r="F30" s="325">
        <f t="shared" si="8"/>
        <v>0</v>
      </c>
      <c r="G30" s="330"/>
      <c r="H30" s="330"/>
      <c r="I30" s="330"/>
      <c r="J30" s="330"/>
      <c r="K30" s="330"/>
      <c r="L30" s="330"/>
      <c r="M30" s="330"/>
      <c r="N30" s="330"/>
      <c r="O30" s="330"/>
      <c r="P30" s="330"/>
      <c r="Q30" s="330"/>
      <c r="R30" s="325">
        <f>SUM(S30:Z30,AC30:BC30)</f>
        <v>0</v>
      </c>
      <c r="S30" s="330"/>
      <c r="T30" s="330"/>
      <c r="U30" s="330"/>
      <c r="V30" s="330"/>
      <c r="W30" s="330"/>
      <c r="X30" s="330"/>
      <c r="Y30" s="330"/>
      <c r="Z30" s="330"/>
      <c r="AA30" s="551">
        <f>SUM(AC30:AQ30)</f>
        <v>0</v>
      </c>
      <c r="AB30" s="337">
        <f>D30-BE30</f>
        <v>43.39</v>
      </c>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25">
        <f>SUM(G30:Q30,S30:Z30,AC30:BD30)</f>
        <v>0</v>
      </c>
      <c r="BF30" s="314">
        <f>AB60</f>
        <v>43.660000000000004</v>
      </c>
      <c r="BG30" s="117">
        <f t="shared" ref="BG30:BG58" si="13">D30-BF30</f>
        <v>-0.27000000000000313</v>
      </c>
      <c r="BH30" s="296"/>
      <c r="BI30" s="295"/>
      <c r="BN30" s="583"/>
      <c r="BO30" s="578"/>
    </row>
    <row r="31" spans="1:67" x14ac:dyDescent="0.25">
      <c r="A31" s="319" t="s">
        <v>442</v>
      </c>
      <c r="B31" s="320" t="s">
        <v>257</v>
      </c>
      <c r="C31" s="314" t="s">
        <v>258</v>
      </c>
      <c r="D31" s="594">
        <v>6.76</v>
      </c>
      <c r="E31" s="328">
        <f t="shared" si="10"/>
        <v>0</v>
      </c>
      <c r="F31" s="325">
        <f t="shared" si="8"/>
        <v>0</v>
      </c>
      <c r="G31" s="330"/>
      <c r="H31" s="330"/>
      <c r="I31" s="330"/>
      <c r="J31" s="330"/>
      <c r="K31" s="330"/>
      <c r="L31" s="330"/>
      <c r="M31" s="330"/>
      <c r="N31" s="330"/>
      <c r="O31" s="330"/>
      <c r="P31" s="330"/>
      <c r="Q31" s="330"/>
      <c r="R31" s="325">
        <f>SUM(S31:Z31,AD31:BC31,AB31)</f>
        <v>2.1</v>
      </c>
      <c r="S31" s="330"/>
      <c r="T31" s="330"/>
      <c r="U31" s="330"/>
      <c r="V31" s="330"/>
      <c r="W31" s="330">
        <v>1.9</v>
      </c>
      <c r="X31" s="330"/>
      <c r="Y31" s="330"/>
      <c r="Z31" s="330"/>
      <c r="AA31" s="551">
        <f>SUM(AB31,AD31:AQ31)</f>
        <v>0.2</v>
      </c>
      <c r="AB31" s="330">
        <v>0.2</v>
      </c>
      <c r="AC31" s="337">
        <f>D31-BE31</f>
        <v>4.66</v>
      </c>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25">
        <f>SUM(G31:Q31,S31:Z31,AD31:BD31,AB31)</f>
        <v>2.1</v>
      </c>
      <c r="BF31" s="314">
        <f>AC60</f>
        <v>12.51</v>
      </c>
      <c r="BG31" s="117">
        <f t="shared" si="13"/>
        <v>-5.75</v>
      </c>
      <c r="BH31" s="296"/>
      <c r="BI31" s="295"/>
      <c r="BN31" s="583"/>
      <c r="BO31" s="578"/>
    </row>
    <row r="32" spans="1:67" x14ac:dyDescent="0.25">
      <c r="A32" s="319" t="s">
        <v>442</v>
      </c>
      <c r="B32" s="320" t="s">
        <v>443</v>
      </c>
      <c r="C32" s="314" t="s">
        <v>245</v>
      </c>
      <c r="D32" s="594">
        <v>0.03</v>
      </c>
      <c r="E32" s="328">
        <f t="shared" si="10"/>
        <v>0</v>
      </c>
      <c r="F32" s="325">
        <f t="shared" si="8"/>
        <v>0</v>
      </c>
      <c r="G32" s="330"/>
      <c r="H32" s="330"/>
      <c r="I32" s="330"/>
      <c r="J32" s="330"/>
      <c r="K32" s="330"/>
      <c r="L32" s="330"/>
      <c r="M32" s="330"/>
      <c r="N32" s="330"/>
      <c r="O32" s="330"/>
      <c r="P32" s="330"/>
      <c r="Q32" s="330"/>
      <c r="R32" s="325">
        <f>SUM(S32:Z32,AE32:BC32,AB32:AC32)</f>
        <v>0</v>
      </c>
      <c r="S32" s="330"/>
      <c r="T32" s="330"/>
      <c r="U32" s="330"/>
      <c r="V32" s="330"/>
      <c r="W32" s="330"/>
      <c r="X32" s="330"/>
      <c r="Y32" s="330"/>
      <c r="Z32" s="330"/>
      <c r="AA32" s="551">
        <f>SUM(AB32:AC32,AE32:AQ32)</f>
        <v>0</v>
      </c>
      <c r="AB32" s="330"/>
      <c r="AC32" s="330"/>
      <c r="AD32" s="337">
        <f>D32-BE32</f>
        <v>0.03</v>
      </c>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25">
        <f>SUM(G32:Q32,S32:Z32,AE32:BD32,AB32:AC32)</f>
        <v>0</v>
      </c>
      <c r="BF32" s="314">
        <f>AD60</f>
        <v>0.03</v>
      </c>
      <c r="BG32" s="117">
        <f t="shared" si="13"/>
        <v>0</v>
      </c>
      <c r="BH32" s="296"/>
      <c r="BI32" s="295"/>
      <c r="BN32" s="583"/>
      <c r="BO32" s="578"/>
    </row>
    <row r="33" spans="1:67" x14ac:dyDescent="0.25">
      <c r="A33" s="319" t="s">
        <v>442</v>
      </c>
      <c r="B33" s="320" t="s">
        <v>444</v>
      </c>
      <c r="C33" s="314" t="s">
        <v>436</v>
      </c>
      <c r="D33" s="594">
        <v>0.14000000000000001</v>
      </c>
      <c r="E33" s="328">
        <f t="shared" si="10"/>
        <v>0</v>
      </c>
      <c r="F33" s="325">
        <f t="shared" si="8"/>
        <v>0</v>
      </c>
      <c r="G33" s="330"/>
      <c r="H33" s="330"/>
      <c r="I33" s="330"/>
      <c r="J33" s="330"/>
      <c r="K33" s="330"/>
      <c r="L33" s="330"/>
      <c r="M33" s="330"/>
      <c r="N33" s="330"/>
      <c r="O33" s="330"/>
      <c r="P33" s="330"/>
      <c r="Q33" s="330"/>
      <c r="R33" s="325">
        <f>SUM(S33:Z33,AF33:BC33,AB33:AD33)</f>
        <v>0</v>
      </c>
      <c r="S33" s="330"/>
      <c r="T33" s="330"/>
      <c r="U33" s="330"/>
      <c r="V33" s="330"/>
      <c r="W33" s="330"/>
      <c r="X33" s="330"/>
      <c r="Y33" s="330"/>
      <c r="Z33" s="330"/>
      <c r="AA33" s="551">
        <f>SUM(AB33:AD33,AF33:AQ33)</f>
        <v>0</v>
      </c>
      <c r="AB33" s="330"/>
      <c r="AC33" s="330"/>
      <c r="AD33" s="330"/>
      <c r="AE33" s="337">
        <f>D33-BE33</f>
        <v>0.14000000000000001</v>
      </c>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25">
        <f>SUM(G33:Q33,S33:Z33,AF33:BD33,AB33:AD33)</f>
        <v>0</v>
      </c>
      <c r="BF33" s="314">
        <f>AE60</f>
        <v>0.14000000000000001</v>
      </c>
      <c r="BG33" s="117">
        <f t="shared" si="13"/>
        <v>0</v>
      </c>
      <c r="BH33" s="296"/>
      <c r="BI33" s="295"/>
      <c r="BN33" s="583"/>
      <c r="BO33" s="578"/>
    </row>
    <row r="34" spans="1:67" x14ac:dyDescent="0.25">
      <c r="A34" s="319" t="s">
        <v>442</v>
      </c>
      <c r="B34" s="320" t="s">
        <v>277</v>
      </c>
      <c r="C34" s="314" t="s">
        <v>246</v>
      </c>
      <c r="D34" s="594">
        <v>1.27</v>
      </c>
      <c r="E34" s="328">
        <f t="shared" si="10"/>
        <v>0</v>
      </c>
      <c r="F34" s="325">
        <f t="shared" si="8"/>
        <v>0</v>
      </c>
      <c r="G34" s="330"/>
      <c r="H34" s="330"/>
      <c r="I34" s="330"/>
      <c r="J34" s="330"/>
      <c r="K34" s="330"/>
      <c r="L34" s="330"/>
      <c r="M34" s="330"/>
      <c r="N34" s="330"/>
      <c r="O34" s="330"/>
      <c r="P34" s="330"/>
      <c r="Q34" s="330"/>
      <c r="R34" s="325">
        <f>SUM(S34:Z34,AG34:BC34,AB34:AE34)</f>
        <v>0.27</v>
      </c>
      <c r="S34" s="330"/>
      <c r="T34" s="330">
        <v>0.12</v>
      </c>
      <c r="U34" s="330"/>
      <c r="V34" s="330"/>
      <c r="W34" s="330">
        <v>7.0000000000000007E-2</v>
      </c>
      <c r="X34" s="330"/>
      <c r="Y34" s="330"/>
      <c r="Z34" s="330"/>
      <c r="AA34" s="551">
        <f>SUM(AB34:AE34,AG34:AQ34)</f>
        <v>0</v>
      </c>
      <c r="AB34" s="330"/>
      <c r="AC34" s="330"/>
      <c r="AD34" s="330"/>
      <c r="AE34" s="330"/>
      <c r="AF34" s="337">
        <f>D34-BE34</f>
        <v>1</v>
      </c>
      <c r="AG34" s="330"/>
      <c r="AH34" s="330"/>
      <c r="AI34" s="330"/>
      <c r="AJ34" s="330"/>
      <c r="AK34" s="330"/>
      <c r="AL34" s="330"/>
      <c r="AM34" s="330"/>
      <c r="AN34" s="330"/>
      <c r="AO34" s="330"/>
      <c r="AP34" s="330"/>
      <c r="AQ34" s="330"/>
      <c r="AR34" s="330"/>
      <c r="AS34" s="330">
        <v>0.08</v>
      </c>
      <c r="AT34" s="330"/>
      <c r="AU34" s="330"/>
      <c r="AV34" s="330"/>
      <c r="AW34" s="330"/>
      <c r="AX34" s="330"/>
      <c r="AY34" s="330"/>
      <c r="AZ34" s="330"/>
      <c r="BA34" s="330"/>
      <c r="BB34" s="330"/>
      <c r="BC34" s="330"/>
      <c r="BD34" s="330"/>
      <c r="BE34" s="325">
        <f>SUM(G34:Q34,S34:Z34,AG34:BD34,AB34:AE34)</f>
        <v>0.27</v>
      </c>
      <c r="BF34" s="314">
        <f>AF60</f>
        <v>1</v>
      </c>
      <c r="BG34" s="117">
        <f t="shared" si="13"/>
        <v>0.27</v>
      </c>
      <c r="BH34" s="296"/>
      <c r="BI34" s="295"/>
      <c r="BN34" s="583"/>
      <c r="BO34" s="578"/>
    </row>
    <row r="35" spans="1:67" x14ac:dyDescent="0.25">
      <c r="A35" s="319" t="s">
        <v>442</v>
      </c>
      <c r="B35" s="320" t="s">
        <v>445</v>
      </c>
      <c r="C35" s="314" t="s">
        <v>437</v>
      </c>
      <c r="D35" s="594">
        <v>1.88</v>
      </c>
      <c r="E35" s="328">
        <f t="shared" si="10"/>
        <v>0</v>
      </c>
      <c r="F35" s="325">
        <f t="shared" si="8"/>
        <v>0</v>
      </c>
      <c r="G35" s="330"/>
      <c r="H35" s="330"/>
      <c r="I35" s="330"/>
      <c r="J35" s="330"/>
      <c r="K35" s="330"/>
      <c r="L35" s="330"/>
      <c r="M35" s="330"/>
      <c r="N35" s="330"/>
      <c r="O35" s="330"/>
      <c r="P35" s="330"/>
      <c r="Q35" s="330"/>
      <c r="R35" s="325">
        <f>SUM(S35:Z35,AH35:BC35,AB35:AF35)</f>
        <v>0</v>
      </c>
      <c r="S35" s="330"/>
      <c r="T35" s="330"/>
      <c r="U35" s="330"/>
      <c r="V35" s="330"/>
      <c r="W35" s="330"/>
      <c r="X35" s="330"/>
      <c r="Y35" s="330"/>
      <c r="Z35" s="330"/>
      <c r="AA35" s="551">
        <f>SUM(AB35:AF35,AH35:AQ35)</f>
        <v>0</v>
      </c>
      <c r="AB35" s="330"/>
      <c r="AC35" s="330"/>
      <c r="AD35" s="330"/>
      <c r="AE35" s="330"/>
      <c r="AF35" s="330"/>
      <c r="AG35" s="337">
        <f>D35-BE35</f>
        <v>1.88</v>
      </c>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25">
        <f>SUM(G35:Q35,S35:Z35,AH35:BD35,AB35:AF35)</f>
        <v>0</v>
      </c>
      <c r="BF35" s="314">
        <f>AG60</f>
        <v>1.88</v>
      </c>
      <c r="BG35" s="117">
        <f t="shared" si="13"/>
        <v>0</v>
      </c>
      <c r="BH35" s="296"/>
      <c r="BI35" s="295"/>
      <c r="BN35" s="583"/>
      <c r="BO35" s="578"/>
    </row>
    <row r="36" spans="1:67" x14ac:dyDescent="0.25">
      <c r="A36" s="319" t="s">
        <v>442</v>
      </c>
      <c r="B36" s="320" t="s">
        <v>449</v>
      </c>
      <c r="C36" s="314" t="s">
        <v>438</v>
      </c>
      <c r="D36" s="594">
        <v>0.06</v>
      </c>
      <c r="E36" s="328">
        <f t="shared" si="10"/>
        <v>0</v>
      </c>
      <c r="F36" s="325">
        <f t="shared" si="8"/>
        <v>0</v>
      </c>
      <c r="G36" s="330"/>
      <c r="H36" s="330"/>
      <c r="I36" s="330"/>
      <c r="J36" s="330"/>
      <c r="K36" s="330"/>
      <c r="L36" s="330"/>
      <c r="M36" s="330"/>
      <c r="N36" s="330"/>
      <c r="O36" s="330"/>
      <c r="P36" s="330"/>
      <c r="Q36" s="330"/>
      <c r="R36" s="325">
        <f>SUM(S36:Z36,AI36:BC36,AB36:AG36)</f>
        <v>0</v>
      </c>
      <c r="S36" s="330"/>
      <c r="T36" s="330"/>
      <c r="U36" s="330"/>
      <c r="V36" s="330"/>
      <c r="W36" s="330"/>
      <c r="X36" s="330"/>
      <c r="Y36" s="330"/>
      <c r="Z36" s="330"/>
      <c r="AA36" s="551">
        <f>SUM(AB36:AG36,AI36:AQ36)</f>
        <v>0</v>
      </c>
      <c r="AB36" s="330"/>
      <c r="AC36" s="330"/>
      <c r="AD36" s="330"/>
      <c r="AE36" s="330"/>
      <c r="AF36" s="330"/>
      <c r="AG36" s="330"/>
      <c r="AH36" s="337">
        <f>D36-BE36</f>
        <v>0.06</v>
      </c>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25">
        <f>SUM(G36:Q36,S36:Z36,AI36:BD36,AB36:AG36)</f>
        <v>0</v>
      </c>
      <c r="BF36" s="314">
        <f>AH60</f>
        <v>0.06</v>
      </c>
      <c r="BG36" s="117">
        <f t="shared" si="13"/>
        <v>0</v>
      </c>
      <c r="BH36" s="296"/>
      <c r="BI36" s="295"/>
      <c r="BN36" s="583"/>
      <c r="BO36" s="578"/>
    </row>
    <row r="37" spans="1:67" x14ac:dyDescent="0.25">
      <c r="A37" s="319" t="s">
        <v>442</v>
      </c>
      <c r="B37" s="320" t="s">
        <v>363</v>
      </c>
      <c r="C37" s="314" t="s">
        <v>364</v>
      </c>
      <c r="D37" s="596">
        <v>0.02</v>
      </c>
      <c r="E37" s="328">
        <f t="shared" si="10"/>
        <v>0</v>
      </c>
      <c r="F37" s="325">
        <f t="shared" si="8"/>
        <v>0</v>
      </c>
      <c r="G37" s="330"/>
      <c r="H37" s="330"/>
      <c r="I37" s="330"/>
      <c r="J37" s="330"/>
      <c r="K37" s="330"/>
      <c r="L37" s="330"/>
      <c r="M37" s="330"/>
      <c r="N37" s="330"/>
      <c r="O37" s="330"/>
      <c r="P37" s="330"/>
      <c r="Q37" s="330"/>
      <c r="R37" s="325">
        <f>SUM(S37:Z37,AJ37:BC37,AB37:AH37)</f>
        <v>0</v>
      </c>
      <c r="S37" s="330"/>
      <c r="T37" s="330"/>
      <c r="U37" s="330"/>
      <c r="V37" s="330"/>
      <c r="W37" s="330"/>
      <c r="X37" s="330"/>
      <c r="Y37" s="330"/>
      <c r="Z37" s="330"/>
      <c r="AA37" s="551">
        <f>SUM(AB37:AH37,AJ37:AQ37)</f>
        <v>0</v>
      </c>
      <c r="AB37" s="330"/>
      <c r="AC37" s="330"/>
      <c r="AD37" s="330"/>
      <c r="AE37" s="330"/>
      <c r="AF37" s="330"/>
      <c r="AG37" s="330"/>
      <c r="AH37" s="330"/>
      <c r="AI37" s="337">
        <f>D37-BE37</f>
        <v>0.02</v>
      </c>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25">
        <f>SUM(G37:Q37,S37:Z37,AJ37:BD37,AB37:AH37)</f>
        <v>0</v>
      </c>
      <c r="BF37" s="314">
        <f>AI60</f>
        <v>0.1</v>
      </c>
      <c r="BG37" s="117">
        <f t="shared" si="13"/>
        <v>-0.08</v>
      </c>
      <c r="BH37" s="296"/>
      <c r="BI37" s="295"/>
      <c r="BN37" s="583"/>
      <c r="BO37" s="578"/>
    </row>
    <row r="38" spans="1:67" x14ac:dyDescent="0.25">
      <c r="A38" s="319" t="s">
        <v>442</v>
      </c>
      <c r="B38" s="320" t="s">
        <v>450</v>
      </c>
      <c r="C38" s="314" t="s">
        <v>439</v>
      </c>
      <c r="D38" s="590"/>
      <c r="E38" s="328">
        <f t="shared" si="10"/>
        <v>0</v>
      </c>
      <c r="F38" s="325">
        <f t="shared" si="8"/>
        <v>0</v>
      </c>
      <c r="G38" s="330"/>
      <c r="H38" s="330"/>
      <c r="I38" s="330"/>
      <c r="J38" s="330"/>
      <c r="K38" s="330"/>
      <c r="L38" s="330"/>
      <c r="M38" s="330"/>
      <c r="N38" s="330"/>
      <c r="O38" s="330"/>
      <c r="P38" s="330"/>
      <c r="Q38" s="330"/>
      <c r="R38" s="325">
        <f>SUM(S38:Z38,AK38:BC38,AB38:AI38)</f>
        <v>0</v>
      </c>
      <c r="S38" s="330"/>
      <c r="T38" s="330"/>
      <c r="U38" s="330"/>
      <c r="V38" s="330"/>
      <c r="W38" s="330"/>
      <c r="X38" s="330"/>
      <c r="Y38" s="330"/>
      <c r="Z38" s="330"/>
      <c r="AA38" s="551">
        <f>SUM(AB38:AI38,AK38:AQ38)</f>
        <v>0</v>
      </c>
      <c r="AB38" s="330"/>
      <c r="AC38" s="330"/>
      <c r="AD38" s="330"/>
      <c r="AE38" s="330"/>
      <c r="AF38" s="330"/>
      <c r="AG38" s="330"/>
      <c r="AH38" s="330"/>
      <c r="AI38" s="330"/>
      <c r="AJ38" s="337">
        <f>D38-BE38</f>
        <v>0</v>
      </c>
      <c r="AK38" s="330"/>
      <c r="AL38" s="330"/>
      <c r="AM38" s="330"/>
      <c r="AN38" s="330"/>
      <c r="AO38" s="330"/>
      <c r="AP38" s="330"/>
      <c r="AQ38" s="330"/>
      <c r="AR38" s="330"/>
      <c r="AS38" s="330"/>
      <c r="AT38" s="330"/>
      <c r="AU38" s="330"/>
      <c r="AV38" s="330"/>
      <c r="AW38" s="330"/>
      <c r="AX38" s="330"/>
      <c r="AY38" s="330"/>
      <c r="AZ38" s="330"/>
      <c r="BA38" s="330"/>
      <c r="BB38" s="330"/>
      <c r="BC38" s="330"/>
      <c r="BD38" s="330"/>
      <c r="BE38" s="325">
        <f>SUM(G38:Q38,S38:Z38,AK38:BD38,AB38:AI38)</f>
        <v>0</v>
      </c>
      <c r="BF38" s="314">
        <f>AJ60</f>
        <v>0</v>
      </c>
      <c r="BG38" s="117">
        <f t="shared" si="13"/>
        <v>0</v>
      </c>
      <c r="BH38" s="296"/>
      <c r="BI38" s="295"/>
      <c r="BN38" s="583"/>
      <c r="BO38" s="578"/>
    </row>
    <row r="39" spans="1:67" x14ac:dyDescent="0.25">
      <c r="A39" s="319" t="s">
        <v>442</v>
      </c>
      <c r="B39" s="320" t="s">
        <v>454</v>
      </c>
      <c r="C39" s="314" t="s">
        <v>156</v>
      </c>
      <c r="D39" s="594">
        <v>0.69</v>
      </c>
      <c r="E39" s="328">
        <f t="shared" si="10"/>
        <v>0</v>
      </c>
      <c r="F39" s="325">
        <f t="shared" si="8"/>
        <v>0</v>
      </c>
      <c r="G39" s="330"/>
      <c r="H39" s="330"/>
      <c r="I39" s="330"/>
      <c r="J39" s="330"/>
      <c r="K39" s="330"/>
      <c r="L39" s="330"/>
      <c r="M39" s="330"/>
      <c r="N39" s="330"/>
      <c r="O39" s="330"/>
      <c r="P39" s="330"/>
      <c r="Q39" s="330"/>
      <c r="R39" s="325">
        <f>SUM(S39:Z39,AL39:BC39,AB39:AJ39)</f>
        <v>0</v>
      </c>
      <c r="S39" s="330"/>
      <c r="T39" s="330"/>
      <c r="U39" s="330"/>
      <c r="V39" s="330"/>
      <c r="W39" s="330"/>
      <c r="X39" s="330"/>
      <c r="Y39" s="330"/>
      <c r="Z39" s="330"/>
      <c r="AA39" s="551">
        <f>SUM(AB39:AJ39,AL39:AQ39)</f>
        <v>0</v>
      </c>
      <c r="AB39" s="330"/>
      <c r="AC39" s="330"/>
      <c r="AD39" s="330"/>
      <c r="AE39" s="330"/>
      <c r="AF39" s="330"/>
      <c r="AG39" s="330"/>
      <c r="AH39" s="330"/>
      <c r="AI39" s="330"/>
      <c r="AJ39" s="330"/>
      <c r="AK39" s="337">
        <f>D39-BE39</f>
        <v>0.69</v>
      </c>
      <c r="AL39" s="330"/>
      <c r="AM39" s="330"/>
      <c r="AN39" s="330"/>
      <c r="AO39" s="330"/>
      <c r="AP39" s="330"/>
      <c r="AQ39" s="330"/>
      <c r="AR39" s="330"/>
      <c r="AS39" s="330"/>
      <c r="AT39" s="330"/>
      <c r="AU39" s="330"/>
      <c r="AV39" s="330"/>
      <c r="AW39" s="330"/>
      <c r="AX39" s="330"/>
      <c r="AY39" s="330"/>
      <c r="AZ39" s="330"/>
      <c r="BA39" s="330"/>
      <c r="BB39" s="330"/>
      <c r="BC39" s="330"/>
      <c r="BD39" s="330"/>
      <c r="BE39" s="325">
        <f>SUM(G39:Q39,S39:Z39,AL39:BD39,AB39:AJ39)</f>
        <v>0</v>
      </c>
      <c r="BF39" s="314">
        <f>AK60</f>
        <v>0.69</v>
      </c>
      <c r="BG39" s="117">
        <f t="shared" si="13"/>
        <v>0</v>
      </c>
      <c r="BH39" s="296"/>
      <c r="BI39" s="295"/>
      <c r="BN39" s="583"/>
      <c r="BO39" s="578"/>
    </row>
    <row r="40" spans="1:67" x14ac:dyDescent="0.25">
      <c r="A40" s="319" t="s">
        <v>442</v>
      </c>
      <c r="B40" s="320" t="s">
        <v>88</v>
      </c>
      <c r="C40" s="314" t="s">
        <v>77</v>
      </c>
      <c r="D40" s="596"/>
      <c r="E40" s="328">
        <f t="shared" si="10"/>
        <v>0</v>
      </c>
      <c r="F40" s="325">
        <f t="shared" si="8"/>
        <v>0</v>
      </c>
      <c r="G40" s="330"/>
      <c r="H40" s="330"/>
      <c r="I40" s="330"/>
      <c r="J40" s="330"/>
      <c r="K40" s="330"/>
      <c r="L40" s="330"/>
      <c r="M40" s="330"/>
      <c r="N40" s="330"/>
      <c r="O40" s="330"/>
      <c r="P40" s="330"/>
      <c r="Q40" s="330"/>
      <c r="R40" s="325">
        <f>SUM(S40:Z40,AM40:BC40,AB40:AK40)</f>
        <v>0</v>
      </c>
      <c r="S40" s="330"/>
      <c r="T40" s="330"/>
      <c r="U40" s="330"/>
      <c r="V40" s="330"/>
      <c r="W40" s="330"/>
      <c r="X40" s="330"/>
      <c r="Y40" s="330"/>
      <c r="Z40" s="330"/>
      <c r="AA40" s="551">
        <f>SUM(AB40:AK40,AM40:AQ40)</f>
        <v>0</v>
      </c>
      <c r="AB40" s="330"/>
      <c r="AC40" s="330"/>
      <c r="AD40" s="330"/>
      <c r="AE40" s="330"/>
      <c r="AF40" s="330"/>
      <c r="AG40" s="330"/>
      <c r="AH40" s="330"/>
      <c r="AI40" s="330"/>
      <c r="AJ40" s="330"/>
      <c r="AK40" s="330"/>
      <c r="AL40" s="337">
        <f>D40-BE40</f>
        <v>0</v>
      </c>
      <c r="AM40" s="330"/>
      <c r="AN40" s="330"/>
      <c r="AO40" s="330"/>
      <c r="AP40" s="330"/>
      <c r="AQ40" s="330"/>
      <c r="AR40" s="330"/>
      <c r="AS40" s="330"/>
      <c r="AT40" s="330"/>
      <c r="AU40" s="330"/>
      <c r="AV40" s="330"/>
      <c r="AW40" s="330"/>
      <c r="AX40" s="330"/>
      <c r="AY40" s="330"/>
      <c r="AZ40" s="330"/>
      <c r="BA40" s="330"/>
      <c r="BB40" s="330"/>
      <c r="BC40" s="330"/>
      <c r="BD40" s="330"/>
      <c r="BE40" s="325">
        <f>SUM(G40:Q40,S40:Z40,AM40:BD40,AB40:AK40)</f>
        <v>0</v>
      </c>
      <c r="BF40" s="314">
        <f>AL60</f>
        <v>0</v>
      </c>
      <c r="BG40" s="117">
        <f t="shared" si="13"/>
        <v>0</v>
      </c>
      <c r="BH40" s="296"/>
      <c r="BI40" s="295"/>
      <c r="BN40" s="583"/>
      <c r="BO40" s="578"/>
    </row>
    <row r="41" spans="1:67" x14ac:dyDescent="0.25">
      <c r="A41" s="319" t="s">
        <v>442</v>
      </c>
      <c r="B41" s="320" t="s">
        <v>98</v>
      </c>
      <c r="C41" s="314" t="s">
        <v>103</v>
      </c>
      <c r="D41" s="596">
        <v>0.21</v>
      </c>
      <c r="E41" s="328">
        <f t="shared" si="10"/>
        <v>0</v>
      </c>
      <c r="F41" s="325">
        <f t="shared" si="8"/>
        <v>0</v>
      </c>
      <c r="G41" s="330"/>
      <c r="H41" s="330"/>
      <c r="I41" s="330"/>
      <c r="J41" s="330"/>
      <c r="K41" s="330"/>
      <c r="L41" s="330"/>
      <c r="M41" s="330"/>
      <c r="N41" s="330"/>
      <c r="O41" s="330"/>
      <c r="P41" s="330"/>
      <c r="Q41" s="330"/>
      <c r="R41" s="325">
        <f>SUM(S41:Z41,AN41:BC41,AB41:AL41)</f>
        <v>0</v>
      </c>
      <c r="S41" s="330"/>
      <c r="T41" s="330"/>
      <c r="U41" s="330"/>
      <c r="V41" s="330"/>
      <c r="W41" s="330"/>
      <c r="X41" s="330"/>
      <c r="Y41" s="330"/>
      <c r="Z41" s="330"/>
      <c r="AA41" s="551">
        <f>SUM(AB41:AL41,AN41:AQ41)</f>
        <v>0</v>
      </c>
      <c r="AB41" s="330"/>
      <c r="AC41" s="330"/>
      <c r="AD41" s="330"/>
      <c r="AE41" s="330"/>
      <c r="AF41" s="330"/>
      <c r="AG41" s="330"/>
      <c r="AH41" s="330"/>
      <c r="AI41" s="330"/>
      <c r="AJ41" s="330"/>
      <c r="AK41" s="330"/>
      <c r="AL41" s="330"/>
      <c r="AM41" s="337">
        <f>D41-BE41</f>
        <v>0.21</v>
      </c>
      <c r="AN41" s="330"/>
      <c r="AO41" s="330"/>
      <c r="AP41" s="330"/>
      <c r="AQ41" s="330"/>
      <c r="AR41" s="330"/>
      <c r="AS41" s="330"/>
      <c r="AT41" s="330"/>
      <c r="AU41" s="330"/>
      <c r="AV41" s="330"/>
      <c r="AW41" s="330"/>
      <c r="AX41" s="330"/>
      <c r="AY41" s="330"/>
      <c r="AZ41" s="330"/>
      <c r="BA41" s="330"/>
      <c r="BB41" s="330"/>
      <c r="BC41" s="330"/>
      <c r="BD41" s="330"/>
      <c r="BE41" s="325">
        <f>SUM(G41:Q41,S41:Z41,AN41:BD41,AB41:AL41)</f>
        <v>0</v>
      </c>
      <c r="BF41" s="314">
        <f>AM60</f>
        <v>0.21</v>
      </c>
      <c r="BG41" s="117">
        <f t="shared" si="13"/>
        <v>0</v>
      </c>
      <c r="BH41" s="296"/>
      <c r="BI41" s="295"/>
      <c r="BN41" s="583"/>
      <c r="BO41" s="578"/>
    </row>
    <row r="42" spans="1:67" x14ac:dyDescent="0.25">
      <c r="A42" s="319" t="s">
        <v>442</v>
      </c>
      <c r="B42" s="320" t="s">
        <v>451</v>
      </c>
      <c r="C42" s="314" t="s">
        <v>48</v>
      </c>
      <c r="D42" s="594">
        <v>3.04</v>
      </c>
      <c r="E42" s="328">
        <f t="shared" si="10"/>
        <v>0</v>
      </c>
      <c r="F42" s="325">
        <f t="shared" si="8"/>
        <v>0</v>
      </c>
      <c r="G42" s="330"/>
      <c r="H42" s="330"/>
      <c r="I42" s="330"/>
      <c r="J42" s="330"/>
      <c r="K42" s="330"/>
      <c r="L42" s="330"/>
      <c r="M42" s="330"/>
      <c r="N42" s="330"/>
      <c r="O42" s="330"/>
      <c r="P42" s="330"/>
      <c r="Q42" s="330"/>
      <c r="R42" s="325">
        <f>SUM(S42:Z42,AO42:BC42,AB42:AM42)</f>
        <v>0</v>
      </c>
      <c r="S42" s="330"/>
      <c r="T42" s="330"/>
      <c r="U42" s="330"/>
      <c r="V42" s="330"/>
      <c r="W42" s="330"/>
      <c r="X42" s="330"/>
      <c r="Y42" s="330"/>
      <c r="Z42" s="330"/>
      <c r="AA42" s="551">
        <f>SUM(AB42:AM42,AO42:AQ42)</f>
        <v>0</v>
      </c>
      <c r="AB42" s="330"/>
      <c r="AC42" s="330"/>
      <c r="AD42" s="330"/>
      <c r="AE42" s="330"/>
      <c r="AF42" s="330"/>
      <c r="AG42" s="330"/>
      <c r="AH42" s="330"/>
      <c r="AI42" s="330"/>
      <c r="AJ42" s="330"/>
      <c r="AK42" s="330"/>
      <c r="AL42" s="330"/>
      <c r="AM42" s="330"/>
      <c r="AN42" s="337">
        <f>D42-BE42</f>
        <v>3.04</v>
      </c>
      <c r="AO42" s="330"/>
      <c r="AP42" s="330"/>
      <c r="AQ42" s="330"/>
      <c r="AR42" s="330"/>
      <c r="AS42" s="330"/>
      <c r="AT42" s="330"/>
      <c r="AU42" s="330"/>
      <c r="AV42" s="330"/>
      <c r="AW42" s="330"/>
      <c r="AX42" s="330"/>
      <c r="AY42" s="330"/>
      <c r="AZ42" s="330"/>
      <c r="BA42" s="330"/>
      <c r="BB42" s="330"/>
      <c r="BC42" s="330"/>
      <c r="BD42" s="330"/>
      <c r="BE42" s="325">
        <f>SUM(G42:Q42,S42:Z42,AO42:BD42,AB42:AM42)</f>
        <v>0</v>
      </c>
      <c r="BF42" s="314">
        <f>AN60</f>
        <v>3.04</v>
      </c>
      <c r="BG42" s="117">
        <f t="shared" si="13"/>
        <v>0</v>
      </c>
      <c r="BH42" s="296"/>
      <c r="BI42" s="295"/>
      <c r="BN42" s="583"/>
      <c r="BO42" s="578"/>
    </row>
    <row r="43" spans="1:67" x14ac:dyDescent="0.25">
      <c r="A43" s="319" t="s">
        <v>442</v>
      </c>
      <c r="B43" s="320" t="s">
        <v>452</v>
      </c>
      <c r="C43" s="314" t="s">
        <v>440</v>
      </c>
      <c r="D43" s="594">
        <v>0.05</v>
      </c>
      <c r="E43" s="328">
        <f t="shared" si="10"/>
        <v>0</v>
      </c>
      <c r="F43" s="325">
        <f t="shared" si="8"/>
        <v>0</v>
      </c>
      <c r="G43" s="330"/>
      <c r="H43" s="330"/>
      <c r="I43" s="330"/>
      <c r="J43" s="330"/>
      <c r="K43" s="330"/>
      <c r="L43" s="330"/>
      <c r="M43" s="330"/>
      <c r="N43" s="330"/>
      <c r="O43" s="330"/>
      <c r="P43" s="330"/>
      <c r="Q43" s="330"/>
      <c r="R43" s="325">
        <f>SUM(S43:Z43,AP43:BC43,AB43:AN43)</f>
        <v>0</v>
      </c>
      <c r="S43" s="330"/>
      <c r="T43" s="330"/>
      <c r="U43" s="330"/>
      <c r="V43" s="330"/>
      <c r="W43" s="330"/>
      <c r="X43" s="330"/>
      <c r="Y43" s="330"/>
      <c r="Z43" s="330"/>
      <c r="AA43" s="551">
        <f>SUM(AB43:AN43,AP43:AQ43)</f>
        <v>0</v>
      </c>
      <c r="AB43" s="330"/>
      <c r="AC43" s="330"/>
      <c r="AD43" s="330"/>
      <c r="AE43" s="330"/>
      <c r="AF43" s="330"/>
      <c r="AG43" s="330"/>
      <c r="AH43" s="330"/>
      <c r="AI43" s="330"/>
      <c r="AJ43" s="330"/>
      <c r="AK43" s="330"/>
      <c r="AL43" s="330"/>
      <c r="AM43" s="330"/>
      <c r="AN43" s="330"/>
      <c r="AO43" s="337">
        <f>D43-BE43</f>
        <v>0.05</v>
      </c>
      <c r="AP43" s="330"/>
      <c r="AQ43" s="330"/>
      <c r="AR43" s="330"/>
      <c r="AS43" s="330"/>
      <c r="AT43" s="330"/>
      <c r="AU43" s="330"/>
      <c r="AV43" s="330"/>
      <c r="AW43" s="330"/>
      <c r="AX43" s="330"/>
      <c r="AY43" s="330"/>
      <c r="AZ43" s="330"/>
      <c r="BA43" s="330"/>
      <c r="BB43" s="330"/>
      <c r="BC43" s="330"/>
      <c r="BD43" s="330"/>
      <c r="BE43" s="325">
        <f>SUM(G43:Q43,S43:Z43,AP43:BD43,AB43:AN43)</f>
        <v>0</v>
      </c>
      <c r="BF43" s="314">
        <f>AO60</f>
        <v>0.05</v>
      </c>
      <c r="BG43" s="117">
        <f t="shared" si="13"/>
        <v>0</v>
      </c>
      <c r="BH43" s="296"/>
      <c r="BI43" s="295"/>
      <c r="BN43" s="583"/>
      <c r="BO43" s="578"/>
    </row>
    <row r="44" spans="1:67" x14ac:dyDescent="0.25">
      <c r="A44" s="319" t="s">
        <v>442</v>
      </c>
      <c r="B44" s="320" t="s">
        <v>453</v>
      </c>
      <c r="C44" s="314" t="s">
        <v>441</v>
      </c>
      <c r="D44" s="590"/>
      <c r="E44" s="328">
        <f t="shared" si="10"/>
        <v>0</v>
      </c>
      <c r="F44" s="325">
        <f t="shared" si="8"/>
        <v>0</v>
      </c>
      <c r="G44" s="330"/>
      <c r="H44" s="330"/>
      <c r="I44" s="330"/>
      <c r="J44" s="330"/>
      <c r="K44" s="330"/>
      <c r="L44" s="330"/>
      <c r="M44" s="330"/>
      <c r="N44" s="330"/>
      <c r="O44" s="330"/>
      <c r="P44" s="330"/>
      <c r="Q44" s="330"/>
      <c r="R44" s="325">
        <f>SUM(S44:Z44,AQ44:BC44,AB44:AO44)</f>
        <v>0</v>
      </c>
      <c r="S44" s="330"/>
      <c r="T44" s="330"/>
      <c r="U44" s="330"/>
      <c r="V44" s="330"/>
      <c r="W44" s="330"/>
      <c r="X44" s="330"/>
      <c r="Y44" s="330"/>
      <c r="Z44" s="330"/>
      <c r="AA44" s="551">
        <f>SUM(AB44:AO44,AQ44)</f>
        <v>0</v>
      </c>
      <c r="AB44" s="330"/>
      <c r="AC44" s="330"/>
      <c r="AD44" s="330"/>
      <c r="AE44" s="330"/>
      <c r="AF44" s="330"/>
      <c r="AG44" s="330"/>
      <c r="AH44" s="330"/>
      <c r="AI44" s="330"/>
      <c r="AJ44" s="330"/>
      <c r="AK44" s="330"/>
      <c r="AL44" s="330"/>
      <c r="AM44" s="330"/>
      <c r="AN44" s="330"/>
      <c r="AO44" s="330"/>
      <c r="AP44" s="337">
        <f>D44-BE44</f>
        <v>0</v>
      </c>
      <c r="AQ44" s="330"/>
      <c r="AR44" s="330"/>
      <c r="AS44" s="330"/>
      <c r="AT44" s="330"/>
      <c r="AU44" s="330"/>
      <c r="AV44" s="330"/>
      <c r="AW44" s="330"/>
      <c r="AX44" s="330"/>
      <c r="AY44" s="330"/>
      <c r="AZ44" s="330"/>
      <c r="BA44" s="330"/>
      <c r="BB44" s="330"/>
      <c r="BC44" s="330"/>
      <c r="BD44" s="330"/>
      <c r="BE44" s="325">
        <f>SUM(G44:Q44,S44:Z44,AQ44:BD44,AB44:AO44)</f>
        <v>0</v>
      </c>
      <c r="BF44" s="314">
        <f>AP60</f>
        <v>0</v>
      </c>
      <c r="BG44" s="117">
        <f t="shared" si="13"/>
        <v>0</v>
      </c>
      <c r="BH44" s="296"/>
      <c r="BI44" s="295"/>
      <c r="BN44" s="583"/>
      <c r="BO44" s="578"/>
    </row>
    <row r="45" spans="1:67" x14ac:dyDescent="0.25">
      <c r="A45" s="319" t="s">
        <v>442</v>
      </c>
      <c r="B45" s="320" t="s">
        <v>345</v>
      </c>
      <c r="C45" s="314" t="s">
        <v>346</v>
      </c>
      <c r="D45" s="596"/>
      <c r="E45" s="328">
        <f t="shared" si="10"/>
        <v>0</v>
      </c>
      <c r="F45" s="325">
        <f t="shared" si="8"/>
        <v>0</v>
      </c>
      <c r="G45" s="330"/>
      <c r="H45" s="330"/>
      <c r="I45" s="330"/>
      <c r="J45" s="330"/>
      <c r="K45" s="330"/>
      <c r="L45" s="330"/>
      <c r="M45" s="330"/>
      <c r="N45" s="330"/>
      <c r="O45" s="330"/>
      <c r="P45" s="330"/>
      <c r="Q45" s="330"/>
      <c r="R45" s="325">
        <f>SUM(S45:Z45,AR45:BC45,AB45:AP45)</f>
        <v>0</v>
      </c>
      <c r="S45" s="330"/>
      <c r="T45" s="330"/>
      <c r="U45" s="330"/>
      <c r="V45" s="330"/>
      <c r="W45" s="330"/>
      <c r="X45" s="330"/>
      <c r="Y45" s="330"/>
      <c r="Z45" s="330"/>
      <c r="AA45" s="551">
        <f>SUM(AB45:AP45)</f>
        <v>0</v>
      </c>
      <c r="AB45" s="330"/>
      <c r="AC45" s="330"/>
      <c r="AD45" s="330"/>
      <c r="AE45" s="330"/>
      <c r="AF45" s="330"/>
      <c r="AG45" s="330"/>
      <c r="AH45" s="330"/>
      <c r="AI45" s="330"/>
      <c r="AJ45" s="330"/>
      <c r="AK45" s="330"/>
      <c r="AL45" s="330"/>
      <c r="AM45" s="330"/>
      <c r="AN45" s="330"/>
      <c r="AO45" s="330"/>
      <c r="AP45" s="330"/>
      <c r="AQ45" s="337">
        <f>D45-BE45</f>
        <v>0</v>
      </c>
      <c r="AR45" s="330"/>
      <c r="AS45" s="330"/>
      <c r="AT45" s="330"/>
      <c r="AU45" s="330"/>
      <c r="AV45" s="330"/>
      <c r="AW45" s="330"/>
      <c r="AX45" s="330"/>
      <c r="AY45" s="330"/>
      <c r="AZ45" s="330"/>
      <c r="BA45" s="330"/>
      <c r="BB45" s="330"/>
      <c r="BC45" s="330"/>
      <c r="BD45" s="330"/>
      <c r="BE45" s="325">
        <f>SUM(G45:Q45,S45:Z45,AR45:BD45,AB45:AP45)</f>
        <v>0</v>
      </c>
      <c r="BF45" s="314">
        <f>AQ60</f>
        <v>0</v>
      </c>
      <c r="BG45" s="117">
        <f t="shared" si="13"/>
        <v>0</v>
      </c>
      <c r="BH45" s="296"/>
      <c r="BI45" s="295"/>
      <c r="BN45" s="583"/>
      <c r="BO45" s="578"/>
    </row>
    <row r="46" spans="1:67" x14ac:dyDescent="0.25">
      <c r="A46" s="319" t="s">
        <v>138</v>
      </c>
      <c r="B46" s="320" t="s">
        <v>128</v>
      </c>
      <c r="C46" s="314" t="s">
        <v>132</v>
      </c>
      <c r="D46" s="590"/>
      <c r="E46" s="328">
        <f t="shared" si="10"/>
        <v>0</v>
      </c>
      <c r="F46" s="325">
        <f t="shared" si="8"/>
        <v>0</v>
      </c>
      <c r="G46" s="330"/>
      <c r="H46" s="330"/>
      <c r="I46" s="330"/>
      <c r="J46" s="330"/>
      <c r="K46" s="330"/>
      <c r="L46" s="330"/>
      <c r="M46" s="330"/>
      <c r="N46" s="330"/>
      <c r="O46" s="330"/>
      <c r="P46" s="330"/>
      <c r="Q46" s="330"/>
      <c r="R46" s="325">
        <f>SUM(S46:Z46,AS46:BC46,AB46:AQ46)</f>
        <v>0</v>
      </c>
      <c r="S46" s="330"/>
      <c r="T46" s="330"/>
      <c r="U46" s="330"/>
      <c r="V46" s="330"/>
      <c r="W46" s="330"/>
      <c r="X46" s="330"/>
      <c r="Y46" s="330"/>
      <c r="Z46" s="330"/>
      <c r="AA46" s="551">
        <f>SUM(AB46:AQ46)</f>
        <v>0</v>
      </c>
      <c r="AB46" s="330"/>
      <c r="AC46" s="330"/>
      <c r="AD46" s="330"/>
      <c r="AE46" s="330"/>
      <c r="AF46" s="330"/>
      <c r="AG46" s="330"/>
      <c r="AH46" s="330"/>
      <c r="AI46" s="330"/>
      <c r="AJ46" s="330"/>
      <c r="AK46" s="330"/>
      <c r="AL46" s="330"/>
      <c r="AM46" s="330"/>
      <c r="AN46" s="330"/>
      <c r="AO46" s="330"/>
      <c r="AP46" s="330"/>
      <c r="AQ46" s="330"/>
      <c r="AR46" s="329">
        <f>D46-BE46</f>
        <v>0</v>
      </c>
      <c r="AS46" s="330"/>
      <c r="AT46" s="330"/>
      <c r="AU46" s="330"/>
      <c r="AV46" s="330"/>
      <c r="AW46" s="330"/>
      <c r="AX46" s="330"/>
      <c r="AY46" s="330"/>
      <c r="AZ46" s="330"/>
      <c r="BA46" s="330"/>
      <c r="BB46" s="330"/>
      <c r="BC46" s="330"/>
      <c r="BD46" s="330"/>
      <c r="BE46" s="325">
        <f>SUM(AS46:BD46,S46:Z46,G46:Q46,AB46:AQ46)</f>
        <v>0</v>
      </c>
      <c r="BF46" s="314">
        <f>AR60</f>
        <v>0</v>
      </c>
      <c r="BG46" s="117">
        <f t="shared" si="13"/>
        <v>0</v>
      </c>
      <c r="BH46" s="296"/>
      <c r="BI46" s="295"/>
      <c r="BN46" s="583"/>
      <c r="BO46" s="578"/>
    </row>
    <row r="47" spans="1:67" x14ac:dyDescent="0.25">
      <c r="A47" s="319" t="s">
        <v>183</v>
      </c>
      <c r="B47" s="320" t="s">
        <v>161</v>
      </c>
      <c r="C47" s="314" t="s">
        <v>159</v>
      </c>
      <c r="D47" s="594">
        <v>0.99</v>
      </c>
      <c r="E47" s="328">
        <f t="shared" si="10"/>
        <v>0</v>
      </c>
      <c r="F47" s="325">
        <f t="shared" si="8"/>
        <v>0</v>
      </c>
      <c r="G47" s="330"/>
      <c r="H47" s="330"/>
      <c r="I47" s="330"/>
      <c r="J47" s="330"/>
      <c r="K47" s="330"/>
      <c r="L47" s="330"/>
      <c r="M47" s="330"/>
      <c r="N47" s="330"/>
      <c r="O47" s="330"/>
      <c r="P47" s="330"/>
      <c r="Q47" s="330"/>
      <c r="R47" s="325">
        <f>SUM(S47:Z47,AT47:BC47,AB47:AR47)</f>
        <v>0.12</v>
      </c>
      <c r="S47" s="330"/>
      <c r="T47" s="330"/>
      <c r="U47" s="330"/>
      <c r="V47" s="330"/>
      <c r="W47" s="330"/>
      <c r="X47" s="330"/>
      <c r="Y47" s="330"/>
      <c r="Z47" s="330"/>
      <c r="AA47" s="551">
        <f t="shared" ref="AA47:AA58" si="14">SUM(AB47:AQ47)</f>
        <v>0</v>
      </c>
      <c r="AB47" s="330"/>
      <c r="AC47" s="330"/>
      <c r="AD47" s="330"/>
      <c r="AE47" s="330"/>
      <c r="AF47" s="330"/>
      <c r="AG47" s="330"/>
      <c r="AH47" s="330"/>
      <c r="AI47" s="330"/>
      <c r="AJ47" s="330"/>
      <c r="AK47" s="330"/>
      <c r="AL47" s="330"/>
      <c r="AM47" s="330"/>
      <c r="AN47" s="330"/>
      <c r="AO47" s="330"/>
      <c r="AP47" s="330"/>
      <c r="AQ47" s="330"/>
      <c r="AR47" s="330"/>
      <c r="AS47" s="329">
        <f>D47-BE47</f>
        <v>0.87</v>
      </c>
      <c r="AT47" s="330"/>
      <c r="AU47" s="330">
        <v>0.12</v>
      </c>
      <c r="AV47" s="330"/>
      <c r="AW47" s="330"/>
      <c r="AX47" s="330"/>
      <c r="AY47" s="330"/>
      <c r="AZ47" s="330"/>
      <c r="BA47" s="330"/>
      <c r="BB47" s="330"/>
      <c r="BC47" s="330"/>
      <c r="BD47" s="330"/>
      <c r="BE47" s="325">
        <f>SUM(AT47:BD47,S47:Z47,G47:Q47,AB47:AR47)</f>
        <v>0.12</v>
      </c>
      <c r="BF47" s="314">
        <f>AS60</f>
        <v>1.1499999999999999</v>
      </c>
      <c r="BG47" s="117">
        <f t="shared" si="13"/>
        <v>-0.15999999999999992</v>
      </c>
      <c r="BH47" s="296"/>
      <c r="BI47" s="295"/>
      <c r="BN47" s="583"/>
      <c r="BO47" s="579"/>
    </row>
    <row r="48" spans="1:67" x14ac:dyDescent="0.25">
      <c r="A48" s="319" t="s">
        <v>184</v>
      </c>
      <c r="B48" s="320" t="s">
        <v>162</v>
      </c>
      <c r="C48" s="314" t="s">
        <v>160</v>
      </c>
      <c r="D48" s="594"/>
      <c r="E48" s="328">
        <f t="shared" si="10"/>
        <v>0</v>
      </c>
      <c r="F48" s="325">
        <f t="shared" si="8"/>
        <v>0</v>
      </c>
      <c r="G48" s="330"/>
      <c r="H48" s="330"/>
      <c r="I48" s="330"/>
      <c r="J48" s="330"/>
      <c r="K48" s="330"/>
      <c r="L48" s="330"/>
      <c r="M48" s="330"/>
      <c r="N48" s="330"/>
      <c r="O48" s="330"/>
      <c r="P48" s="330"/>
      <c r="Q48" s="330"/>
      <c r="R48" s="325">
        <f>SUM(S48:Z48,AU48:BC48,AB48:AS48)</f>
        <v>0</v>
      </c>
      <c r="S48" s="330"/>
      <c r="T48" s="330"/>
      <c r="U48" s="330"/>
      <c r="V48" s="330"/>
      <c r="W48" s="330"/>
      <c r="X48" s="330"/>
      <c r="Y48" s="330"/>
      <c r="Z48" s="330"/>
      <c r="AA48" s="551">
        <f t="shared" si="14"/>
        <v>0</v>
      </c>
      <c r="AB48" s="330"/>
      <c r="AC48" s="330"/>
      <c r="AD48" s="330"/>
      <c r="AE48" s="330"/>
      <c r="AF48" s="330"/>
      <c r="AG48" s="330"/>
      <c r="AH48" s="330"/>
      <c r="AI48" s="330"/>
      <c r="AJ48" s="330"/>
      <c r="AK48" s="330"/>
      <c r="AL48" s="330"/>
      <c r="AM48" s="330"/>
      <c r="AN48" s="330"/>
      <c r="AO48" s="330"/>
      <c r="AP48" s="330"/>
      <c r="AQ48" s="330"/>
      <c r="AR48" s="330"/>
      <c r="AS48" s="330"/>
      <c r="AT48" s="329">
        <f>D48-BE48</f>
        <v>0</v>
      </c>
      <c r="AU48" s="330"/>
      <c r="AV48" s="330"/>
      <c r="AW48" s="330"/>
      <c r="AX48" s="330"/>
      <c r="AY48" s="330"/>
      <c r="AZ48" s="330"/>
      <c r="BA48" s="330"/>
      <c r="BB48" s="330"/>
      <c r="BC48" s="330"/>
      <c r="BD48" s="330"/>
      <c r="BE48" s="325">
        <f>SUM(AU48:BD48,AB48:AS48,G48:Q48,S48:Z48)</f>
        <v>0</v>
      </c>
      <c r="BF48" s="314">
        <f>AT60</f>
        <v>0</v>
      </c>
      <c r="BG48" s="117">
        <f t="shared" si="13"/>
        <v>0</v>
      </c>
      <c r="BH48" s="296"/>
      <c r="BI48" s="295"/>
      <c r="BN48" s="583"/>
      <c r="BO48" s="578"/>
    </row>
    <row r="49" spans="1:67" x14ac:dyDescent="0.25">
      <c r="A49" s="319" t="s">
        <v>185</v>
      </c>
      <c r="B49" s="320" t="s">
        <v>95</v>
      </c>
      <c r="C49" s="314" t="s">
        <v>100</v>
      </c>
      <c r="D49" s="594">
        <v>45.53</v>
      </c>
      <c r="E49" s="328">
        <f t="shared" si="10"/>
        <v>0</v>
      </c>
      <c r="F49" s="325">
        <f t="shared" si="8"/>
        <v>0</v>
      </c>
      <c r="G49" s="330"/>
      <c r="H49" s="330"/>
      <c r="I49" s="330"/>
      <c r="J49" s="330"/>
      <c r="K49" s="330"/>
      <c r="L49" s="330"/>
      <c r="M49" s="330"/>
      <c r="N49" s="330"/>
      <c r="O49" s="330"/>
      <c r="P49" s="330"/>
      <c r="Q49" s="330"/>
      <c r="R49" s="325">
        <f>SUM(S49:Z49,AV49:BC49,AB49:AT49)</f>
        <v>0.27</v>
      </c>
      <c r="S49" s="330"/>
      <c r="T49" s="330"/>
      <c r="U49" s="330"/>
      <c r="V49" s="330"/>
      <c r="W49" s="330">
        <v>0.26</v>
      </c>
      <c r="X49" s="330"/>
      <c r="Y49" s="330"/>
      <c r="Z49" s="330"/>
      <c r="AA49" s="551">
        <f t="shared" si="14"/>
        <v>0.01</v>
      </c>
      <c r="AB49" s="330">
        <v>0.01</v>
      </c>
      <c r="AC49" s="330"/>
      <c r="AD49" s="330"/>
      <c r="AE49" s="330"/>
      <c r="AF49" s="330"/>
      <c r="AG49" s="330"/>
      <c r="AH49" s="330"/>
      <c r="AI49" s="330"/>
      <c r="AJ49" s="330"/>
      <c r="AK49" s="330"/>
      <c r="AL49" s="330"/>
      <c r="AM49" s="330"/>
      <c r="AN49" s="330"/>
      <c r="AO49" s="330"/>
      <c r="AP49" s="330"/>
      <c r="AQ49" s="330"/>
      <c r="AR49" s="330"/>
      <c r="AS49" s="330"/>
      <c r="AT49" s="330"/>
      <c r="AU49" s="329">
        <f>D49-BE49</f>
        <v>45.26</v>
      </c>
      <c r="AV49" s="330"/>
      <c r="AW49" s="330"/>
      <c r="AX49" s="330"/>
      <c r="AY49" s="330"/>
      <c r="AZ49" s="330"/>
      <c r="BA49" s="330"/>
      <c r="BB49" s="330"/>
      <c r="BC49" s="330"/>
      <c r="BD49" s="330"/>
      <c r="BE49" s="325">
        <f>SUM(AV49:BD49,AB49:AT49,G49:Q49,S49:Z49)</f>
        <v>0.27</v>
      </c>
      <c r="BF49" s="314">
        <f>AU60</f>
        <v>90.28</v>
      </c>
      <c r="BG49" s="117">
        <f t="shared" si="13"/>
        <v>-44.75</v>
      </c>
      <c r="BH49" s="296"/>
      <c r="BI49" s="295"/>
      <c r="BN49" s="583"/>
      <c r="BO49" s="578"/>
    </row>
    <row r="50" spans="1:67" x14ac:dyDescent="0.25">
      <c r="A50" s="319" t="s">
        <v>186</v>
      </c>
      <c r="B50" s="320" t="s">
        <v>96</v>
      </c>
      <c r="C50" s="314" t="s">
        <v>101</v>
      </c>
      <c r="D50" s="590"/>
      <c r="E50" s="328">
        <f t="shared" si="10"/>
        <v>0</v>
      </c>
      <c r="F50" s="325">
        <f t="shared" si="8"/>
        <v>0</v>
      </c>
      <c r="G50" s="330"/>
      <c r="H50" s="330"/>
      <c r="I50" s="330"/>
      <c r="J50" s="330"/>
      <c r="K50" s="330"/>
      <c r="L50" s="330"/>
      <c r="M50" s="330"/>
      <c r="N50" s="330"/>
      <c r="O50" s="330"/>
      <c r="P50" s="330"/>
      <c r="Q50" s="330"/>
      <c r="R50" s="325">
        <f>SUM(S50:Z50,AW50:BC50,AB50:AU50)</f>
        <v>0</v>
      </c>
      <c r="S50" s="330"/>
      <c r="T50" s="330"/>
      <c r="U50" s="330"/>
      <c r="V50" s="330"/>
      <c r="W50" s="330"/>
      <c r="X50" s="330"/>
      <c r="Y50" s="330"/>
      <c r="Z50" s="330"/>
      <c r="AA50" s="551">
        <f t="shared" si="14"/>
        <v>0</v>
      </c>
      <c r="AB50" s="331"/>
      <c r="AC50" s="331"/>
      <c r="AD50" s="331"/>
      <c r="AE50" s="331"/>
      <c r="AF50" s="331"/>
      <c r="AG50" s="331"/>
      <c r="AH50" s="331"/>
      <c r="AI50" s="331"/>
      <c r="AJ50" s="331"/>
      <c r="AK50" s="331"/>
      <c r="AL50" s="331"/>
      <c r="AM50" s="331"/>
      <c r="AN50" s="331"/>
      <c r="AO50" s="331"/>
      <c r="AP50" s="331"/>
      <c r="AQ50" s="331"/>
      <c r="AR50" s="330"/>
      <c r="AS50" s="330"/>
      <c r="AT50" s="330"/>
      <c r="AU50" s="330"/>
      <c r="AV50" s="329">
        <f>D50-BE50</f>
        <v>0</v>
      </c>
      <c r="AW50" s="330"/>
      <c r="AX50" s="330"/>
      <c r="AY50" s="330"/>
      <c r="AZ50" s="330"/>
      <c r="BA50" s="330"/>
      <c r="BB50" s="330"/>
      <c r="BC50" s="330"/>
      <c r="BD50" s="330"/>
      <c r="BE50" s="325">
        <f>SUM(AW50:BD50,AB50:AU50,G50:Q50,S50:Z50)</f>
        <v>0</v>
      </c>
      <c r="BF50" s="314">
        <f>AV60</f>
        <v>0</v>
      </c>
      <c r="BG50" s="117">
        <f t="shared" si="13"/>
        <v>0</v>
      </c>
      <c r="BH50" s="296"/>
      <c r="BI50" s="295"/>
      <c r="BN50" s="583"/>
      <c r="BO50" s="578"/>
    </row>
    <row r="51" spans="1:67" x14ac:dyDescent="0.25">
      <c r="A51" s="319" t="s">
        <v>187</v>
      </c>
      <c r="B51" s="320" t="s">
        <v>97</v>
      </c>
      <c r="C51" s="314" t="s">
        <v>105</v>
      </c>
      <c r="D51" s="594">
        <v>0.62</v>
      </c>
      <c r="E51" s="328">
        <f t="shared" si="10"/>
        <v>0</v>
      </c>
      <c r="F51" s="325">
        <f t="shared" si="8"/>
        <v>0</v>
      </c>
      <c r="G51" s="330"/>
      <c r="H51" s="330"/>
      <c r="I51" s="330"/>
      <c r="J51" s="330"/>
      <c r="K51" s="330"/>
      <c r="L51" s="330"/>
      <c r="M51" s="330"/>
      <c r="N51" s="330"/>
      <c r="O51" s="330"/>
      <c r="P51" s="330"/>
      <c r="Q51" s="330"/>
      <c r="R51" s="325">
        <f>SUM(S51:Z51,AX51:BC51,AB51:AV51)</f>
        <v>0</v>
      </c>
      <c r="S51" s="330"/>
      <c r="T51" s="330"/>
      <c r="U51" s="330"/>
      <c r="V51" s="330"/>
      <c r="W51" s="330"/>
      <c r="X51" s="330"/>
      <c r="Y51" s="330"/>
      <c r="Z51" s="330"/>
      <c r="AA51" s="551">
        <f t="shared" si="14"/>
        <v>0</v>
      </c>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29">
        <f>D51-BE51</f>
        <v>0.62</v>
      </c>
      <c r="AX51" s="330"/>
      <c r="AY51" s="330"/>
      <c r="AZ51" s="330"/>
      <c r="BA51" s="330"/>
      <c r="BB51" s="330"/>
      <c r="BC51" s="330"/>
      <c r="BD51" s="330"/>
      <c r="BE51" s="325">
        <f>SUM(AX51:BD51,AB51:AV51,G51:Q51,S51:Z51)</f>
        <v>0</v>
      </c>
      <c r="BF51" s="314">
        <f>AW60</f>
        <v>0.62</v>
      </c>
      <c r="BG51" s="117">
        <f t="shared" si="13"/>
        <v>0</v>
      </c>
      <c r="BH51" s="296"/>
      <c r="BI51" s="295"/>
      <c r="BN51" s="583"/>
      <c r="BO51" s="578"/>
    </row>
    <row r="52" spans="1:67" x14ac:dyDescent="0.25">
      <c r="A52" s="319" t="s">
        <v>188</v>
      </c>
      <c r="B52" s="320" t="s">
        <v>125</v>
      </c>
      <c r="C52" s="314" t="s">
        <v>102</v>
      </c>
      <c r="D52" s="594"/>
      <c r="E52" s="328">
        <f t="shared" si="10"/>
        <v>0</v>
      </c>
      <c r="F52" s="325">
        <f t="shared" si="8"/>
        <v>0</v>
      </c>
      <c r="G52" s="330"/>
      <c r="H52" s="330"/>
      <c r="I52" s="330"/>
      <c r="J52" s="330"/>
      <c r="K52" s="330"/>
      <c r="L52" s="330"/>
      <c r="M52" s="330"/>
      <c r="N52" s="330"/>
      <c r="O52" s="330"/>
      <c r="P52" s="330"/>
      <c r="Q52" s="330"/>
      <c r="R52" s="325">
        <f>SUM(S52:Z52,AY52:BC52,AB52:AW52)</f>
        <v>0</v>
      </c>
      <c r="S52" s="330"/>
      <c r="T52" s="330"/>
      <c r="U52" s="330"/>
      <c r="V52" s="330"/>
      <c r="W52" s="330"/>
      <c r="X52" s="330"/>
      <c r="Y52" s="330"/>
      <c r="Z52" s="330"/>
      <c r="AA52" s="551">
        <f t="shared" si="14"/>
        <v>0</v>
      </c>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29">
        <f>D52-BE52</f>
        <v>0</v>
      </c>
      <c r="AY52" s="330"/>
      <c r="AZ52" s="330"/>
      <c r="BA52" s="330"/>
      <c r="BB52" s="330"/>
      <c r="BC52" s="330"/>
      <c r="BD52" s="330"/>
      <c r="BE52" s="325">
        <f>SUM(AY52:BD52,S52:AW52,G52:Q52)</f>
        <v>0</v>
      </c>
      <c r="BF52" s="314">
        <f>AX60</f>
        <v>0</v>
      </c>
      <c r="BG52" s="117">
        <f t="shared" si="13"/>
        <v>0</v>
      </c>
      <c r="BH52" s="296"/>
      <c r="BI52" s="295"/>
      <c r="BN52" s="583"/>
      <c r="BO52" s="578"/>
    </row>
    <row r="53" spans="1:67" x14ac:dyDescent="0.25">
      <c r="A53" s="319" t="s">
        <v>189</v>
      </c>
      <c r="B53" s="320" t="s">
        <v>129</v>
      </c>
      <c r="C53" s="314" t="s">
        <v>126</v>
      </c>
      <c r="D53" s="590"/>
      <c r="E53" s="328">
        <f t="shared" si="10"/>
        <v>0</v>
      </c>
      <c r="F53" s="325">
        <f t="shared" si="8"/>
        <v>0</v>
      </c>
      <c r="G53" s="330"/>
      <c r="H53" s="330"/>
      <c r="I53" s="330"/>
      <c r="J53" s="330"/>
      <c r="K53" s="330"/>
      <c r="L53" s="330"/>
      <c r="M53" s="330"/>
      <c r="N53" s="330"/>
      <c r="O53" s="330"/>
      <c r="P53" s="330"/>
      <c r="Q53" s="330"/>
      <c r="R53" s="325">
        <f>SUM(S53:Z53,AZ53:BC53,AB53:AX53)</f>
        <v>0</v>
      </c>
      <c r="S53" s="330"/>
      <c r="T53" s="330"/>
      <c r="U53" s="330"/>
      <c r="V53" s="330"/>
      <c r="W53" s="330"/>
      <c r="X53" s="330"/>
      <c r="Y53" s="330"/>
      <c r="Z53" s="330"/>
      <c r="AA53" s="551">
        <f t="shared" si="14"/>
        <v>0</v>
      </c>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29">
        <f>D53-BE53</f>
        <v>0</v>
      </c>
      <c r="AZ53" s="330"/>
      <c r="BA53" s="330"/>
      <c r="BB53" s="330"/>
      <c r="BC53" s="330"/>
      <c r="BD53" s="330"/>
      <c r="BE53" s="325">
        <f>SUM(AZ53:BD53,AB53:AX53,G53:Q53,S53:Z53)</f>
        <v>0</v>
      </c>
      <c r="BF53" s="314">
        <f>AY60</f>
        <v>0</v>
      </c>
      <c r="BG53" s="117">
        <f t="shared" si="13"/>
        <v>0</v>
      </c>
      <c r="BH53" s="296"/>
      <c r="BI53" s="295"/>
      <c r="BN53" s="583"/>
      <c r="BO53" s="578"/>
    </row>
    <row r="54" spans="1:67" x14ac:dyDescent="0.25">
      <c r="A54" s="319" t="s">
        <v>196</v>
      </c>
      <c r="B54" s="320" t="s">
        <v>157</v>
      </c>
      <c r="C54" s="314" t="s">
        <v>111</v>
      </c>
      <c r="D54" s="596">
        <v>2.96</v>
      </c>
      <c r="E54" s="328">
        <f t="shared" si="10"/>
        <v>0</v>
      </c>
      <c r="F54" s="325">
        <f t="shared" si="8"/>
        <v>0</v>
      </c>
      <c r="G54" s="330"/>
      <c r="H54" s="330"/>
      <c r="I54" s="330"/>
      <c r="J54" s="330"/>
      <c r="K54" s="330"/>
      <c r="L54" s="330"/>
      <c r="M54" s="330"/>
      <c r="N54" s="330"/>
      <c r="O54" s="330"/>
      <c r="P54" s="330"/>
      <c r="Q54" s="330"/>
      <c r="R54" s="325">
        <f>SUM(S54:Z54,BA54:BC54,AB54:AY54)</f>
        <v>0</v>
      </c>
      <c r="S54" s="330"/>
      <c r="T54" s="330"/>
      <c r="U54" s="330"/>
      <c r="V54" s="330"/>
      <c r="W54" s="330"/>
      <c r="X54" s="330"/>
      <c r="Y54" s="330"/>
      <c r="Z54" s="330"/>
      <c r="AA54" s="551">
        <f t="shared" si="14"/>
        <v>0</v>
      </c>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29">
        <f>D54-BE54</f>
        <v>2.96</v>
      </c>
      <c r="BA54" s="330"/>
      <c r="BB54" s="330"/>
      <c r="BC54" s="330"/>
      <c r="BD54" s="330"/>
      <c r="BE54" s="325">
        <f>SUM(BA54:BD54,AB54:AY54,G54:Q54,S54:Z54)</f>
        <v>0</v>
      </c>
      <c r="BF54" s="314">
        <f>AZ60</f>
        <v>2.96</v>
      </c>
      <c r="BG54" s="117">
        <f t="shared" si="13"/>
        <v>0</v>
      </c>
      <c r="BH54" s="296"/>
      <c r="BI54" s="295"/>
      <c r="BN54" s="583"/>
      <c r="BO54" s="580"/>
    </row>
    <row r="55" spans="1:67" x14ac:dyDescent="0.25">
      <c r="A55" s="319" t="s">
        <v>197</v>
      </c>
      <c r="B55" s="320" t="s">
        <v>164</v>
      </c>
      <c r="C55" s="314" t="s">
        <v>165</v>
      </c>
      <c r="D55" s="594">
        <v>18.43</v>
      </c>
      <c r="E55" s="328">
        <f t="shared" si="10"/>
        <v>0</v>
      </c>
      <c r="F55" s="325">
        <f t="shared" si="8"/>
        <v>0</v>
      </c>
      <c r="G55" s="330"/>
      <c r="H55" s="330"/>
      <c r="I55" s="330"/>
      <c r="J55" s="330"/>
      <c r="K55" s="330"/>
      <c r="L55" s="330"/>
      <c r="M55" s="330"/>
      <c r="N55" s="330"/>
      <c r="O55" s="330"/>
      <c r="P55" s="330"/>
      <c r="Q55" s="330"/>
      <c r="R55" s="325">
        <f>SUM(S55:Z55,BB55:BC55,AB55:AZ55)</f>
        <v>0</v>
      </c>
      <c r="S55" s="330"/>
      <c r="T55" s="330"/>
      <c r="U55" s="330"/>
      <c r="V55" s="330"/>
      <c r="W55" s="330"/>
      <c r="X55" s="330"/>
      <c r="Y55" s="330"/>
      <c r="Z55" s="330"/>
      <c r="AA55" s="551">
        <f t="shared" si="14"/>
        <v>0</v>
      </c>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29">
        <f>D55-BE55</f>
        <v>18.43</v>
      </c>
      <c r="BB55" s="330"/>
      <c r="BC55" s="330"/>
      <c r="BD55" s="330"/>
      <c r="BE55" s="325">
        <f>SUM(BB55:BD55,AB55:AZ55,G55:Q55,S55:Z55)</f>
        <v>0</v>
      </c>
      <c r="BF55" s="314">
        <f>BA60</f>
        <v>18.43</v>
      </c>
      <c r="BG55" s="117">
        <f t="shared" si="13"/>
        <v>0</v>
      </c>
      <c r="BH55" s="296"/>
      <c r="BI55" s="295"/>
      <c r="BN55" s="583"/>
      <c r="BO55" s="580"/>
    </row>
    <row r="56" spans="1:67" x14ac:dyDescent="0.25">
      <c r="A56" s="319" t="s">
        <v>198</v>
      </c>
      <c r="B56" s="320" t="s">
        <v>163</v>
      </c>
      <c r="C56" s="314" t="s">
        <v>166</v>
      </c>
      <c r="D56" s="594"/>
      <c r="E56" s="328">
        <f t="shared" si="10"/>
        <v>0</v>
      </c>
      <c r="F56" s="325">
        <f t="shared" si="8"/>
        <v>0</v>
      </c>
      <c r="G56" s="330"/>
      <c r="H56" s="330"/>
      <c r="I56" s="330"/>
      <c r="J56" s="330"/>
      <c r="K56" s="330"/>
      <c r="L56" s="330"/>
      <c r="M56" s="330"/>
      <c r="N56" s="330"/>
      <c r="O56" s="330"/>
      <c r="P56" s="330"/>
      <c r="Q56" s="330"/>
      <c r="R56" s="325">
        <f>SUM(S56:Z56,BC56,AB56:BA56)</f>
        <v>0</v>
      </c>
      <c r="S56" s="330"/>
      <c r="T56" s="330"/>
      <c r="U56" s="330"/>
      <c r="V56" s="330"/>
      <c r="W56" s="330"/>
      <c r="X56" s="330"/>
      <c r="Y56" s="330"/>
      <c r="Z56" s="330"/>
      <c r="AA56" s="551">
        <f t="shared" si="14"/>
        <v>0</v>
      </c>
      <c r="AB56" s="330"/>
      <c r="AC56" s="330"/>
      <c r="AD56" s="330"/>
      <c r="AE56" s="330"/>
      <c r="AF56" s="330"/>
      <c r="AG56" s="330"/>
      <c r="AH56" s="330"/>
      <c r="AI56" s="330"/>
      <c r="AJ56" s="330"/>
      <c r="AK56" s="330"/>
      <c r="AL56" s="330"/>
      <c r="AM56" s="330"/>
      <c r="AN56" s="330"/>
      <c r="AO56" s="330"/>
      <c r="AP56" s="330"/>
      <c r="AQ56" s="330"/>
      <c r="AR56" s="330"/>
      <c r="AS56" s="330"/>
      <c r="AT56" s="330"/>
      <c r="AU56" s="330"/>
      <c r="AV56" s="331"/>
      <c r="AW56" s="330"/>
      <c r="AX56" s="330"/>
      <c r="AY56" s="330"/>
      <c r="AZ56" s="330"/>
      <c r="BA56" s="330"/>
      <c r="BB56" s="329">
        <f>D56-BE56</f>
        <v>0</v>
      </c>
      <c r="BC56" s="330"/>
      <c r="BD56" s="330"/>
      <c r="BE56" s="325">
        <f>SUM(BC56:BD56,AB56:BA56,G56:Q56,S56:Z56)</f>
        <v>0</v>
      </c>
      <c r="BF56" s="314">
        <f>BB60</f>
        <v>0</v>
      </c>
      <c r="BG56" s="117">
        <f t="shared" si="13"/>
        <v>0</v>
      </c>
      <c r="BH56" s="296"/>
      <c r="BI56" s="295"/>
      <c r="BN56" s="583"/>
      <c r="BO56" s="580"/>
    </row>
    <row r="57" spans="1:67" ht="16.5" thickBot="1" x14ac:dyDescent="0.3">
      <c r="A57" s="319" t="s">
        <v>199</v>
      </c>
      <c r="B57" s="320" t="s">
        <v>81</v>
      </c>
      <c r="C57" s="314" t="s">
        <v>82</v>
      </c>
      <c r="D57" s="597"/>
      <c r="E57" s="328">
        <f t="shared" si="10"/>
        <v>0</v>
      </c>
      <c r="F57" s="325">
        <f>SUM(G57:H57)</f>
        <v>0</v>
      </c>
      <c r="G57" s="330"/>
      <c r="H57" s="330"/>
      <c r="I57" s="330"/>
      <c r="J57" s="330"/>
      <c r="K57" s="330"/>
      <c r="L57" s="330"/>
      <c r="M57" s="330"/>
      <c r="N57" s="330"/>
      <c r="O57" s="330"/>
      <c r="P57" s="330"/>
      <c r="Q57" s="330"/>
      <c r="R57" s="325">
        <f>SUM(S57:Z57,AB57:BB57)</f>
        <v>0</v>
      </c>
      <c r="S57" s="330"/>
      <c r="T57" s="330"/>
      <c r="U57" s="330"/>
      <c r="V57" s="330"/>
      <c r="W57" s="330"/>
      <c r="X57" s="330"/>
      <c r="Y57" s="330"/>
      <c r="Z57" s="330"/>
      <c r="AA57" s="551">
        <f t="shared" si="14"/>
        <v>0</v>
      </c>
      <c r="AB57" s="330"/>
      <c r="AC57" s="330"/>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29">
        <f>D57-BE57</f>
        <v>0</v>
      </c>
      <c r="BD57" s="330"/>
      <c r="BE57" s="325">
        <f>SUM(BD57,AB57:BB57,G57:Q57,S57:Z57)</f>
        <v>0</v>
      </c>
      <c r="BF57" s="314">
        <f>BC60</f>
        <v>0</v>
      </c>
      <c r="BG57" s="117">
        <f t="shared" si="13"/>
        <v>0</v>
      </c>
      <c r="BH57" s="296"/>
      <c r="BI57" s="295"/>
      <c r="BN57" s="583"/>
      <c r="BO57" s="580"/>
    </row>
    <row r="58" spans="1:67" x14ac:dyDescent="0.25">
      <c r="A58" s="338">
        <v>3</v>
      </c>
      <c r="B58" s="339" t="s">
        <v>76</v>
      </c>
      <c r="C58" s="340" t="s">
        <v>89</v>
      </c>
      <c r="D58" s="590">
        <v>13.41</v>
      </c>
      <c r="E58" s="328">
        <f t="shared" si="10"/>
        <v>0</v>
      </c>
      <c r="F58" s="325">
        <f>SUM(G58:H58)</f>
        <v>0</v>
      </c>
      <c r="G58" s="330"/>
      <c r="H58" s="330"/>
      <c r="I58" s="330"/>
      <c r="J58" s="330"/>
      <c r="K58" s="330"/>
      <c r="L58" s="330"/>
      <c r="M58" s="330"/>
      <c r="N58" s="330"/>
      <c r="O58" s="330"/>
      <c r="P58" s="330"/>
      <c r="Q58" s="330"/>
      <c r="R58" s="325">
        <f>SUM(S58:Z58,AB58:BC58)</f>
        <v>0.71</v>
      </c>
      <c r="S58" s="330"/>
      <c r="T58" s="330"/>
      <c r="U58" s="330"/>
      <c r="V58" s="330"/>
      <c r="W58" s="330"/>
      <c r="X58" s="330"/>
      <c r="Y58" s="330"/>
      <c r="Z58" s="330"/>
      <c r="AA58" s="551">
        <f t="shared" si="14"/>
        <v>0.01</v>
      </c>
      <c r="AB58" s="330">
        <v>0.01</v>
      </c>
      <c r="AC58" s="330"/>
      <c r="AD58" s="330"/>
      <c r="AE58" s="330"/>
      <c r="AF58" s="330"/>
      <c r="AG58" s="330"/>
      <c r="AH58" s="330"/>
      <c r="AI58" s="330"/>
      <c r="AJ58" s="330"/>
      <c r="AK58" s="330"/>
      <c r="AL58" s="330"/>
      <c r="AM58" s="330"/>
      <c r="AN58" s="330"/>
      <c r="AO58" s="330"/>
      <c r="AP58" s="330"/>
      <c r="AQ58" s="330"/>
      <c r="AR58" s="330"/>
      <c r="AS58" s="330">
        <v>0.1</v>
      </c>
      <c r="AT58" s="330"/>
      <c r="AU58" s="330">
        <v>0.6</v>
      </c>
      <c r="AV58" s="330"/>
      <c r="AW58" s="330"/>
      <c r="AX58" s="330"/>
      <c r="AY58" s="330"/>
      <c r="AZ58" s="330"/>
      <c r="BA58" s="330"/>
      <c r="BB58" s="330"/>
      <c r="BC58" s="330"/>
      <c r="BD58" s="329">
        <f>D58-BE58</f>
        <v>12.7</v>
      </c>
      <c r="BE58" s="325">
        <f>SUM(AB58:BC58,G58:Q58,S58:Z58)</f>
        <v>0.71</v>
      </c>
      <c r="BF58" s="314">
        <f>BD60</f>
        <v>12.7</v>
      </c>
      <c r="BG58" s="117">
        <f t="shared" si="13"/>
        <v>0.71000000000000085</v>
      </c>
      <c r="BH58" s="296"/>
      <c r="BI58" s="297"/>
      <c r="BN58" s="582"/>
      <c r="BO58" s="580"/>
    </row>
    <row r="59" spans="1:67" ht="16.5" customHeight="1" x14ac:dyDescent="0.25">
      <c r="A59" s="341"/>
      <c r="B59" s="342" t="s">
        <v>121</v>
      </c>
      <c r="C59" s="343"/>
      <c r="D59" s="590"/>
      <c r="E59" s="325">
        <f>SUM(G59:Q59)</f>
        <v>7.9</v>
      </c>
      <c r="F59" s="325">
        <f>SUM(G59:H59)</f>
        <v>0</v>
      </c>
      <c r="G59" s="325">
        <f>SUM(G30:G58,G10:G19,G21:G28)</f>
        <v>0</v>
      </c>
      <c r="H59" s="325">
        <f>SUM(H30:H58,H11:H19,H9,H21:H28)</f>
        <v>0</v>
      </c>
      <c r="I59" s="325">
        <f>SUM(I30:I58,I12:I19,I9:I10,I21:I28)</f>
        <v>3.08</v>
      </c>
      <c r="J59" s="325">
        <f>SUM(J30:J58,J13:J19,J9:J11,J21:J28)</f>
        <v>4.82</v>
      </c>
      <c r="K59" s="325">
        <f>SUM(K30:K58,K14:K19,K9:K12,K21:K28)</f>
        <v>0</v>
      </c>
      <c r="L59" s="325">
        <f>SUM(L30:L58,L15:L19,L9:L13,L21:L28)</f>
        <v>0</v>
      </c>
      <c r="M59" s="325">
        <f>SUM(M30:M58,M16:M19,M9:M14,M21:M28)</f>
        <v>0</v>
      </c>
      <c r="N59" s="325">
        <f>SUM(N30:N58,N17:N19,N9:N15,N21:N28)</f>
        <v>0</v>
      </c>
      <c r="O59" s="325">
        <f>SUM(O30:O58,O18:O19,O9:O16,O21:O28)</f>
        <v>0</v>
      </c>
      <c r="P59" s="325">
        <f>SUM(P30:P58,P19,P9:P17,P21:P28)</f>
        <v>0</v>
      </c>
      <c r="Q59" s="325">
        <f>SUM(Q30:Q58,Q9:Q18,Q21:Q28)</f>
        <v>0</v>
      </c>
      <c r="R59" s="325">
        <f>SUM(S59:Z59,AB59:BC59)</f>
        <v>57.169999999999995</v>
      </c>
      <c r="S59" s="325">
        <f>SUM(S30:S58,S9:S19,S22:S28)</f>
        <v>0</v>
      </c>
      <c r="T59" s="325">
        <f>SUM(T30:T58,T21,T9:T19,T23:T28)</f>
        <v>0.12</v>
      </c>
      <c r="U59" s="325">
        <f>SUM(U30:U58,U21:U22,U9:U19,U24:U28)</f>
        <v>0</v>
      </c>
      <c r="V59" s="325">
        <f>SUM(V30:V58,V21:V23,V9:V19,V25:V28)</f>
        <v>0</v>
      </c>
      <c r="W59" s="325">
        <f>SUM(W30:W58,W21:W24,W9:W19,W26:W28)</f>
        <v>3.5500000000000003</v>
      </c>
      <c r="X59" s="325">
        <f>SUM(X30:X58,X21:X25,X9:X19,X27:X28)</f>
        <v>0</v>
      </c>
      <c r="Y59" s="325">
        <f>SUM(Y30:Y58,Y21:Y26,Y9:Y19,Y28)</f>
        <v>0</v>
      </c>
      <c r="Z59" s="325">
        <f>SUM(Z30:Z58,Z21:Z27,Z9:Z19)</f>
        <v>0</v>
      </c>
      <c r="AA59" s="551">
        <f>SUM(AA30:AA58,AA21:AA28,AA9:AA19)</f>
        <v>8.1999999999999993</v>
      </c>
      <c r="AB59" s="325">
        <f>SUM(AB31:AB58,AB21:AB28,AB9:AB19)</f>
        <v>0.27</v>
      </c>
      <c r="AC59" s="325">
        <f>SUM(AC32:AC58,AC21:AC28,AC9:AC19,AC30)</f>
        <v>7.85</v>
      </c>
      <c r="AD59" s="325">
        <f>SUM(AD33:AD58,AD21:AD28,AD9:AD19,AD30:AD31)</f>
        <v>0</v>
      </c>
      <c r="AE59" s="325">
        <f>SUM(AE34:AE58,AE21:AE28,AE9:AE19,AE30:AE32)</f>
        <v>0</v>
      </c>
      <c r="AF59" s="325">
        <f>SUM(AF35:AF58,AF21:AF28,AF9:AF19,AF30:AF33)</f>
        <v>0</v>
      </c>
      <c r="AG59" s="325">
        <f>SUM(AG36:AG58,AG21:AG28,AG9:AG19,AG30:AG34)</f>
        <v>0</v>
      </c>
      <c r="AH59" s="325">
        <f>SUM(AH37:AH58,AH21:AH28,AH9:AH19,AH30:AH35)</f>
        <v>0</v>
      </c>
      <c r="AI59" s="325">
        <f>SUM(AI38:AI58,AI21:AI28,AI9:AI19,AI30:AI36)</f>
        <v>0.08</v>
      </c>
      <c r="AJ59" s="325">
        <f>SUM(AJ39:AJ58,AJ21:AJ28,AJ9:AJ19,AJ30:AJ37)</f>
        <v>0</v>
      </c>
      <c r="AK59" s="325">
        <f>SUM(AK40:AK58,AK21:AK28,AK9:AK19,AK30:AK38)</f>
        <v>0</v>
      </c>
      <c r="AL59" s="325">
        <f>SUM(AL41:AL58,AL21:AL28,AL9:AL19,AL30:AL39)</f>
        <v>0</v>
      </c>
      <c r="AM59" s="325">
        <f>SUM(AM42:AM58,AM21:AM28,AM9:AM19,AM30:AM40)</f>
        <v>0</v>
      </c>
      <c r="AN59" s="325">
        <f>SUM(AN43:AN58,AN21:AN28,AN9:AN19,AN30:AN41)</f>
        <v>0</v>
      </c>
      <c r="AO59" s="325">
        <f>SUM(AO44:AO58,AO21:AO28,AO9:AO19,AO30:AO42)</f>
        <v>0</v>
      </c>
      <c r="AP59" s="325">
        <f>SUM(AP45:AP58,AP21:AP28,AP9:AP19,AP30:AP43)</f>
        <v>0</v>
      </c>
      <c r="AQ59" s="325">
        <f>SUM(AQ46:AQ58,AQ21:AQ28,AQ9:AQ19,AQ30:AQ44)</f>
        <v>0</v>
      </c>
      <c r="AR59" s="325">
        <f>SUM(AR47:AR58,AR21:AR28,AR9:AR19,AR30:AR45)</f>
        <v>0</v>
      </c>
      <c r="AS59" s="325">
        <f>SUM(AS48:AS58,AS21:AS28,AS9:AS19,AS30:AS46)</f>
        <v>0.28000000000000003</v>
      </c>
      <c r="AT59" s="325">
        <f>SUM(AT49:AT58,AT21:AT28,AT9:AT19,AT30:AT47)</f>
        <v>0</v>
      </c>
      <c r="AU59" s="325">
        <f>SUM(AU50:AU58,AU21:AU28,AU9:AU19,AU30:AU48)</f>
        <v>45.019999999999996</v>
      </c>
      <c r="AV59" s="325">
        <f>SUM(AV51:AV58,AV21:AV28,AV9:AV19,AV30:AV49)</f>
        <v>0</v>
      </c>
      <c r="AW59" s="325">
        <f>SUM(AW52:AW58,AW21:AW28,AW9:AW19,AW30:AW50)</f>
        <v>0</v>
      </c>
      <c r="AX59" s="325">
        <f>SUM(AX53:AX58,AX30:AX51,AX9:AX19,AX21:AX28)</f>
        <v>0</v>
      </c>
      <c r="AY59" s="325">
        <f>SUM(AY54:AY58,AY30:AY52,AY9:AY19,AY21:AY28)</f>
        <v>0</v>
      </c>
      <c r="AZ59" s="325">
        <f>SUM(AZ55:AZ58,AZ30:AZ53,AZ9:AZ19,AZ21:AZ28)</f>
        <v>0</v>
      </c>
      <c r="BA59" s="325">
        <f>SUM(BA56:BA58,BA30:BA54,BA9:BA19,BA21:BA28)</f>
        <v>0</v>
      </c>
      <c r="BB59" s="325">
        <f>SUM(BB57:BB58,BB30:BB55,BB9:BB19,BB21:BB28)</f>
        <v>0</v>
      </c>
      <c r="BC59" s="325">
        <f>SUM(BC58,BC30:BC56,BC9:BC19,BC21:BC28)</f>
        <v>0</v>
      </c>
      <c r="BD59" s="325">
        <f>SUM(BD30:BD57,BD9:BD19,BD21:BD28)</f>
        <v>0</v>
      </c>
      <c r="BE59" s="330"/>
      <c r="BF59" s="330"/>
      <c r="BG59" s="116"/>
      <c r="BH59" s="296"/>
      <c r="BI59" s="295"/>
      <c r="BN59" s="582"/>
      <c r="BO59" s="580"/>
    </row>
    <row r="60" spans="1:67" ht="36.75" customHeight="1" x14ac:dyDescent="0.25">
      <c r="A60" s="344"/>
      <c r="B60" s="345" t="s">
        <v>122</v>
      </c>
      <c r="C60" s="346"/>
      <c r="D60" s="347"/>
      <c r="E60" s="347">
        <f>E59+E7</f>
        <v>191.94000000000003</v>
      </c>
      <c r="F60" s="347">
        <f>F8+F59</f>
        <v>30.940000000000005</v>
      </c>
      <c r="G60" s="347">
        <f>G59+G9</f>
        <v>30.940000000000005</v>
      </c>
      <c r="H60" s="347">
        <f>H10+H59</f>
        <v>0</v>
      </c>
      <c r="I60" s="347">
        <f>I11+I59</f>
        <v>84.259999999999991</v>
      </c>
      <c r="J60" s="347">
        <f>J12+J59</f>
        <v>75.110000000000014</v>
      </c>
      <c r="K60" s="347">
        <f>K13+K59</f>
        <v>0</v>
      </c>
      <c r="L60" s="347">
        <f>L14+L59</f>
        <v>0</v>
      </c>
      <c r="M60" s="347">
        <f>M15+M59</f>
        <v>0</v>
      </c>
      <c r="N60" s="347">
        <f>N16+N59</f>
        <v>0</v>
      </c>
      <c r="O60" s="347">
        <f>O59+O17</f>
        <v>1.63</v>
      </c>
      <c r="P60" s="347">
        <f>P59+P18</f>
        <v>0</v>
      </c>
      <c r="Q60" s="347">
        <f>Q59+Q19</f>
        <v>0</v>
      </c>
      <c r="R60" s="347">
        <f>SUM(R59,R20)</f>
        <v>183.96</v>
      </c>
      <c r="S60" s="347">
        <f>S59+S21</f>
        <v>0</v>
      </c>
      <c r="T60" s="347">
        <f>T59+T22</f>
        <v>0.12</v>
      </c>
      <c r="U60" s="347">
        <f>U59+U23</f>
        <v>0</v>
      </c>
      <c r="V60" s="347">
        <f>+V59+V24</f>
        <v>0</v>
      </c>
      <c r="W60" s="347">
        <f>+W59+W25</f>
        <v>7.03</v>
      </c>
      <c r="X60" s="347">
        <f>X59+X26</f>
        <v>0</v>
      </c>
      <c r="Y60" s="347">
        <f>+Y59+Y27</f>
        <v>0</v>
      </c>
      <c r="Z60" s="347">
        <f>+Z59+Z28</f>
        <v>0</v>
      </c>
      <c r="AA60" s="553">
        <f>+AA59+AA29</f>
        <v>63.370000000000005</v>
      </c>
      <c r="AB60" s="347">
        <f>+AB59+AB30</f>
        <v>43.660000000000004</v>
      </c>
      <c r="AC60" s="347">
        <f>+AC59+AC31</f>
        <v>12.51</v>
      </c>
      <c r="AD60" s="347">
        <f>+AD59+AD32</f>
        <v>0.03</v>
      </c>
      <c r="AE60" s="347">
        <f>+AE59+AE33</f>
        <v>0.14000000000000001</v>
      </c>
      <c r="AF60" s="347">
        <f>+AF59+AF34</f>
        <v>1</v>
      </c>
      <c r="AG60" s="347">
        <f>+AG59+AG35</f>
        <v>1.88</v>
      </c>
      <c r="AH60" s="347">
        <f>+AH59+AH36</f>
        <v>0.06</v>
      </c>
      <c r="AI60" s="347">
        <f>+AI59+AI37</f>
        <v>0.1</v>
      </c>
      <c r="AJ60" s="347">
        <f>+AJ59+AJ38</f>
        <v>0</v>
      </c>
      <c r="AK60" s="347">
        <f>+AK59+AK39</f>
        <v>0.69</v>
      </c>
      <c r="AL60" s="347">
        <f>+AL59+AL40</f>
        <v>0</v>
      </c>
      <c r="AM60" s="347">
        <f>+AM59+AM41</f>
        <v>0.21</v>
      </c>
      <c r="AN60" s="347">
        <f>+AN59+AN42</f>
        <v>3.04</v>
      </c>
      <c r="AO60" s="347">
        <f>+AO59+AO43</f>
        <v>0.05</v>
      </c>
      <c r="AP60" s="347">
        <f>+AP59+AP44</f>
        <v>0</v>
      </c>
      <c r="AQ60" s="347">
        <f>+AQ59+AQ45</f>
        <v>0</v>
      </c>
      <c r="AR60" s="347">
        <f>AR59+AR46</f>
        <v>0</v>
      </c>
      <c r="AS60" s="347">
        <f>AS59+AS47</f>
        <v>1.1499999999999999</v>
      </c>
      <c r="AT60" s="347">
        <f>AT59+AT48</f>
        <v>0</v>
      </c>
      <c r="AU60" s="347">
        <f>AU59+AU49</f>
        <v>90.28</v>
      </c>
      <c r="AV60" s="347">
        <f>AV59+AV50</f>
        <v>0</v>
      </c>
      <c r="AW60" s="347">
        <f>AW59+AW51</f>
        <v>0.62</v>
      </c>
      <c r="AX60" s="347">
        <f>AX59+AX52</f>
        <v>0</v>
      </c>
      <c r="AY60" s="347">
        <f>AY59+AY53</f>
        <v>0</v>
      </c>
      <c r="AZ60" s="347">
        <f>AZ59+AZ54</f>
        <v>2.96</v>
      </c>
      <c r="BA60" s="347">
        <f>BA59+BA55</f>
        <v>18.43</v>
      </c>
      <c r="BB60" s="347">
        <f>BB59+BB56</f>
        <v>0</v>
      </c>
      <c r="BC60" s="347">
        <f>BC59+BC57</f>
        <v>0</v>
      </c>
      <c r="BD60" s="347">
        <f>BD59+BD58</f>
        <v>12.7</v>
      </c>
      <c r="BE60" s="347"/>
      <c r="BF60" s="347"/>
      <c r="BG60" s="116"/>
      <c r="BH60" s="296"/>
      <c r="BI60" s="295"/>
      <c r="BN60" s="582"/>
      <c r="BO60" s="578"/>
    </row>
    <row r="61" spans="1:67" ht="36.75" customHeight="1" x14ac:dyDescent="0.25">
      <c r="A61" s="119"/>
      <c r="B61" s="124"/>
      <c r="C61" s="125"/>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547"/>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H61" s="296"/>
      <c r="BI61" s="295"/>
      <c r="BN61" s="582"/>
      <c r="BO61" s="578"/>
    </row>
    <row r="62" spans="1:67" ht="31.5" customHeight="1" x14ac:dyDescent="0.25">
      <c r="A62" s="119"/>
      <c r="B62" s="120" t="s">
        <v>171</v>
      </c>
      <c r="C62" s="121" t="s">
        <v>167</v>
      </c>
      <c r="D62" s="122"/>
      <c r="E62" s="116"/>
      <c r="F62" s="116"/>
      <c r="G62" s="116"/>
      <c r="H62" s="116"/>
      <c r="I62" s="116"/>
      <c r="J62" s="116"/>
      <c r="K62" s="116"/>
      <c r="L62" s="116"/>
      <c r="M62" s="116"/>
      <c r="N62" s="116"/>
      <c r="O62" s="116"/>
      <c r="P62" s="116"/>
      <c r="Q62" s="116"/>
      <c r="R62" s="116"/>
      <c r="S62" s="116"/>
      <c r="T62" s="116"/>
      <c r="U62" s="116"/>
      <c r="V62" s="116"/>
      <c r="W62" s="116"/>
      <c r="X62" s="116"/>
      <c r="Y62" s="116"/>
      <c r="Z62" s="116"/>
      <c r="AA62" s="547"/>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H62" s="296"/>
      <c r="BI62" s="295"/>
      <c r="BN62" s="582"/>
      <c r="BO62" s="578"/>
    </row>
    <row r="63" spans="1:67" ht="16.5" thickBot="1" x14ac:dyDescent="0.3">
      <c r="A63" s="119"/>
      <c r="B63" s="120" t="s">
        <v>172</v>
      </c>
      <c r="C63" s="121" t="s">
        <v>168</v>
      </c>
      <c r="D63" s="122"/>
      <c r="E63" s="116"/>
      <c r="F63" s="116"/>
      <c r="G63" s="116"/>
      <c r="H63" s="116"/>
      <c r="I63" s="116"/>
      <c r="J63" s="116"/>
      <c r="K63" s="116"/>
      <c r="L63" s="116"/>
      <c r="M63" s="116"/>
      <c r="N63" s="116"/>
      <c r="O63" s="116"/>
      <c r="P63" s="116"/>
      <c r="Q63" s="116"/>
      <c r="R63" s="116"/>
      <c r="S63" s="116"/>
      <c r="T63" s="116"/>
      <c r="U63" s="116"/>
      <c r="V63" s="116"/>
      <c r="W63" s="116"/>
      <c r="X63" s="116"/>
      <c r="Y63" s="116"/>
      <c r="Z63" s="116"/>
      <c r="AA63" s="547"/>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5"/>
      <c r="AX63" s="115"/>
      <c r="AY63" s="115"/>
      <c r="AZ63" s="116"/>
      <c r="BA63" s="116"/>
      <c r="BB63" s="116"/>
      <c r="BC63" s="116"/>
      <c r="BD63" s="116"/>
      <c r="BE63" s="116"/>
      <c r="BF63" s="116"/>
      <c r="BH63" s="296"/>
      <c r="BI63" s="295"/>
      <c r="BN63" s="584"/>
      <c r="BO63" s="585"/>
    </row>
    <row r="64" spans="1:67" x14ac:dyDescent="0.25">
      <c r="A64" s="119"/>
      <c r="B64" s="120" t="s">
        <v>173</v>
      </c>
      <c r="C64" s="121" t="s">
        <v>127</v>
      </c>
      <c r="D64" s="122"/>
      <c r="E64" s="116"/>
      <c r="F64" s="116"/>
      <c r="G64" s="116"/>
      <c r="H64" s="116"/>
      <c r="I64" s="116"/>
      <c r="J64" s="116"/>
      <c r="K64" s="116"/>
      <c r="L64" s="116"/>
      <c r="M64" s="116"/>
      <c r="N64" s="116"/>
      <c r="O64" s="116"/>
      <c r="P64" s="116"/>
      <c r="Q64" s="116"/>
      <c r="R64" s="116"/>
      <c r="S64" s="116"/>
      <c r="T64" s="116"/>
      <c r="U64" s="116"/>
      <c r="V64" s="116"/>
      <c r="W64" s="116"/>
      <c r="X64" s="116"/>
      <c r="Y64" s="116"/>
      <c r="Z64" s="116"/>
      <c r="AA64" s="547"/>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5"/>
      <c r="AX64" s="115"/>
      <c r="AY64" s="115"/>
      <c r="AZ64" s="116"/>
      <c r="BA64" s="116"/>
      <c r="BB64" s="116"/>
      <c r="BC64" s="116"/>
      <c r="BD64" s="116"/>
      <c r="BE64" s="116"/>
      <c r="BF64" s="116"/>
      <c r="BH64" s="296"/>
      <c r="BI64" s="295"/>
    </row>
    <row r="65" spans="1:61" x14ac:dyDescent="0.25">
      <c r="A65" s="119"/>
      <c r="B65" s="124"/>
      <c r="C65" s="125"/>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547"/>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5"/>
      <c r="AX65" s="115"/>
      <c r="AY65" s="115"/>
      <c r="AZ65" s="116"/>
      <c r="BA65" s="116"/>
      <c r="BB65" s="116"/>
      <c r="BC65" s="116"/>
      <c r="BD65" s="116"/>
      <c r="BE65" s="116"/>
      <c r="BF65" s="116"/>
      <c r="BH65" s="296"/>
      <c r="BI65" s="293"/>
    </row>
    <row r="66" spans="1:61" x14ac:dyDescent="0.25">
      <c r="L66" s="99" t="s">
        <v>616</v>
      </c>
      <c r="AW66" s="115"/>
      <c r="AX66" s="115"/>
      <c r="AY66" s="115"/>
      <c r="BH66" s="296"/>
      <c r="BI66" s="293"/>
    </row>
    <row r="67" spans="1:61" x14ac:dyDescent="0.25">
      <c r="L67" s="99" t="s">
        <v>249</v>
      </c>
      <c r="M67" s="99">
        <v>2.76</v>
      </c>
      <c r="BH67" s="296"/>
      <c r="BI67" s="293"/>
    </row>
    <row r="68" spans="1:61" x14ac:dyDescent="0.25">
      <c r="BH68" s="296"/>
      <c r="BI68" s="293"/>
    </row>
    <row r="69" spans="1:61" x14ac:dyDescent="0.25">
      <c r="BH69" s="294"/>
      <c r="BI69" s="293"/>
    </row>
    <row r="70" spans="1:61" x14ac:dyDescent="0.25">
      <c r="BH70" s="294"/>
      <c r="BI70" s="293"/>
    </row>
    <row r="71" spans="1:61" x14ac:dyDescent="0.25">
      <c r="BH71" s="294"/>
      <c r="BI71" s="295"/>
    </row>
    <row r="72" spans="1:61" x14ac:dyDescent="0.25">
      <c r="BH72" s="294"/>
      <c r="BI72" s="295"/>
    </row>
    <row r="73" spans="1:61" x14ac:dyDescent="0.25">
      <c r="BH73" s="294"/>
      <c r="BI73" s="295"/>
    </row>
    <row r="76" spans="1:61" x14ac:dyDescent="0.25">
      <c r="B76" s="143"/>
    </row>
  </sheetData>
  <sheetProtection selectLockedCells="1"/>
  <mergeCells count="11">
    <mergeCell ref="A1:B1"/>
    <mergeCell ref="A2:BE2"/>
    <mergeCell ref="A3:BF3"/>
    <mergeCell ref="BC4:BF4"/>
    <mergeCell ref="A5:A6"/>
    <mergeCell ref="B5:B6"/>
    <mergeCell ref="C5:C6"/>
    <mergeCell ref="D5:D6"/>
    <mergeCell ref="F5:BD5"/>
    <mergeCell ref="BE5:BE6"/>
    <mergeCell ref="BF5:BF6"/>
  </mergeCells>
  <pageMargins left="0.47" right="0.16" top="0.64" bottom="0.2" header="0.56999999999999995" footer="0.16"/>
  <pageSetup paperSize="8"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76"/>
  <sheetViews>
    <sheetView zoomScale="70" zoomScaleNormal="70" zoomScaleSheetLayoutView="55" workbookViewId="0">
      <pane xSplit="4" ySplit="7" topLeftCell="E20" activePane="bottomRight" state="frozen"/>
      <selection activeCell="D14" sqref="D14"/>
      <selection pane="topRight" activeCell="D14" sqref="D14"/>
      <selection pane="bottomLeft" activeCell="D14" sqref="D14"/>
      <selection pane="bottomRight" activeCell="D14" sqref="D14"/>
    </sheetView>
  </sheetViews>
  <sheetFormatPr defaultColWidth="7.85546875" defaultRowHeight="15.75" x14ac:dyDescent="0.25"/>
  <cols>
    <col min="1" max="1" width="7.5703125" style="140" customWidth="1"/>
    <col min="2" max="2" width="53" style="141" bestFit="1" customWidth="1"/>
    <col min="3" max="3" width="8.85546875" style="142" customWidth="1"/>
    <col min="4" max="4" width="14.85546875" style="99" bestFit="1" customWidth="1"/>
    <col min="5" max="7" width="9.7109375" style="99" bestFit="1" customWidth="1"/>
    <col min="8" max="8" width="8.42578125" style="99" bestFit="1" customWidth="1"/>
    <col min="9" max="9" width="9" style="99" bestFit="1" customWidth="1"/>
    <col min="10" max="10" width="8.42578125" style="99" bestFit="1" customWidth="1"/>
    <col min="11" max="12" width="7.140625" style="99" bestFit="1" customWidth="1"/>
    <col min="13" max="13" width="6.5703125" style="99" bestFit="1" customWidth="1"/>
    <col min="14" max="14" width="6.85546875" style="99" bestFit="1" customWidth="1"/>
    <col min="15" max="15" width="8.42578125" style="99" bestFit="1" customWidth="1"/>
    <col min="16" max="16" width="6.85546875" style="99" bestFit="1" customWidth="1"/>
    <col min="17" max="17" width="7.7109375" style="99" bestFit="1" customWidth="1"/>
    <col min="18" max="18" width="10.28515625" style="99" bestFit="1" customWidth="1"/>
    <col min="19" max="19" width="7.7109375" style="99" bestFit="1" customWidth="1"/>
    <col min="20" max="20" width="7.140625" style="99" bestFit="1" customWidth="1"/>
    <col min="21" max="22" width="6.5703125" style="99" bestFit="1" customWidth="1"/>
    <col min="23" max="23" width="7.7109375" style="99" bestFit="1" customWidth="1"/>
    <col min="24" max="24" width="7.140625" style="99" bestFit="1" customWidth="1"/>
    <col min="25" max="25" width="6.5703125" style="99" bestFit="1" customWidth="1"/>
    <col min="26" max="26" width="7.140625" style="99" bestFit="1" customWidth="1"/>
    <col min="27" max="27" width="9.28515625" style="554" bestFit="1" customWidth="1"/>
    <col min="28" max="28" width="7.140625" style="99" bestFit="1" customWidth="1"/>
    <col min="29" max="36" width="7.7109375" style="99" bestFit="1" customWidth="1"/>
    <col min="37" max="37" width="8.42578125" style="99" bestFit="1" customWidth="1"/>
    <col min="38" max="38" width="8" style="99" bestFit="1" customWidth="1"/>
    <col min="39" max="44" width="8.42578125" style="99" bestFit="1" customWidth="1"/>
    <col min="45" max="45" width="6.85546875" style="99" bestFit="1" customWidth="1"/>
    <col min="46" max="46" width="6.5703125" style="99" bestFit="1" customWidth="1"/>
    <col min="47" max="47" width="6.85546875" style="99" bestFit="1" customWidth="1"/>
    <col min="48" max="48" width="9" style="99" bestFit="1" customWidth="1"/>
    <col min="49" max="49" width="7.7109375" style="99" bestFit="1" customWidth="1"/>
    <col min="50" max="50" width="7.140625" style="99" bestFit="1" customWidth="1"/>
    <col min="51" max="52" width="7.7109375" style="99" bestFit="1" customWidth="1"/>
    <col min="53" max="53" width="9" style="99" bestFit="1" customWidth="1"/>
    <col min="54" max="54" width="8.140625" style="99" bestFit="1" customWidth="1"/>
    <col min="55" max="55" width="7.42578125" style="99" bestFit="1" customWidth="1"/>
    <col min="56" max="56" width="8.42578125" style="99" bestFit="1" customWidth="1"/>
    <col min="57" max="57" width="8.7109375" style="99" customWidth="1"/>
    <col min="58" max="58" width="13.85546875" style="99" bestFit="1" customWidth="1"/>
    <col min="59" max="59" width="16.5703125" style="99" customWidth="1"/>
    <col min="60" max="60" width="47.5703125" style="99" customWidth="1"/>
    <col min="61" max="61" width="7.85546875" style="99"/>
    <col min="62" max="62" width="11.7109375" style="99" customWidth="1"/>
    <col min="63" max="65" width="7.85546875" style="99"/>
    <col min="66" max="67" width="24.5703125" style="99" customWidth="1"/>
    <col min="68" max="16384" width="7.85546875" style="99"/>
  </cols>
  <sheetData>
    <row r="1" spans="1:67" x14ac:dyDescent="0.25">
      <c r="A1" s="1249" t="s">
        <v>215</v>
      </c>
      <c r="B1" s="1249"/>
      <c r="C1" s="315"/>
      <c r="D1" s="116"/>
      <c r="E1" s="116"/>
      <c r="F1" s="116"/>
      <c r="G1" s="116"/>
      <c r="H1" s="116"/>
      <c r="I1" s="116"/>
      <c r="J1" s="116"/>
      <c r="K1" s="116"/>
      <c r="L1" s="116"/>
      <c r="M1" s="116"/>
      <c r="N1" s="116"/>
      <c r="O1" s="116"/>
      <c r="P1" s="116"/>
      <c r="Q1" s="116"/>
      <c r="R1" s="116"/>
      <c r="S1" s="116"/>
      <c r="T1" s="116"/>
      <c r="U1" s="116"/>
      <c r="V1" s="116"/>
      <c r="W1" s="116"/>
      <c r="X1" s="116"/>
      <c r="Y1" s="116"/>
      <c r="Z1" s="116"/>
      <c r="AA1" s="547"/>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row>
    <row r="2" spans="1:67" ht="14.25" customHeight="1" x14ac:dyDescent="0.25">
      <c r="A2" s="1250" t="s">
        <v>2</v>
      </c>
      <c r="B2" s="1250"/>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0"/>
      <c r="AT2" s="1250"/>
      <c r="AU2" s="1250"/>
      <c r="AV2" s="1250"/>
      <c r="AW2" s="1250"/>
      <c r="AX2" s="1250"/>
      <c r="AY2" s="1250"/>
      <c r="AZ2" s="1250"/>
      <c r="BA2" s="1250"/>
      <c r="BB2" s="1250"/>
      <c r="BC2" s="1250"/>
      <c r="BD2" s="1250"/>
      <c r="BE2" s="1250"/>
      <c r="BF2" s="116"/>
      <c r="BG2" s="116"/>
    </row>
    <row r="3" spans="1:67" x14ac:dyDescent="0.25">
      <c r="A3" s="1251" t="s">
        <v>216</v>
      </c>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c r="AS3" s="1251"/>
      <c r="AT3" s="1251"/>
      <c r="AU3" s="1251"/>
      <c r="AV3" s="1251"/>
      <c r="AW3" s="1251"/>
      <c r="AX3" s="1251"/>
      <c r="AY3" s="1251"/>
      <c r="AZ3" s="1251"/>
      <c r="BA3" s="1251"/>
      <c r="BB3" s="1251"/>
      <c r="BC3" s="1251"/>
      <c r="BD3" s="1251"/>
      <c r="BE3" s="1251"/>
      <c r="BF3" s="1251"/>
      <c r="BG3" s="116"/>
    </row>
    <row r="4" spans="1:67" x14ac:dyDescent="0.25">
      <c r="A4" s="317"/>
      <c r="B4" s="316"/>
      <c r="C4" s="317"/>
      <c r="D4" s="317"/>
      <c r="E4" s="317"/>
      <c r="F4" s="317"/>
      <c r="G4" s="317"/>
      <c r="H4" s="317"/>
      <c r="I4" s="317"/>
      <c r="J4" s="317"/>
      <c r="K4" s="317"/>
      <c r="L4" s="317"/>
      <c r="M4" s="317"/>
      <c r="N4" s="317"/>
      <c r="O4" s="317"/>
      <c r="P4" s="317"/>
      <c r="Q4" s="317"/>
      <c r="R4" s="317"/>
      <c r="S4" s="317"/>
      <c r="T4" s="317"/>
      <c r="U4" s="317"/>
      <c r="V4" s="317"/>
      <c r="W4" s="317"/>
      <c r="X4" s="317"/>
      <c r="Y4" s="317"/>
      <c r="Z4" s="317"/>
      <c r="AA4" s="548"/>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1252" t="s">
        <v>32</v>
      </c>
      <c r="BD4" s="1252"/>
      <c r="BE4" s="1252"/>
      <c r="BF4" s="1252"/>
      <c r="BG4" s="116"/>
    </row>
    <row r="5" spans="1:67" ht="14.25" customHeight="1" x14ac:dyDescent="0.25">
      <c r="A5" s="1253" t="s">
        <v>20</v>
      </c>
      <c r="B5" s="1254" t="s">
        <v>170</v>
      </c>
      <c r="C5" s="1175" t="s">
        <v>24</v>
      </c>
      <c r="D5" s="1248" t="s">
        <v>427</v>
      </c>
      <c r="E5" s="311"/>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c r="AX5" s="1248"/>
      <c r="AY5" s="1248"/>
      <c r="AZ5" s="1248"/>
      <c r="BA5" s="1248"/>
      <c r="BB5" s="1248"/>
      <c r="BC5" s="1248"/>
      <c r="BD5" s="1248"/>
      <c r="BE5" s="1248" t="s">
        <v>120</v>
      </c>
      <c r="BF5" s="1248" t="s">
        <v>448</v>
      </c>
      <c r="BG5" s="116"/>
    </row>
    <row r="6" spans="1:67" s="138" customFormat="1" ht="36" customHeight="1" x14ac:dyDescent="0.2">
      <c r="A6" s="1253"/>
      <c r="B6" s="1255"/>
      <c r="C6" s="1256"/>
      <c r="D6" s="1248"/>
      <c r="E6" s="312" t="s">
        <v>25</v>
      </c>
      <c r="F6" s="318" t="s">
        <v>86</v>
      </c>
      <c r="G6" s="311" t="s">
        <v>84</v>
      </c>
      <c r="H6" s="311" t="s">
        <v>207</v>
      </c>
      <c r="I6" s="311" t="s">
        <v>56</v>
      </c>
      <c r="J6" s="311" t="s">
        <v>44</v>
      </c>
      <c r="K6" s="311" t="s">
        <v>26</v>
      </c>
      <c r="L6" s="311" t="s">
        <v>27</v>
      </c>
      <c r="M6" s="311" t="s">
        <v>45</v>
      </c>
      <c r="N6" s="311" t="s">
        <v>447</v>
      </c>
      <c r="O6" s="311" t="s">
        <v>78</v>
      </c>
      <c r="P6" s="311" t="s">
        <v>51</v>
      </c>
      <c r="Q6" s="311" t="s">
        <v>58</v>
      </c>
      <c r="R6" s="312" t="s">
        <v>28</v>
      </c>
      <c r="S6" s="311" t="s">
        <v>29</v>
      </c>
      <c r="T6" s="311" t="s">
        <v>30</v>
      </c>
      <c r="U6" s="311" t="s">
        <v>131</v>
      </c>
      <c r="V6" s="311" t="s">
        <v>135</v>
      </c>
      <c r="W6" s="311" t="s">
        <v>133</v>
      </c>
      <c r="X6" s="311" t="s">
        <v>53</v>
      </c>
      <c r="Y6" s="311" t="s">
        <v>46</v>
      </c>
      <c r="Z6" s="311" t="s">
        <v>54</v>
      </c>
      <c r="AA6" s="549" t="s">
        <v>31</v>
      </c>
      <c r="AB6" s="313" t="s">
        <v>249</v>
      </c>
      <c r="AC6" s="313" t="s">
        <v>258</v>
      </c>
      <c r="AD6" s="313" t="s">
        <v>245</v>
      </c>
      <c r="AE6" s="313" t="s">
        <v>436</v>
      </c>
      <c r="AF6" s="313" t="s">
        <v>246</v>
      </c>
      <c r="AG6" s="313" t="s">
        <v>437</v>
      </c>
      <c r="AH6" s="313" t="s">
        <v>438</v>
      </c>
      <c r="AI6" s="313" t="s">
        <v>364</v>
      </c>
      <c r="AJ6" s="313" t="s">
        <v>439</v>
      </c>
      <c r="AK6" s="313" t="s">
        <v>156</v>
      </c>
      <c r="AL6" s="313" t="s">
        <v>77</v>
      </c>
      <c r="AM6" s="313" t="s">
        <v>103</v>
      </c>
      <c r="AN6" s="313" t="s">
        <v>48</v>
      </c>
      <c r="AO6" s="313" t="s">
        <v>440</v>
      </c>
      <c r="AP6" s="313" t="s">
        <v>441</v>
      </c>
      <c r="AQ6" s="313" t="s">
        <v>346</v>
      </c>
      <c r="AR6" s="314" t="s">
        <v>132</v>
      </c>
      <c r="AS6" s="311" t="s">
        <v>159</v>
      </c>
      <c r="AT6" s="311" t="s">
        <v>160</v>
      </c>
      <c r="AU6" s="311" t="s">
        <v>100</v>
      </c>
      <c r="AV6" s="311" t="s">
        <v>101</v>
      </c>
      <c r="AW6" s="311" t="s">
        <v>105</v>
      </c>
      <c r="AX6" s="311" t="s">
        <v>102</v>
      </c>
      <c r="AY6" s="311" t="s">
        <v>126</v>
      </c>
      <c r="AZ6" s="311" t="s">
        <v>111</v>
      </c>
      <c r="BA6" s="311" t="s">
        <v>165</v>
      </c>
      <c r="BB6" s="311" t="s">
        <v>166</v>
      </c>
      <c r="BC6" s="311" t="s">
        <v>82</v>
      </c>
      <c r="BD6" s="311" t="s">
        <v>89</v>
      </c>
      <c r="BE6" s="1248"/>
      <c r="BF6" s="1248"/>
      <c r="BG6" s="117"/>
    </row>
    <row r="7" spans="1:67" s="138" customFormat="1" x14ac:dyDescent="0.25">
      <c r="A7" s="319">
        <v>1</v>
      </c>
      <c r="B7" s="320" t="s">
        <v>35</v>
      </c>
      <c r="C7" s="321" t="s">
        <v>25</v>
      </c>
      <c r="D7" s="590">
        <f>D8+D11+D12+D13+D14+D15+D17+D18+D19</f>
        <v>1660.32</v>
      </c>
      <c r="E7" s="323">
        <f>D7-BE7</f>
        <v>1506.26</v>
      </c>
      <c r="F7" s="324">
        <f>SUM(F11:F19)</f>
        <v>0</v>
      </c>
      <c r="G7" s="324">
        <f>SUM(G10:G19)</f>
        <v>0</v>
      </c>
      <c r="H7" s="324">
        <f>SUM(H9,H11:H19)</f>
        <v>0</v>
      </c>
      <c r="I7" s="324">
        <f>SUM(I9:I10,I12:I19)</f>
        <v>0</v>
      </c>
      <c r="J7" s="324">
        <f>SUM(J9:J11,J13:J19)</f>
        <v>0</v>
      </c>
      <c r="K7" s="324">
        <f>SUM(K9:K12,K14:K19)</f>
        <v>0</v>
      </c>
      <c r="L7" s="324">
        <f>SUM(L9:L13,L15:L19)</f>
        <v>0</v>
      </c>
      <c r="M7" s="324">
        <f>SUM(M9:M14,M16:M19)</f>
        <v>0</v>
      </c>
      <c r="N7" s="324">
        <f>SUM(N9:N15,N17:N19)</f>
        <v>0</v>
      </c>
      <c r="O7" s="324">
        <f>SUM(O9:O16,O18:O19)</f>
        <v>0</v>
      </c>
      <c r="P7" s="324">
        <f>SUM(P9:P17,P19)</f>
        <v>0</v>
      </c>
      <c r="Q7" s="324">
        <f>SUM(Q9:Q18)</f>
        <v>6</v>
      </c>
      <c r="R7" s="325">
        <f>SUM(R9:R19)</f>
        <v>148.06000000000003</v>
      </c>
      <c r="S7" s="324">
        <f>SUM(S9:S19)</f>
        <v>0</v>
      </c>
      <c r="T7" s="324">
        <f t="shared" ref="T7:BD7" si="0">SUM(T9:T19)</f>
        <v>0</v>
      </c>
      <c r="U7" s="324">
        <f t="shared" si="0"/>
        <v>0</v>
      </c>
      <c r="V7" s="324">
        <f t="shared" si="0"/>
        <v>70</v>
      </c>
      <c r="W7" s="324">
        <f t="shared" si="0"/>
        <v>0</v>
      </c>
      <c r="X7" s="324">
        <f t="shared" si="0"/>
        <v>0</v>
      </c>
      <c r="Y7" s="324">
        <f t="shared" si="0"/>
        <v>0</v>
      </c>
      <c r="Z7" s="324">
        <f>SUM(Z9:Z19)</f>
        <v>34.799999999999997</v>
      </c>
      <c r="AA7" s="550">
        <f t="shared" si="0"/>
        <v>21.009999999999998</v>
      </c>
      <c r="AB7" s="324">
        <f t="shared" si="0"/>
        <v>5.8000000000000007</v>
      </c>
      <c r="AC7" s="324">
        <f t="shared" si="0"/>
        <v>3.5</v>
      </c>
      <c r="AD7" s="324">
        <f t="shared" si="0"/>
        <v>0</v>
      </c>
      <c r="AE7" s="324">
        <f t="shared" si="0"/>
        <v>0.14000000000000001</v>
      </c>
      <c r="AF7" s="324">
        <f t="shared" si="0"/>
        <v>0.92999999999999994</v>
      </c>
      <c r="AG7" s="324">
        <f t="shared" si="0"/>
        <v>0.4</v>
      </c>
      <c r="AH7" s="324">
        <f t="shared" si="0"/>
        <v>0.02</v>
      </c>
      <c r="AI7" s="324">
        <f t="shared" si="0"/>
        <v>0.05</v>
      </c>
      <c r="AJ7" s="324">
        <f t="shared" si="0"/>
        <v>0</v>
      </c>
      <c r="AK7" s="324">
        <f t="shared" si="0"/>
        <v>8.9700000000000006</v>
      </c>
      <c r="AL7" s="324">
        <f t="shared" si="0"/>
        <v>1.2</v>
      </c>
      <c r="AM7" s="324">
        <f t="shared" si="0"/>
        <v>0</v>
      </c>
      <c r="AN7" s="324">
        <f t="shared" si="0"/>
        <v>0</v>
      </c>
      <c r="AO7" s="324">
        <f t="shared" si="0"/>
        <v>0</v>
      </c>
      <c r="AP7" s="324">
        <f t="shared" si="0"/>
        <v>0</v>
      </c>
      <c r="AQ7" s="324">
        <f t="shared" si="0"/>
        <v>0</v>
      </c>
      <c r="AR7" s="324">
        <f t="shared" si="0"/>
        <v>0</v>
      </c>
      <c r="AS7" s="324">
        <f t="shared" si="0"/>
        <v>0</v>
      </c>
      <c r="AT7" s="324">
        <f t="shared" si="0"/>
        <v>0</v>
      </c>
      <c r="AU7" s="324">
        <f t="shared" si="0"/>
        <v>21.04</v>
      </c>
      <c r="AV7" s="324">
        <f t="shared" si="0"/>
        <v>0</v>
      </c>
      <c r="AW7" s="324">
        <f t="shared" si="0"/>
        <v>0.28000000000000003</v>
      </c>
      <c r="AX7" s="324">
        <f t="shared" si="0"/>
        <v>0</v>
      </c>
      <c r="AY7" s="324">
        <f t="shared" si="0"/>
        <v>0</v>
      </c>
      <c r="AZ7" s="324">
        <f t="shared" si="0"/>
        <v>0.93</v>
      </c>
      <c r="BA7" s="324">
        <f t="shared" si="0"/>
        <v>0</v>
      </c>
      <c r="BB7" s="324">
        <f t="shared" si="0"/>
        <v>0</v>
      </c>
      <c r="BC7" s="324">
        <f t="shared" si="0"/>
        <v>0</v>
      </c>
      <c r="BD7" s="324">
        <f t="shared" si="0"/>
        <v>0</v>
      </c>
      <c r="BE7" s="326">
        <f>SUM(BE9:BE19)</f>
        <v>154.06</v>
      </c>
      <c r="BF7" s="327">
        <f>E60</f>
        <v>1512.26</v>
      </c>
      <c r="BG7" s="117">
        <f t="shared" ref="BG7:BG15" si="1">D7-BF7</f>
        <v>148.05999999999995</v>
      </c>
      <c r="BH7" s="139"/>
      <c r="BI7" s="115"/>
      <c r="BJ7" s="115"/>
      <c r="BK7" s="115"/>
      <c r="BL7" s="115"/>
      <c r="BN7" s="581"/>
      <c r="BO7" s="575"/>
    </row>
    <row r="8" spans="1:67" x14ac:dyDescent="0.25">
      <c r="A8" s="319" t="s">
        <v>5</v>
      </c>
      <c r="B8" s="320" t="s">
        <v>85</v>
      </c>
      <c r="C8" s="314" t="s">
        <v>86</v>
      </c>
      <c r="D8" s="590">
        <f>D9+D10</f>
        <v>397.58</v>
      </c>
      <c r="E8" s="328">
        <f>SUM(I8:Q8)</f>
        <v>0</v>
      </c>
      <c r="F8" s="329">
        <f>D8-BE8</f>
        <v>309.83</v>
      </c>
      <c r="G8" s="325">
        <f>SUM(G10)</f>
        <v>0</v>
      </c>
      <c r="H8" s="325">
        <f>SUM(H9)</f>
        <v>0</v>
      </c>
      <c r="I8" s="325">
        <f>SUM(I9:I10)</f>
        <v>0</v>
      </c>
      <c r="J8" s="325">
        <f t="shared" ref="J8:BE8" si="2">SUM(J9:J10)</f>
        <v>0</v>
      </c>
      <c r="K8" s="325">
        <f t="shared" si="2"/>
        <v>0</v>
      </c>
      <c r="L8" s="325">
        <f t="shared" si="2"/>
        <v>0</v>
      </c>
      <c r="M8" s="325">
        <f t="shared" si="2"/>
        <v>0</v>
      </c>
      <c r="N8" s="325">
        <f t="shared" si="2"/>
        <v>0</v>
      </c>
      <c r="O8" s="325">
        <f t="shared" si="2"/>
        <v>0</v>
      </c>
      <c r="P8" s="325">
        <f t="shared" si="2"/>
        <v>0</v>
      </c>
      <c r="Q8" s="325">
        <f t="shared" si="2"/>
        <v>0</v>
      </c>
      <c r="R8" s="325">
        <f>SUM(R9:R10)</f>
        <v>87.750000000000014</v>
      </c>
      <c r="S8" s="325">
        <f t="shared" si="2"/>
        <v>0</v>
      </c>
      <c r="T8" s="325">
        <f t="shared" si="2"/>
        <v>0</v>
      </c>
      <c r="U8" s="325">
        <f t="shared" si="2"/>
        <v>0</v>
      </c>
      <c r="V8" s="325">
        <f t="shared" si="2"/>
        <v>70</v>
      </c>
      <c r="W8" s="325">
        <f t="shared" si="2"/>
        <v>0</v>
      </c>
      <c r="X8" s="325">
        <f t="shared" si="2"/>
        <v>0</v>
      </c>
      <c r="Y8" s="325">
        <f t="shared" si="2"/>
        <v>0</v>
      </c>
      <c r="Z8" s="325">
        <f>SUM(Z9:Z10)</f>
        <v>0</v>
      </c>
      <c r="AA8" s="551">
        <f t="shared" si="2"/>
        <v>3.96</v>
      </c>
      <c r="AB8" s="325">
        <f t="shared" si="2"/>
        <v>0.42</v>
      </c>
      <c r="AC8" s="325">
        <f t="shared" si="2"/>
        <v>1.5</v>
      </c>
      <c r="AD8" s="325">
        <f t="shared" si="2"/>
        <v>0</v>
      </c>
      <c r="AE8" s="325">
        <f t="shared" si="2"/>
        <v>0.14000000000000001</v>
      </c>
      <c r="AF8" s="325">
        <f t="shared" si="2"/>
        <v>0</v>
      </c>
      <c r="AG8" s="325">
        <f t="shared" si="2"/>
        <v>0.4</v>
      </c>
      <c r="AH8" s="325">
        <f t="shared" si="2"/>
        <v>0</v>
      </c>
      <c r="AI8" s="325">
        <f t="shared" si="2"/>
        <v>0</v>
      </c>
      <c r="AJ8" s="325">
        <f t="shared" si="2"/>
        <v>0</v>
      </c>
      <c r="AK8" s="325">
        <f t="shared" si="2"/>
        <v>1.5</v>
      </c>
      <c r="AL8" s="325">
        <f t="shared" si="2"/>
        <v>0</v>
      </c>
      <c r="AM8" s="325">
        <f t="shared" si="2"/>
        <v>0</v>
      </c>
      <c r="AN8" s="325">
        <f t="shared" si="2"/>
        <v>0</v>
      </c>
      <c r="AO8" s="325">
        <f t="shared" si="2"/>
        <v>0</v>
      </c>
      <c r="AP8" s="325">
        <f t="shared" si="2"/>
        <v>0</v>
      </c>
      <c r="AQ8" s="325">
        <f t="shared" si="2"/>
        <v>0</v>
      </c>
      <c r="AR8" s="325">
        <f t="shared" si="2"/>
        <v>0</v>
      </c>
      <c r="AS8" s="325">
        <f t="shared" si="2"/>
        <v>0</v>
      </c>
      <c r="AT8" s="325">
        <f t="shared" si="2"/>
        <v>0</v>
      </c>
      <c r="AU8" s="325">
        <f t="shared" si="2"/>
        <v>13.76</v>
      </c>
      <c r="AV8" s="325">
        <f t="shared" si="2"/>
        <v>0</v>
      </c>
      <c r="AW8" s="325">
        <f t="shared" si="2"/>
        <v>0</v>
      </c>
      <c r="AX8" s="325">
        <f t="shared" si="2"/>
        <v>0</v>
      </c>
      <c r="AY8" s="325">
        <f t="shared" si="2"/>
        <v>0</v>
      </c>
      <c r="AZ8" s="325">
        <f t="shared" si="2"/>
        <v>0.03</v>
      </c>
      <c r="BA8" s="325">
        <f t="shared" si="2"/>
        <v>0</v>
      </c>
      <c r="BB8" s="325">
        <f t="shared" si="2"/>
        <v>0</v>
      </c>
      <c r="BC8" s="325">
        <f t="shared" si="2"/>
        <v>0</v>
      </c>
      <c r="BD8" s="325">
        <f t="shared" si="2"/>
        <v>0</v>
      </c>
      <c r="BE8" s="325">
        <f t="shared" si="2"/>
        <v>87.750000000000014</v>
      </c>
      <c r="BF8" s="314">
        <f>F60</f>
        <v>309.83</v>
      </c>
      <c r="BG8" s="117">
        <f t="shared" si="1"/>
        <v>87.75</v>
      </c>
      <c r="BH8" s="139"/>
      <c r="BI8" s="115"/>
      <c r="BJ8" s="115"/>
      <c r="BK8" s="115"/>
      <c r="BL8" s="115"/>
      <c r="BN8" s="582"/>
      <c r="BO8" s="576"/>
    </row>
    <row r="9" spans="1:67" x14ac:dyDescent="0.25">
      <c r="A9" s="319"/>
      <c r="B9" s="320" t="s">
        <v>208</v>
      </c>
      <c r="C9" s="314" t="s">
        <v>84</v>
      </c>
      <c r="D9" s="576">
        <v>381.13</v>
      </c>
      <c r="E9" s="328">
        <f>SUM(H9:Q9)</f>
        <v>0</v>
      </c>
      <c r="F9" s="325">
        <f>SUM(H9)</f>
        <v>0</v>
      </c>
      <c r="G9" s="329">
        <f>D9-BE9</f>
        <v>293.38</v>
      </c>
      <c r="H9" s="330"/>
      <c r="I9" s="330"/>
      <c r="J9" s="330"/>
      <c r="K9" s="330"/>
      <c r="L9" s="330"/>
      <c r="M9" s="330"/>
      <c r="N9" s="330"/>
      <c r="O9" s="330"/>
      <c r="P9" s="330"/>
      <c r="Q9" s="330"/>
      <c r="R9" s="325">
        <f t="shared" ref="R9:R19" si="3">SUM(S9:Z9,AB9:BC9)</f>
        <v>87.750000000000014</v>
      </c>
      <c r="S9" s="331"/>
      <c r="T9" s="330"/>
      <c r="U9" s="330"/>
      <c r="V9" s="330">
        <v>70</v>
      </c>
      <c r="W9" s="331"/>
      <c r="X9" s="330"/>
      <c r="Y9" s="330"/>
      <c r="Z9" s="330"/>
      <c r="AA9" s="552">
        <f>SUM(AB9:AQ9)</f>
        <v>3.96</v>
      </c>
      <c r="AB9" s="331">
        <v>0.42</v>
      </c>
      <c r="AC9" s="331">
        <v>1.5</v>
      </c>
      <c r="AD9" s="331"/>
      <c r="AE9" s="331">
        <v>0.14000000000000001</v>
      </c>
      <c r="AF9" s="331"/>
      <c r="AG9" s="331">
        <v>0.4</v>
      </c>
      <c r="AH9" s="331"/>
      <c r="AI9" s="331"/>
      <c r="AJ9" s="331"/>
      <c r="AK9" s="331">
        <v>1.5</v>
      </c>
      <c r="AL9" s="331"/>
      <c r="AM9" s="331"/>
      <c r="AN9" s="331"/>
      <c r="AO9" s="331"/>
      <c r="AP9" s="331"/>
      <c r="AQ9" s="331"/>
      <c r="AR9" s="330"/>
      <c r="AS9" s="330"/>
      <c r="AT9" s="330"/>
      <c r="AU9" s="330">
        <v>13.76</v>
      </c>
      <c r="AV9" s="331"/>
      <c r="AW9" s="331"/>
      <c r="AX9" s="330"/>
      <c r="AY9" s="330"/>
      <c r="AZ9" s="330">
        <v>0.03</v>
      </c>
      <c r="BA9" s="330"/>
      <c r="BB9" s="330"/>
      <c r="BC9" s="330"/>
      <c r="BD9" s="330"/>
      <c r="BE9" s="325">
        <f>SUM(H9:Q9,S9:Z9,AB9:BD9)</f>
        <v>87.750000000000014</v>
      </c>
      <c r="BF9" s="314">
        <f>G60</f>
        <v>293.38</v>
      </c>
      <c r="BG9" s="117">
        <f t="shared" si="1"/>
        <v>87.75</v>
      </c>
      <c r="BH9" s="139"/>
      <c r="BI9" s="115"/>
      <c r="BJ9" s="115"/>
      <c r="BK9" s="115"/>
      <c r="BL9" s="115"/>
      <c r="BN9" s="586"/>
      <c r="BO9" s="576"/>
    </row>
    <row r="10" spans="1:67" x14ac:dyDescent="0.25">
      <c r="A10" s="319"/>
      <c r="B10" s="320" t="s">
        <v>209</v>
      </c>
      <c r="C10" s="314" t="s">
        <v>207</v>
      </c>
      <c r="D10" s="576">
        <v>16.45</v>
      </c>
      <c r="E10" s="328">
        <f>SUM(G10,I10:Q10)</f>
        <v>0</v>
      </c>
      <c r="F10" s="325">
        <f>SUM(G10)</f>
        <v>0</v>
      </c>
      <c r="G10" s="330"/>
      <c r="H10" s="329">
        <f>D10-BE10</f>
        <v>16.45</v>
      </c>
      <c r="I10" s="330"/>
      <c r="J10" s="330"/>
      <c r="K10" s="330"/>
      <c r="L10" s="330"/>
      <c r="M10" s="330"/>
      <c r="N10" s="330"/>
      <c r="O10" s="330"/>
      <c r="P10" s="330"/>
      <c r="Q10" s="330"/>
      <c r="R10" s="325">
        <f t="shared" si="3"/>
        <v>0</v>
      </c>
      <c r="S10" s="330"/>
      <c r="T10" s="330"/>
      <c r="U10" s="330"/>
      <c r="V10" s="330"/>
      <c r="W10" s="330"/>
      <c r="X10" s="330"/>
      <c r="Y10" s="330"/>
      <c r="Z10" s="330"/>
      <c r="AA10" s="552">
        <f t="shared" ref="AA10:AA19" si="4">SUM(AB10:AQ10)</f>
        <v>0</v>
      </c>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25">
        <f>SUM(AB10:BD10,I10:Q10,G10,S10:Z10)</f>
        <v>0</v>
      </c>
      <c r="BF10" s="314">
        <f>H60</f>
        <v>16.45</v>
      </c>
      <c r="BG10" s="117">
        <f t="shared" si="1"/>
        <v>0</v>
      </c>
      <c r="BH10" s="139"/>
      <c r="BI10" s="115"/>
      <c r="BJ10" s="115"/>
      <c r="BK10" s="115"/>
      <c r="BL10" s="115"/>
      <c r="BN10" s="587"/>
      <c r="BO10" s="576"/>
    </row>
    <row r="11" spans="1:67" x14ac:dyDescent="0.25">
      <c r="A11" s="319" t="s">
        <v>6</v>
      </c>
      <c r="B11" s="320" t="s">
        <v>113</v>
      </c>
      <c r="C11" s="314" t="s">
        <v>56</v>
      </c>
      <c r="D11" s="576">
        <v>153.66</v>
      </c>
      <c r="E11" s="328">
        <f>SUM(G11:H11,J11:Q11)</f>
        <v>0</v>
      </c>
      <c r="F11" s="325">
        <f>SUM(G11:H11)</f>
        <v>0</v>
      </c>
      <c r="G11" s="330"/>
      <c r="H11" s="330"/>
      <c r="I11" s="329">
        <f>D11-BE11</f>
        <v>146.13</v>
      </c>
      <c r="J11" s="330"/>
      <c r="K11" s="330"/>
      <c r="L11" s="330"/>
      <c r="M11" s="330"/>
      <c r="N11" s="330"/>
      <c r="O11" s="330"/>
      <c r="P11" s="330"/>
      <c r="Q11" s="330"/>
      <c r="R11" s="325">
        <f t="shared" si="3"/>
        <v>7.53</v>
      </c>
      <c r="S11" s="330"/>
      <c r="T11" s="330"/>
      <c r="U11" s="330"/>
      <c r="V11" s="330"/>
      <c r="W11" s="330"/>
      <c r="X11" s="330"/>
      <c r="Y11" s="330"/>
      <c r="Z11" s="330"/>
      <c r="AA11" s="552">
        <f t="shared" si="4"/>
        <v>6.14</v>
      </c>
      <c r="AB11" s="330">
        <v>3.29</v>
      </c>
      <c r="AC11" s="330">
        <v>2</v>
      </c>
      <c r="AD11" s="330"/>
      <c r="AE11" s="330"/>
      <c r="AF11" s="330">
        <v>0.83</v>
      </c>
      <c r="AG11" s="330"/>
      <c r="AH11" s="330">
        <v>0.02</v>
      </c>
      <c r="AI11" s="330"/>
      <c r="AJ11" s="330"/>
      <c r="AK11" s="330"/>
      <c r="AL11" s="330"/>
      <c r="AM11" s="330"/>
      <c r="AN11" s="330"/>
      <c r="AO11" s="330"/>
      <c r="AP11" s="330"/>
      <c r="AQ11" s="330"/>
      <c r="AR11" s="330"/>
      <c r="AS11" s="330"/>
      <c r="AT11" s="330"/>
      <c r="AU11" s="330">
        <v>0.49</v>
      </c>
      <c r="AV11" s="330"/>
      <c r="AW11" s="330"/>
      <c r="AX11" s="330"/>
      <c r="AY11" s="330"/>
      <c r="AZ11" s="330">
        <v>0.9</v>
      </c>
      <c r="BA11" s="330"/>
      <c r="BB11" s="330"/>
      <c r="BC11" s="330"/>
      <c r="BD11" s="330"/>
      <c r="BE11" s="325">
        <f>SUM(AB11:BD11,J11:Q11,G11:H11,S11:Z11)</f>
        <v>7.53</v>
      </c>
      <c r="BF11" s="314">
        <f>I60</f>
        <v>146.13</v>
      </c>
      <c r="BG11" s="117">
        <f t="shared" si="1"/>
        <v>7.5300000000000011</v>
      </c>
      <c r="BN11" s="587"/>
      <c r="BO11" s="576"/>
    </row>
    <row r="12" spans="1:67" x14ac:dyDescent="0.25">
      <c r="A12" s="319" t="s">
        <v>7</v>
      </c>
      <c r="B12" s="320" t="s">
        <v>39</v>
      </c>
      <c r="C12" s="314" t="s">
        <v>44</v>
      </c>
      <c r="D12" s="576">
        <v>693.24</v>
      </c>
      <c r="E12" s="328">
        <f>SUM(G12:I12,K12:Q12)</f>
        <v>0</v>
      </c>
      <c r="F12" s="325">
        <f t="shared" ref="F12:F18" si="5">SUM(G12:H12)</f>
        <v>0</v>
      </c>
      <c r="G12" s="330"/>
      <c r="H12" s="330"/>
      <c r="I12" s="330"/>
      <c r="J12" s="329">
        <f>D12-BE12</f>
        <v>671.93000000000006</v>
      </c>
      <c r="K12" s="330"/>
      <c r="L12" s="330"/>
      <c r="M12" s="330"/>
      <c r="N12" s="330"/>
      <c r="O12" s="330"/>
      <c r="P12" s="330"/>
      <c r="Q12" s="330"/>
      <c r="R12" s="325">
        <f t="shared" si="3"/>
        <v>21.31</v>
      </c>
      <c r="S12" s="330"/>
      <c r="T12" s="330"/>
      <c r="U12" s="330"/>
      <c r="V12" s="330"/>
      <c r="W12" s="330"/>
      <c r="X12" s="330"/>
      <c r="Y12" s="330"/>
      <c r="Z12" s="330">
        <v>5</v>
      </c>
      <c r="AA12" s="552">
        <f t="shared" si="4"/>
        <v>9.34</v>
      </c>
      <c r="AB12" s="330">
        <v>0.99</v>
      </c>
      <c r="AC12" s="330"/>
      <c r="AD12" s="330"/>
      <c r="AE12" s="330"/>
      <c r="AF12" s="330">
        <v>0.1</v>
      </c>
      <c r="AG12" s="330"/>
      <c r="AH12" s="330"/>
      <c r="AI12" s="330">
        <v>0.05</v>
      </c>
      <c r="AJ12" s="330"/>
      <c r="AK12" s="330">
        <v>7</v>
      </c>
      <c r="AL12" s="330">
        <v>1.2</v>
      </c>
      <c r="AM12" s="330"/>
      <c r="AN12" s="330"/>
      <c r="AO12" s="330"/>
      <c r="AP12" s="330"/>
      <c r="AQ12" s="330"/>
      <c r="AR12" s="330"/>
      <c r="AS12" s="330"/>
      <c r="AT12" s="330"/>
      <c r="AU12" s="330">
        <v>6.79</v>
      </c>
      <c r="AV12" s="330"/>
      <c r="AW12" s="330">
        <v>0.18</v>
      </c>
      <c r="AX12" s="330"/>
      <c r="AY12" s="330"/>
      <c r="AZ12" s="330"/>
      <c r="BA12" s="330"/>
      <c r="BB12" s="330"/>
      <c r="BC12" s="330"/>
      <c r="BD12" s="330"/>
      <c r="BE12" s="325">
        <f>SUM(AB12:BD12,K12:Q12,G12:I12,S12:Z12)</f>
        <v>21.31</v>
      </c>
      <c r="BF12" s="314">
        <f>J60</f>
        <v>671.93000000000006</v>
      </c>
      <c r="BG12" s="117">
        <f t="shared" si="1"/>
        <v>21.309999999999945</v>
      </c>
      <c r="BN12" s="587"/>
      <c r="BO12" s="576"/>
    </row>
    <row r="13" spans="1:67" x14ac:dyDescent="0.25">
      <c r="A13" s="319" t="s">
        <v>8</v>
      </c>
      <c r="B13" s="320" t="s">
        <v>15</v>
      </c>
      <c r="C13" s="314" t="s">
        <v>26</v>
      </c>
      <c r="D13" s="592"/>
      <c r="E13" s="328">
        <f>SUM(G13:J13,L13:Q13)</f>
        <v>0</v>
      </c>
      <c r="F13" s="325">
        <f t="shared" si="5"/>
        <v>0</v>
      </c>
      <c r="G13" s="330"/>
      <c r="H13" s="330"/>
      <c r="I13" s="330"/>
      <c r="J13" s="330"/>
      <c r="K13" s="329">
        <f>D13-BE13</f>
        <v>0</v>
      </c>
      <c r="L13" s="330"/>
      <c r="M13" s="330"/>
      <c r="N13" s="330"/>
      <c r="O13" s="330"/>
      <c r="P13" s="330"/>
      <c r="Q13" s="330"/>
      <c r="R13" s="325">
        <f t="shared" si="3"/>
        <v>0</v>
      </c>
      <c r="S13" s="330"/>
      <c r="T13" s="330"/>
      <c r="U13" s="330"/>
      <c r="V13" s="330"/>
      <c r="W13" s="330"/>
      <c r="X13" s="330"/>
      <c r="Y13" s="330"/>
      <c r="Z13" s="330"/>
      <c r="AA13" s="552">
        <f t="shared" si="4"/>
        <v>0</v>
      </c>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25">
        <f>SUM(AB13:BD13,L13:Q13,G13:J13,S13:Z13)</f>
        <v>0</v>
      </c>
      <c r="BF13" s="314">
        <f>K60</f>
        <v>0</v>
      </c>
      <c r="BG13" s="117">
        <f t="shared" si="1"/>
        <v>0</v>
      </c>
      <c r="BN13" s="587"/>
      <c r="BO13" s="576"/>
    </row>
    <row r="14" spans="1:67" x14ac:dyDescent="0.25">
      <c r="A14" s="319" t="s">
        <v>9</v>
      </c>
      <c r="B14" s="320" t="s">
        <v>16</v>
      </c>
      <c r="C14" s="314" t="s">
        <v>27</v>
      </c>
      <c r="D14" s="592"/>
      <c r="E14" s="328">
        <f>SUM(G14:K14,M14:Q14)</f>
        <v>0</v>
      </c>
      <c r="F14" s="325">
        <f t="shared" si="5"/>
        <v>0</v>
      </c>
      <c r="G14" s="330"/>
      <c r="H14" s="330"/>
      <c r="I14" s="330"/>
      <c r="J14" s="330"/>
      <c r="K14" s="330"/>
      <c r="L14" s="329">
        <f>D14-BE14</f>
        <v>0</v>
      </c>
      <c r="M14" s="330"/>
      <c r="N14" s="330"/>
      <c r="O14" s="330"/>
      <c r="P14" s="330"/>
      <c r="Q14" s="330"/>
      <c r="R14" s="325">
        <f t="shared" si="3"/>
        <v>0</v>
      </c>
      <c r="S14" s="330"/>
      <c r="T14" s="330"/>
      <c r="U14" s="330"/>
      <c r="V14" s="330"/>
      <c r="W14" s="330"/>
      <c r="X14" s="330"/>
      <c r="Y14" s="330"/>
      <c r="Z14" s="330"/>
      <c r="AA14" s="552">
        <f t="shared" si="4"/>
        <v>0</v>
      </c>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25">
        <f>SUM(AB14:BD14,M14:Q14,G14:K14,S14:Z14)</f>
        <v>0</v>
      </c>
      <c r="BF14" s="314">
        <f>L60</f>
        <v>0</v>
      </c>
      <c r="BG14" s="117">
        <f t="shared" si="1"/>
        <v>0</v>
      </c>
      <c r="BN14" s="587"/>
      <c r="BO14" s="576"/>
    </row>
    <row r="15" spans="1:67" x14ac:dyDescent="0.25">
      <c r="A15" s="319" t="s">
        <v>41</v>
      </c>
      <c r="B15" s="320" t="s">
        <v>40</v>
      </c>
      <c r="C15" s="314" t="s">
        <v>45</v>
      </c>
      <c r="D15" s="577">
        <v>408.78</v>
      </c>
      <c r="E15" s="328">
        <f>SUM(G15:L15,N15:Q15)</f>
        <v>6</v>
      </c>
      <c r="F15" s="325">
        <f t="shared" si="5"/>
        <v>0</v>
      </c>
      <c r="G15" s="330"/>
      <c r="H15" s="330"/>
      <c r="I15" s="330"/>
      <c r="J15" s="330"/>
      <c r="K15" s="330"/>
      <c r="L15" s="330"/>
      <c r="M15" s="329">
        <f>D15-BE15</f>
        <v>371.30999999999995</v>
      </c>
      <c r="N15" s="330"/>
      <c r="O15" s="330"/>
      <c r="P15" s="330"/>
      <c r="Q15" s="330">
        <v>6</v>
      </c>
      <c r="R15" s="325">
        <f t="shared" si="3"/>
        <v>31.470000000000002</v>
      </c>
      <c r="S15" s="330"/>
      <c r="T15" s="330"/>
      <c r="U15" s="330"/>
      <c r="V15" s="330"/>
      <c r="W15" s="330"/>
      <c r="X15" s="330"/>
      <c r="Y15" s="330"/>
      <c r="Z15" s="330">
        <v>29.8</v>
      </c>
      <c r="AA15" s="552">
        <f t="shared" si="4"/>
        <v>1.57</v>
      </c>
      <c r="AB15" s="330">
        <v>1.1000000000000001</v>
      </c>
      <c r="AC15" s="330"/>
      <c r="AD15" s="330"/>
      <c r="AE15" s="330"/>
      <c r="AF15" s="330"/>
      <c r="AG15" s="330"/>
      <c r="AH15" s="330"/>
      <c r="AI15" s="330"/>
      <c r="AJ15" s="330"/>
      <c r="AK15" s="330">
        <v>0.47</v>
      </c>
      <c r="AL15" s="330"/>
      <c r="AM15" s="330"/>
      <c r="AN15" s="330"/>
      <c r="AO15" s="330"/>
      <c r="AP15" s="330"/>
      <c r="AQ15" s="330"/>
      <c r="AR15" s="330"/>
      <c r="AS15" s="330"/>
      <c r="AT15" s="330"/>
      <c r="AU15" s="330"/>
      <c r="AV15" s="330"/>
      <c r="AW15" s="330">
        <v>0.1</v>
      </c>
      <c r="AX15" s="330"/>
      <c r="AY15" s="330"/>
      <c r="AZ15" s="330"/>
      <c r="BA15" s="330"/>
      <c r="BB15" s="330"/>
      <c r="BC15" s="330"/>
      <c r="BD15" s="330"/>
      <c r="BE15" s="325">
        <f>SUM(AB15:BD15,N15:Q15,G15:L15,S15:Z15)</f>
        <v>37.47</v>
      </c>
      <c r="BF15" s="314">
        <f>M60</f>
        <v>371.30999999999995</v>
      </c>
      <c r="BG15" s="117">
        <f t="shared" si="1"/>
        <v>37.470000000000027</v>
      </c>
      <c r="BN15" s="587"/>
      <c r="BO15" s="576"/>
    </row>
    <row r="16" spans="1:67" x14ac:dyDescent="0.25">
      <c r="A16" s="319"/>
      <c r="B16" s="333" t="s">
        <v>446</v>
      </c>
      <c r="C16" s="314" t="s">
        <v>447</v>
      </c>
      <c r="D16" s="592"/>
      <c r="E16" s="328">
        <f>SUM(G16:M16,O16:Q16)</f>
        <v>0</v>
      </c>
      <c r="F16" s="325">
        <f>SUM(G16:H16)</f>
        <v>0</v>
      </c>
      <c r="G16" s="330"/>
      <c r="H16" s="330"/>
      <c r="I16" s="330"/>
      <c r="J16" s="330"/>
      <c r="K16" s="330"/>
      <c r="L16" s="330"/>
      <c r="M16" s="330"/>
      <c r="N16" s="329">
        <f>D16-BE16</f>
        <v>0</v>
      </c>
      <c r="O16" s="330"/>
      <c r="P16" s="330"/>
      <c r="Q16" s="330"/>
      <c r="R16" s="325">
        <f t="shared" si="3"/>
        <v>0</v>
      </c>
      <c r="S16" s="330"/>
      <c r="T16" s="330"/>
      <c r="U16" s="330"/>
      <c r="V16" s="330"/>
      <c r="W16" s="330"/>
      <c r="X16" s="330"/>
      <c r="Y16" s="330"/>
      <c r="Z16" s="330"/>
      <c r="AA16" s="552">
        <f t="shared" si="4"/>
        <v>0</v>
      </c>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25">
        <f>SUM(AB16:BD16,O16:Q16,G16:M16,S16:Z16)</f>
        <v>0</v>
      </c>
      <c r="BF16" s="314">
        <f>N60</f>
        <v>0</v>
      </c>
      <c r="BG16" s="117"/>
      <c r="BN16" s="587"/>
      <c r="BO16" s="576"/>
    </row>
    <row r="17" spans="1:67" x14ac:dyDescent="0.25">
      <c r="A17" s="319" t="s">
        <v>42</v>
      </c>
      <c r="B17" s="320" t="s">
        <v>90</v>
      </c>
      <c r="C17" s="314" t="s">
        <v>78</v>
      </c>
      <c r="D17" s="577">
        <v>1.04</v>
      </c>
      <c r="E17" s="328">
        <f>SUM(G17:N17,P17:Q17)</f>
        <v>0</v>
      </c>
      <c r="F17" s="325">
        <f t="shared" si="5"/>
        <v>0</v>
      </c>
      <c r="G17" s="330"/>
      <c r="H17" s="330"/>
      <c r="I17" s="330"/>
      <c r="J17" s="330"/>
      <c r="K17" s="330"/>
      <c r="L17" s="330"/>
      <c r="M17" s="330"/>
      <c r="N17" s="330"/>
      <c r="O17" s="329">
        <f>D17-BE17</f>
        <v>1.04</v>
      </c>
      <c r="P17" s="330"/>
      <c r="Q17" s="330"/>
      <c r="R17" s="325">
        <f t="shared" si="3"/>
        <v>0</v>
      </c>
      <c r="S17" s="330"/>
      <c r="T17" s="330"/>
      <c r="U17" s="330"/>
      <c r="V17" s="330"/>
      <c r="W17" s="330"/>
      <c r="X17" s="330"/>
      <c r="Y17" s="330"/>
      <c r="Z17" s="330"/>
      <c r="AA17" s="552">
        <f t="shared" si="4"/>
        <v>0</v>
      </c>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25">
        <f>SUM(AB17:BD17,P17:Q17,G17:N17,S17:Z17)</f>
        <v>0</v>
      </c>
      <c r="BF17" s="314">
        <f>O60</f>
        <v>1.04</v>
      </c>
      <c r="BG17" s="117">
        <f t="shared" ref="BG17:BG27" si="6">D17-BF17</f>
        <v>0</v>
      </c>
      <c r="BN17" s="586"/>
      <c r="BO17" s="576"/>
    </row>
    <row r="18" spans="1:67" x14ac:dyDescent="0.25">
      <c r="A18" s="319" t="s">
        <v>52</v>
      </c>
      <c r="B18" s="320" t="s">
        <v>50</v>
      </c>
      <c r="C18" s="314" t="s">
        <v>51</v>
      </c>
      <c r="D18" s="590"/>
      <c r="E18" s="328">
        <f>SUM(G18:O18,Q18)</f>
        <v>0</v>
      </c>
      <c r="F18" s="325">
        <f t="shared" si="5"/>
        <v>0</v>
      </c>
      <c r="G18" s="330"/>
      <c r="H18" s="330"/>
      <c r="I18" s="330"/>
      <c r="J18" s="330"/>
      <c r="K18" s="330"/>
      <c r="L18" s="330"/>
      <c r="M18" s="330"/>
      <c r="N18" s="330"/>
      <c r="O18" s="330"/>
      <c r="P18" s="329">
        <f>D18-BE18</f>
        <v>0</v>
      </c>
      <c r="Q18" s="330"/>
      <c r="R18" s="325">
        <f t="shared" si="3"/>
        <v>0</v>
      </c>
      <c r="S18" s="330"/>
      <c r="T18" s="330"/>
      <c r="U18" s="330"/>
      <c r="V18" s="330"/>
      <c r="W18" s="330"/>
      <c r="X18" s="330"/>
      <c r="Y18" s="330"/>
      <c r="Z18" s="330"/>
      <c r="AA18" s="552">
        <f t="shared" si="4"/>
        <v>0</v>
      </c>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25">
        <f>SUM(AB18:BD18,Q18,G18:O18,S18:Z18)</f>
        <v>0</v>
      </c>
      <c r="BF18" s="314">
        <f>P60</f>
        <v>0</v>
      </c>
      <c r="BG18" s="117">
        <f t="shared" si="6"/>
        <v>0</v>
      </c>
      <c r="BN18" s="586"/>
      <c r="BO18" s="577"/>
    </row>
    <row r="19" spans="1:67" ht="16.5" thickBot="1" x14ac:dyDescent="0.3">
      <c r="A19" s="319" t="s">
        <v>192</v>
      </c>
      <c r="B19" s="320" t="s">
        <v>57</v>
      </c>
      <c r="C19" s="314" t="s">
        <v>58</v>
      </c>
      <c r="D19" s="589">
        <v>6.02</v>
      </c>
      <c r="E19" s="328">
        <f>SUM(G19:P19)</f>
        <v>0</v>
      </c>
      <c r="F19" s="325">
        <f>SUM(G19:H19)</f>
        <v>0</v>
      </c>
      <c r="G19" s="330"/>
      <c r="H19" s="330"/>
      <c r="I19" s="330"/>
      <c r="J19" s="330"/>
      <c r="K19" s="330"/>
      <c r="L19" s="330"/>
      <c r="M19" s="330"/>
      <c r="N19" s="330"/>
      <c r="O19" s="330"/>
      <c r="P19" s="330"/>
      <c r="Q19" s="329">
        <f>D19-BE19</f>
        <v>6.02</v>
      </c>
      <c r="R19" s="325">
        <f t="shared" si="3"/>
        <v>0</v>
      </c>
      <c r="S19" s="330"/>
      <c r="T19" s="330"/>
      <c r="U19" s="330"/>
      <c r="V19" s="330"/>
      <c r="W19" s="330"/>
      <c r="X19" s="330"/>
      <c r="Y19" s="330"/>
      <c r="Z19" s="330"/>
      <c r="AA19" s="552">
        <f t="shared" si="4"/>
        <v>0</v>
      </c>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25">
        <f>SUM(AB19:BD19,G19:P19,S19:Z19)</f>
        <v>0</v>
      </c>
      <c r="BF19" s="314">
        <f>Q60</f>
        <v>12.02</v>
      </c>
      <c r="BG19" s="117">
        <f t="shared" si="6"/>
        <v>-6</v>
      </c>
      <c r="BN19" s="586"/>
      <c r="BO19" s="577"/>
    </row>
    <row r="20" spans="1:67" x14ac:dyDescent="0.25">
      <c r="A20" s="319">
        <v>2</v>
      </c>
      <c r="B20" s="319" t="s">
        <v>36</v>
      </c>
      <c r="C20" s="314" t="s">
        <v>28</v>
      </c>
      <c r="D20" s="590">
        <f>D21+D22+D23+D24+D25+D26+D27+D28+D29+D46+D47+D48+D49+D50+D51+D52+D53+D54+D55+D56+D57</f>
        <v>436.57000000000005</v>
      </c>
      <c r="E20" s="328">
        <f>SUM(G20:Q20)</f>
        <v>0</v>
      </c>
      <c r="F20" s="325">
        <f>SUM(G20:H20)</f>
        <v>0</v>
      </c>
      <c r="G20" s="325">
        <f t="shared" ref="G20:Q20" si="7">SUM(G21:G28,G30:G57)</f>
        <v>0</v>
      </c>
      <c r="H20" s="325">
        <f t="shared" si="7"/>
        <v>0</v>
      </c>
      <c r="I20" s="325">
        <f t="shared" si="7"/>
        <v>0</v>
      </c>
      <c r="J20" s="325">
        <f t="shared" si="7"/>
        <v>0</v>
      </c>
      <c r="K20" s="325">
        <f t="shared" si="7"/>
        <v>0</v>
      </c>
      <c r="L20" s="325">
        <f t="shared" si="7"/>
        <v>0</v>
      </c>
      <c r="M20" s="325">
        <f t="shared" si="7"/>
        <v>0</v>
      </c>
      <c r="N20" s="325">
        <f t="shared" si="7"/>
        <v>0</v>
      </c>
      <c r="O20" s="325">
        <f t="shared" si="7"/>
        <v>0</v>
      </c>
      <c r="P20" s="325">
        <f t="shared" si="7"/>
        <v>0</v>
      </c>
      <c r="Q20" s="325">
        <f t="shared" si="7"/>
        <v>0</v>
      </c>
      <c r="R20" s="329">
        <f>D20-BE20</f>
        <v>410.18000000000006</v>
      </c>
      <c r="S20" s="325">
        <f>SUM(S30:S57,S22:S28)</f>
        <v>0.1</v>
      </c>
      <c r="T20" s="325">
        <f>SUM(T30:T57,T21,T23:T28)</f>
        <v>0.22</v>
      </c>
      <c r="U20" s="325">
        <f>SUM(U21:U22,U30:U57,U24:U28)</f>
        <v>0</v>
      </c>
      <c r="V20" s="325">
        <f>SUM(V21:V23,V30:V57,V25:V28)</f>
        <v>0</v>
      </c>
      <c r="W20" s="325">
        <f>SUM(W21:W24,W30:W57,W26:W28)</f>
        <v>19.559999999999999</v>
      </c>
      <c r="X20" s="325">
        <f>SUM(X21:X25,X30:X57,X27:X28)</f>
        <v>0</v>
      </c>
      <c r="Y20" s="325">
        <f>SUM(Y21:Y26,Y30:Y57,Y28)</f>
        <v>0</v>
      </c>
      <c r="Z20" s="325">
        <f>SUM(Z21:Z27,Z30:Z57)</f>
        <v>5</v>
      </c>
      <c r="AA20" s="551">
        <f>SUM(AA21:AA28,AA30:AA57)</f>
        <v>0.73</v>
      </c>
      <c r="AB20" s="325">
        <f>SUM(AB21:AB28,AB31:AB57)</f>
        <v>0</v>
      </c>
      <c r="AC20" s="325">
        <f>SUM(AC21:AC28,AC32:AC57,AC30:AC30)</f>
        <v>0.7</v>
      </c>
      <c r="AD20" s="325">
        <f>SUM(AD21:AD28,AD33:AD57,AD30:AD31)</f>
        <v>0</v>
      </c>
      <c r="AE20" s="325">
        <f>SUM(AE21:AE28,AE34:AE57,AE30:AE32)</f>
        <v>0</v>
      </c>
      <c r="AF20" s="325">
        <f>SUM(AF21:AF28,AF35:AF57,AF30:AF33)</f>
        <v>0</v>
      </c>
      <c r="AG20" s="325">
        <f>SUM(AG21:AG28,AG36:AG57,AG30:AG34)</f>
        <v>0</v>
      </c>
      <c r="AH20" s="325">
        <f>SUM(AH21:AH28,AH37:AH57,AH30:AH35)</f>
        <v>0</v>
      </c>
      <c r="AI20" s="325">
        <f>SUM(AI21:AI28,AI38:AI57,AI30:AI36)</f>
        <v>0.03</v>
      </c>
      <c r="AJ20" s="325">
        <f>SUM(AJ21:AJ28,AJ39:AJ57,AJ30:AJ37)</f>
        <v>0</v>
      </c>
      <c r="AK20" s="325">
        <f>SUM(AK21:AK28,AK40:AK57,AK30:AK38)</f>
        <v>0</v>
      </c>
      <c r="AL20" s="325">
        <f>SUM(AL21:AL28,AL41:AL57,AL30:AL39)</f>
        <v>0</v>
      </c>
      <c r="AM20" s="325">
        <f>SUM(AM21:AM28,AM42:AM57,AM30:AM40)</f>
        <v>0</v>
      </c>
      <c r="AN20" s="325">
        <f>SUM(AN21:AN28,AN43:AN57,AN30:AN41)</f>
        <v>0</v>
      </c>
      <c r="AO20" s="325">
        <f>SUM(AO21:AO28,AO44:AO57,AO30:AO42)</f>
        <v>0</v>
      </c>
      <c r="AP20" s="325">
        <f>SUM(AP21:AP28,AP45:AP57,AP30:AP43)</f>
        <v>0</v>
      </c>
      <c r="AQ20" s="325">
        <f>SUM(AQ21:AQ28,AQ46:AQ57,AQ30:AQ44)</f>
        <v>0</v>
      </c>
      <c r="AR20" s="325">
        <f>SUM(AR21:AR28,AR47:AR57,AR30:AR45)</f>
        <v>0</v>
      </c>
      <c r="AS20" s="325">
        <f>SUM(AS21:AS28,AS48:AS57,AS30:AS46)</f>
        <v>0.12</v>
      </c>
      <c r="AT20" s="325">
        <f>SUM(AT21:AT28,AT49:AT57,AT30:AT47)</f>
        <v>0.15</v>
      </c>
      <c r="AU20" s="325">
        <f>SUM(AU21:AU28,AU50:AU57,AU30:AU48)</f>
        <v>0.51</v>
      </c>
      <c r="AV20" s="325">
        <f>SUM(AV21:AV28,AV51:AV57,AV30:AV49)</f>
        <v>0</v>
      </c>
      <c r="AW20" s="325">
        <f>SUM(AW21:AW28,AW52:AW57,AW30:AW50)</f>
        <v>0</v>
      </c>
      <c r="AX20" s="325">
        <f>SUM(AX21:AX28,AX53:AX57,AX30:AX51)</f>
        <v>0</v>
      </c>
      <c r="AY20" s="325">
        <f>SUM(AY21:AY28,AY54:AY57,AY30:AY52)</f>
        <v>0</v>
      </c>
      <c r="AZ20" s="325">
        <f>SUM(AZ21:AZ28,AZ55:AZ57,AZ30:AZ53)</f>
        <v>0</v>
      </c>
      <c r="BA20" s="325">
        <f>SUM(BA21:BA28,BA56:BA57,BA30:BA54)</f>
        <v>0</v>
      </c>
      <c r="BB20" s="325">
        <f>SUM(BB21:BB28,BB57,BB30:BB55)</f>
        <v>0</v>
      </c>
      <c r="BC20" s="325">
        <f>SUM(BC21:BC28,BC30:BC56)</f>
        <v>0</v>
      </c>
      <c r="BD20" s="325">
        <f>SUM(BD21:BD28,BD30:BD57)</f>
        <v>0</v>
      </c>
      <c r="BE20" s="325">
        <f>SUM(BE21:BE28,BE30:BE57)</f>
        <v>26.389999999999997</v>
      </c>
      <c r="BF20" s="314">
        <f>R60</f>
        <v>596.87000000000012</v>
      </c>
      <c r="BG20" s="117">
        <f t="shared" si="6"/>
        <v>-160.30000000000007</v>
      </c>
      <c r="BH20" s="292"/>
      <c r="BI20" s="293"/>
      <c r="BN20" s="581"/>
      <c r="BO20" s="580"/>
    </row>
    <row r="21" spans="1:67" x14ac:dyDescent="0.25">
      <c r="A21" s="319" t="s">
        <v>21</v>
      </c>
      <c r="B21" s="320" t="s">
        <v>17</v>
      </c>
      <c r="C21" s="314" t="s">
        <v>29</v>
      </c>
      <c r="D21" s="594"/>
      <c r="E21" s="328">
        <f>SUM(G21:Q21)</f>
        <v>0</v>
      </c>
      <c r="F21" s="325">
        <f t="shared" ref="F21:F56" si="8">SUM(G21:H21)</f>
        <v>0</v>
      </c>
      <c r="G21" s="330"/>
      <c r="H21" s="330"/>
      <c r="I21" s="330"/>
      <c r="J21" s="330"/>
      <c r="K21" s="330"/>
      <c r="L21" s="330"/>
      <c r="M21" s="330"/>
      <c r="N21" s="330"/>
      <c r="O21" s="330"/>
      <c r="P21" s="330"/>
      <c r="Q21" s="330"/>
      <c r="R21" s="325">
        <f>SUM(T21:Z21,AB21:BC21)</f>
        <v>0</v>
      </c>
      <c r="S21" s="329">
        <f>D21-BE21</f>
        <v>0</v>
      </c>
      <c r="T21" s="330"/>
      <c r="U21" s="330"/>
      <c r="V21" s="330"/>
      <c r="W21" s="330"/>
      <c r="X21" s="330"/>
      <c r="Y21" s="330"/>
      <c r="Z21" s="330"/>
      <c r="AA21" s="551">
        <f>SUM(AB21:AQ21)</f>
        <v>0</v>
      </c>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25">
        <f>SUM(AB21:BD21,G21:Q21,T21:Z21)</f>
        <v>0</v>
      </c>
      <c r="BF21" s="314">
        <f>S60</f>
        <v>0.1</v>
      </c>
      <c r="BG21" s="117">
        <f t="shared" si="6"/>
        <v>-0.1</v>
      </c>
      <c r="BH21" s="294"/>
      <c r="BI21" s="295"/>
      <c r="BN21" s="582"/>
      <c r="BO21" s="578"/>
    </row>
    <row r="22" spans="1:67" x14ac:dyDescent="0.25">
      <c r="A22" s="319" t="s">
        <v>10</v>
      </c>
      <c r="B22" s="320" t="s">
        <v>18</v>
      </c>
      <c r="C22" s="314" t="s">
        <v>30</v>
      </c>
      <c r="D22" s="590"/>
      <c r="E22" s="328">
        <f>SUM(G22:Q22)</f>
        <v>0</v>
      </c>
      <c r="F22" s="325">
        <f t="shared" si="8"/>
        <v>0</v>
      </c>
      <c r="G22" s="330"/>
      <c r="H22" s="330"/>
      <c r="I22" s="330"/>
      <c r="J22" s="330"/>
      <c r="K22" s="330"/>
      <c r="L22" s="330"/>
      <c r="M22" s="330"/>
      <c r="N22" s="330"/>
      <c r="O22" s="330"/>
      <c r="P22" s="330"/>
      <c r="Q22" s="330"/>
      <c r="R22" s="325">
        <f>SUM(S22,U22:Z22,AB22:BC22)</f>
        <v>0</v>
      </c>
      <c r="S22" s="330"/>
      <c r="T22" s="329">
        <f>D22-BE22</f>
        <v>0</v>
      </c>
      <c r="U22" s="330"/>
      <c r="V22" s="330"/>
      <c r="W22" s="330"/>
      <c r="X22" s="330"/>
      <c r="Y22" s="330"/>
      <c r="Z22" s="330"/>
      <c r="AA22" s="551">
        <f t="shared" ref="AA22:AA28" si="9">SUM(AB22:AQ22)</f>
        <v>0</v>
      </c>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25">
        <f>SUM(AB22:BD22,G22:Q22,U22:Z22,S22)</f>
        <v>0</v>
      </c>
      <c r="BF22" s="314">
        <f>T60</f>
        <v>0.22</v>
      </c>
      <c r="BG22" s="117">
        <f t="shared" si="6"/>
        <v>-0.22</v>
      </c>
      <c r="BH22" s="296"/>
      <c r="BI22" s="295"/>
      <c r="BN22" s="583"/>
      <c r="BO22" s="578"/>
    </row>
    <row r="23" spans="1:67" x14ac:dyDescent="0.25">
      <c r="A23" s="319" t="s">
        <v>11</v>
      </c>
      <c r="B23" s="320" t="s">
        <v>19</v>
      </c>
      <c r="C23" s="314" t="s">
        <v>131</v>
      </c>
      <c r="D23" s="590"/>
      <c r="E23" s="328">
        <f t="shared" ref="E23:E58" si="10">SUM(G23:Q23)</f>
        <v>0</v>
      </c>
      <c r="F23" s="325">
        <f t="shared" si="8"/>
        <v>0</v>
      </c>
      <c r="G23" s="330"/>
      <c r="H23" s="330"/>
      <c r="I23" s="330"/>
      <c r="J23" s="330"/>
      <c r="K23" s="330"/>
      <c r="L23" s="330"/>
      <c r="M23" s="330"/>
      <c r="N23" s="330"/>
      <c r="O23" s="330"/>
      <c r="P23" s="330"/>
      <c r="Q23" s="330"/>
      <c r="R23" s="325">
        <f>SUM(S23:T23,V23:Z23,AB23:BC23)</f>
        <v>0</v>
      </c>
      <c r="S23" s="330"/>
      <c r="T23" s="330"/>
      <c r="U23" s="329">
        <f>D23-BE23</f>
        <v>0</v>
      </c>
      <c r="V23" s="330"/>
      <c r="W23" s="330"/>
      <c r="X23" s="330"/>
      <c r="Y23" s="330"/>
      <c r="Z23" s="330"/>
      <c r="AA23" s="551">
        <f t="shared" si="9"/>
        <v>0</v>
      </c>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25">
        <f>SUM(AB23:BD23,G23:Q23,V23:Z23,S23:T23)</f>
        <v>0</v>
      </c>
      <c r="BF23" s="314">
        <f>U60</f>
        <v>0</v>
      </c>
      <c r="BG23" s="117">
        <f t="shared" si="6"/>
        <v>0</v>
      </c>
      <c r="BH23" s="296"/>
      <c r="BI23" s="295"/>
      <c r="BN23" s="583"/>
      <c r="BO23" s="578"/>
    </row>
    <row r="24" spans="1:67" x14ac:dyDescent="0.25">
      <c r="A24" s="319" t="s">
        <v>13</v>
      </c>
      <c r="B24" s="320" t="s">
        <v>91</v>
      </c>
      <c r="C24" s="314" t="s">
        <v>135</v>
      </c>
      <c r="D24" s="590"/>
      <c r="E24" s="328">
        <f t="shared" si="10"/>
        <v>0</v>
      </c>
      <c r="F24" s="325">
        <f t="shared" si="8"/>
        <v>0</v>
      </c>
      <c r="G24" s="330"/>
      <c r="H24" s="330"/>
      <c r="I24" s="330"/>
      <c r="J24" s="330"/>
      <c r="K24" s="330"/>
      <c r="L24" s="330"/>
      <c r="M24" s="330"/>
      <c r="N24" s="330"/>
      <c r="O24" s="330"/>
      <c r="P24" s="330"/>
      <c r="Q24" s="330"/>
      <c r="R24" s="325">
        <f>SUM(S24:U24,AB24:BC24,W24:Z24)</f>
        <v>0</v>
      </c>
      <c r="S24" s="330"/>
      <c r="T24" s="330"/>
      <c r="U24" s="330"/>
      <c r="V24" s="329">
        <f>D24-BE24</f>
        <v>0</v>
      </c>
      <c r="W24" s="330"/>
      <c r="X24" s="330"/>
      <c r="Y24" s="330"/>
      <c r="Z24" s="330"/>
      <c r="AA24" s="551">
        <f t="shared" si="9"/>
        <v>0</v>
      </c>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25">
        <f>SUM(AB24:BD24,G24:Q24,W24:Z24,S24:U24)</f>
        <v>0</v>
      </c>
      <c r="BF24" s="314">
        <f>V60</f>
        <v>70</v>
      </c>
      <c r="BG24" s="117">
        <f t="shared" si="6"/>
        <v>-70</v>
      </c>
      <c r="BH24" s="296"/>
      <c r="BI24" s="295"/>
      <c r="BN24" s="582"/>
      <c r="BO24" s="578"/>
    </row>
    <row r="25" spans="1:67" x14ac:dyDescent="0.25">
      <c r="A25" s="319" t="s">
        <v>14</v>
      </c>
      <c r="B25" s="320" t="s">
        <v>92</v>
      </c>
      <c r="C25" s="314" t="s">
        <v>133</v>
      </c>
      <c r="D25" s="578">
        <v>0.31</v>
      </c>
      <c r="E25" s="328">
        <f t="shared" si="10"/>
        <v>0</v>
      </c>
      <c r="F25" s="325">
        <f t="shared" si="8"/>
        <v>0</v>
      </c>
      <c r="G25" s="330"/>
      <c r="H25" s="330"/>
      <c r="I25" s="330"/>
      <c r="J25" s="330"/>
      <c r="K25" s="330"/>
      <c r="L25" s="330"/>
      <c r="M25" s="330"/>
      <c r="N25" s="330"/>
      <c r="O25" s="330"/>
      <c r="P25" s="330"/>
      <c r="Q25" s="330"/>
      <c r="R25" s="325">
        <f>SUM(S25:V25,AB25:BC25,X25:Z25)</f>
        <v>0</v>
      </c>
      <c r="S25" s="330"/>
      <c r="T25" s="330"/>
      <c r="U25" s="330"/>
      <c r="V25" s="330"/>
      <c r="W25" s="329">
        <f>D25-BE25</f>
        <v>0.31</v>
      </c>
      <c r="X25" s="330"/>
      <c r="Y25" s="330"/>
      <c r="Z25" s="330"/>
      <c r="AA25" s="551">
        <f t="shared" si="9"/>
        <v>0</v>
      </c>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25">
        <f>SUM(AB25:BD25,G25:Q25,X25:Z25,S25:V25)</f>
        <v>0</v>
      </c>
      <c r="BF25" s="314">
        <f>W60</f>
        <v>19.869999999999997</v>
      </c>
      <c r="BG25" s="117">
        <f t="shared" si="6"/>
        <v>-19.559999999999999</v>
      </c>
      <c r="BH25" s="296"/>
      <c r="BI25" s="295"/>
      <c r="BN25" s="583"/>
      <c r="BO25" s="578"/>
    </row>
    <row r="26" spans="1:67" x14ac:dyDescent="0.25">
      <c r="A26" s="319" t="s">
        <v>22</v>
      </c>
      <c r="B26" s="320" t="s">
        <v>93</v>
      </c>
      <c r="C26" s="314" t="s">
        <v>53</v>
      </c>
      <c r="D26" s="578">
        <v>0.99</v>
      </c>
      <c r="E26" s="328">
        <f t="shared" si="10"/>
        <v>0</v>
      </c>
      <c r="F26" s="325">
        <f t="shared" si="8"/>
        <v>0</v>
      </c>
      <c r="G26" s="330"/>
      <c r="H26" s="330"/>
      <c r="I26" s="330"/>
      <c r="J26" s="330"/>
      <c r="K26" s="330"/>
      <c r="L26" s="330"/>
      <c r="M26" s="330"/>
      <c r="N26" s="330"/>
      <c r="O26" s="330"/>
      <c r="P26" s="330"/>
      <c r="Q26" s="330"/>
      <c r="R26" s="325">
        <f>SUM(S26:W26,AB26:BC26,Y26:Z26)</f>
        <v>0</v>
      </c>
      <c r="S26" s="330"/>
      <c r="T26" s="330"/>
      <c r="U26" s="330"/>
      <c r="V26" s="330"/>
      <c r="W26" s="330"/>
      <c r="X26" s="329">
        <f>D26-BE26</f>
        <v>0.99</v>
      </c>
      <c r="Y26" s="330"/>
      <c r="Z26" s="330"/>
      <c r="AA26" s="551">
        <f t="shared" si="9"/>
        <v>0</v>
      </c>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25">
        <f>SUM(AB26:BD26,G26:Q26,Y26:Z26,S26:W26)</f>
        <v>0</v>
      </c>
      <c r="BF26" s="314">
        <f>X60</f>
        <v>0.99</v>
      </c>
      <c r="BG26" s="117">
        <f t="shared" si="6"/>
        <v>0</v>
      </c>
      <c r="BH26" s="296"/>
      <c r="BI26" s="295"/>
      <c r="BN26" s="583"/>
      <c r="BO26" s="578"/>
    </row>
    <row r="27" spans="1:67" x14ac:dyDescent="0.25">
      <c r="A27" s="319" t="s">
        <v>23</v>
      </c>
      <c r="B27" s="320" t="s">
        <v>94</v>
      </c>
      <c r="C27" s="314" t="s">
        <v>46</v>
      </c>
      <c r="D27" s="578">
        <v>5.63</v>
      </c>
      <c r="E27" s="328">
        <f t="shared" si="10"/>
        <v>0</v>
      </c>
      <c r="F27" s="325">
        <f t="shared" si="8"/>
        <v>0</v>
      </c>
      <c r="G27" s="330"/>
      <c r="H27" s="330"/>
      <c r="I27" s="330"/>
      <c r="J27" s="330"/>
      <c r="K27" s="330"/>
      <c r="L27" s="330"/>
      <c r="M27" s="330"/>
      <c r="N27" s="330"/>
      <c r="O27" s="330"/>
      <c r="P27" s="330"/>
      <c r="Q27" s="330"/>
      <c r="R27" s="325">
        <f>SUM(S27:X27,AB27:BC27,Z27)</f>
        <v>0</v>
      </c>
      <c r="S27" s="330"/>
      <c r="T27" s="330"/>
      <c r="U27" s="330"/>
      <c r="V27" s="330"/>
      <c r="W27" s="330"/>
      <c r="X27" s="330"/>
      <c r="Y27" s="329">
        <f>D27-BE27</f>
        <v>5.63</v>
      </c>
      <c r="Z27" s="330"/>
      <c r="AA27" s="551">
        <f t="shared" si="9"/>
        <v>0</v>
      </c>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25">
        <f>SUM(AB27:BD27,G27:Q27,Z27,S27:X27)</f>
        <v>0</v>
      </c>
      <c r="BF27" s="314">
        <f>Y60</f>
        <v>5.63</v>
      </c>
      <c r="BG27" s="117">
        <f t="shared" si="6"/>
        <v>0</v>
      </c>
      <c r="BH27" s="296"/>
      <c r="BI27" s="295"/>
      <c r="BN27" s="583"/>
      <c r="BO27" s="578"/>
    </row>
    <row r="28" spans="1:67" x14ac:dyDescent="0.25">
      <c r="A28" s="319"/>
      <c r="B28" s="320" t="s">
        <v>106</v>
      </c>
      <c r="C28" s="314" t="s">
        <v>54</v>
      </c>
      <c r="D28" s="578">
        <v>21.52</v>
      </c>
      <c r="E28" s="328">
        <f t="shared" si="10"/>
        <v>0</v>
      </c>
      <c r="F28" s="325">
        <f t="shared" si="8"/>
        <v>0</v>
      </c>
      <c r="G28" s="330"/>
      <c r="H28" s="330"/>
      <c r="I28" s="330"/>
      <c r="J28" s="330"/>
      <c r="K28" s="330"/>
      <c r="L28" s="330"/>
      <c r="M28" s="330"/>
      <c r="N28" s="330"/>
      <c r="O28" s="330"/>
      <c r="P28" s="330"/>
      <c r="Q28" s="330"/>
      <c r="R28" s="325">
        <f>SUM(S28:Y28,AB28:BC28)</f>
        <v>0</v>
      </c>
      <c r="S28" s="330"/>
      <c r="T28" s="330"/>
      <c r="U28" s="330"/>
      <c r="V28" s="330"/>
      <c r="W28" s="330"/>
      <c r="X28" s="330"/>
      <c r="Y28" s="330"/>
      <c r="Z28" s="329">
        <f>D28-BE28</f>
        <v>21.52</v>
      </c>
      <c r="AA28" s="551">
        <f t="shared" si="9"/>
        <v>0</v>
      </c>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25">
        <f>SUM(AB28:BD28,G28:Q28,S28:Y28)</f>
        <v>0</v>
      </c>
      <c r="BF28" s="314">
        <f>Z60</f>
        <v>61.319999999999993</v>
      </c>
      <c r="BG28" s="117"/>
      <c r="BH28" s="296"/>
      <c r="BI28" s="295"/>
      <c r="BN28" s="583"/>
      <c r="BO28" s="578"/>
    </row>
    <row r="29" spans="1:67" s="554" customFormat="1" x14ac:dyDescent="0.25">
      <c r="A29" s="555" t="s">
        <v>47</v>
      </c>
      <c r="B29" s="556" t="s">
        <v>139</v>
      </c>
      <c r="C29" s="557" t="s">
        <v>31</v>
      </c>
      <c r="D29" s="595">
        <f>SUM(D30:D45)</f>
        <v>226.55000000000004</v>
      </c>
      <c r="E29" s="559">
        <f t="shared" si="10"/>
        <v>0</v>
      </c>
      <c r="F29" s="551">
        <f t="shared" si="8"/>
        <v>0</v>
      </c>
      <c r="G29" s="551">
        <f>SUM(G30:G45)</f>
        <v>0</v>
      </c>
      <c r="H29" s="551">
        <f t="shared" ref="H29:Z29" si="11">SUM(H30:H45)</f>
        <v>0</v>
      </c>
      <c r="I29" s="551">
        <f t="shared" si="11"/>
        <v>0</v>
      </c>
      <c r="J29" s="551">
        <f t="shared" si="11"/>
        <v>0</v>
      </c>
      <c r="K29" s="551">
        <f t="shared" si="11"/>
        <v>0</v>
      </c>
      <c r="L29" s="551">
        <f t="shared" si="11"/>
        <v>0</v>
      </c>
      <c r="M29" s="551">
        <f t="shared" si="11"/>
        <v>0</v>
      </c>
      <c r="N29" s="551">
        <f t="shared" si="11"/>
        <v>0</v>
      </c>
      <c r="O29" s="551">
        <f t="shared" si="11"/>
        <v>0</v>
      </c>
      <c r="P29" s="551">
        <f t="shared" si="11"/>
        <v>0</v>
      </c>
      <c r="Q29" s="551">
        <f t="shared" si="11"/>
        <v>0</v>
      </c>
      <c r="R29" s="551">
        <f t="shared" si="11"/>
        <v>0.88</v>
      </c>
      <c r="S29" s="551">
        <f t="shared" si="11"/>
        <v>0</v>
      </c>
      <c r="T29" s="551">
        <f t="shared" si="11"/>
        <v>0.22</v>
      </c>
      <c r="U29" s="551">
        <f t="shared" si="11"/>
        <v>0</v>
      </c>
      <c r="V29" s="551">
        <f t="shared" si="11"/>
        <v>0</v>
      </c>
      <c r="W29" s="551">
        <f t="shared" si="11"/>
        <v>0</v>
      </c>
      <c r="X29" s="551">
        <f t="shared" si="11"/>
        <v>0</v>
      </c>
      <c r="Y29" s="551">
        <f t="shared" si="11"/>
        <v>0</v>
      </c>
      <c r="Z29" s="551">
        <f t="shared" si="11"/>
        <v>0</v>
      </c>
      <c r="AA29" s="551">
        <f>D29-BE29</f>
        <v>225.67000000000004</v>
      </c>
      <c r="AB29" s="551">
        <f>SUM(AB31:AB45)</f>
        <v>0</v>
      </c>
      <c r="AC29" s="551">
        <f>SUM(AC30,AC32:AC45)</f>
        <v>0</v>
      </c>
      <c r="AD29" s="551">
        <f>SUM(AD30:AD31,AD33:AD45)</f>
        <v>0</v>
      </c>
      <c r="AE29" s="551">
        <f>SUM(AE30:AE32,AE34:AE45)</f>
        <v>0</v>
      </c>
      <c r="AF29" s="551">
        <f>SUM(AF30:AF33,AF35:AF45)</f>
        <v>0</v>
      </c>
      <c r="AG29" s="551">
        <f>SUM(AG30:AG34,AG36:AG45)</f>
        <v>0</v>
      </c>
      <c r="AH29" s="551">
        <f>SUM(AH30:AH35,AH37:AH45)</f>
        <v>0</v>
      </c>
      <c r="AI29" s="551">
        <f>SUM(AI30:AI36,AI38:AI45)</f>
        <v>0.03</v>
      </c>
      <c r="AJ29" s="551">
        <f>SUM(AJ30:AJ37,AJ39:AJ45)</f>
        <v>0</v>
      </c>
      <c r="AK29" s="551">
        <f>SUM(AK30:AK38,AK40:AK45)</f>
        <v>0</v>
      </c>
      <c r="AL29" s="551">
        <f>SUM(AL30:AL39,AL41:AL45)</f>
        <v>0</v>
      </c>
      <c r="AM29" s="551">
        <f>SUM(AM30:AM40,AM42:AM45)</f>
        <v>0</v>
      </c>
      <c r="AN29" s="551">
        <f>SUM(AN30:AN41,AN43:AN45)</f>
        <v>0</v>
      </c>
      <c r="AO29" s="551">
        <f>SUM(AO30:AO42,AO44:AO45)</f>
        <v>0</v>
      </c>
      <c r="AP29" s="551">
        <f>SUM(AP30:AP43,AP45)</f>
        <v>0</v>
      </c>
      <c r="AQ29" s="551">
        <f>SUM(AQ30:AQ44)</f>
        <v>0</v>
      </c>
      <c r="AR29" s="551">
        <f>SUM(AR30:AR45)</f>
        <v>0</v>
      </c>
      <c r="AS29" s="551">
        <f t="shared" ref="AS29:BD29" si="12">SUM(AS30:AS45)</f>
        <v>0.12</v>
      </c>
      <c r="AT29" s="551">
        <f t="shared" si="12"/>
        <v>0</v>
      </c>
      <c r="AU29" s="551">
        <f t="shared" si="12"/>
        <v>0.51</v>
      </c>
      <c r="AV29" s="551">
        <f t="shared" si="12"/>
        <v>0</v>
      </c>
      <c r="AW29" s="551">
        <f t="shared" si="12"/>
        <v>0</v>
      </c>
      <c r="AX29" s="551">
        <f t="shared" si="12"/>
        <v>0</v>
      </c>
      <c r="AY29" s="551">
        <f t="shared" si="12"/>
        <v>0</v>
      </c>
      <c r="AZ29" s="551">
        <f t="shared" si="12"/>
        <v>0</v>
      </c>
      <c r="BA29" s="551">
        <f t="shared" si="12"/>
        <v>0</v>
      </c>
      <c r="BB29" s="551">
        <f t="shared" si="12"/>
        <v>0</v>
      </c>
      <c r="BC29" s="551">
        <f t="shared" si="12"/>
        <v>0</v>
      </c>
      <c r="BD29" s="551">
        <f t="shared" si="12"/>
        <v>0</v>
      </c>
      <c r="BE29" s="551">
        <f>SUM(BE30:BE45)</f>
        <v>0.88</v>
      </c>
      <c r="BF29" s="557">
        <f>AA60</f>
        <v>252.65000000000003</v>
      </c>
      <c r="BG29" s="560">
        <f>D29-BF29</f>
        <v>-26.099999999999994</v>
      </c>
      <c r="BH29" s="561"/>
      <c r="BI29" s="562"/>
      <c r="BN29" s="583"/>
      <c r="BO29" s="578"/>
    </row>
    <row r="30" spans="1:67" x14ac:dyDescent="0.25">
      <c r="A30" s="319" t="s">
        <v>442</v>
      </c>
      <c r="B30" s="320" t="s">
        <v>248</v>
      </c>
      <c r="C30" s="314" t="s">
        <v>249</v>
      </c>
      <c r="D30" s="579">
        <v>156.38</v>
      </c>
      <c r="E30" s="328">
        <f t="shared" si="10"/>
        <v>0</v>
      </c>
      <c r="F30" s="325">
        <f t="shared" si="8"/>
        <v>0</v>
      </c>
      <c r="G30" s="330"/>
      <c r="H30" s="330"/>
      <c r="I30" s="330"/>
      <c r="J30" s="330"/>
      <c r="K30" s="330"/>
      <c r="L30" s="330"/>
      <c r="M30" s="330"/>
      <c r="N30" s="330"/>
      <c r="O30" s="330"/>
      <c r="P30" s="330"/>
      <c r="Q30" s="330"/>
      <c r="R30" s="325">
        <f>SUM(S30:Z30,AC30:BC30)</f>
        <v>0</v>
      </c>
      <c r="S30" s="330"/>
      <c r="T30" s="330"/>
      <c r="U30" s="330"/>
      <c r="V30" s="330"/>
      <c r="W30" s="330"/>
      <c r="X30" s="330"/>
      <c r="Y30" s="330"/>
      <c r="Z30" s="330"/>
      <c r="AA30" s="551">
        <f>SUM(AC30:AQ30)</f>
        <v>0</v>
      </c>
      <c r="AB30" s="337">
        <f>D30-BE30</f>
        <v>156.38</v>
      </c>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25">
        <f>SUM(G30:Q30,S30:Z30,AC30:BD30)</f>
        <v>0</v>
      </c>
      <c r="BF30" s="314">
        <f>AB60</f>
        <v>162.18</v>
      </c>
      <c r="BG30" s="117">
        <f t="shared" ref="BG30:BG58" si="13">D30-BF30</f>
        <v>-5.8000000000000114</v>
      </c>
      <c r="BH30" s="296"/>
      <c r="BI30" s="295"/>
      <c r="BN30" s="583"/>
      <c r="BO30" s="578"/>
    </row>
    <row r="31" spans="1:67" x14ac:dyDescent="0.25">
      <c r="A31" s="319" t="s">
        <v>442</v>
      </c>
      <c r="B31" s="320" t="s">
        <v>257</v>
      </c>
      <c r="C31" s="314" t="s">
        <v>258</v>
      </c>
      <c r="D31" s="578">
        <v>24.3</v>
      </c>
      <c r="E31" s="328">
        <f t="shared" si="10"/>
        <v>0</v>
      </c>
      <c r="F31" s="325">
        <f t="shared" si="8"/>
        <v>0</v>
      </c>
      <c r="G31" s="330"/>
      <c r="H31" s="330"/>
      <c r="I31" s="330"/>
      <c r="J31" s="330"/>
      <c r="K31" s="330"/>
      <c r="L31" s="330"/>
      <c r="M31" s="330"/>
      <c r="N31" s="330"/>
      <c r="O31" s="330"/>
      <c r="P31" s="330"/>
      <c r="Q31" s="330"/>
      <c r="R31" s="325">
        <f>SUM(S31:Z31,AD31:BC31,AB31)</f>
        <v>0</v>
      </c>
      <c r="S31" s="330"/>
      <c r="T31" s="330"/>
      <c r="U31" s="330"/>
      <c r="V31" s="330"/>
      <c r="W31" s="330"/>
      <c r="X31" s="330"/>
      <c r="Y31" s="330"/>
      <c r="Z31" s="330"/>
      <c r="AA31" s="551">
        <f>SUM(AB31,AD31:AQ31)</f>
        <v>0</v>
      </c>
      <c r="AB31" s="330"/>
      <c r="AC31" s="337">
        <f>D31-BE31</f>
        <v>24.3</v>
      </c>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25">
        <f>SUM(G31:Q31,S31:Z31,AD31:BD31,AB31)</f>
        <v>0</v>
      </c>
      <c r="BF31" s="314">
        <f>AC60</f>
        <v>33.64</v>
      </c>
      <c r="BG31" s="117">
        <f t="shared" si="13"/>
        <v>-9.34</v>
      </c>
      <c r="BH31" s="296"/>
      <c r="BI31" s="295"/>
      <c r="BN31" s="583"/>
      <c r="BO31" s="578"/>
    </row>
    <row r="32" spans="1:67" x14ac:dyDescent="0.25">
      <c r="A32" s="319" t="s">
        <v>442</v>
      </c>
      <c r="B32" s="320" t="s">
        <v>443</v>
      </c>
      <c r="C32" s="314" t="s">
        <v>245</v>
      </c>
      <c r="D32" s="578">
        <v>0.05</v>
      </c>
      <c r="E32" s="328">
        <f t="shared" si="10"/>
        <v>0</v>
      </c>
      <c r="F32" s="325">
        <f t="shared" si="8"/>
        <v>0</v>
      </c>
      <c r="G32" s="330"/>
      <c r="H32" s="330"/>
      <c r="I32" s="330"/>
      <c r="J32" s="330"/>
      <c r="K32" s="330"/>
      <c r="L32" s="330"/>
      <c r="M32" s="330"/>
      <c r="N32" s="330"/>
      <c r="O32" s="330"/>
      <c r="P32" s="330"/>
      <c r="Q32" s="330"/>
      <c r="R32" s="325">
        <f>SUM(S32:Z32,AE32:BC32,AB32:AC32)</f>
        <v>0</v>
      </c>
      <c r="S32" s="330"/>
      <c r="T32" s="330"/>
      <c r="U32" s="330"/>
      <c r="V32" s="330"/>
      <c r="W32" s="330"/>
      <c r="X32" s="330"/>
      <c r="Y32" s="330"/>
      <c r="Z32" s="330"/>
      <c r="AA32" s="551">
        <f>SUM(AB32:AC32,AE32:AQ32)</f>
        <v>0</v>
      </c>
      <c r="AB32" s="330"/>
      <c r="AC32" s="330"/>
      <c r="AD32" s="337">
        <f>D32-BE32</f>
        <v>0.05</v>
      </c>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25">
        <f>SUM(G32:Q32,S32:Z32,AE32:BD32,AB32:AC32)</f>
        <v>0</v>
      </c>
      <c r="BF32" s="314">
        <f>AD60</f>
        <v>0.05</v>
      </c>
      <c r="BG32" s="117">
        <f t="shared" si="13"/>
        <v>0</v>
      </c>
      <c r="BH32" s="296"/>
      <c r="BI32" s="295"/>
      <c r="BN32" s="583"/>
      <c r="BO32" s="578"/>
    </row>
    <row r="33" spans="1:67" x14ac:dyDescent="0.25">
      <c r="A33" s="319" t="s">
        <v>442</v>
      </c>
      <c r="B33" s="320" t="s">
        <v>444</v>
      </c>
      <c r="C33" s="314" t="s">
        <v>436</v>
      </c>
      <c r="D33" s="578">
        <v>0.08</v>
      </c>
      <c r="E33" s="328">
        <f t="shared" si="10"/>
        <v>0</v>
      </c>
      <c r="F33" s="325">
        <f t="shared" si="8"/>
        <v>0</v>
      </c>
      <c r="G33" s="330"/>
      <c r="H33" s="330"/>
      <c r="I33" s="330"/>
      <c r="J33" s="330"/>
      <c r="K33" s="330"/>
      <c r="L33" s="330"/>
      <c r="M33" s="330"/>
      <c r="N33" s="330"/>
      <c r="O33" s="330"/>
      <c r="P33" s="330"/>
      <c r="Q33" s="330"/>
      <c r="R33" s="325">
        <f>SUM(S33:Z33,AF33:BC33,AB33:AD33)</f>
        <v>0</v>
      </c>
      <c r="S33" s="330"/>
      <c r="T33" s="330"/>
      <c r="U33" s="330"/>
      <c r="V33" s="330"/>
      <c r="W33" s="330"/>
      <c r="X33" s="330"/>
      <c r="Y33" s="330"/>
      <c r="Z33" s="330"/>
      <c r="AA33" s="551">
        <f>SUM(AB33:AD33,AF33:AQ33)</f>
        <v>0</v>
      </c>
      <c r="AB33" s="330"/>
      <c r="AC33" s="330"/>
      <c r="AD33" s="330"/>
      <c r="AE33" s="337">
        <f>D33-BE33</f>
        <v>0.08</v>
      </c>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25">
        <f>SUM(G33:Q33,S33:Z33,AF33:BD33,AB33:AD33)</f>
        <v>0</v>
      </c>
      <c r="BF33" s="314">
        <f>AE60</f>
        <v>0.22000000000000003</v>
      </c>
      <c r="BG33" s="117">
        <f t="shared" si="13"/>
        <v>-0.14000000000000001</v>
      </c>
      <c r="BH33" s="296"/>
      <c r="BI33" s="295"/>
      <c r="BN33" s="583"/>
      <c r="BO33" s="578"/>
    </row>
    <row r="34" spans="1:67" x14ac:dyDescent="0.25">
      <c r="A34" s="319" t="s">
        <v>442</v>
      </c>
      <c r="B34" s="320" t="s">
        <v>277</v>
      </c>
      <c r="C34" s="314" t="s">
        <v>246</v>
      </c>
      <c r="D34" s="578">
        <v>7.08</v>
      </c>
      <c r="E34" s="328">
        <f t="shared" si="10"/>
        <v>0</v>
      </c>
      <c r="F34" s="325">
        <f t="shared" si="8"/>
        <v>0</v>
      </c>
      <c r="G34" s="330"/>
      <c r="H34" s="330"/>
      <c r="I34" s="330"/>
      <c r="J34" s="330"/>
      <c r="K34" s="330"/>
      <c r="L34" s="330"/>
      <c r="M34" s="330"/>
      <c r="N34" s="330"/>
      <c r="O34" s="330"/>
      <c r="P34" s="330"/>
      <c r="Q34" s="330"/>
      <c r="R34" s="325">
        <f>SUM(S34:Z34,AG34:BC34,AB34:AE34)</f>
        <v>0.88</v>
      </c>
      <c r="S34" s="330"/>
      <c r="T34" s="330">
        <v>0.22</v>
      </c>
      <c r="U34" s="330"/>
      <c r="V34" s="330"/>
      <c r="W34" s="330"/>
      <c r="X34" s="330"/>
      <c r="Y34" s="330"/>
      <c r="Z34" s="330"/>
      <c r="AA34" s="551">
        <f>SUM(AB34:AE34,AG34:AQ34)</f>
        <v>0.03</v>
      </c>
      <c r="AB34" s="330"/>
      <c r="AC34" s="330"/>
      <c r="AD34" s="330"/>
      <c r="AE34" s="330"/>
      <c r="AF34" s="337">
        <f>D34-BE34</f>
        <v>6.2</v>
      </c>
      <c r="AG34" s="330"/>
      <c r="AH34" s="330"/>
      <c r="AI34" s="330">
        <v>0.03</v>
      </c>
      <c r="AJ34" s="330"/>
      <c r="AK34" s="330"/>
      <c r="AL34" s="330"/>
      <c r="AM34" s="330"/>
      <c r="AN34" s="330"/>
      <c r="AO34" s="330"/>
      <c r="AP34" s="330"/>
      <c r="AQ34" s="330"/>
      <c r="AR34" s="330"/>
      <c r="AS34" s="330">
        <v>0.12</v>
      </c>
      <c r="AT34" s="330"/>
      <c r="AU34" s="330">
        <v>0.51</v>
      </c>
      <c r="AV34" s="330"/>
      <c r="AW34" s="330"/>
      <c r="AX34" s="330"/>
      <c r="AY34" s="330"/>
      <c r="AZ34" s="330"/>
      <c r="BA34" s="330"/>
      <c r="BB34" s="330"/>
      <c r="BC34" s="330"/>
      <c r="BD34" s="330"/>
      <c r="BE34" s="325">
        <f>SUM(G34:Q34,S34:Z34,AG34:BD34,AB34:AE34)</f>
        <v>0.88</v>
      </c>
      <c r="BF34" s="314">
        <f>AF60</f>
        <v>7.13</v>
      </c>
      <c r="BG34" s="117">
        <f t="shared" si="13"/>
        <v>-4.9999999999999822E-2</v>
      </c>
      <c r="BH34" s="296"/>
      <c r="BI34" s="295"/>
      <c r="BN34" s="583"/>
      <c r="BO34" s="578"/>
    </row>
    <row r="35" spans="1:67" x14ac:dyDescent="0.25">
      <c r="A35" s="319" t="s">
        <v>442</v>
      </c>
      <c r="B35" s="320" t="s">
        <v>445</v>
      </c>
      <c r="C35" s="314" t="s">
        <v>437</v>
      </c>
      <c r="D35" s="578">
        <v>2.4300000000000002</v>
      </c>
      <c r="E35" s="328">
        <f t="shared" si="10"/>
        <v>0</v>
      </c>
      <c r="F35" s="325">
        <f t="shared" si="8"/>
        <v>0</v>
      </c>
      <c r="G35" s="330"/>
      <c r="H35" s="330"/>
      <c r="I35" s="330"/>
      <c r="J35" s="330"/>
      <c r="K35" s="330"/>
      <c r="L35" s="330"/>
      <c r="M35" s="330"/>
      <c r="N35" s="330"/>
      <c r="O35" s="330"/>
      <c r="P35" s="330"/>
      <c r="Q35" s="330"/>
      <c r="R35" s="325">
        <f>SUM(S35:Z35,AH35:BC35,AB35:AF35)</f>
        <v>0</v>
      </c>
      <c r="S35" s="330"/>
      <c r="T35" s="330"/>
      <c r="U35" s="330"/>
      <c r="V35" s="330"/>
      <c r="W35" s="330"/>
      <c r="X35" s="330"/>
      <c r="Y35" s="330"/>
      <c r="Z35" s="330"/>
      <c r="AA35" s="551">
        <f>SUM(AB35:AF35,AH35:AQ35)</f>
        <v>0</v>
      </c>
      <c r="AB35" s="330"/>
      <c r="AC35" s="330"/>
      <c r="AD35" s="330"/>
      <c r="AE35" s="330"/>
      <c r="AF35" s="330"/>
      <c r="AG35" s="337">
        <f>D35-BE35</f>
        <v>2.4300000000000002</v>
      </c>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25">
        <f>SUM(G35:Q35,S35:Z35,AH35:BD35,AB35:AF35)</f>
        <v>0</v>
      </c>
      <c r="BF35" s="314">
        <f>AG60</f>
        <v>2.83</v>
      </c>
      <c r="BG35" s="117">
        <f t="shared" si="13"/>
        <v>-0.39999999999999991</v>
      </c>
      <c r="BH35" s="296"/>
      <c r="BI35" s="295"/>
      <c r="BN35" s="583"/>
      <c r="BO35" s="578"/>
    </row>
    <row r="36" spans="1:67" x14ac:dyDescent="0.25">
      <c r="A36" s="319" t="s">
        <v>442</v>
      </c>
      <c r="B36" s="320" t="s">
        <v>449</v>
      </c>
      <c r="C36" s="314" t="s">
        <v>438</v>
      </c>
      <c r="D36" s="578">
        <v>0.01</v>
      </c>
      <c r="E36" s="328">
        <f t="shared" si="10"/>
        <v>0</v>
      </c>
      <c r="F36" s="325">
        <f t="shared" si="8"/>
        <v>0</v>
      </c>
      <c r="G36" s="330"/>
      <c r="H36" s="330"/>
      <c r="I36" s="330"/>
      <c r="J36" s="330"/>
      <c r="K36" s="330"/>
      <c r="L36" s="330"/>
      <c r="M36" s="330"/>
      <c r="N36" s="330"/>
      <c r="O36" s="330"/>
      <c r="P36" s="330"/>
      <c r="Q36" s="330"/>
      <c r="R36" s="325">
        <f>SUM(S36:Z36,AI36:BC36,AB36:AG36)</f>
        <v>0</v>
      </c>
      <c r="S36" s="330"/>
      <c r="T36" s="330"/>
      <c r="U36" s="330"/>
      <c r="V36" s="330"/>
      <c r="W36" s="330"/>
      <c r="X36" s="330"/>
      <c r="Y36" s="330"/>
      <c r="Z36" s="330"/>
      <c r="AA36" s="551">
        <f>SUM(AB36:AG36,AI36:AQ36)</f>
        <v>0</v>
      </c>
      <c r="AB36" s="330"/>
      <c r="AC36" s="330"/>
      <c r="AD36" s="330"/>
      <c r="AE36" s="330"/>
      <c r="AF36" s="330"/>
      <c r="AG36" s="330"/>
      <c r="AH36" s="337">
        <f>D36-BE36</f>
        <v>0.01</v>
      </c>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25">
        <f>SUM(G36:Q36,S36:Z36,AI36:BD36,AB36:AG36)</f>
        <v>0</v>
      </c>
      <c r="BF36" s="314">
        <f>AH60</f>
        <v>0.03</v>
      </c>
      <c r="BG36" s="117">
        <f t="shared" si="13"/>
        <v>-1.9999999999999997E-2</v>
      </c>
      <c r="BH36" s="296"/>
      <c r="BI36" s="295"/>
      <c r="BN36" s="583"/>
      <c r="BO36" s="578"/>
    </row>
    <row r="37" spans="1:67" x14ac:dyDescent="0.25">
      <c r="A37" s="319" t="s">
        <v>442</v>
      </c>
      <c r="B37" s="320" t="s">
        <v>363</v>
      </c>
      <c r="C37" s="314" t="s">
        <v>364</v>
      </c>
      <c r="D37" s="580">
        <v>0.03</v>
      </c>
      <c r="E37" s="328">
        <f t="shared" si="10"/>
        <v>0</v>
      </c>
      <c r="F37" s="325">
        <f t="shared" si="8"/>
        <v>0</v>
      </c>
      <c r="G37" s="330"/>
      <c r="H37" s="330"/>
      <c r="I37" s="330"/>
      <c r="J37" s="330"/>
      <c r="K37" s="330"/>
      <c r="L37" s="330"/>
      <c r="M37" s="330"/>
      <c r="N37" s="330"/>
      <c r="O37" s="330"/>
      <c r="P37" s="330"/>
      <c r="Q37" s="330"/>
      <c r="R37" s="325">
        <f>SUM(S37:Z37,AJ37:BC37,AB37:AH37)</f>
        <v>0</v>
      </c>
      <c r="S37" s="330"/>
      <c r="T37" s="330"/>
      <c r="U37" s="330"/>
      <c r="V37" s="330"/>
      <c r="W37" s="330"/>
      <c r="X37" s="330"/>
      <c r="Y37" s="330"/>
      <c r="Z37" s="330"/>
      <c r="AA37" s="551">
        <f>SUM(AB37:AH37,AJ37:AQ37)</f>
        <v>0</v>
      </c>
      <c r="AB37" s="330"/>
      <c r="AC37" s="330"/>
      <c r="AD37" s="330"/>
      <c r="AE37" s="330"/>
      <c r="AF37" s="330"/>
      <c r="AG37" s="330"/>
      <c r="AH37" s="330"/>
      <c r="AI37" s="337">
        <f>D37-BE37</f>
        <v>0.03</v>
      </c>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25">
        <f>SUM(G37:Q37,S37:Z37,AJ37:BD37,AB37:AH37)</f>
        <v>0</v>
      </c>
      <c r="BF37" s="314">
        <f>AI60</f>
        <v>0.21000000000000002</v>
      </c>
      <c r="BG37" s="117">
        <f t="shared" si="13"/>
        <v>-0.18000000000000002</v>
      </c>
      <c r="BH37" s="296"/>
      <c r="BI37" s="295"/>
      <c r="BN37" s="583"/>
      <c r="BO37" s="578"/>
    </row>
    <row r="38" spans="1:67" x14ac:dyDescent="0.25">
      <c r="A38" s="319" t="s">
        <v>442</v>
      </c>
      <c r="B38" s="320" t="s">
        <v>450</v>
      </c>
      <c r="C38" s="314" t="s">
        <v>439</v>
      </c>
      <c r="D38" s="590"/>
      <c r="E38" s="328">
        <f t="shared" si="10"/>
        <v>0</v>
      </c>
      <c r="F38" s="325">
        <f t="shared" si="8"/>
        <v>0</v>
      </c>
      <c r="G38" s="330"/>
      <c r="H38" s="330"/>
      <c r="I38" s="330"/>
      <c r="J38" s="330"/>
      <c r="K38" s="330"/>
      <c r="L38" s="330"/>
      <c r="M38" s="330"/>
      <c r="N38" s="330"/>
      <c r="O38" s="330"/>
      <c r="P38" s="330"/>
      <c r="Q38" s="330"/>
      <c r="R38" s="325">
        <f>SUM(S38:Z38,AK38:BC38,AB38:AI38)</f>
        <v>0</v>
      </c>
      <c r="S38" s="330"/>
      <c r="T38" s="330"/>
      <c r="U38" s="330"/>
      <c r="V38" s="330"/>
      <c r="W38" s="330"/>
      <c r="X38" s="330"/>
      <c r="Y38" s="330"/>
      <c r="Z38" s="330"/>
      <c r="AA38" s="551">
        <f>SUM(AB38:AI38,AK38:AQ38)</f>
        <v>0</v>
      </c>
      <c r="AB38" s="330"/>
      <c r="AC38" s="330"/>
      <c r="AD38" s="330"/>
      <c r="AE38" s="330"/>
      <c r="AF38" s="330"/>
      <c r="AG38" s="330"/>
      <c r="AH38" s="330"/>
      <c r="AI38" s="330"/>
      <c r="AJ38" s="337">
        <f>D38-BE38</f>
        <v>0</v>
      </c>
      <c r="AK38" s="330"/>
      <c r="AL38" s="330"/>
      <c r="AM38" s="330"/>
      <c r="AN38" s="330"/>
      <c r="AO38" s="330"/>
      <c r="AP38" s="330"/>
      <c r="AQ38" s="330"/>
      <c r="AR38" s="330"/>
      <c r="AS38" s="330"/>
      <c r="AT38" s="330"/>
      <c r="AU38" s="330"/>
      <c r="AV38" s="330"/>
      <c r="AW38" s="330"/>
      <c r="AX38" s="330"/>
      <c r="AY38" s="330"/>
      <c r="AZ38" s="330"/>
      <c r="BA38" s="330"/>
      <c r="BB38" s="330"/>
      <c r="BC38" s="330"/>
      <c r="BD38" s="330"/>
      <c r="BE38" s="325">
        <f>SUM(G38:Q38,S38:Z38,AK38:BD38,AB38:AI38)</f>
        <v>0</v>
      </c>
      <c r="BF38" s="314">
        <f>AJ60</f>
        <v>0</v>
      </c>
      <c r="BG38" s="117">
        <f t="shared" si="13"/>
        <v>0</v>
      </c>
      <c r="BH38" s="296"/>
      <c r="BI38" s="295"/>
      <c r="BN38" s="583"/>
      <c r="BO38" s="578"/>
    </row>
    <row r="39" spans="1:67" x14ac:dyDescent="0.25">
      <c r="A39" s="319" t="s">
        <v>442</v>
      </c>
      <c r="B39" s="320" t="s">
        <v>454</v>
      </c>
      <c r="C39" s="314" t="s">
        <v>156</v>
      </c>
      <c r="D39" s="594"/>
      <c r="E39" s="328">
        <f t="shared" si="10"/>
        <v>0</v>
      </c>
      <c r="F39" s="325">
        <f t="shared" si="8"/>
        <v>0</v>
      </c>
      <c r="G39" s="330"/>
      <c r="H39" s="330"/>
      <c r="I39" s="330"/>
      <c r="J39" s="330"/>
      <c r="K39" s="330"/>
      <c r="L39" s="330"/>
      <c r="M39" s="330"/>
      <c r="N39" s="330"/>
      <c r="O39" s="330"/>
      <c r="P39" s="330"/>
      <c r="Q39" s="330"/>
      <c r="R39" s="325">
        <f>SUM(S39:Z39,AL39:BC39,AB39:AJ39)</f>
        <v>0</v>
      </c>
      <c r="S39" s="330"/>
      <c r="T39" s="330"/>
      <c r="U39" s="330"/>
      <c r="V39" s="330"/>
      <c r="W39" s="330"/>
      <c r="X39" s="330"/>
      <c r="Y39" s="330"/>
      <c r="Z39" s="330"/>
      <c r="AA39" s="551">
        <f>SUM(AB39:AJ39,AL39:AQ39)</f>
        <v>0</v>
      </c>
      <c r="AB39" s="330"/>
      <c r="AC39" s="330"/>
      <c r="AD39" s="330"/>
      <c r="AE39" s="330"/>
      <c r="AF39" s="330"/>
      <c r="AG39" s="330"/>
      <c r="AH39" s="330"/>
      <c r="AI39" s="330"/>
      <c r="AJ39" s="330"/>
      <c r="AK39" s="337">
        <f>D39-BE39</f>
        <v>0</v>
      </c>
      <c r="AL39" s="330"/>
      <c r="AM39" s="330"/>
      <c r="AN39" s="330"/>
      <c r="AO39" s="330"/>
      <c r="AP39" s="330"/>
      <c r="AQ39" s="330"/>
      <c r="AR39" s="330"/>
      <c r="AS39" s="330"/>
      <c r="AT39" s="330"/>
      <c r="AU39" s="330"/>
      <c r="AV39" s="330"/>
      <c r="AW39" s="330"/>
      <c r="AX39" s="330"/>
      <c r="AY39" s="330"/>
      <c r="AZ39" s="330"/>
      <c r="BA39" s="330"/>
      <c r="BB39" s="330"/>
      <c r="BC39" s="330"/>
      <c r="BD39" s="330"/>
      <c r="BE39" s="325">
        <f>SUM(G39:Q39,S39:Z39,AL39:BD39,AB39:AJ39)</f>
        <v>0</v>
      </c>
      <c r="BF39" s="314">
        <f>AK60</f>
        <v>8.9700000000000006</v>
      </c>
      <c r="BG39" s="117">
        <f t="shared" si="13"/>
        <v>-8.9700000000000006</v>
      </c>
      <c r="BH39" s="296"/>
      <c r="BI39" s="295"/>
      <c r="BN39" s="583"/>
      <c r="BO39" s="578"/>
    </row>
    <row r="40" spans="1:67" x14ac:dyDescent="0.25">
      <c r="A40" s="319" t="s">
        <v>442</v>
      </c>
      <c r="B40" s="320" t="s">
        <v>88</v>
      </c>
      <c r="C40" s="314" t="s">
        <v>77</v>
      </c>
      <c r="D40" s="596"/>
      <c r="E40" s="328">
        <f t="shared" si="10"/>
        <v>0</v>
      </c>
      <c r="F40" s="325">
        <f t="shared" si="8"/>
        <v>0</v>
      </c>
      <c r="G40" s="330"/>
      <c r="H40" s="330"/>
      <c r="I40" s="330"/>
      <c r="J40" s="330"/>
      <c r="K40" s="330"/>
      <c r="L40" s="330"/>
      <c r="M40" s="330"/>
      <c r="N40" s="330"/>
      <c r="O40" s="330"/>
      <c r="P40" s="330"/>
      <c r="Q40" s="330"/>
      <c r="R40" s="325">
        <f>SUM(S40:Z40,AM40:BC40,AB40:AK40)</f>
        <v>0</v>
      </c>
      <c r="S40" s="330"/>
      <c r="T40" s="330"/>
      <c r="U40" s="330"/>
      <c r="V40" s="330"/>
      <c r="W40" s="330"/>
      <c r="X40" s="330"/>
      <c r="Y40" s="330"/>
      <c r="Z40" s="330"/>
      <c r="AA40" s="551">
        <f>SUM(AB40:AK40,AM40:AQ40)</f>
        <v>0</v>
      </c>
      <c r="AB40" s="330"/>
      <c r="AC40" s="330"/>
      <c r="AD40" s="330"/>
      <c r="AE40" s="330"/>
      <c r="AF40" s="330"/>
      <c r="AG40" s="330"/>
      <c r="AH40" s="330"/>
      <c r="AI40" s="330"/>
      <c r="AJ40" s="330"/>
      <c r="AK40" s="330"/>
      <c r="AL40" s="337">
        <f>D40-BE40</f>
        <v>0</v>
      </c>
      <c r="AM40" s="330"/>
      <c r="AN40" s="330"/>
      <c r="AO40" s="330"/>
      <c r="AP40" s="330"/>
      <c r="AQ40" s="330"/>
      <c r="AR40" s="330"/>
      <c r="AS40" s="330"/>
      <c r="AT40" s="330"/>
      <c r="AU40" s="330"/>
      <c r="AV40" s="330"/>
      <c r="AW40" s="330"/>
      <c r="AX40" s="330"/>
      <c r="AY40" s="330"/>
      <c r="AZ40" s="330"/>
      <c r="BA40" s="330"/>
      <c r="BB40" s="330"/>
      <c r="BC40" s="330"/>
      <c r="BD40" s="330"/>
      <c r="BE40" s="325">
        <f>SUM(G40:Q40,S40:Z40,AM40:BD40,AB40:AK40)</f>
        <v>0</v>
      </c>
      <c r="BF40" s="314">
        <f>AL60</f>
        <v>1.2</v>
      </c>
      <c r="BG40" s="117">
        <f t="shared" si="13"/>
        <v>-1.2</v>
      </c>
      <c r="BH40" s="296"/>
      <c r="BI40" s="295"/>
      <c r="BN40" s="583"/>
      <c r="BO40" s="578"/>
    </row>
    <row r="41" spans="1:67" x14ac:dyDescent="0.25">
      <c r="A41" s="319" t="s">
        <v>442</v>
      </c>
      <c r="B41" s="320" t="s">
        <v>98</v>
      </c>
      <c r="C41" s="314" t="s">
        <v>103</v>
      </c>
      <c r="D41" s="596"/>
      <c r="E41" s="328">
        <f t="shared" si="10"/>
        <v>0</v>
      </c>
      <c r="F41" s="325">
        <f t="shared" si="8"/>
        <v>0</v>
      </c>
      <c r="G41" s="330"/>
      <c r="H41" s="330"/>
      <c r="I41" s="330"/>
      <c r="J41" s="330"/>
      <c r="K41" s="330"/>
      <c r="L41" s="330"/>
      <c r="M41" s="330"/>
      <c r="N41" s="330"/>
      <c r="O41" s="330"/>
      <c r="P41" s="330"/>
      <c r="Q41" s="330"/>
      <c r="R41" s="325">
        <f>SUM(S41:Z41,AN41:BC41,AB41:AL41)</f>
        <v>0</v>
      </c>
      <c r="S41" s="330"/>
      <c r="T41" s="330"/>
      <c r="U41" s="330"/>
      <c r="V41" s="330"/>
      <c r="W41" s="330"/>
      <c r="X41" s="330"/>
      <c r="Y41" s="330"/>
      <c r="Z41" s="330"/>
      <c r="AA41" s="551">
        <f>SUM(AB41:AL41,AN41:AQ41)</f>
        <v>0</v>
      </c>
      <c r="AB41" s="330"/>
      <c r="AC41" s="330"/>
      <c r="AD41" s="330"/>
      <c r="AE41" s="330"/>
      <c r="AF41" s="330"/>
      <c r="AG41" s="330"/>
      <c r="AH41" s="330"/>
      <c r="AI41" s="330"/>
      <c r="AJ41" s="330"/>
      <c r="AK41" s="330"/>
      <c r="AL41" s="330"/>
      <c r="AM41" s="337">
        <f>D41-BE41</f>
        <v>0</v>
      </c>
      <c r="AN41" s="330"/>
      <c r="AO41" s="330"/>
      <c r="AP41" s="330"/>
      <c r="AQ41" s="330"/>
      <c r="AR41" s="330"/>
      <c r="AS41" s="330"/>
      <c r="AT41" s="330"/>
      <c r="AU41" s="330"/>
      <c r="AV41" s="330"/>
      <c r="AW41" s="330"/>
      <c r="AX41" s="330"/>
      <c r="AY41" s="330"/>
      <c r="AZ41" s="330"/>
      <c r="BA41" s="330"/>
      <c r="BB41" s="330"/>
      <c r="BC41" s="330"/>
      <c r="BD41" s="330"/>
      <c r="BE41" s="325">
        <f>SUM(G41:Q41,S41:Z41,AN41:BD41,AB41:AL41)</f>
        <v>0</v>
      </c>
      <c r="BF41" s="314">
        <f>AM60</f>
        <v>0</v>
      </c>
      <c r="BG41" s="117">
        <f t="shared" si="13"/>
        <v>0</v>
      </c>
      <c r="BH41" s="296"/>
      <c r="BI41" s="295"/>
      <c r="BN41" s="583"/>
      <c r="BO41" s="578"/>
    </row>
    <row r="42" spans="1:67" x14ac:dyDescent="0.25">
      <c r="A42" s="319" t="s">
        <v>442</v>
      </c>
      <c r="B42" s="320" t="s">
        <v>451</v>
      </c>
      <c r="C42" s="314" t="s">
        <v>48</v>
      </c>
      <c r="D42" s="578">
        <v>36.19</v>
      </c>
      <c r="E42" s="328">
        <f t="shared" si="10"/>
        <v>0</v>
      </c>
      <c r="F42" s="325">
        <f t="shared" si="8"/>
        <v>0</v>
      </c>
      <c r="G42" s="330"/>
      <c r="H42" s="330"/>
      <c r="I42" s="330"/>
      <c r="J42" s="330"/>
      <c r="K42" s="330"/>
      <c r="L42" s="330"/>
      <c r="M42" s="330"/>
      <c r="N42" s="330"/>
      <c r="O42" s="330"/>
      <c r="P42" s="330"/>
      <c r="Q42" s="330"/>
      <c r="R42" s="325">
        <f>SUM(S42:Z42,AO42:BC42,AB42:AM42)</f>
        <v>0</v>
      </c>
      <c r="S42" s="330"/>
      <c r="T42" s="330"/>
      <c r="U42" s="330"/>
      <c r="V42" s="330"/>
      <c r="W42" s="330"/>
      <c r="X42" s="330"/>
      <c r="Y42" s="330"/>
      <c r="Z42" s="330"/>
      <c r="AA42" s="551">
        <f>SUM(AB42:AM42,AO42:AQ42)</f>
        <v>0</v>
      </c>
      <c r="AB42" s="330"/>
      <c r="AC42" s="330"/>
      <c r="AD42" s="330"/>
      <c r="AE42" s="330"/>
      <c r="AF42" s="330"/>
      <c r="AG42" s="330"/>
      <c r="AH42" s="330"/>
      <c r="AI42" s="330"/>
      <c r="AJ42" s="330"/>
      <c r="AK42" s="330"/>
      <c r="AL42" s="330"/>
      <c r="AM42" s="330"/>
      <c r="AN42" s="337">
        <f>D42-BE42</f>
        <v>36.19</v>
      </c>
      <c r="AO42" s="330"/>
      <c r="AP42" s="330"/>
      <c r="AQ42" s="330"/>
      <c r="AR42" s="330"/>
      <c r="AS42" s="330"/>
      <c r="AT42" s="330"/>
      <c r="AU42" s="330"/>
      <c r="AV42" s="330"/>
      <c r="AW42" s="330"/>
      <c r="AX42" s="330"/>
      <c r="AY42" s="330"/>
      <c r="AZ42" s="330"/>
      <c r="BA42" s="330"/>
      <c r="BB42" s="330"/>
      <c r="BC42" s="330"/>
      <c r="BD42" s="330"/>
      <c r="BE42" s="325">
        <f>SUM(G42:Q42,S42:Z42,AO42:BD42,AB42:AM42)</f>
        <v>0</v>
      </c>
      <c r="BF42" s="314">
        <f>AN60</f>
        <v>36.19</v>
      </c>
      <c r="BG42" s="117">
        <f t="shared" si="13"/>
        <v>0</v>
      </c>
      <c r="BH42" s="296"/>
      <c r="BI42" s="295"/>
      <c r="BN42" s="583"/>
      <c r="BO42" s="578"/>
    </row>
    <row r="43" spans="1:67" x14ac:dyDescent="0.25">
      <c r="A43" s="319" t="s">
        <v>442</v>
      </c>
      <c r="B43" s="320" t="s">
        <v>452</v>
      </c>
      <c r="C43" s="314" t="s">
        <v>440</v>
      </c>
      <c r="D43" s="594"/>
      <c r="E43" s="328">
        <f t="shared" si="10"/>
        <v>0</v>
      </c>
      <c r="F43" s="325">
        <f t="shared" si="8"/>
        <v>0</v>
      </c>
      <c r="G43" s="330"/>
      <c r="H43" s="330"/>
      <c r="I43" s="330"/>
      <c r="J43" s="330"/>
      <c r="K43" s="330"/>
      <c r="L43" s="330"/>
      <c r="M43" s="330"/>
      <c r="N43" s="330"/>
      <c r="O43" s="330"/>
      <c r="P43" s="330"/>
      <c r="Q43" s="330"/>
      <c r="R43" s="325">
        <f>SUM(S43:Z43,AP43:BC43,AB43:AN43)</f>
        <v>0</v>
      </c>
      <c r="S43" s="330"/>
      <c r="T43" s="330"/>
      <c r="U43" s="330"/>
      <c r="V43" s="330"/>
      <c r="W43" s="330"/>
      <c r="X43" s="330"/>
      <c r="Y43" s="330"/>
      <c r="Z43" s="330"/>
      <c r="AA43" s="551">
        <f>SUM(AB43:AN43,AP43:AQ43)</f>
        <v>0</v>
      </c>
      <c r="AB43" s="330"/>
      <c r="AC43" s="330"/>
      <c r="AD43" s="330"/>
      <c r="AE43" s="330"/>
      <c r="AF43" s="330"/>
      <c r="AG43" s="330"/>
      <c r="AH43" s="330"/>
      <c r="AI43" s="330"/>
      <c r="AJ43" s="330"/>
      <c r="AK43" s="330"/>
      <c r="AL43" s="330"/>
      <c r="AM43" s="330"/>
      <c r="AN43" s="330"/>
      <c r="AO43" s="337">
        <f>D43-BE43</f>
        <v>0</v>
      </c>
      <c r="AP43" s="330"/>
      <c r="AQ43" s="330"/>
      <c r="AR43" s="330"/>
      <c r="AS43" s="330"/>
      <c r="AT43" s="330"/>
      <c r="AU43" s="330"/>
      <c r="AV43" s="330"/>
      <c r="AW43" s="330"/>
      <c r="AX43" s="330"/>
      <c r="AY43" s="330"/>
      <c r="AZ43" s="330"/>
      <c r="BA43" s="330"/>
      <c r="BB43" s="330"/>
      <c r="BC43" s="330"/>
      <c r="BD43" s="330"/>
      <c r="BE43" s="325">
        <f>SUM(G43:Q43,S43:Z43,AP43:BD43,AB43:AN43)</f>
        <v>0</v>
      </c>
      <c r="BF43" s="314">
        <f>AO60</f>
        <v>0</v>
      </c>
      <c r="BG43" s="117">
        <f t="shared" si="13"/>
        <v>0</v>
      </c>
      <c r="BH43" s="296"/>
      <c r="BI43" s="295"/>
      <c r="BN43" s="583"/>
      <c r="BO43" s="578"/>
    </row>
    <row r="44" spans="1:67" x14ac:dyDescent="0.25">
      <c r="A44" s="319" t="s">
        <v>442</v>
      </c>
      <c r="B44" s="320" t="s">
        <v>453</v>
      </c>
      <c r="C44" s="314" t="s">
        <v>441</v>
      </c>
      <c r="D44" s="590"/>
      <c r="E44" s="328">
        <f t="shared" si="10"/>
        <v>0</v>
      </c>
      <c r="F44" s="325">
        <f t="shared" si="8"/>
        <v>0</v>
      </c>
      <c r="G44" s="330"/>
      <c r="H44" s="330"/>
      <c r="I44" s="330"/>
      <c r="J44" s="330"/>
      <c r="K44" s="330"/>
      <c r="L44" s="330"/>
      <c r="M44" s="330"/>
      <c r="N44" s="330"/>
      <c r="O44" s="330"/>
      <c r="P44" s="330"/>
      <c r="Q44" s="330"/>
      <c r="R44" s="325">
        <f>SUM(S44:Z44,AQ44:BC44,AB44:AO44)</f>
        <v>0</v>
      </c>
      <c r="S44" s="330"/>
      <c r="T44" s="330"/>
      <c r="U44" s="330"/>
      <c r="V44" s="330"/>
      <c r="W44" s="330"/>
      <c r="X44" s="330"/>
      <c r="Y44" s="330"/>
      <c r="Z44" s="330"/>
      <c r="AA44" s="551">
        <f>SUM(AB44:AO44,AQ44)</f>
        <v>0</v>
      </c>
      <c r="AB44" s="330"/>
      <c r="AC44" s="330"/>
      <c r="AD44" s="330"/>
      <c r="AE44" s="330"/>
      <c r="AF44" s="330"/>
      <c r="AG44" s="330"/>
      <c r="AH44" s="330"/>
      <c r="AI44" s="330"/>
      <c r="AJ44" s="330"/>
      <c r="AK44" s="330"/>
      <c r="AL44" s="330"/>
      <c r="AM44" s="330"/>
      <c r="AN44" s="330"/>
      <c r="AO44" s="330"/>
      <c r="AP44" s="337">
        <f>D44-BE44</f>
        <v>0</v>
      </c>
      <c r="AQ44" s="330"/>
      <c r="AR44" s="330"/>
      <c r="AS44" s="330"/>
      <c r="AT44" s="330"/>
      <c r="AU44" s="330"/>
      <c r="AV44" s="330"/>
      <c r="AW44" s="330"/>
      <c r="AX44" s="330"/>
      <c r="AY44" s="330"/>
      <c r="AZ44" s="330"/>
      <c r="BA44" s="330"/>
      <c r="BB44" s="330"/>
      <c r="BC44" s="330"/>
      <c r="BD44" s="330"/>
      <c r="BE44" s="325">
        <f>SUM(G44:Q44,S44:Z44,AQ44:BD44,AB44:AO44)</f>
        <v>0</v>
      </c>
      <c r="BF44" s="314">
        <f>AP60</f>
        <v>0</v>
      </c>
      <c r="BG44" s="117">
        <f t="shared" si="13"/>
        <v>0</v>
      </c>
      <c r="BH44" s="296"/>
      <c r="BI44" s="295"/>
      <c r="BN44" s="583"/>
      <c r="BO44" s="578"/>
    </row>
    <row r="45" spans="1:67" x14ac:dyDescent="0.25">
      <c r="A45" s="319" t="s">
        <v>442</v>
      </c>
      <c r="B45" s="320" t="s">
        <v>345</v>
      </c>
      <c r="C45" s="314" t="s">
        <v>346</v>
      </c>
      <c r="D45" s="596"/>
      <c r="E45" s="328">
        <f t="shared" si="10"/>
        <v>0</v>
      </c>
      <c r="F45" s="325">
        <f t="shared" si="8"/>
        <v>0</v>
      </c>
      <c r="G45" s="330"/>
      <c r="H45" s="330"/>
      <c r="I45" s="330"/>
      <c r="J45" s="330"/>
      <c r="K45" s="330"/>
      <c r="L45" s="330"/>
      <c r="M45" s="330"/>
      <c r="N45" s="330"/>
      <c r="O45" s="330"/>
      <c r="P45" s="330"/>
      <c r="Q45" s="330"/>
      <c r="R45" s="325">
        <f>SUM(S45:Z45,AR45:BC45,AB45:AP45)</f>
        <v>0</v>
      </c>
      <c r="S45" s="330"/>
      <c r="T45" s="330"/>
      <c r="U45" s="330"/>
      <c r="V45" s="330"/>
      <c r="W45" s="330"/>
      <c r="X45" s="330"/>
      <c r="Y45" s="330"/>
      <c r="Z45" s="330"/>
      <c r="AA45" s="551">
        <f>SUM(AB45:AP45)</f>
        <v>0</v>
      </c>
      <c r="AB45" s="330"/>
      <c r="AC45" s="330"/>
      <c r="AD45" s="330"/>
      <c r="AE45" s="330"/>
      <c r="AF45" s="330"/>
      <c r="AG45" s="330"/>
      <c r="AH45" s="330"/>
      <c r="AI45" s="330"/>
      <c r="AJ45" s="330"/>
      <c r="AK45" s="330"/>
      <c r="AL45" s="330"/>
      <c r="AM45" s="330"/>
      <c r="AN45" s="330"/>
      <c r="AO45" s="330"/>
      <c r="AP45" s="330"/>
      <c r="AQ45" s="337">
        <f>D45-BE45</f>
        <v>0</v>
      </c>
      <c r="AR45" s="330"/>
      <c r="AS45" s="330"/>
      <c r="AT45" s="330"/>
      <c r="AU45" s="330"/>
      <c r="AV45" s="330"/>
      <c r="AW45" s="330"/>
      <c r="AX45" s="330"/>
      <c r="AY45" s="330"/>
      <c r="AZ45" s="330"/>
      <c r="BA45" s="330"/>
      <c r="BB45" s="330"/>
      <c r="BC45" s="330"/>
      <c r="BD45" s="330"/>
      <c r="BE45" s="325">
        <f>SUM(G45:Q45,S45:Z45,AR45:BD45,AB45:AP45)</f>
        <v>0</v>
      </c>
      <c r="BF45" s="314">
        <f>AQ60</f>
        <v>0</v>
      </c>
      <c r="BG45" s="117">
        <f t="shared" si="13"/>
        <v>0</v>
      </c>
      <c r="BH45" s="296"/>
      <c r="BI45" s="295"/>
      <c r="BN45" s="583"/>
      <c r="BO45" s="578"/>
    </row>
    <row r="46" spans="1:67" x14ac:dyDescent="0.25">
      <c r="A46" s="319" t="s">
        <v>138</v>
      </c>
      <c r="B46" s="320" t="s">
        <v>128</v>
      </c>
      <c r="C46" s="314" t="s">
        <v>132</v>
      </c>
      <c r="D46" s="590"/>
      <c r="E46" s="328">
        <f t="shared" si="10"/>
        <v>0</v>
      </c>
      <c r="F46" s="325">
        <f t="shared" si="8"/>
        <v>0</v>
      </c>
      <c r="G46" s="330"/>
      <c r="H46" s="330"/>
      <c r="I46" s="330"/>
      <c r="J46" s="330"/>
      <c r="K46" s="330"/>
      <c r="L46" s="330"/>
      <c r="M46" s="330"/>
      <c r="N46" s="330"/>
      <c r="O46" s="330"/>
      <c r="P46" s="330"/>
      <c r="Q46" s="330"/>
      <c r="R46" s="325">
        <f>SUM(S46:Z46,AS46:BC46,AB46:AQ46)</f>
        <v>0</v>
      </c>
      <c r="S46" s="330"/>
      <c r="T46" s="330"/>
      <c r="U46" s="330"/>
      <c r="V46" s="330"/>
      <c r="W46" s="330"/>
      <c r="X46" s="330"/>
      <c r="Y46" s="330"/>
      <c r="Z46" s="330"/>
      <c r="AA46" s="551">
        <f>SUM(AB46:AQ46)</f>
        <v>0</v>
      </c>
      <c r="AB46" s="330"/>
      <c r="AC46" s="330"/>
      <c r="AD46" s="330"/>
      <c r="AE46" s="330"/>
      <c r="AF46" s="330"/>
      <c r="AG46" s="330"/>
      <c r="AH46" s="330"/>
      <c r="AI46" s="330"/>
      <c r="AJ46" s="330"/>
      <c r="AK46" s="330"/>
      <c r="AL46" s="330"/>
      <c r="AM46" s="330"/>
      <c r="AN46" s="330"/>
      <c r="AO46" s="330"/>
      <c r="AP46" s="330"/>
      <c r="AQ46" s="330"/>
      <c r="AR46" s="329">
        <f>D46-BE46</f>
        <v>0</v>
      </c>
      <c r="AS46" s="330"/>
      <c r="AT46" s="330"/>
      <c r="AU46" s="330"/>
      <c r="AV46" s="330"/>
      <c r="AW46" s="330"/>
      <c r="AX46" s="330"/>
      <c r="AY46" s="330"/>
      <c r="AZ46" s="330"/>
      <c r="BA46" s="330"/>
      <c r="BB46" s="330"/>
      <c r="BC46" s="330"/>
      <c r="BD46" s="330"/>
      <c r="BE46" s="325">
        <f>SUM(AS46:BD46,S46:Z46,G46:Q46,AB46:AQ46)</f>
        <v>0</v>
      </c>
      <c r="BF46" s="314">
        <f>AR60</f>
        <v>0</v>
      </c>
      <c r="BG46" s="117">
        <f t="shared" si="13"/>
        <v>0</v>
      </c>
      <c r="BH46" s="296"/>
      <c r="BI46" s="295"/>
      <c r="BN46" s="583"/>
      <c r="BO46" s="578"/>
    </row>
    <row r="47" spans="1:67" x14ac:dyDescent="0.25">
      <c r="A47" s="319" t="s">
        <v>183</v>
      </c>
      <c r="B47" s="320" t="s">
        <v>161</v>
      </c>
      <c r="C47" s="314" t="s">
        <v>159</v>
      </c>
      <c r="D47" s="578">
        <v>1.1100000000000001</v>
      </c>
      <c r="E47" s="328">
        <f t="shared" si="10"/>
        <v>0</v>
      </c>
      <c r="F47" s="325">
        <f t="shared" si="8"/>
        <v>0</v>
      </c>
      <c r="G47" s="330"/>
      <c r="H47" s="330"/>
      <c r="I47" s="330"/>
      <c r="J47" s="330"/>
      <c r="K47" s="330"/>
      <c r="L47" s="330"/>
      <c r="M47" s="330"/>
      <c r="N47" s="330"/>
      <c r="O47" s="330"/>
      <c r="P47" s="330"/>
      <c r="Q47" s="330"/>
      <c r="R47" s="325">
        <f>SUM(S47:Z47,AT47:BC47,AB47:AR47)</f>
        <v>0.25</v>
      </c>
      <c r="S47" s="330">
        <v>0.1</v>
      </c>
      <c r="T47" s="330"/>
      <c r="U47" s="330"/>
      <c r="V47" s="330"/>
      <c r="W47" s="330"/>
      <c r="X47" s="330"/>
      <c r="Y47" s="330"/>
      <c r="Z47" s="330"/>
      <c r="AA47" s="551">
        <f t="shared" ref="AA47:AA58" si="14">SUM(AB47:AQ47)</f>
        <v>0</v>
      </c>
      <c r="AB47" s="330"/>
      <c r="AC47" s="330"/>
      <c r="AD47" s="330"/>
      <c r="AE47" s="330"/>
      <c r="AF47" s="330"/>
      <c r="AG47" s="330"/>
      <c r="AH47" s="330"/>
      <c r="AI47" s="330"/>
      <c r="AJ47" s="330"/>
      <c r="AK47" s="330"/>
      <c r="AL47" s="330"/>
      <c r="AM47" s="330"/>
      <c r="AN47" s="330"/>
      <c r="AO47" s="330"/>
      <c r="AP47" s="330"/>
      <c r="AQ47" s="330"/>
      <c r="AR47" s="330"/>
      <c r="AS47" s="329">
        <f>D47-BE47</f>
        <v>0.8600000000000001</v>
      </c>
      <c r="AT47" s="330">
        <v>0.15</v>
      </c>
      <c r="AU47" s="330"/>
      <c r="AV47" s="330"/>
      <c r="AW47" s="330"/>
      <c r="AX47" s="330"/>
      <c r="AY47" s="330"/>
      <c r="AZ47" s="330"/>
      <c r="BA47" s="330"/>
      <c r="BB47" s="330"/>
      <c r="BC47" s="330"/>
      <c r="BD47" s="330"/>
      <c r="BE47" s="325">
        <f>SUM(AT47:BD47,S47:Z47,G47:Q47,AB47:AR47)</f>
        <v>0.25</v>
      </c>
      <c r="BF47" s="314">
        <f>AS60</f>
        <v>0.98000000000000009</v>
      </c>
      <c r="BG47" s="117">
        <f t="shared" si="13"/>
        <v>0.13</v>
      </c>
      <c r="BH47" s="296"/>
      <c r="BI47" s="295"/>
      <c r="BN47" s="583"/>
      <c r="BO47" s="579"/>
    </row>
    <row r="48" spans="1:67" x14ac:dyDescent="0.25">
      <c r="A48" s="319" t="s">
        <v>184</v>
      </c>
      <c r="B48" s="320" t="s">
        <v>162</v>
      </c>
      <c r="C48" s="314" t="s">
        <v>160</v>
      </c>
      <c r="D48" s="594"/>
      <c r="E48" s="328">
        <f t="shared" si="10"/>
        <v>0</v>
      </c>
      <c r="F48" s="325">
        <f t="shared" si="8"/>
        <v>0</v>
      </c>
      <c r="G48" s="330"/>
      <c r="H48" s="330"/>
      <c r="I48" s="330"/>
      <c r="J48" s="330"/>
      <c r="K48" s="330"/>
      <c r="L48" s="330"/>
      <c r="M48" s="330"/>
      <c r="N48" s="330"/>
      <c r="O48" s="330"/>
      <c r="P48" s="330"/>
      <c r="Q48" s="330"/>
      <c r="R48" s="325">
        <f>SUM(S48:Z48,AU48:BC48,AB48:AS48)</f>
        <v>0</v>
      </c>
      <c r="S48" s="330"/>
      <c r="T48" s="330"/>
      <c r="U48" s="330"/>
      <c r="V48" s="330"/>
      <c r="W48" s="330"/>
      <c r="X48" s="330"/>
      <c r="Y48" s="330"/>
      <c r="Z48" s="330"/>
      <c r="AA48" s="551">
        <f t="shared" si="14"/>
        <v>0</v>
      </c>
      <c r="AB48" s="330"/>
      <c r="AC48" s="330"/>
      <c r="AD48" s="330"/>
      <c r="AE48" s="330"/>
      <c r="AF48" s="330"/>
      <c r="AG48" s="330"/>
      <c r="AH48" s="330"/>
      <c r="AI48" s="330"/>
      <c r="AJ48" s="330"/>
      <c r="AK48" s="330"/>
      <c r="AL48" s="330"/>
      <c r="AM48" s="330"/>
      <c r="AN48" s="330"/>
      <c r="AO48" s="330"/>
      <c r="AP48" s="330"/>
      <c r="AQ48" s="330"/>
      <c r="AR48" s="330"/>
      <c r="AS48" s="330"/>
      <c r="AT48" s="329">
        <f>D48-BE48</f>
        <v>0</v>
      </c>
      <c r="AU48" s="330"/>
      <c r="AV48" s="330"/>
      <c r="AW48" s="330"/>
      <c r="AX48" s="330"/>
      <c r="AY48" s="330"/>
      <c r="AZ48" s="330"/>
      <c r="BA48" s="330"/>
      <c r="BB48" s="330"/>
      <c r="BC48" s="330"/>
      <c r="BD48" s="330"/>
      <c r="BE48" s="325">
        <f>SUM(AU48:BD48,AB48:AS48,G48:Q48,S48:Z48)</f>
        <v>0</v>
      </c>
      <c r="BF48" s="314">
        <f>AT60</f>
        <v>0.15</v>
      </c>
      <c r="BG48" s="117">
        <f t="shared" si="13"/>
        <v>-0.15</v>
      </c>
      <c r="BH48" s="296"/>
      <c r="BI48" s="295"/>
      <c r="BN48" s="583"/>
      <c r="BO48" s="578"/>
    </row>
    <row r="49" spans="1:67" x14ac:dyDescent="0.25">
      <c r="A49" s="319" t="s">
        <v>185</v>
      </c>
      <c r="B49" s="320" t="s">
        <v>95</v>
      </c>
      <c r="C49" s="314" t="s">
        <v>100</v>
      </c>
      <c r="D49" s="578">
        <v>43.85</v>
      </c>
      <c r="E49" s="328">
        <f t="shared" si="10"/>
        <v>0</v>
      </c>
      <c r="F49" s="325">
        <f t="shared" si="8"/>
        <v>0</v>
      </c>
      <c r="G49" s="330"/>
      <c r="H49" s="330"/>
      <c r="I49" s="330"/>
      <c r="J49" s="330"/>
      <c r="K49" s="330"/>
      <c r="L49" s="330"/>
      <c r="M49" s="330"/>
      <c r="N49" s="330"/>
      <c r="O49" s="330"/>
      <c r="P49" s="330"/>
      <c r="Q49" s="330"/>
      <c r="R49" s="325">
        <f>SUM(S49:Z49,AV49:BC49,AB49:AT49)</f>
        <v>0</v>
      </c>
      <c r="S49" s="330"/>
      <c r="T49" s="330"/>
      <c r="U49" s="330"/>
      <c r="V49" s="330"/>
      <c r="W49" s="330"/>
      <c r="X49" s="330"/>
      <c r="Y49" s="330"/>
      <c r="Z49" s="330"/>
      <c r="AA49" s="551">
        <f t="shared" si="14"/>
        <v>0</v>
      </c>
      <c r="AB49" s="330"/>
      <c r="AC49" s="330"/>
      <c r="AD49" s="330"/>
      <c r="AE49" s="330"/>
      <c r="AF49" s="330"/>
      <c r="AG49" s="330"/>
      <c r="AH49" s="330"/>
      <c r="AI49" s="330"/>
      <c r="AJ49" s="330"/>
      <c r="AK49" s="330"/>
      <c r="AL49" s="330"/>
      <c r="AM49" s="330"/>
      <c r="AN49" s="330"/>
      <c r="AO49" s="330"/>
      <c r="AP49" s="330"/>
      <c r="AQ49" s="330"/>
      <c r="AR49" s="330"/>
      <c r="AS49" s="330"/>
      <c r="AT49" s="330"/>
      <c r="AU49" s="329">
        <f>D49-BE49</f>
        <v>43.85</v>
      </c>
      <c r="AV49" s="330"/>
      <c r="AW49" s="330"/>
      <c r="AX49" s="330"/>
      <c r="AY49" s="330"/>
      <c r="AZ49" s="330"/>
      <c r="BA49" s="330"/>
      <c r="BB49" s="330"/>
      <c r="BC49" s="330"/>
      <c r="BD49" s="330"/>
      <c r="BE49" s="325">
        <f>SUM(AV49:BD49,AB49:AT49,G49:Q49,S49:Z49)</f>
        <v>0</v>
      </c>
      <c r="BF49" s="314">
        <f>AU60</f>
        <v>72.400000000000006</v>
      </c>
      <c r="BG49" s="117">
        <f t="shared" si="13"/>
        <v>-28.550000000000004</v>
      </c>
      <c r="BH49" s="296"/>
      <c r="BI49" s="295"/>
      <c r="BN49" s="583"/>
      <c r="BO49" s="578"/>
    </row>
    <row r="50" spans="1:67" x14ac:dyDescent="0.25">
      <c r="A50" s="319" t="s">
        <v>186</v>
      </c>
      <c r="B50" s="320" t="s">
        <v>96</v>
      </c>
      <c r="C50" s="314" t="s">
        <v>101</v>
      </c>
      <c r="D50" s="590"/>
      <c r="E50" s="328">
        <f t="shared" si="10"/>
        <v>0</v>
      </c>
      <c r="F50" s="325">
        <f t="shared" si="8"/>
        <v>0</v>
      </c>
      <c r="G50" s="330"/>
      <c r="H50" s="330"/>
      <c r="I50" s="330"/>
      <c r="J50" s="330"/>
      <c r="K50" s="330"/>
      <c r="L50" s="330"/>
      <c r="M50" s="330"/>
      <c r="N50" s="330"/>
      <c r="O50" s="330"/>
      <c r="P50" s="330"/>
      <c r="Q50" s="330"/>
      <c r="R50" s="325">
        <f>SUM(S50:Z50,AW50:BC50,AB50:AU50)</f>
        <v>0</v>
      </c>
      <c r="S50" s="330"/>
      <c r="T50" s="330"/>
      <c r="U50" s="330"/>
      <c r="V50" s="330"/>
      <c r="W50" s="330"/>
      <c r="X50" s="330"/>
      <c r="Y50" s="330"/>
      <c r="Z50" s="330"/>
      <c r="AA50" s="551">
        <f t="shared" si="14"/>
        <v>0</v>
      </c>
      <c r="AB50" s="331"/>
      <c r="AC50" s="331"/>
      <c r="AD50" s="331"/>
      <c r="AE50" s="331"/>
      <c r="AF50" s="331"/>
      <c r="AG50" s="331"/>
      <c r="AH50" s="331"/>
      <c r="AI50" s="331"/>
      <c r="AJ50" s="331"/>
      <c r="AK50" s="331"/>
      <c r="AL50" s="331"/>
      <c r="AM50" s="331"/>
      <c r="AN50" s="331"/>
      <c r="AO50" s="331"/>
      <c r="AP50" s="331"/>
      <c r="AQ50" s="331"/>
      <c r="AR50" s="330"/>
      <c r="AS50" s="330"/>
      <c r="AT50" s="330"/>
      <c r="AU50" s="330"/>
      <c r="AV50" s="329">
        <f>D50-BE50</f>
        <v>0</v>
      </c>
      <c r="AW50" s="330"/>
      <c r="AX50" s="330"/>
      <c r="AY50" s="330"/>
      <c r="AZ50" s="330"/>
      <c r="BA50" s="330"/>
      <c r="BB50" s="330"/>
      <c r="BC50" s="330"/>
      <c r="BD50" s="330"/>
      <c r="BE50" s="325">
        <f>SUM(AW50:BD50,AB50:AU50,G50:Q50,S50:Z50)</f>
        <v>0</v>
      </c>
      <c r="BF50" s="314">
        <f>AV60</f>
        <v>0</v>
      </c>
      <c r="BG50" s="117">
        <f t="shared" si="13"/>
        <v>0</v>
      </c>
      <c r="BH50" s="296"/>
      <c r="BI50" s="295"/>
      <c r="BN50" s="583"/>
      <c r="BO50" s="578"/>
    </row>
    <row r="51" spans="1:67" x14ac:dyDescent="0.25">
      <c r="A51" s="319" t="s">
        <v>187</v>
      </c>
      <c r="B51" s="320" t="s">
        <v>97</v>
      </c>
      <c r="C51" s="314" t="s">
        <v>105</v>
      </c>
      <c r="D51" s="578">
        <v>0.34</v>
      </c>
      <c r="E51" s="328">
        <f t="shared" si="10"/>
        <v>0</v>
      </c>
      <c r="F51" s="325">
        <f t="shared" si="8"/>
        <v>0</v>
      </c>
      <c r="G51" s="330"/>
      <c r="H51" s="330"/>
      <c r="I51" s="330"/>
      <c r="J51" s="330"/>
      <c r="K51" s="330"/>
      <c r="L51" s="330"/>
      <c r="M51" s="330"/>
      <c r="N51" s="330"/>
      <c r="O51" s="330"/>
      <c r="P51" s="330"/>
      <c r="Q51" s="330"/>
      <c r="R51" s="325">
        <f>SUM(S51:Z51,AX51:BC51,AB51:AV51)</f>
        <v>0</v>
      </c>
      <c r="S51" s="330"/>
      <c r="T51" s="330"/>
      <c r="U51" s="330"/>
      <c r="V51" s="330"/>
      <c r="W51" s="330"/>
      <c r="X51" s="330"/>
      <c r="Y51" s="330"/>
      <c r="Z51" s="330"/>
      <c r="AA51" s="551">
        <f t="shared" si="14"/>
        <v>0</v>
      </c>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29">
        <f>D51-BE51</f>
        <v>0.34</v>
      </c>
      <c r="AX51" s="330"/>
      <c r="AY51" s="330"/>
      <c r="AZ51" s="330"/>
      <c r="BA51" s="330"/>
      <c r="BB51" s="330"/>
      <c r="BC51" s="330"/>
      <c r="BD51" s="330"/>
      <c r="BE51" s="325">
        <f>SUM(AX51:BD51,AB51:AV51,G51:Q51,S51:Z51)</f>
        <v>0</v>
      </c>
      <c r="BF51" s="314">
        <f>AW60</f>
        <v>0.62000000000000011</v>
      </c>
      <c r="BG51" s="117">
        <f t="shared" si="13"/>
        <v>-0.28000000000000008</v>
      </c>
      <c r="BH51" s="296"/>
      <c r="BI51" s="295"/>
      <c r="BN51" s="583"/>
      <c r="BO51" s="578"/>
    </row>
    <row r="52" spans="1:67" x14ac:dyDescent="0.25">
      <c r="A52" s="319" t="s">
        <v>188</v>
      </c>
      <c r="B52" s="320" t="s">
        <v>125</v>
      </c>
      <c r="C52" s="314" t="s">
        <v>102</v>
      </c>
      <c r="D52" s="594"/>
      <c r="E52" s="328">
        <f t="shared" si="10"/>
        <v>0</v>
      </c>
      <c r="F52" s="325">
        <f t="shared" si="8"/>
        <v>0</v>
      </c>
      <c r="G52" s="330"/>
      <c r="H52" s="330"/>
      <c r="I52" s="330"/>
      <c r="J52" s="330"/>
      <c r="K52" s="330"/>
      <c r="L52" s="330"/>
      <c r="M52" s="330"/>
      <c r="N52" s="330"/>
      <c r="O52" s="330"/>
      <c r="P52" s="330"/>
      <c r="Q52" s="330"/>
      <c r="R52" s="325">
        <f>SUM(S52:Z52,AY52:BC52,AB52:AW52)</f>
        <v>0</v>
      </c>
      <c r="S52" s="330"/>
      <c r="T52" s="330"/>
      <c r="U52" s="330"/>
      <c r="V52" s="330"/>
      <c r="W52" s="330"/>
      <c r="X52" s="330"/>
      <c r="Y52" s="330"/>
      <c r="Z52" s="330"/>
      <c r="AA52" s="551">
        <f t="shared" si="14"/>
        <v>0</v>
      </c>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29">
        <f>D52-BE52</f>
        <v>0</v>
      </c>
      <c r="AY52" s="330"/>
      <c r="AZ52" s="330"/>
      <c r="BA52" s="330"/>
      <c r="BB52" s="330"/>
      <c r="BC52" s="330"/>
      <c r="BD52" s="330"/>
      <c r="BE52" s="325">
        <f>SUM(AY52:BD52,S52:AW52,G52:Q52)</f>
        <v>0</v>
      </c>
      <c r="BF52" s="314">
        <f>AX60</f>
        <v>0</v>
      </c>
      <c r="BG52" s="117">
        <f t="shared" si="13"/>
        <v>0</v>
      </c>
      <c r="BH52" s="296"/>
      <c r="BI52" s="295"/>
      <c r="BN52" s="583"/>
      <c r="BO52" s="578"/>
    </row>
    <row r="53" spans="1:67" x14ac:dyDescent="0.25">
      <c r="A53" s="319" t="s">
        <v>189</v>
      </c>
      <c r="B53" s="320" t="s">
        <v>129</v>
      </c>
      <c r="C53" s="314" t="s">
        <v>126</v>
      </c>
      <c r="D53" s="590"/>
      <c r="E53" s="328">
        <f t="shared" si="10"/>
        <v>0</v>
      </c>
      <c r="F53" s="325">
        <f t="shared" si="8"/>
        <v>0</v>
      </c>
      <c r="G53" s="330"/>
      <c r="H53" s="330"/>
      <c r="I53" s="330"/>
      <c r="J53" s="330"/>
      <c r="K53" s="330"/>
      <c r="L53" s="330"/>
      <c r="M53" s="330"/>
      <c r="N53" s="330"/>
      <c r="O53" s="330"/>
      <c r="P53" s="330"/>
      <c r="Q53" s="330"/>
      <c r="R53" s="325">
        <f>SUM(S53:Z53,AZ53:BC53,AB53:AX53)</f>
        <v>0</v>
      </c>
      <c r="S53" s="330"/>
      <c r="T53" s="330"/>
      <c r="U53" s="330"/>
      <c r="V53" s="330"/>
      <c r="W53" s="330"/>
      <c r="X53" s="330"/>
      <c r="Y53" s="330"/>
      <c r="Z53" s="330"/>
      <c r="AA53" s="551">
        <f t="shared" si="14"/>
        <v>0</v>
      </c>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29">
        <f>D53-BE53</f>
        <v>0</v>
      </c>
      <c r="AZ53" s="330"/>
      <c r="BA53" s="330"/>
      <c r="BB53" s="330"/>
      <c r="BC53" s="330"/>
      <c r="BD53" s="330"/>
      <c r="BE53" s="325">
        <f>SUM(AZ53:BD53,AB53:AX53,G53:Q53,S53:Z53)</f>
        <v>0</v>
      </c>
      <c r="BF53" s="314">
        <f>AY60</f>
        <v>0</v>
      </c>
      <c r="BG53" s="117">
        <f t="shared" si="13"/>
        <v>0</v>
      </c>
      <c r="BH53" s="296"/>
      <c r="BI53" s="295"/>
      <c r="BN53" s="583"/>
      <c r="BO53" s="578"/>
    </row>
    <row r="54" spans="1:67" x14ac:dyDescent="0.25">
      <c r="A54" s="319" t="s">
        <v>196</v>
      </c>
      <c r="B54" s="320" t="s">
        <v>157</v>
      </c>
      <c r="C54" s="314" t="s">
        <v>111</v>
      </c>
      <c r="D54" s="580">
        <v>3.3</v>
      </c>
      <c r="E54" s="328">
        <f t="shared" si="10"/>
        <v>0</v>
      </c>
      <c r="F54" s="325">
        <f t="shared" si="8"/>
        <v>0</v>
      </c>
      <c r="G54" s="330"/>
      <c r="H54" s="330"/>
      <c r="I54" s="330"/>
      <c r="J54" s="330"/>
      <c r="K54" s="330"/>
      <c r="L54" s="330"/>
      <c r="M54" s="330"/>
      <c r="N54" s="330"/>
      <c r="O54" s="330"/>
      <c r="P54" s="330"/>
      <c r="Q54" s="330"/>
      <c r="R54" s="325">
        <f>SUM(S54:Z54,BA54:BC54,AB54:AY54)</f>
        <v>0</v>
      </c>
      <c r="S54" s="330"/>
      <c r="T54" s="330"/>
      <c r="U54" s="330"/>
      <c r="V54" s="330"/>
      <c r="W54" s="330"/>
      <c r="X54" s="330"/>
      <c r="Y54" s="330"/>
      <c r="Z54" s="330"/>
      <c r="AA54" s="551">
        <f t="shared" si="14"/>
        <v>0</v>
      </c>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29">
        <f>D54-BE54</f>
        <v>3.3</v>
      </c>
      <c r="BA54" s="330"/>
      <c r="BB54" s="330"/>
      <c r="BC54" s="330"/>
      <c r="BD54" s="330"/>
      <c r="BE54" s="325">
        <f>SUM(BA54:BD54,AB54:AY54,G54:Q54,S54:Z54)</f>
        <v>0</v>
      </c>
      <c r="BF54" s="314">
        <f>AZ60</f>
        <v>4.2299999999999995</v>
      </c>
      <c r="BG54" s="117">
        <f t="shared" si="13"/>
        <v>-0.92999999999999972</v>
      </c>
      <c r="BH54" s="296"/>
      <c r="BI54" s="295"/>
      <c r="BN54" s="583"/>
      <c r="BO54" s="580"/>
    </row>
    <row r="55" spans="1:67" x14ac:dyDescent="0.25">
      <c r="A55" s="319" t="s">
        <v>197</v>
      </c>
      <c r="B55" s="320" t="s">
        <v>164</v>
      </c>
      <c r="C55" s="314" t="s">
        <v>165</v>
      </c>
      <c r="D55" s="578">
        <v>54.54</v>
      </c>
      <c r="E55" s="328">
        <f t="shared" si="10"/>
        <v>0</v>
      </c>
      <c r="F55" s="325">
        <f t="shared" si="8"/>
        <v>0</v>
      </c>
      <c r="G55" s="330"/>
      <c r="H55" s="330"/>
      <c r="I55" s="330"/>
      <c r="J55" s="330"/>
      <c r="K55" s="330"/>
      <c r="L55" s="330"/>
      <c r="M55" s="330"/>
      <c r="N55" s="330"/>
      <c r="O55" s="330"/>
      <c r="P55" s="330"/>
      <c r="Q55" s="330"/>
      <c r="R55" s="325">
        <f>SUM(S55:Z55,BB55:BC55,AB55:AZ55)</f>
        <v>5</v>
      </c>
      <c r="S55" s="330"/>
      <c r="T55" s="330"/>
      <c r="U55" s="330"/>
      <c r="V55" s="330"/>
      <c r="W55" s="330"/>
      <c r="X55" s="330"/>
      <c r="Y55" s="330"/>
      <c r="Z55" s="330">
        <v>5</v>
      </c>
      <c r="AA55" s="551">
        <f t="shared" si="14"/>
        <v>0</v>
      </c>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29">
        <f>D55-BE55</f>
        <v>49.54</v>
      </c>
      <c r="BB55" s="330"/>
      <c r="BC55" s="330"/>
      <c r="BD55" s="330"/>
      <c r="BE55" s="325">
        <f>SUM(BB55:BD55,AB55:AZ55,G55:Q55,S55:Z55)</f>
        <v>5</v>
      </c>
      <c r="BF55" s="314">
        <f>BA60</f>
        <v>49.54</v>
      </c>
      <c r="BG55" s="117">
        <f t="shared" si="13"/>
        <v>5</v>
      </c>
      <c r="BH55" s="296"/>
      <c r="BI55" s="295"/>
      <c r="BN55" s="583"/>
      <c r="BO55" s="580"/>
    </row>
    <row r="56" spans="1:67" x14ac:dyDescent="0.25">
      <c r="A56" s="319" t="s">
        <v>198</v>
      </c>
      <c r="B56" s="320" t="s">
        <v>163</v>
      </c>
      <c r="C56" s="314" t="s">
        <v>166</v>
      </c>
      <c r="D56" s="578">
        <v>78.430000000000007</v>
      </c>
      <c r="E56" s="328">
        <f t="shared" si="10"/>
        <v>0</v>
      </c>
      <c r="F56" s="325">
        <f t="shared" si="8"/>
        <v>0</v>
      </c>
      <c r="G56" s="330"/>
      <c r="H56" s="330"/>
      <c r="I56" s="330"/>
      <c r="J56" s="330"/>
      <c r="K56" s="330"/>
      <c r="L56" s="330"/>
      <c r="M56" s="330"/>
      <c r="N56" s="330"/>
      <c r="O56" s="330"/>
      <c r="P56" s="330"/>
      <c r="Q56" s="330"/>
      <c r="R56" s="325">
        <f>SUM(S56:Z56,BC56,AB56:BA56)</f>
        <v>20.259999999999998</v>
      </c>
      <c r="S56" s="330"/>
      <c r="T56" s="330"/>
      <c r="U56" s="330"/>
      <c r="V56" s="330"/>
      <c r="W56" s="330">
        <v>19.559999999999999</v>
      </c>
      <c r="X56" s="330"/>
      <c r="Y56" s="330"/>
      <c r="Z56" s="330"/>
      <c r="AA56" s="551">
        <f t="shared" si="14"/>
        <v>0.7</v>
      </c>
      <c r="AB56" s="330"/>
      <c r="AC56" s="330">
        <v>0.7</v>
      </c>
      <c r="AD56" s="330"/>
      <c r="AE56" s="330"/>
      <c r="AF56" s="330"/>
      <c r="AG56" s="330"/>
      <c r="AH56" s="330"/>
      <c r="AI56" s="330"/>
      <c r="AJ56" s="330"/>
      <c r="AK56" s="330"/>
      <c r="AL56" s="330"/>
      <c r="AM56" s="330"/>
      <c r="AN56" s="330"/>
      <c r="AO56" s="330"/>
      <c r="AP56" s="330"/>
      <c r="AQ56" s="330"/>
      <c r="AR56" s="330"/>
      <c r="AS56" s="330"/>
      <c r="AT56" s="330"/>
      <c r="AU56" s="330"/>
      <c r="AV56" s="331"/>
      <c r="AW56" s="330"/>
      <c r="AX56" s="330"/>
      <c r="AY56" s="330"/>
      <c r="AZ56" s="330"/>
      <c r="BA56" s="330"/>
      <c r="BB56" s="329">
        <f>D56-BE56</f>
        <v>58.170000000000009</v>
      </c>
      <c r="BC56" s="330"/>
      <c r="BD56" s="330"/>
      <c r="BE56" s="325">
        <f>SUM(BC56:BD56,AB56:BA56,G56:Q56,S56:Z56)</f>
        <v>20.259999999999998</v>
      </c>
      <c r="BF56" s="314">
        <f>BB60</f>
        <v>58.170000000000009</v>
      </c>
      <c r="BG56" s="117">
        <f t="shared" si="13"/>
        <v>20.259999999999998</v>
      </c>
      <c r="BH56" s="296"/>
      <c r="BI56" s="295"/>
      <c r="BN56" s="583"/>
      <c r="BO56" s="580"/>
    </row>
    <row r="57" spans="1:67" ht="16.5" thickBot="1" x14ac:dyDescent="0.3">
      <c r="A57" s="319" t="s">
        <v>199</v>
      </c>
      <c r="B57" s="320" t="s">
        <v>81</v>
      </c>
      <c r="C57" s="314" t="s">
        <v>82</v>
      </c>
      <c r="D57" s="597"/>
      <c r="E57" s="328">
        <f t="shared" si="10"/>
        <v>0</v>
      </c>
      <c r="F57" s="325">
        <f>SUM(G57:H57)</f>
        <v>0</v>
      </c>
      <c r="G57" s="330"/>
      <c r="H57" s="330"/>
      <c r="I57" s="330"/>
      <c r="J57" s="330"/>
      <c r="K57" s="330"/>
      <c r="L57" s="330"/>
      <c r="M57" s="330"/>
      <c r="N57" s="330"/>
      <c r="O57" s="330"/>
      <c r="P57" s="330"/>
      <c r="Q57" s="330"/>
      <c r="R57" s="325">
        <f>SUM(S57:Z57,AB57:BB57)</f>
        <v>0</v>
      </c>
      <c r="S57" s="330"/>
      <c r="T57" s="330"/>
      <c r="U57" s="330"/>
      <c r="V57" s="330"/>
      <c r="W57" s="330"/>
      <c r="X57" s="330"/>
      <c r="Y57" s="330"/>
      <c r="Z57" s="330"/>
      <c r="AA57" s="551">
        <f t="shared" si="14"/>
        <v>0</v>
      </c>
      <c r="AB57" s="330"/>
      <c r="AC57" s="330"/>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29">
        <f>D57-BE57</f>
        <v>0</v>
      </c>
      <c r="BD57" s="330"/>
      <c r="BE57" s="325">
        <f>SUM(BD57,AB57:BB57,G57:Q57,S57:Z57)</f>
        <v>0</v>
      </c>
      <c r="BF57" s="314">
        <f>BC60</f>
        <v>0</v>
      </c>
      <c r="BG57" s="117">
        <f t="shared" si="13"/>
        <v>0</v>
      </c>
      <c r="BH57" s="296"/>
      <c r="BI57" s="295"/>
      <c r="BN57" s="583"/>
      <c r="BO57" s="580"/>
    </row>
    <row r="58" spans="1:67" x14ac:dyDescent="0.25">
      <c r="A58" s="338">
        <v>3</v>
      </c>
      <c r="B58" s="339" t="s">
        <v>76</v>
      </c>
      <c r="C58" s="340" t="s">
        <v>89</v>
      </c>
      <c r="D58" s="590">
        <v>47.65</v>
      </c>
      <c r="E58" s="328">
        <f t="shared" si="10"/>
        <v>0</v>
      </c>
      <c r="F58" s="325">
        <f>SUM(G58:H58)</f>
        <v>0</v>
      </c>
      <c r="G58" s="330"/>
      <c r="H58" s="330"/>
      <c r="I58" s="330"/>
      <c r="J58" s="330"/>
      <c r="K58" s="330"/>
      <c r="L58" s="330"/>
      <c r="M58" s="330"/>
      <c r="N58" s="330"/>
      <c r="O58" s="330"/>
      <c r="P58" s="330"/>
      <c r="Q58" s="330"/>
      <c r="R58" s="325">
        <f>SUM(S58:Z58,AB58:BC58)</f>
        <v>12.239999999999998</v>
      </c>
      <c r="S58" s="330"/>
      <c r="T58" s="330"/>
      <c r="U58" s="330"/>
      <c r="V58" s="330"/>
      <c r="W58" s="330"/>
      <c r="X58" s="330"/>
      <c r="Y58" s="330"/>
      <c r="Z58" s="330"/>
      <c r="AA58" s="551">
        <f t="shared" si="14"/>
        <v>5.2399999999999993</v>
      </c>
      <c r="AB58" s="330"/>
      <c r="AC58" s="330">
        <v>5.14</v>
      </c>
      <c r="AD58" s="330"/>
      <c r="AE58" s="330"/>
      <c r="AF58" s="330"/>
      <c r="AG58" s="330"/>
      <c r="AH58" s="330"/>
      <c r="AI58" s="330">
        <v>0.1</v>
      </c>
      <c r="AJ58" s="330"/>
      <c r="AK58" s="330"/>
      <c r="AL58" s="330"/>
      <c r="AM58" s="330"/>
      <c r="AN58" s="330"/>
      <c r="AO58" s="330"/>
      <c r="AP58" s="330"/>
      <c r="AQ58" s="330"/>
      <c r="AR58" s="330"/>
      <c r="AS58" s="330"/>
      <c r="AT58" s="330"/>
      <c r="AU58" s="330">
        <v>7</v>
      </c>
      <c r="AV58" s="330"/>
      <c r="AW58" s="330"/>
      <c r="AX58" s="330"/>
      <c r="AY58" s="330"/>
      <c r="AZ58" s="330"/>
      <c r="BA58" s="330"/>
      <c r="BB58" s="330"/>
      <c r="BC58" s="330"/>
      <c r="BD58" s="329">
        <f>D58-BE58</f>
        <v>35.409999999999997</v>
      </c>
      <c r="BE58" s="325">
        <f>SUM(AB58:BC58,G58:Q58,S58:Z58)</f>
        <v>12.239999999999998</v>
      </c>
      <c r="BF58" s="314">
        <f>BD60</f>
        <v>35.409999999999997</v>
      </c>
      <c r="BG58" s="117">
        <f t="shared" si="13"/>
        <v>12.240000000000002</v>
      </c>
      <c r="BH58" s="296"/>
      <c r="BI58" s="297"/>
      <c r="BN58" s="582"/>
      <c r="BO58" s="580"/>
    </row>
    <row r="59" spans="1:67" ht="16.5" customHeight="1" x14ac:dyDescent="0.25">
      <c r="A59" s="341"/>
      <c r="B59" s="342" t="s">
        <v>121</v>
      </c>
      <c r="C59" s="343"/>
      <c r="D59" s="332"/>
      <c r="E59" s="325">
        <f>SUM(G59:Q59)</f>
        <v>6</v>
      </c>
      <c r="F59" s="325">
        <f>SUM(G59:H59)</f>
        <v>0</v>
      </c>
      <c r="G59" s="325">
        <f>SUM(G30:G58,G10:G19,G21:G28)</f>
        <v>0</v>
      </c>
      <c r="H59" s="325">
        <f>SUM(H30:H58,H11:H19,H9,H21:H28)</f>
        <v>0</v>
      </c>
      <c r="I59" s="325">
        <f>SUM(I30:I58,I12:I19,I9:I10,I21:I28)</f>
        <v>0</v>
      </c>
      <c r="J59" s="325">
        <f>SUM(J30:J58,J13:J19,J9:J11,J21:J28)</f>
        <v>0</v>
      </c>
      <c r="K59" s="325">
        <f>SUM(K30:K58,K14:K19,K9:K12,K21:K28)</f>
        <v>0</v>
      </c>
      <c r="L59" s="325">
        <f>SUM(L30:L58,L15:L19,L9:L13,L21:L28)</f>
        <v>0</v>
      </c>
      <c r="M59" s="325">
        <f>SUM(M30:M58,M16:M19,M9:M14,M21:M28)</f>
        <v>0</v>
      </c>
      <c r="N59" s="325">
        <f>SUM(N30:N58,N17:N19,N9:N15,N21:N28)</f>
        <v>0</v>
      </c>
      <c r="O59" s="325">
        <f>SUM(O30:O58,O18:O19,O9:O16,O21:O28)</f>
        <v>0</v>
      </c>
      <c r="P59" s="325">
        <f>SUM(P30:P58,P19,P9:P17,P21:P28)</f>
        <v>0</v>
      </c>
      <c r="Q59" s="325">
        <f>SUM(Q30:Q58,Q9:Q18,Q21:Q28)</f>
        <v>6</v>
      </c>
      <c r="R59" s="325">
        <f>SUM(S59:Z59,AB59:BC59)</f>
        <v>186.69000000000003</v>
      </c>
      <c r="S59" s="325">
        <f>SUM(S30:S58,S9:S19,S22:S28)</f>
        <v>0.1</v>
      </c>
      <c r="T59" s="325">
        <f>SUM(T30:T58,T21,T9:T19,T23:T28)</f>
        <v>0.22</v>
      </c>
      <c r="U59" s="325">
        <f>SUM(U30:U58,U21:U22,U9:U19,U24:U28)</f>
        <v>0</v>
      </c>
      <c r="V59" s="325">
        <f>SUM(V30:V58,V21:V23,V9:V19,V25:V28)</f>
        <v>70</v>
      </c>
      <c r="W59" s="325">
        <f>SUM(W30:W58,W21:W24,W9:W19,W26:W28)</f>
        <v>19.559999999999999</v>
      </c>
      <c r="X59" s="325">
        <f>SUM(X30:X58,X21:X25,X9:X19,X27:X28)</f>
        <v>0</v>
      </c>
      <c r="Y59" s="325">
        <f>SUM(Y30:Y58,Y21:Y26,Y9:Y19,Y28)</f>
        <v>0</v>
      </c>
      <c r="Z59" s="325">
        <f>SUM(Z30:Z58,Z21:Z27,Z9:Z19)</f>
        <v>39.799999999999997</v>
      </c>
      <c r="AA59" s="551">
        <f>SUM(AA30:AA58,AA21:AA28,AA9:AA19)</f>
        <v>26.98</v>
      </c>
      <c r="AB59" s="325">
        <f>SUM(AB31:AB58,AB21:AB28,AB9:AB19)</f>
        <v>5.8000000000000007</v>
      </c>
      <c r="AC59" s="325">
        <f>SUM(AC32:AC58,AC21:AC28,AC9:AC19,AC30)</f>
        <v>9.34</v>
      </c>
      <c r="AD59" s="325">
        <f>SUM(AD33:AD58,AD21:AD28,AD9:AD19,AD30:AD31)</f>
        <v>0</v>
      </c>
      <c r="AE59" s="325">
        <f>SUM(AE34:AE58,AE21:AE28,AE9:AE19,AE30:AE32)</f>
        <v>0.14000000000000001</v>
      </c>
      <c r="AF59" s="325">
        <f>SUM(AF35:AF58,AF21:AF28,AF9:AF19,AF30:AF33)</f>
        <v>0.92999999999999994</v>
      </c>
      <c r="AG59" s="325">
        <f>SUM(AG36:AG58,AG21:AG28,AG9:AG19,AG30:AG34)</f>
        <v>0.4</v>
      </c>
      <c r="AH59" s="325">
        <f>SUM(AH37:AH58,AH21:AH28,AH9:AH19,AH30:AH35)</f>
        <v>0.02</v>
      </c>
      <c r="AI59" s="325">
        <f>SUM(AI38:AI58,AI21:AI28,AI9:AI19,AI30:AI36)</f>
        <v>0.18000000000000002</v>
      </c>
      <c r="AJ59" s="325">
        <f>SUM(AJ39:AJ58,AJ21:AJ28,AJ9:AJ19,AJ30:AJ37)</f>
        <v>0</v>
      </c>
      <c r="AK59" s="325">
        <f>SUM(AK40:AK58,AK21:AK28,AK9:AK19,AK30:AK38)</f>
        <v>8.9700000000000006</v>
      </c>
      <c r="AL59" s="325">
        <f>SUM(AL41:AL58,AL21:AL28,AL9:AL19,AL30:AL39)</f>
        <v>1.2</v>
      </c>
      <c r="AM59" s="325">
        <f>SUM(AM42:AM58,AM21:AM28,AM9:AM19,AM30:AM40)</f>
        <v>0</v>
      </c>
      <c r="AN59" s="325">
        <f>SUM(AN43:AN58,AN21:AN28,AN9:AN19,AN30:AN41)</f>
        <v>0</v>
      </c>
      <c r="AO59" s="325">
        <f>SUM(AO44:AO58,AO21:AO28,AO9:AO19,AO30:AO42)</f>
        <v>0</v>
      </c>
      <c r="AP59" s="325">
        <f>SUM(AP45:AP58,AP21:AP28,AP9:AP19,AP30:AP43)</f>
        <v>0</v>
      </c>
      <c r="AQ59" s="325">
        <f>SUM(AQ46:AQ58,AQ21:AQ28,AQ9:AQ19,AQ30:AQ44)</f>
        <v>0</v>
      </c>
      <c r="AR59" s="325">
        <f>SUM(AR47:AR58,AR21:AR28,AR9:AR19,AR30:AR45)</f>
        <v>0</v>
      </c>
      <c r="AS59" s="325">
        <f>SUM(AS48:AS58,AS21:AS28,AS9:AS19,AS30:AS46)</f>
        <v>0.12</v>
      </c>
      <c r="AT59" s="325">
        <f>SUM(AT49:AT58,AT21:AT28,AT9:AT19,AT30:AT47)</f>
        <v>0.15</v>
      </c>
      <c r="AU59" s="325">
        <f>SUM(AU50:AU58,AU21:AU28,AU9:AU19,AU30:AU48)</f>
        <v>28.549999999999997</v>
      </c>
      <c r="AV59" s="325">
        <f>SUM(AV51:AV58,AV21:AV28,AV9:AV19,AV30:AV49)</f>
        <v>0</v>
      </c>
      <c r="AW59" s="325">
        <f>SUM(AW52:AW58,AW21:AW28,AW9:AW19,AW30:AW50)</f>
        <v>0.28000000000000003</v>
      </c>
      <c r="AX59" s="325">
        <f>SUM(AX53:AX58,AX30:AX51,AX9:AX19,AX21:AX28)</f>
        <v>0</v>
      </c>
      <c r="AY59" s="325">
        <f>SUM(AY54:AY58,AY30:AY52,AY9:AY19,AY21:AY28)</f>
        <v>0</v>
      </c>
      <c r="AZ59" s="325">
        <f>SUM(AZ55:AZ58,AZ30:AZ53,AZ9:AZ19,AZ21:AZ28)</f>
        <v>0.93</v>
      </c>
      <c r="BA59" s="325">
        <f>SUM(BA56:BA58,BA30:BA54,BA9:BA19,BA21:BA28)</f>
        <v>0</v>
      </c>
      <c r="BB59" s="325">
        <f>SUM(BB57:BB58,BB30:BB55,BB9:BB19,BB21:BB28)</f>
        <v>0</v>
      </c>
      <c r="BC59" s="325">
        <f>SUM(BC58,BC30:BC56,BC9:BC19,BC21:BC28)</f>
        <v>0</v>
      </c>
      <c r="BD59" s="325">
        <f>SUM(BD30:BD57,BD9:BD19,BD21:BD28)</f>
        <v>0</v>
      </c>
      <c r="BE59" s="330"/>
      <c r="BF59" s="330"/>
      <c r="BG59" s="116"/>
      <c r="BH59" s="296"/>
      <c r="BI59" s="295"/>
      <c r="BN59" s="582"/>
      <c r="BO59" s="580"/>
    </row>
    <row r="60" spans="1:67" ht="36.75" customHeight="1" x14ac:dyDescent="0.25">
      <c r="A60" s="344"/>
      <c r="B60" s="345" t="s">
        <v>122</v>
      </c>
      <c r="C60" s="346"/>
      <c r="D60" s="347"/>
      <c r="E60" s="347">
        <f>E59+E7</f>
        <v>1512.26</v>
      </c>
      <c r="F60" s="347">
        <f>F8+F59</f>
        <v>309.83</v>
      </c>
      <c r="G60" s="347">
        <f>G59+G9</f>
        <v>293.38</v>
      </c>
      <c r="H60" s="347">
        <f>H10+H59</f>
        <v>16.45</v>
      </c>
      <c r="I60" s="347">
        <f>I11+I59</f>
        <v>146.13</v>
      </c>
      <c r="J60" s="347">
        <f>J12+J59</f>
        <v>671.93000000000006</v>
      </c>
      <c r="K60" s="347">
        <f>K13+K59</f>
        <v>0</v>
      </c>
      <c r="L60" s="347">
        <f>L14+L59</f>
        <v>0</v>
      </c>
      <c r="M60" s="347">
        <f>M15+M59</f>
        <v>371.30999999999995</v>
      </c>
      <c r="N60" s="347">
        <f>N16+N59</f>
        <v>0</v>
      </c>
      <c r="O60" s="347">
        <f>O59+O17</f>
        <v>1.04</v>
      </c>
      <c r="P60" s="347">
        <f>P59+P18</f>
        <v>0</v>
      </c>
      <c r="Q60" s="347">
        <f>Q59+Q19</f>
        <v>12.02</v>
      </c>
      <c r="R60" s="347">
        <f>SUM(R59,R20)</f>
        <v>596.87000000000012</v>
      </c>
      <c r="S60" s="347">
        <f>S59+S21</f>
        <v>0.1</v>
      </c>
      <c r="T60" s="347">
        <f>T59+T22</f>
        <v>0.22</v>
      </c>
      <c r="U60" s="347">
        <f>U59+U23</f>
        <v>0</v>
      </c>
      <c r="V60" s="347">
        <f>+V59+V24</f>
        <v>70</v>
      </c>
      <c r="W60" s="347">
        <f>+W59+W25</f>
        <v>19.869999999999997</v>
      </c>
      <c r="X60" s="347">
        <f>X59+X26</f>
        <v>0.99</v>
      </c>
      <c r="Y60" s="347">
        <f>+Y59+Y27</f>
        <v>5.63</v>
      </c>
      <c r="Z60" s="347">
        <f>+Z59+Z28</f>
        <v>61.319999999999993</v>
      </c>
      <c r="AA60" s="553">
        <f>+AA59+AA29</f>
        <v>252.65000000000003</v>
      </c>
      <c r="AB60" s="347">
        <f>+AB59+AB30</f>
        <v>162.18</v>
      </c>
      <c r="AC60" s="347">
        <f>+AC59+AC31</f>
        <v>33.64</v>
      </c>
      <c r="AD60" s="347">
        <f>+AD59+AD32</f>
        <v>0.05</v>
      </c>
      <c r="AE60" s="347">
        <f>+AE59+AE33</f>
        <v>0.22000000000000003</v>
      </c>
      <c r="AF60" s="347">
        <f>+AF59+AF34</f>
        <v>7.13</v>
      </c>
      <c r="AG60" s="347">
        <f>+AG59+AG35</f>
        <v>2.83</v>
      </c>
      <c r="AH60" s="347">
        <f>+AH59+AH36</f>
        <v>0.03</v>
      </c>
      <c r="AI60" s="347">
        <f>+AI59+AI37</f>
        <v>0.21000000000000002</v>
      </c>
      <c r="AJ60" s="347">
        <f>+AJ59+AJ38</f>
        <v>0</v>
      </c>
      <c r="AK60" s="347">
        <f>+AK59+AK39</f>
        <v>8.9700000000000006</v>
      </c>
      <c r="AL60" s="347">
        <f>+AL59+AL40</f>
        <v>1.2</v>
      </c>
      <c r="AM60" s="347">
        <f>+AM59+AM41</f>
        <v>0</v>
      </c>
      <c r="AN60" s="347">
        <f>+AN59+AN42</f>
        <v>36.19</v>
      </c>
      <c r="AO60" s="347">
        <f>+AO59+AO43</f>
        <v>0</v>
      </c>
      <c r="AP60" s="347">
        <f>+AP59+AP44</f>
        <v>0</v>
      </c>
      <c r="AQ60" s="347">
        <f>+AQ59+AQ45</f>
        <v>0</v>
      </c>
      <c r="AR60" s="347">
        <f>AR59+AR46</f>
        <v>0</v>
      </c>
      <c r="AS60" s="347">
        <f>AS59+AS47</f>
        <v>0.98000000000000009</v>
      </c>
      <c r="AT60" s="347">
        <f>AT59+AT48</f>
        <v>0.15</v>
      </c>
      <c r="AU60" s="347">
        <f>AU59+AU49</f>
        <v>72.400000000000006</v>
      </c>
      <c r="AV60" s="347">
        <f>AV59+AV50</f>
        <v>0</v>
      </c>
      <c r="AW60" s="347">
        <f>AW59+AW51</f>
        <v>0.62000000000000011</v>
      </c>
      <c r="AX60" s="347">
        <f>AX59+AX52</f>
        <v>0</v>
      </c>
      <c r="AY60" s="347">
        <f>AY59+AY53</f>
        <v>0</v>
      </c>
      <c r="AZ60" s="347">
        <f>AZ59+AZ54</f>
        <v>4.2299999999999995</v>
      </c>
      <c r="BA60" s="347">
        <f>BA59+BA55</f>
        <v>49.54</v>
      </c>
      <c r="BB60" s="347">
        <f>BB59+BB56</f>
        <v>58.170000000000009</v>
      </c>
      <c r="BC60" s="347">
        <f>BC59+BC57</f>
        <v>0</v>
      </c>
      <c r="BD60" s="347">
        <f>BD59+BD58</f>
        <v>35.409999999999997</v>
      </c>
      <c r="BE60" s="347"/>
      <c r="BF60" s="347"/>
      <c r="BG60" s="116"/>
      <c r="BH60" s="296"/>
      <c r="BI60" s="295"/>
      <c r="BN60" s="582"/>
      <c r="BO60" s="578"/>
    </row>
    <row r="61" spans="1:67" ht="36.75" customHeight="1" x14ac:dyDescent="0.25">
      <c r="A61" s="119"/>
      <c r="B61" s="124"/>
      <c r="C61" s="125"/>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547"/>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H61" s="296"/>
      <c r="BI61" s="295"/>
      <c r="BN61" s="582"/>
      <c r="BO61" s="578"/>
    </row>
    <row r="62" spans="1:67" ht="31.5" customHeight="1" x14ac:dyDescent="0.25">
      <c r="A62" s="119"/>
      <c r="B62" s="120" t="s">
        <v>171</v>
      </c>
      <c r="C62" s="121" t="s">
        <v>167</v>
      </c>
      <c r="D62" s="122"/>
      <c r="E62" s="116"/>
      <c r="F62" s="116"/>
      <c r="G62" s="116"/>
      <c r="H62" s="116"/>
      <c r="I62" s="116"/>
      <c r="J62" s="116"/>
      <c r="K62" s="116"/>
      <c r="L62" s="116"/>
      <c r="M62" s="116"/>
      <c r="N62" s="116"/>
      <c r="O62" s="116"/>
      <c r="P62" s="116"/>
      <c r="Q62" s="116"/>
      <c r="R62" s="116"/>
      <c r="S62" s="116"/>
      <c r="T62" s="116"/>
      <c r="U62" s="116"/>
      <c r="V62" s="116"/>
      <c r="W62" s="116"/>
      <c r="X62" s="116"/>
      <c r="Y62" s="116"/>
      <c r="Z62" s="116"/>
      <c r="AA62" s="547"/>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H62" s="296"/>
      <c r="BI62" s="295"/>
      <c r="BN62" s="582"/>
      <c r="BO62" s="578"/>
    </row>
    <row r="63" spans="1:67" ht="16.5" thickBot="1" x14ac:dyDescent="0.3">
      <c r="A63" s="119"/>
      <c r="B63" s="120" t="s">
        <v>172</v>
      </c>
      <c r="C63" s="121" t="s">
        <v>168</v>
      </c>
      <c r="D63" s="122"/>
      <c r="E63" s="116"/>
      <c r="F63" s="116"/>
      <c r="G63" s="116"/>
      <c r="H63" s="116"/>
      <c r="I63" s="116"/>
      <c r="J63" s="116"/>
      <c r="K63" s="116"/>
      <c r="L63" s="116"/>
      <c r="M63" s="116"/>
      <c r="N63" s="116"/>
      <c r="O63" s="116"/>
      <c r="P63" s="116"/>
      <c r="Q63" s="116"/>
      <c r="R63" s="116"/>
      <c r="S63" s="116"/>
      <c r="T63" s="116"/>
      <c r="U63" s="116"/>
      <c r="V63" s="116"/>
      <c r="W63" s="116"/>
      <c r="X63" s="116"/>
      <c r="Y63" s="116"/>
      <c r="Z63" s="116"/>
      <c r="AA63" s="547"/>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5"/>
      <c r="AX63" s="115"/>
      <c r="AY63" s="115"/>
      <c r="AZ63" s="116"/>
      <c r="BA63" s="116"/>
      <c r="BB63" s="116"/>
      <c r="BC63" s="116"/>
      <c r="BD63" s="116"/>
      <c r="BE63" s="116"/>
      <c r="BF63" s="116"/>
      <c r="BH63" s="296"/>
      <c r="BI63" s="295"/>
      <c r="BN63" s="584"/>
      <c r="BO63" s="585"/>
    </row>
    <row r="64" spans="1:67" x14ac:dyDescent="0.25">
      <c r="A64" s="119"/>
      <c r="B64" s="120" t="s">
        <v>173</v>
      </c>
      <c r="C64" s="121" t="s">
        <v>127</v>
      </c>
      <c r="D64" s="122"/>
      <c r="E64" s="116"/>
      <c r="F64" s="116"/>
      <c r="G64" s="116"/>
      <c r="H64" s="116"/>
      <c r="I64" s="116"/>
      <c r="J64" s="116"/>
      <c r="K64" s="116"/>
      <c r="L64" s="116"/>
      <c r="M64" s="116"/>
      <c r="N64" s="116"/>
      <c r="O64" s="116"/>
      <c r="P64" s="116"/>
      <c r="Q64" s="116"/>
      <c r="R64" s="116"/>
      <c r="S64" s="116"/>
      <c r="T64" s="116"/>
      <c r="U64" s="116"/>
      <c r="V64" s="116"/>
      <c r="W64" s="116"/>
      <c r="X64" s="116"/>
      <c r="Y64" s="116"/>
      <c r="Z64" s="116"/>
      <c r="AA64" s="547"/>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5"/>
      <c r="AX64" s="115"/>
      <c r="AY64" s="115"/>
      <c r="AZ64" s="116"/>
      <c r="BA64" s="116"/>
      <c r="BB64" s="116"/>
      <c r="BC64" s="116"/>
      <c r="BD64" s="116"/>
      <c r="BE64" s="116"/>
      <c r="BF64" s="116"/>
      <c r="BH64" s="296"/>
      <c r="BI64" s="295"/>
    </row>
    <row r="65" spans="1:61" x14ac:dyDescent="0.25">
      <c r="A65" s="119"/>
      <c r="B65" s="124"/>
      <c r="C65" s="125"/>
      <c r="D65" s="116"/>
      <c r="E65" s="116"/>
      <c r="F65" s="116"/>
      <c r="G65" s="116"/>
      <c r="H65" s="116"/>
      <c r="I65" s="116"/>
      <c r="J65" s="116"/>
      <c r="K65" s="116"/>
      <c r="L65" s="116"/>
      <c r="M65" s="116"/>
      <c r="N65" s="116"/>
      <c r="O65" s="116" t="s">
        <v>616</v>
      </c>
      <c r="P65" s="116"/>
      <c r="Q65" s="116"/>
      <c r="R65" s="116"/>
      <c r="S65" s="116"/>
      <c r="T65" s="116"/>
      <c r="U65" s="116"/>
      <c r="V65" s="116"/>
      <c r="W65" s="116"/>
      <c r="X65" s="116"/>
      <c r="Y65" s="116"/>
      <c r="Z65" s="116"/>
      <c r="AA65" s="547"/>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5"/>
      <c r="AX65" s="115"/>
      <c r="AY65" s="115"/>
      <c r="AZ65" s="116"/>
      <c r="BA65" s="116"/>
      <c r="BB65" s="116"/>
      <c r="BC65" s="116"/>
      <c r="BD65" s="116"/>
      <c r="BE65" s="116"/>
      <c r="BF65" s="116"/>
      <c r="BH65" s="296"/>
      <c r="BI65" s="293"/>
    </row>
    <row r="66" spans="1:61" x14ac:dyDescent="0.25">
      <c r="O66" s="99" t="s">
        <v>56</v>
      </c>
      <c r="P66" s="99">
        <v>3.5</v>
      </c>
      <c r="AW66" s="115"/>
      <c r="AX66" s="115"/>
      <c r="AY66" s="115"/>
      <c r="BH66" s="296"/>
      <c r="BI66" s="293"/>
    </row>
    <row r="67" spans="1:61" x14ac:dyDescent="0.25">
      <c r="BH67" s="296"/>
      <c r="BI67" s="293"/>
    </row>
    <row r="68" spans="1:61" x14ac:dyDescent="0.25">
      <c r="BH68" s="296"/>
      <c r="BI68" s="293"/>
    </row>
    <row r="69" spans="1:61" x14ac:dyDescent="0.25">
      <c r="BH69" s="294"/>
      <c r="BI69" s="293"/>
    </row>
    <row r="70" spans="1:61" x14ac:dyDescent="0.25">
      <c r="BH70" s="294"/>
      <c r="BI70" s="293"/>
    </row>
    <row r="71" spans="1:61" x14ac:dyDescent="0.25">
      <c r="BH71" s="294"/>
      <c r="BI71" s="295"/>
    </row>
    <row r="72" spans="1:61" x14ac:dyDescent="0.25">
      <c r="BH72" s="294"/>
      <c r="BI72" s="295"/>
    </row>
    <row r="73" spans="1:61" x14ac:dyDescent="0.25">
      <c r="BH73" s="294"/>
      <c r="BI73" s="295"/>
    </row>
    <row r="76" spans="1:61" x14ac:dyDescent="0.25">
      <c r="B76" s="143"/>
    </row>
  </sheetData>
  <sheetProtection selectLockedCells="1"/>
  <mergeCells count="11">
    <mergeCell ref="A1:B1"/>
    <mergeCell ref="A2:BE2"/>
    <mergeCell ref="A3:BF3"/>
    <mergeCell ref="BC4:BF4"/>
    <mergeCell ref="A5:A6"/>
    <mergeCell ref="B5:B6"/>
    <mergeCell ref="C5:C6"/>
    <mergeCell ref="D5:D6"/>
    <mergeCell ref="F5:BD5"/>
    <mergeCell ref="BE5:BE6"/>
    <mergeCell ref="BF5:BF6"/>
  </mergeCells>
  <pageMargins left="0.47" right="0.16" top="0.64" bottom="0.2" header="0.56999999999999995" footer="0.16"/>
  <pageSetup paperSize="8"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L76"/>
  <sheetViews>
    <sheetView zoomScale="70" zoomScaleNormal="70" zoomScaleSheetLayoutView="55" workbookViewId="0">
      <pane xSplit="4" ySplit="7" topLeftCell="E42" activePane="bottomRight" state="frozen"/>
      <selection activeCell="D14" sqref="D14"/>
      <selection pane="topRight" activeCell="D14" sqref="D14"/>
      <selection pane="bottomLeft" activeCell="D14" sqref="D14"/>
      <selection pane="bottomRight" activeCell="D14" sqref="D14"/>
    </sheetView>
  </sheetViews>
  <sheetFormatPr defaultColWidth="7.85546875" defaultRowHeight="15.75" x14ac:dyDescent="0.25"/>
  <cols>
    <col min="1" max="1" width="7.5703125" style="140" customWidth="1"/>
    <col min="2" max="2" width="53" style="141" bestFit="1" customWidth="1"/>
    <col min="3" max="3" width="8.85546875" style="142" customWidth="1"/>
    <col min="4" max="4" width="14.85546875" style="99" bestFit="1" customWidth="1"/>
    <col min="5" max="7" width="9.7109375" style="99" bestFit="1" customWidth="1"/>
    <col min="8" max="8" width="8.42578125" style="99" bestFit="1" customWidth="1"/>
    <col min="9" max="9" width="9" style="99" bestFit="1" customWidth="1"/>
    <col min="10" max="10" width="8.42578125" style="99" bestFit="1" customWidth="1"/>
    <col min="11" max="12" width="7.140625" style="99" bestFit="1" customWidth="1"/>
    <col min="13" max="13" width="6.5703125" style="99" bestFit="1" customWidth="1"/>
    <col min="14" max="14" width="6.85546875" style="99" bestFit="1" customWidth="1"/>
    <col min="15" max="15" width="8.42578125" style="99" bestFit="1" customWidth="1"/>
    <col min="16" max="16" width="6.85546875" style="99" bestFit="1" customWidth="1"/>
    <col min="17" max="17" width="7.7109375" style="99" bestFit="1" customWidth="1"/>
    <col min="18" max="18" width="10.28515625" style="99" bestFit="1" customWidth="1"/>
    <col min="19" max="19" width="7.7109375" style="99" bestFit="1" customWidth="1"/>
    <col min="20" max="20" width="7.140625" style="99" bestFit="1" customWidth="1"/>
    <col min="21" max="21" width="6.5703125" style="99" bestFit="1" customWidth="1"/>
    <col min="22" max="22" width="9" style="99" customWidth="1"/>
    <col min="23" max="23" width="7.7109375" style="99" bestFit="1" customWidth="1"/>
    <col min="24" max="24" width="7.140625" style="99" bestFit="1" customWidth="1"/>
    <col min="25" max="25" width="6.5703125" style="99" bestFit="1" customWidth="1"/>
    <col min="26" max="26" width="7.140625" style="99" bestFit="1" customWidth="1"/>
    <col min="27" max="27" width="9.28515625" style="554" bestFit="1" customWidth="1"/>
    <col min="28" max="28" width="7.140625" style="99" bestFit="1" customWidth="1"/>
    <col min="29" max="36" width="7.7109375" style="99" bestFit="1" customWidth="1"/>
    <col min="37" max="37" width="8.42578125" style="99" bestFit="1" customWidth="1"/>
    <col min="38" max="38" width="8" style="99" bestFit="1" customWidth="1"/>
    <col min="39" max="44" width="8.42578125" style="99" bestFit="1" customWidth="1"/>
    <col min="45" max="45" width="6.85546875" style="99" bestFit="1" customWidth="1"/>
    <col min="46" max="46" width="6.5703125" style="99" bestFit="1" customWidth="1"/>
    <col min="47" max="47" width="6.85546875" style="99" bestFit="1" customWidth="1"/>
    <col min="48" max="48" width="9" style="99" bestFit="1" customWidth="1"/>
    <col min="49" max="49" width="7.7109375" style="99" bestFit="1" customWidth="1"/>
    <col min="50" max="50" width="7.140625" style="99" bestFit="1" customWidth="1"/>
    <col min="51" max="52" width="7.7109375" style="99" bestFit="1" customWidth="1"/>
    <col min="53" max="53" width="9" style="99" bestFit="1" customWidth="1"/>
    <col min="54" max="54" width="8.140625" style="99" bestFit="1" customWidth="1"/>
    <col min="55" max="55" width="7.42578125" style="99" bestFit="1" customWidth="1"/>
    <col min="56" max="56" width="8.42578125" style="99" bestFit="1" customWidth="1"/>
    <col min="57" max="57" width="8.7109375" style="99" customWidth="1"/>
    <col min="58" max="58" width="13.85546875" style="99" bestFit="1" customWidth="1"/>
    <col min="59" max="59" width="16.5703125" style="99" customWidth="1"/>
    <col min="60" max="60" width="47.5703125" style="99" customWidth="1"/>
    <col min="61" max="61" width="7.85546875" style="99"/>
    <col min="62" max="63" width="23.28515625" style="99" customWidth="1"/>
    <col min="64" max="16384" width="7.85546875" style="99"/>
  </cols>
  <sheetData>
    <row r="1" spans="1:64" x14ac:dyDescent="0.25">
      <c r="A1" s="1249" t="s">
        <v>215</v>
      </c>
      <c r="B1" s="1249"/>
      <c r="C1" s="315"/>
      <c r="D1" s="116"/>
      <c r="E1" s="116"/>
      <c r="F1" s="116"/>
      <c r="G1" s="116"/>
      <c r="H1" s="116"/>
      <c r="I1" s="116"/>
      <c r="J1" s="116"/>
      <c r="K1" s="116"/>
      <c r="L1" s="116"/>
      <c r="M1" s="116"/>
      <c r="N1" s="116"/>
      <c r="O1" s="116"/>
      <c r="P1" s="116"/>
      <c r="Q1" s="116"/>
      <c r="R1" s="116"/>
      <c r="S1" s="116"/>
      <c r="T1" s="116"/>
      <c r="U1" s="116"/>
      <c r="V1" s="116"/>
      <c r="W1" s="116"/>
      <c r="X1" s="116"/>
      <c r="Y1" s="116"/>
      <c r="Z1" s="116"/>
      <c r="AA1" s="547"/>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row>
    <row r="2" spans="1:64" ht="14.25" customHeight="1" x14ac:dyDescent="0.25">
      <c r="A2" s="1250" t="s">
        <v>2</v>
      </c>
      <c r="B2" s="1250"/>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0"/>
      <c r="AT2" s="1250"/>
      <c r="AU2" s="1250"/>
      <c r="AV2" s="1250"/>
      <c r="AW2" s="1250"/>
      <c r="AX2" s="1250"/>
      <c r="AY2" s="1250"/>
      <c r="AZ2" s="1250"/>
      <c r="BA2" s="1250"/>
      <c r="BB2" s="1250"/>
      <c r="BC2" s="1250"/>
      <c r="BD2" s="1250"/>
      <c r="BE2" s="1250"/>
      <c r="BF2" s="116"/>
      <c r="BG2" s="116"/>
    </row>
    <row r="3" spans="1:64" x14ac:dyDescent="0.25">
      <c r="A3" s="1251" t="s">
        <v>216</v>
      </c>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c r="AS3" s="1251"/>
      <c r="AT3" s="1251"/>
      <c r="AU3" s="1251"/>
      <c r="AV3" s="1251"/>
      <c r="AW3" s="1251"/>
      <c r="AX3" s="1251"/>
      <c r="AY3" s="1251"/>
      <c r="AZ3" s="1251"/>
      <c r="BA3" s="1251"/>
      <c r="BB3" s="1251"/>
      <c r="BC3" s="1251"/>
      <c r="BD3" s="1251"/>
      <c r="BE3" s="1251"/>
      <c r="BF3" s="1251"/>
      <c r="BG3" s="116"/>
    </row>
    <row r="4" spans="1:64" x14ac:dyDescent="0.25">
      <c r="A4" s="317"/>
      <c r="B4" s="316"/>
      <c r="C4" s="317"/>
      <c r="D4" s="317"/>
      <c r="E4" s="317"/>
      <c r="F4" s="317"/>
      <c r="G4" s="317"/>
      <c r="H4" s="317"/>
      <c r="I4" s="317"/>
      <c r="J4" s="317"/>
      <c r="K4" s="317"/>
      <c r="L4" s="317"/>
      <c r="M4" s="317"/>
      <c r="N4" s="317"/>
      <c r="O4" s="317"/>
      <c r="P4" s="317"/>
      <c r="Q4" s="317"/>
      <c r="R4" s="317"/>
      <c r="S4" s="317"/>
      <c r="T4" s="317"/>
      <c r="U4" s="317"/>
      <c r="V4" s="317"/>
      <c r="W4" s="317"/>
      <c r="X4" s="317"/>
      <c r="Y4" s="317"/>
      <c r="Z4" s="317"/>
      <c r="AA4" s="548"/>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1252" t="s">
        <v>32</v>
      </c>
      <c r="BD4" s="1252"/>
      <c r="BE4" s="1252"/>
      <c r="BF4" s="1252"/>
      <c r="BG4" s="116"/>
    </row>
    <row r="5" spans="1:64" ht="14.25" customHeight="1" x14ac:dyDescent="0.25">
      <c r="A5" s="1253" t="s">
        <v>20</v>
      </c>
      <c r="B5" s="1254" t="s">
        <v>170</v>
      </c>
      <c r="C5" s="1175" t="s">
        <v>24</v>
      </c>
      <c r="D5" s="1248" t="s">
        <v>427</v>
      </c>
      <c r="E5" s="311"/>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c r="AX5" s="1248"/>
      <c r="AY5" s="1248"/>
      <c r="AZ5" s="1248"/>
      <c r="BA5" s="1248"/>
      <c r="BB5" s="1248"/>
      <c r="BC5" s="1248"/>
      <c r="BD5" s="1248"/>
      <c r="BE5" s="1248" t="s">
        <v>120</v>
      </c>
      <c r="BF5" s="1248" t="s">
        <v>448</v>
      </c>
      <c r="BG5" s="116"/>
    </row>
    <row r="6" spans="1:64" s="138" customFormat="1" ht="36" customHeight="1" x14ac:dyDescent="0.2">
      <c r="A6" s="1253"/>
      <c r="B6" s="1255"/>
      <c r="C6" s="1256"/>
      <c r="D6" s="1248"/>
      <c r="E6" s="312" t="s">
        <v>25</v>
      </c>
      <c r="F6" s="318" t="s">
        <v>86</v>
      </c>
      <c r="G6" s="311" t="s">
        <v>84</v>
      </c>
      <c r="H6" s="311" t="s">
        <v>207</v>
      </c>
      <c r="I6" s="311" t="s">
        <v>56</v>
      </c>
      <c r="J6" s="311" t="s">
        <v>44</v>
      </c>
      <c r="K6" s="311" t="s">
        <v>26</v>
      </c>
      <c r="L6" s="311" t="s">
        <v>27</v>
      </c>
      <c r="M6" s="311" t="s">
        <v>45</v>
      </c>
      <c r="N6" s="311" t="s">
        <v>447</v>
      </c>
      <c r="O6" s="311" t="s">
        <v>78</v>
      </c>
      <c r="P6" s="311" t="s">
        <v>51</v>
      </c>
      <c r="Q6" s="311" t="s">
        <v>58</v>
      </c>
      <c r="R6" s="312" t="s">
        <v>28</v>
      </c>
      <c r="S6" s="311" t="s">
        <v>29</v>
      </c>
      <c r="T6" s="311" t="s">
        <v>30</v>
      </c>
      <c r="U6" s="311" t="s">
        <v>131</v>
      </c>
      <c r="V6" s="311" t="s">
        <v>135</v>
      </c>
      <c r="W6" s="311" t="s">
        <v>133</v>
      </c>
      <c r="X6" s="311" t="s">
        <v>53</v>
      </c>
      <c r="Y6" s="311" t="s">
        <v>46</v>
      </c>
      <c r="Z6" s="311" t="s">
        <v>54</v>
      </c>
      <c r="AA6" s="549" t="s">
        <v>31</v>
      </c>
      <c r="AB6" s="313" t="s">
        <v>249</v>
      </c>
      <c r="AC6" s="313" t="s">
        <v>258</v>
      </c>
      <c r="AD6" s="313" t="s">
        <v>245</v>
      </c>
      <c r="AE6" s="313" t="s">
        <v>436</v>
      </c>
      <c r="AF6" s="313" t="s">
        <v>246</v>
      </c>
      <c r="AG6" s="313" t="s">
        <v>437</v>
      </c>
      <c r="AH6" s="313" t="s">
        <v>438</v>
      </c>
      <c r="AI6" s="313" t="s">
        <v>364</v>
      </c>
      <c r="AJ6" s="313" t="s">
        <v>439</v>
      </c>
      <c r="AK6" s="313" t="s">
        <v>156</v>
      </c>
      <c r="AL6" s="313" t="s">
        <v>77</v>
      </c>
      <c r="AM6" s="313" t="s">
        <v>103</v>
      </c>
      <c r="AN6" s="313" t="s">
        <v>48</v>
      </c>
      <c r="AO6" s="313" t="s">
        <v>440</v>
      </c>
      <c r="AP6" s="313" t="s">
        <v>441</v>
      </c>
      <c r="AQ6" s="313" t="s">
        <v>346</v>
      </c>
      <c r="AR6" s="314" t="s">
        <v>132</v>
      </c>
      <c r="AS6" s="311" t="s">
        <v>159</v>
      </c>
      <c r="AT6" s="311" t="s">
        <v>160</v>
      </c>
      <c r="AU6" s="311" t="s">
        <v>100</v>
      </c>
      <c r="AV6" s="311" t="s">
        <v>101</v>
      </c>
      <c r="AW6" s="311" t="s">
        <v>105</v>
      </c>
      <c r="AX6" s="311" t="s">
        <v>102</v>
      </c>
      <c r="AY6" s="311" t="s">
        <v>126</v>
      </c>
      <c r="AZ6" s="311" t="s">
        <v>111</v>
      </c>
      <c r="BA6" s="311" t="s">
        <v>165</v>
      </c>
      <c r="BB6" s="311" t="s">
        <v>166</v>
      </c>
      <c r="BC6" s="311" t="s">
        <v>82</v>
      </c>
      <c r="BD6" s="311" t="s">
        <v>89</v>
      </c>
      <c r="BE6" s="1248"/>
      <c r="BF6" s="1248"/>
      <c r="BG6" s="117"/>
    </row>
    <row r="7" spans="1:64" s="138" customFormat="1" x14ac:dyDescent="0.25">
      <c r="A7" s="319">
        <v>1</v>
      </c>
      <c r="B7" s="320" t="s">
        <v>35</v>
      </c>
      <c r="C7" s="321" t="s">
        <v>25</v>
      </c>
      <c r="D7" s="590">
        <f>D8+D11+D12+D13+D14+D15+D17+D18+D19</f>
        <v>3378.09</v>
      </c>
      <c r="E7" s="323">
        <f>D7-BE7</f>
        <v>2929.2000000000003</v>
      </c>
      <c r="F7" s="324">
        <f>SUM(F11:F19)</f>
        <v>0</v>
      </c>
      <c r="G7" s="324">
        <f>SUM(G10:G19)</f>
        <v>0</v>
      </c>
      <c r="H7" s="324">
        <f>SUM(H9,H11:H19)</f>
        <v>0</v>
      </c>
      <c r="I7" s="324">
        <f>SUM(I9:I10,I12:I19)</f>
        <v>0</v>
      </c>
      <c r="J7" s="324">
        <f>SUM(J9:J11,J13:J19)</f>
        <v>286.69</v>
      </c>
      <c r="K7" s="324">
        <f>SUM(K9:K12,K14:K19)</f>
        <v>0</v>
      </c>
      <c r="L7" s="324">
        <f>SUM(L9:L13,L15:L19)</f>
        <v>0</v>
      </c>
      <c r="M7" s="324">
        <f>SUM(M9:M14,M16:M19)</f>
        <v>0</v>
      </c>
      <c r="N7" s="324">
        <f>SUM(N9:N15,N17:N19)</f>
        <v>0</v>
      </c>
      <c r="O7" s="324">
        <f>SUM(O9:O16,O18:O19)</f>
        <v>0</v>
      </c>
      <c r="P7" s="324">
        <f>SUM(P9:P17,P19)</f>
        <v>0</v>
      </c>
      <c r="Q7" s="324">
        <f>SUM(Q9:Q18)</f>
        <v>10.17</v>
      </c>
      <c r="R7" s="325">
        <f>SUM(R9:R19)</f>
        <v>152.03</v>
      </c>
      <c r="S7" s="324">
        <f>SUM(S9:S19)</f>
        <v>0</v>
      </c>
      <c r="T7" s="324">
        <f t="shared" ref="T7:BD7" si="0">SUM(T9:T19)</f>
        <v>0</v>
      </c>
      <c r="U7" s="324">
        <f t="shared" si="0"/>
        <v>0</v>
      </c>
      <c r="V7" s="324">
        <f t="shared" si="0"/>
        <v>25</v>
      </c>
      <c r="W7" s="324">
        <f t="shared" si="0"/>
        <v>2.4500000000000002</v>
      </c>
      <c r="X7" s="324">
        <f t="shared" si="0"/>
        <v>3.62</v>
      </c>
      <c r="Y7" s="324">
        <f t="shared" si="0"/>
        <v>0</v>
      </c>
      <c r="Z7" s="324">
        <f>SUM(Z9:Z19)</f>
        <v>51.26</v>
      </c>
      <c r="AA7" s="550">
        <f t="shared" si="0"/>
        <v>30.39</v>
      </c>
      <c r="AB7" s="324">
        <f t="shared" si="0"/>
        <v>5.52</v>
      </c>
      <c r="AC7" s="324">
        <f t="shared" si="0"/>
        <v>19.399999999999999</v>
      </c>
      <c r="AD7" s="324">
        <f t="shared" si="0"/>
        <v>0</v>
      </c>
      <c r="AE7" s="324">
        <f t="shared" si="0"/>
        <v>0</v>
      </c>
      <c r="AF7" s="324">
        <f t="shared" si="0"/>
        <v>0</v>
      </c>
      <c r="AG7" s="324">
        <f t="shared" si="0"/>
        <v>0</v>
      </c>
      <c r="AH7" s="324">
        <f t="shared" si="0"/>
        <v>0</v>
      </c>
      <c r="AI7" s="324">
        <f t="shared" si="0"/>
        <v>0.08</v>
      </c>
      <c r="AJ7" s="324">
        <f t="shared" si="0"/>
        <v>0</v>
      </c>
      <c r="AK7" s="324">
        <f t="shared" si="0"/>
        <v>0</v>
      </c>
      <c r="AL7" s="324">
        <f t="shared" si="0"/>
        <v>0.12</v>
      </c>
      <c r="AM7" s="324">
        <f t="shared" si="0"/>
        <v>0</v>
      </c>
      <c r="AN7" s="324">
        <f t="shared" si="0"/>
        <v>5.27</v>
      </c>
      <c r="AO7" s="324">
        <f t="shared" si="0"/>
        <v>0</v>
      </c>
      <c r="AP7" s="324">
        <f t="shared" si="0"/>
        <v>0</v>
      </c>
      <c r="AQ7" s="324">
        <f t="shared" si="0"/>
        <v>0</v>
      </c>
      <c r="AR7" s="324">
        <f t="shared" si="0"/>
        <v>0</v>
      </c>
      <c r="AS7" s="324">
        <f t="shared" si="0"/>
        <v>0</v>
      </c>
      <c r="AT7" s="324">
        <f t="shared" si="0"/>
        <v>0.05</v>
      </c>
      <c r="AU7" s="324">
        <f t="shared" si="0"/>
        <v>39.260000000000005</v>
      </c>
      <c r="AV7" s="324">
        <f t="shared" si="0"/>
        <v>0</v>
      </c>
      <c r="AW7" s="324">
        <f t="shared" si="0"/>
        <v>0</v>
      </c>
      <c r="AX7" s="324">
        <f t="shared" si="0"/>
        <v>0</v>
      </c>
      <c r="AY7" s="324">
        <f t="shared" si="0"/>
        <v>0</v>
      </c>
      <c r="AZ7" s="324">
        <f t="shared" si="0"/>
        <v>0</v>
      </c>
      <c r="BA7" s="324">
        <f t="shared" si="0"/>
        <v>0</v>
      </c>
      <c r="BB7" s="324">
        <f t="shared" si="0"/>
        <v>0</v>
      </c>
      <c r="BC7" s="324">
        <f t="shared" si="0"/>
        <v>0</v>
      </c>
      <c r="BD7" s="324">
        <f t="shared" si="0"/>
        <v>0</v>
      </c>
      <c r="BE7" s="326">
        <f>SUM(BE9:BE19)</f>
        <v>448.89</v>
      </c>
      <c r="BF7" s="327">
        <f>E60</f>
        <v>3226.0600000000004</v>
      </c>
      <c r="BG7" s="117">
        <f t="shared" ref="BG7:BG15" si="1">D7-BF7</f>
        <v>152.02999999999975</v>
      </c>
      <c r="BH7" s="139"/>
      <c r="BI7" s="115"/>
      <c r="BJ7" s="581"/>
      <c r="BK7" s="575"/>
      <c r="BL7" s="115"/>
    </row>
    <row r="8" spans="1:64" x14ac:dyDescent="0.25">
      <c r="A8" s="319" t="s">
        <v>5</v>
      </c>
      <c r="B8" s="320" t="s">
        <v>85</v>
      </c>
      <c r="C8" s="314" t="s">
        <v>86</v>
      </c>
      <c r="D8" s="590">
        <f>D9+D10</f>
        <v>224.85000000000002</v>
      </c>
      <c r="E8" s="328">
        <f>SUM(I8:Q8)</f>
        <v>0</v>
      </c>
      <c r="F8" s="329">
        <f>D8-BE8</f>
        <v>193.78000000000003</v>
      </c>
      <c r="G8" s="325">
        <f>SUM(G10)</f>
        <v>0</v>
      </c>
      <c r="H8" s="325">
        <f>SUM(H9)</f>
        <v>0</v>
      </c>
      <c r="I8" s="325">
        <f>SUM(I9:I10)</f>
        <v>0</v>
      </c>
      <c r="J8" s="325">
        <f t="shared" ref="J8:BE8" si="2">SUM(J9:J10)</f>
        <v>0</v>
      </c>
      <c r="K8" s="325">
        <f t="shared" si="2"/>
        <v>0</v>
      </c>
      <c r="L8" s="325">
        <f t="shared" si="2"/>
        <v>0</v>
      </c>
      <c r="M8" s="325">
        <f t="shared" si="2"/>
        <v>0</v>
      </c>
      <c r="N8" s="325">
        <f t="shared" si="2"/>
        <v>0</v>
      </c>
      <c r="O8" s="325">
        <f t="shared" si="2"/>
        <v>0</v>
      </c>
      <c r="P8" s="325">
        <f t="shared" si="2"/>
        <v>0</v>
      </c>
      <c r="Q8" s="325">
        <f t="shared" si="2"/>
        <v>0</v>
      </c>
      <c r="R8" s="325">
        <f>SUM(R9:R10)</f>
        <v>31.069999999999997</v>
      </c>
      <c r="S8" s="325">
        <f t="shared" si="2"/>
        <v>0</v>
      </c>
      <c r="T8" s="325">
        <f t="shared" si="2"/>
        <v>0</v>
      </c>
      <c r="U8" s="325">
        <f t="shared" si="2"/>
        <v>0</v>
      </c>
      <c r="V8" s="325">
        <f t="shared" si="2"/>
        <v>25</v>
      </c>
      <c r="W8" s="325">
        <f t="shared" si="2"/>
        <v>2.4500000000000002</v>
      </c>
      <c r="X8" s="325">
        <f t="shared" si="2"/>
        <v>0</v>
      </c>
      <c r="Y8" s="325">
        <f t="shared" si="2"/>
        <v>0</v>
      </c>
      <c r="Z8" s="325">
        <f>SUM(Z9:Z10)</f>
        <v>0</v>
      </c>
      <c r="AA8" s="551">
        <f t="shared" si="2"/>
        <v>0.83</v>
      </c>
      <c r="AB8" s="325">
        <f t="shared" si="2"/>
        <v>0.83</v>
      </c>
      <c r="AC8" s="325">
        <f t="shared" si="2"/>
        <v>0</v>
      </c>
      <c r="AD8" s="325">
        <f t="shared" si="2"/>
        <v>0</v>
      </c>
      <c r="AE8" s="325">
        <f t="shared" si="2"/>
        <v>0</v>
      </c>
      <c r="AF8" s="325">
        <f t="shared" si="2"/>
        <v>0</v>
      </c>
      <c r="AG8" s="325">
        <f t="shared" si="2"/>
        <v>0</v>
      </c>
      <c r="AH8" s="325">
        <f t="shared" si="2"/>
        <v>0</v>
      </c>
      <c r="AI8" s="325">
        <f t="shared" si="2"/>
        <v>0</v>
      </c>
      <c r="AJ8" s="325">
        <f t="shared" si="2"/>
        <v>0</v>
      </c>
      <c r="AK8" s="325">
        <f t="shared" si="2"/>
        <v>0</v>
      </c>
      <c r="AL8" s="325">
        <f t="shared" si="2"/>
        <v>0</v>
      </c>
      <c r="AM8" s="325">
        <f t="shared" si="2"/>
        <v>0</v>
      </c>
      <c r="AN8" s="325">
        <f t="shared" si="2"/>
        <v>0</v>
      </c>
      <c r="AO8" s="325">
        <f t="shared" si="2"/>
        <v>0</v>
      </c>
      <c r="AP8" s="325">
        <f t="shared" si="2"/>
        <v>0</v>
      </c>
      <c r="AQ8" s="325">
        <f t="shared" si="2"/>
        <v>0</v>
      </c>
      <c r="AR8" s="325">
        <f t="shared" si="2"/>
        <v>0</v>
      </c>
      <c r="AS8" s="325">
        <f t="shared" si="2"/>
        <v>0</v>
      </c>
      <c r="AT8" s="325">
        <f t="shared" si="2"/>
        <v>0</v>
      </c>
      <c r="AU8" s="325">
        <f t="shared" si="2"/>
        <v>2.79</v>
      </c>
      <c r="AV8" s="325">
        <f t="shared" si="2"/>
        <v>0</v>
      </c>
      <c r="AW8" s="325">
        <f t="shared" si="2"/>
        <v>0</v>
      </c>
      <c r="AX8" s="325">
        <f t="shared" si="2"/>
        <v>0</v>
      </c>
      <c r="AY8" s="325">
        <f t="shared" si="2"/>
        <v>0</v>
      </c>
      <c r="AZ8" s="325">
        <f t="shared" si="2"/>
        <v>0</v>
      </c>
      <c r="BA8" s="325">
        <f t="shared" si="2"/>
        <v>0</v>
      </c>
      <c r="BB8" s="325">
        <f t="shared" si="2"/>
        <v>0</v>
      </c>
      <c r="BC8" s="325">
        <f t="shared" si="2"/>
        <v>0</v>
      </c>
      <c r="BD8" s="325">
        <f t="shared" si="2"/>
        <v>0</v>
      </c>
      <c r="BE8" s="325">
        <f t="shared" si="2"/>
        <v>31.069999999999997</v>
      </c>
      <c r="BF8" s="314">
        <f>F60</f>
        <v>193.78000000000003</v>
      </c>
      <c r="BG8" s="117">
        <f t="shared" si="1"/>
        <v>31.069999999999993</v>
      </c>
      <c r="BH8" s="139"/>
      <c r="BI8" s="115"/>
      <c r="BJ8" s="582"/>
      <c r="BK8" s="576"/>
      <c r="BL8" s="115"/>
    </row>
    <row r="9" spans="1:64" x14ac:dyDescent="0.25">
      <c r="A9" s="319"/>
      <c r="B9" s="320" t="s">
        <v>208</v>
      </c>
      <c r="C9" s="314" t="s">
        <v>84</v>
      </c>
      <c r="D9" s="576">
        <v>221.08</v>
      </c>
      <c r="E9" s="328">
        <f>SUM(H9:Q9)</f>
        <v>0</v>
      </c>
      <c r="F9" s="325">
        <f>SUM(H9)</f>
        <v>0</v>
      </c>
      <c r="G9" s="329">
        <f>D9-BE9</f>
        <v>190.01000000000002</v>
      </c>
      <c r="H9" s="330"/>
      <c r="I9" s="330"/>
      <c r="J9" s="330"/>
      <c r="K9" s="330"/>
      <c r="L9" s="330"/>
      <c r="M9" s="330"/>
      <c r="N9" s="330"/>
      <c r="O9" s="330"/>
      <c r="P9" s="330"/>
      <c r="Q9" s="330"/>
      <c r="R9" s="325">
        <f t="shared" ref="R9:R19" si="3">SUM(S9:Z9,AB9:BC9)</f>
        <v>31.069999999999997</v>
      </c>
      <c r="S9" s="331"/>
      <c r="T9" s="330"/>
      <c r="U9" s="330"/>
      <c r="V9" s="330">
        <v>25</v>
      </c>
      <c r="W9" s="331">
        <v>2.4500000000000002</v>
      </c>
      <c r="X9" s="330"/>
      <c r="Y9" s="330"/>
      <c r="Z9" s="330"/>
      <c r="AA9" s="552">
        <f>SUM(AB9:AQ9)</f>
        <v>0.83</v>
      </c>
      <c r="AB9" s="331">
        <v>0.83</v>
      </c>
      <c r="AC9" s="331"/>
      <c r="AD9" s="331"/>
      <c r="AE9" s="331"/>
      <c r="AF9" s="331"/>
      <c r="AG9" s="331"/>
      <c r="AH9" s="331"/>
      <c r="AI9" s="331"/>
      <c r="AJ9" s="331"/>
      <c r="AK9" s="331"/>
      <c r="AL9" s="331"/>
      <c r="AM9" s="331"/>
      <c r="AN9" s="331"/>
      <c r="AO9" s="331"/>
      <c r="AP9" s="331"/>
      <c r="AQ9" s="331"/>
      <c r="AR9" s="330"/>
      <c r="AS9" s="330"/>
      <c r="AT9" s="330"/>
      <c r="AU9" s="330">
        <v>2.79</v>
      </c>
      <c r="AV9" s="331"/>
      <c r="AW9" s="331"/>
      <c r="AX9" s="330"/>
      <c r="AY9" s="330"/>
      <c r="AZ9" s="330"/>
      <c r="BA9" s="330"/>
      <c r="BB9" s="330"/>
      <c r="BC9" s="330"/>
      <c r="BD9" s="330"/>
      <c r="BE9" s="325">
        <f>SUM(H9:Q9,S9:Z9,AB9:BD9)</f>
        <v>31.069999999999997</v>
      </c>
      <c r="BF9" s="314">
        <f>G60</f>
        <v>190.01000000000002</v>
      </c>
      <c r="BG9" s="117">
        <f t="shared" si="1"/>
        <v>31.069999999999993</v>
      </c>
      <c r="BH9" s="139"/>
      <c r="BI9" s="115"/>
      <c r="BJ9" s="586"/>
      <c r="BK9" s="576"/>
      <c r="BL9" s="115"/>
    </row>
    <row r="10" spans="1:64" x14ac:dyDescent="0.25">
      <c r="A10" s="319"/>
      <c r="B10" s="320" t="s">
        <v>209</v>
      </c>
      <c r="C10" s="314" t="s">
        <v>207</v>
      </c>
      <c r="D10" s="576">
        <v>3.77</v>
      </c>
      <c r="E10" s="328">
        <f>SUM(G10,I10:Q10)</f>
        <v>0</v>
      </c>
      <c r="F10" s="325">
        <f>SUM(G10)</f>
        <v>0</v>
      </c>
      <c r="G10" s="330"/>
      <c r="H10" s="329">
        <f>D10-BE10</f>
        <v>3.77</v>
      </c>
      <c r="I10" s="330"/>
      <c r="J10" s="330"/>
      <c r="K10" s="330"/>
      <c r="L10" s="330"/>
      <c r="M10" s="330"/>
      <c r="N10" s="330"/>
      <c r="O10" s="330"/>
      <c r="P10" s="330"/>
      <c r="Q10" s="330"/>
      <c r="R10" s="325">
        <f t="shared" si="3"/>
        <v>0</v>
      </c>
      <c r="S10" s="330"/>
      <c r="T10" s="330"/>
      <c r="U10" s="330"/>
      <c r="V10" s="330"/>
      <c r="W10" s="330"/>
      <c r="X10" s="330"/>
      <c r="Y10" s="330"/>
      <c r="Z10" s="330"/>
      <c r="AA10" s="552">
        <f t="shared" ref="AA10:AA19" si="4">SUM(AB10:AQ10)</f>
        <v>0</v>
      </c>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25">
        <f>SUM(AB10:BD10,I10:Q10,G10,S10:Z10)</f>
        <v>0</v>
      </c>
      <c r="BF10" s="314">
        <f>H60</f>
        <v>3.77</v>
      </c>
      <c r="BG10" s="117">
        <f t="shared" si="1"/>
        <v>0</v>
      </c>
      <c r="BH10" s="139"/>
      <c r="BI10" s="115"/>
      <c r="BJ10" s="587"/>
      <c r="BK10" s="576"/>
      <c r="BL10" s="115"/>
    </row>
    <row r="11" spans="1:64" x14ac:dyDescent="0.25">
      <c r="A11" s="319" t="s">
        <v>6</v>
      </c>
      <c r="B11" s="320" t="s">
        <v>113</v>
      </c>
      <c r="C11" s="314" t="s">
        <v>56</v>
      </c>
      <c r="D11" s="576">
        <v>240.84</v>
      </c>
      <c r="E11" s="328">
        <f>SUM(G11:H11,J11:Q11)</f>
        <v>50.09</v>
      </c>
      <c r="F11" s="325">
        <f>SUM(G11:H11)</f>
        <v>0</v>
      </c>
      <c r="G11" s="330"/>
      <c r="H11" s="330"/>
      <c r="I11" s="329">
        <f>D11-BE11</f>
        <v>167.86</v>
      </c>
      <c r="J11" s="330">
        <v>50.09</v>
      </c>
      <c r="K11" s="330"/>
      <c r="L11" s="330"/>
      <c r="M11" s="330"/>
      <c r="N11" s="330"/>
      <c r="O11" s="330"/>
      <c r="P11" s="330"/>
      <c r="Q11" s="330"/>
      <c r="R11" s="325">
        <f t="shared" si="3"/>
        <v>22.89</v>
      </c>
      <c r="S11" s="330"/>
      <c r="T11" s="330"/>
      <c r="U11" s="330"/>
      <c r="V11" s="330"/>
      <c r="W11" s="330"/>
      <c r="X11" s="330"/>
      <c r="Y11" s="330"/>
      <c r="Z11" s="330">
        <v>9</v>
      </c>
      <c r="AA11" s="552">
        <f t="shared" si="4"/>
        <v>4.5</v>
      </c>
      <c r="AB11" s="330">
        <v>2</v>
      </c>
      <c r="AC11" s="330">
        <v>2.5</v>
      </c>
      <c r="AD11" s="330"/>
      <c r="AE11" s="330"/>
      <c r="AF11" s="330"/>
      <c r="AG11" s="330"/>
      <c r="AH11" s="330"/>
      <c r="AI11" s="330"/>
      <c r="AJ11" s="330"/>
      <c r="AK11" s="330"/>
      <c r="AL11" s="330"/>
      <c r="AM11" s="330"/>
      <c r="AN11" s="330"/>
      <c r="AO11" s="330"/>
      <c r="AP11" s="330"/>
      <c r="AQ11" s="330"/>
      <c r="AR11" s="330"/>
      <c r="AS11" s="330"/>
      <c r="AT11" s="330"/>
      <c r="AU11" s="330">
        <v>9.39</v>
      </c>
      <c r="AV11" s="330"/>
      <c r="AW11" s="330"/>
      <c r="AX11" s="330"/>
      <c r="AY11" s="330"/>
      <c r="AZ11" s="330"/>
      <c r="BA11" s="330"/>
      <c r="BB11" s="330"/>
      <c r="BC11" s="330"/>
      <c r="BD11" s="330"/>
      <c r="BE11" s="325">
        <f>SUM(AB11:BD11,J11:Q11,G11:H11,S11:Z11)</f>
        <v>72.98</v>
      </c>
      <c r="BF11" s="314">
        <f>I60</f>
        <v>167.86</v>
      </c>
      <c r="BG11" s="117">
        <f t="shared" si="1"/>
        <v>72.97999999999999</v>
      </c>
      <c r="BJ11" s="587"/>
      <c r="BK11" s="576"/>
    </row>
    <row r="12" spans="1:64" x14ac:dyDescent="0.25">
      <c r="A12" s="319" t="s">
        <v>7</v>
      </c>
      <c r="B12" s="320" t="s">
        <v>39</v>
      </c>
      <c r="C12" s="314" t="s">
        <v>44</v>
      </c>
      <c r="D12" s="576">
        <v>528.24</v>
      </c>
      <c r="E12" s="328">
        <f>SUM(G12:I12,K12:Q12)</f>
        <v>0</v>
      </c>
      <c r="F12" s="325">
        <f t="shared" ref="F12:F18" si="5">SUM(G12:H12)</f>
        <v>0</v>
      </c>
      <c r="G12" s="330"/>
      <c r="H12" s="330"/>
      <c r="I12" s="330"/>
      <c r="J12" s="329">
        <f>D12-BE12</f>
        <v>511.90000000000003</v>
      </c>
      <c r="K12" s="330"/>
      <c r="L12" s="330"/>
      <c r="M12" s="330"/>
      <c r="N12" s="330"/>
      <c r="O12" s="330"/>
      <c r="P12" s="330"/>
      <c r="Q12" s="330"/>
      <c r="R12" s="325">
        <f t="shared" si="3"/>
        <v>16.34</v>
      </c>
      <c r="S12" s="330"/>
      <c r="T12" s="330"/>
      <c r="U12" s="330"/>
      <c r="V12" s="330"/>
      <c r="W12" s="330"/>
      <c r="X12" s="330">
        <v>2.31</v>
      </c>
      <c r="Y12" s="330"/>
      <c r="Z12" s="330"/>
      <c r="AA12" s="552">
        <f t="shared" si="4"/>
        <v>4.7699999999999996</v>
      </c>
      <c r="AB12" s="330">
        <v>2.19</v>
      </c>
      <c r="AC12" s="330">
        <v>2.5</v>
      </c>
      <c r="AD12" s="330"/>
      <c r="AE12" s="330"/>
      <c r="AF12" s="330"/>
      <c r="AG12" s="330"/>
      <c r="AH12" s="330"/>
      <c r="AI12" s="330">
        <v>0.08</v>
      </c>
      <c r="AJ12" s="330"/>
      <c r="AK12" s="330"/>
      <c r="AL12" s="330"/>
      <c r="AM12" s="330"/>
      <c r="AN12" s="330"/>
      <c r="AO12" s="330"/>
      <c r="AP12" s="330"/>
      <c r="AQ12" s="330"/>
      <c r="AR12" s="330"/>
      <c r="AS12" s="330"/>
      <c r="AT12" s="330">
        <v>0.05</v>
      </c>
      <c r="AU12" s="330">
        <v>9.2100000000000009</v>
      </c>
      <c r="AV12" s="330"/>
      <c r="AW12" s="330"/>
      <c r="AX12" s="330"/>
      <c r="AY12" s="330"/>
      <c r="AZ12" s="330"/>
      <c r="BA12" s="330"/>
      <c r="BB12" s="330"/>
      <c r="BC12" s="330"/>
      <c r="BD12" s="330"/>
      <c r="BE12" s="325">
        <f>SUM(AB12:BD12,K12:Q12,G12:I12,S12:Z12)</f>
        <v>16.34</v>
      </c>
      <c r="BF12" s="314">
        <f>J60</f>
        <v>798.59</v>
      </c>
      <c r="BG12" s="117">
        <f t="shared" si="1"/>
        <v>-270.35000000000002</v>
      </c>
      <c r="BJ12" s="587"/>
      <c r="BK12" s="576"/>
    </row>
    <row r="13" spans="1:64" x14ac:dyDescent="0.25">
      <c r="A13" s="319" t="s">
        <v>8</v>
      </c>
      <c r="B13" s="320" t="s">
        <v>15</v>
      </c>
      <c r="C13" s="314" t="s">
        <v>26</v>
      </c>
      <c r="D13" s="577">
        <v>872.18</v>
      </c>
      <c r="E13" s="328">
        <f>SUM(G13:J13,L13:Q13)</f>
        <v>0</v>
      </c>
      <c r="F13" s="325">
        <f t="shared" si="5"/>
        <v>0</v>
      </c>
      <c r="G13" s="330"/>
      <c r="H13" s="330"/>
      <c r="I13" s="330"/>
      <c r="J13" s="330"/>
      <c r="K13" s="329">
        <f>D13-BE13</f>
        <v>872.18</v>
      </c>
      <c r="L13" s="330"/>
      <c r="M13" s="330"/>
      <c r="N13" s="330"/>
      <c r="O13" s="330"/>
      <c r="P13" s="330"/>
      <c r="Q13" s="330"/>
      <c r="R13" s="325">
        <f t="shared" si="3"/>
        <v>0</v>
      </c>
      <c r="S13" s="330"/>
      <c r="T13" s="330"/>
      <c r="U13" s="330"/>
      <c r="V13" s="330"/>
      <c r="W13" s="330"/>
      <c r="X13" s="330"/>
      <c r="Y13" s="330"/>
      <c r="Z13" s="330"/>
      <c r="AA13" s="552">
        <f t="shared" si="4"/>
        <v>0</v>
      </c>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25">
        <f>SUM(AB13:BD13,L13:Q13,G13:J13,S13:Z13)</f>
        <v>0</v>
      </c>
      <c r="BF13" s="314">
        <f>K60</f>
        <v>872.18</v>
      </c>
      <c r="BG13" s="117">
        <f t="shared" si="1"/>
        <v>0</v>
      </c>
      <c r="BJ13" s="587"/>
      <c r="BK13" s="576"/>
    </row>
    <row r="14" spans="1:64" x14ac:dyDescent="0.25">
      <c r="A14" s="319" t="s">
        <v>9</v>
      </c>
      <c r="B14" s="320" t="s">
        <v>16</v>
      </c>
      <c r="C14" s="314" t="s">
        <v>27</v>
      </c>
      <c r="D14" s="592"/>
      <c r="E14" s="328">
        <f>SUM(G14:K14,M14:Q14)</f>
        <v>0</v>
      </c>
      <c r="F14" s="325">
        <f t="shared" si="5"/>
        <v>0</v>
      </c>
      <c r="G14" s="330"/>
      <c r="H14" s="330"/>
      <c r="I14" s="330"/>
      <c r="J14" s="330"/>
      <c r="K14" s="330"/>
      <c r="L14" s="329">
        <f>D14-BE14</f>
        <v>0</v>
      </c>
      <c r="M14" s="330"/>
      <c r="N14" s="330"/>
      <c r="O14" s="330"/>
      <c r="P14" s="330"/>
      <c r="Q14" s="330"/>
      <c r="R14" s="325">
        <f t="shared" si="3"/>
        <v>0</v>
      </c>
      <c r="S14" s="330"/>
      <c r="T14" s="330"/>
      <c r="U14" s="330"/>
      <c r="V14" s="330"/>
      <c r="W14" s="330"/>
      <c r="X14" s="330"/>
      <c r="Y14" s="330"/>
      <c r="Z14" s="330"/>
      <c r="AA14" s="552">
        <f t="shared" si="4"/>
        <v>0</v>
      </c>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25">
        <f>SUM(AB14:BD14,M14:Q14,G14:K14,S14:Z14)</f>
        <v>0</v>
      </c>
      <c r="BF14" s="314">
        <f>L60</f>
        <v>0</v>
      </c>
      <c r="BG14" s="117">
        <f t="shared" si="1"/>
        <v>0</v>
      </c>
      <c r="BJ14" s="581"/>
      <c r="BK14" s="580"/>
    </row>
    <row r="15" spans="1:64" x14ac:dyDescent="0.25">
      <c r="A15" s="319" t="s">
        <v>41</v>
      </c>
      <c r="B15" s="320" t="s">
        <v>40</v>
      </c>
      <c r="C15" s="314" t="s">
        <v>45</v>
      </c>
      <c r="D15" s="577">
        <v>1508.27</v>
      </c>
      <c r="E15" s="328">
        <f>SUM(G15:L15,N15:Q15)</f>
        <v>246.76999999999998</v>
      </c>
      <c r="F15" s="325">
        <f t="shared" si="5"/>
        <v>0</v>
      </c>
      <c r="G15" s="330"/>
      <c r="H15" s="330"/>
      <c r="I15" s="330"/>
      <c r="J15" s="330">
        <v>236.6</v>
      </c>
      <c r="K15" s="330"/>
      <c r="L15" s="330"/>
      <c r="M15" s="329">
        <f>D15-BE15</f>
        <v>1179.77</v>
      </c>
      <c r="N15" s="330"/>
      <c r="O15" s="330"/>
      <c r="P15" s="330"/>
      <c r="Q15" s="330">
        <v>10.17</v>
      </c>
      <c r="R15" s="325">
        <f t="shared" si="3"/>
        <v>81.73</v>
      </c>
      <c r="S15" s="330"/>
      <c r="T15" s="330"/>
      <c r="U15" s="330"/>
      <c r="V15" s="330"/>
      <c r="W15" s="330"/>
      <c r="X15" s="330">
        <v>1.31</v>
      </c>
      <c r="Y15" s="330"/>
      <c r="Z15" s="330">
        <v>42.26</v>
      </c>
      <c r="AA15" s="552">
        <f t="shared" si="4"/>
        <v>20.29</v>
      </c>
      <c r="AB15" s="330">
        <v>0.5</v>
      </c>
      <c r="AC15" s="330">
        <v>14.4</v>
      </c>
      <c r="AD15" s="330"/>
      <c r="AE15" s="330"/>
      <c r="AF15" s="330"/>
      <c r="AG15" s="330"/>
      <c r="AH15" s="330"/>
      <c r="AI15" s="330"/>
      <c r="AJ15" s="330"/>
      <c r="AK15" s="330"/>
      <c r="AL15" s="330">
        <v>0.12</v>
      </c>
      <c r="AM15" s="330"/>
      <c r="AN15" s="330">
        <v>5.27</v>
      </c>
      <c r="AO15" s="330"/>
      <c r="AP15" s="330"/>
      <c r="AQ15" s="330"/>
      <c r="AR15" s="330"/>
      <c r="AS15" s="330"/>
      <c r="AT15" s="330"/>
      <c r="AU15" s="330">
        <v>17.87</v>
      </c>
      <c r="AV15" s="330"/>
      <c r="AW15" s="330"/>
      <c r="AX15" s="330"/>
      <c r="AY15" s="330"/>
      <c r="AZ15" s="330"/>
      <c r="BA15" s="330"/>
      <c r="BB15" s="330"/>
      <c r="BC15" s="330"/>
      <c r="BD15" s="330"/>
      <c r="BE15" s="325">
        <f>SUM(AB15:BD15,N15:Q15,G15:L15,S15:Z15)</f>
        <v>328.5</v>
      </c>
      <c r="BF15" s="314">
        <f>M60</f>
        <v>1179.77</v>
      </c>
      <c r="BG15" s="117">
        <f t="shared" si="1"/>
        <v>328.5</v>
      </c>
      <c r="BJ15" s="582"/>
      <c r="BK15" s="578"/>
    </row>
    <row r="16" spans="1:64" x14ac:dyDescent="0.25">
      <c r="A16" s="319"/>
      <c r="B16" s="333" t="s">
        <v>446</v>
      </c>
      <c r="C16" s="314" t="s">
        <v>447</v>
      </c>
      <c r="D16" s="577">
        <v>701.71</v>
      </c>
      <c r="E16" s="328">
        <f>SUM(G16:M16,O16:Q16)</f>
        <v>0</v>
      </c>
      <c r="F16" s="325">
        <f>SUM(G16:H16)</f>
        <v>0</v>
      </c>
      <c r="G16" s="330"/>
      <c r="H16" s="330"/>
      <c r="I16" s="330"/>
      <c r="J16" s="330"/>
      <c r="K16" s="330"/>
      <c r="L16" s="330"/>
      <c r="M16" s="330"/>
      <c r="N16" s="329">
        <f>D16-BE16</f>
        <v>701.71</v>
      </c>
      <c r="O16" s="330"/>
      <c r="P16" s="330"/>
      <c r="Q16" s="330"/>
      <c r="R16" s="325">
        <f t="shared" si="3"/>
        <v>0</v>
      </c>
      <c r="S16" s="330"/>
      <c r="T16" s="330"/>
      <c r="U16" s="330"/>
      <c r="V16" s="330"/>
      <c r="W16" s="330"/>
      <c r="X16" s="330"/>
      <c r="Y16" s="330"/>
      <c r="Z16" s="330"/>
      <c r="AA16" s="552">
        <f t="shared" si="4"/>
        <v>0</v>
      </c>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25">
        <f>SUM(AB16:BD16,O16:Q16,G16:M16,S16:Z16)</f>
        <v>0</v>
      </c>
      <c r="BF16" s="314">
        <f>N60</f>
        <v>701.71</v>
      </c>
      <c r="BG16" s="117"/>
      <c r="BJ16" s="583"/>
      <c r="BK16" s="578"/>
    </row>
    <row r="17" spans="1:63" x14ac:dyDescent="0.25">
      <c r="A17" s="319" t="s">
        <v>42</v>
      </c>
      <c r="B17" s="320" t="s">
        <v>90</v>
      </c>
      <c r="C17" s="314" t="s">
        <v>78</v>
      </c>
      <c r="D17" s="577">
        <v>2.2000000000000002</v>
      </c>
      <c r="E17" s="328">
        <f>SUM(G17:N17,P17:Q17)</f>
        <v>0</v>
      </c>
      <c r="F17" s="325">
        <f t="shared" si="5"/>
        <v>0</v>
      </c>
      <c r="G17" s="330"/>
      <c r="H17" s="330"/>
      <c r="I17" s="330"/>
      <c r="J17" s="330"/>
      <c r="K17" s="330"/>
      <c r="L17" s="330"/>
      <c r="M17" s="330"/>
      <c r="N17" s="330"/>
      <c r="O17" s="329">
        <f>D17-BE17</f>
        <v>2.2000000000000002</v>
      </c>
      <c r="P17" s="330"/>
      <c r="Q17" s="330"/>
      <c r="R17" s="325">
        <f t="shared" si="3"/>
        <v>0</v>
      </c>
      <c r="S17" s="330"/>
      <c r="T17" s="330"/>
      <c r="U17" s="330"/>
      <c r="V17" s="330"/>
      <c r="W17" s="330"/>
      <c r="X17" s="330"/>
      <c r="Y17" s="330"/>
      <c r="Z17" s="330"/>
      <c r="AA17" s="552">
        <f t="shared" si="4"/>
        <v>0</v>
      </c>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25">
        <f>SUM(AB17:BD17,P17:Q17,G17:N17,S17:Z17)</f>
        <v>0</v>
      </c>
      <c r="BF17" s="314">
        <f>O60</f>
        <v>2.2000000000000002</v>
      </c>
      <c r="BG17" s="117">
        <f t="shared" ref="BG17:BG27" si="6">D17-BF17</f>
        <v>0</v>
      </c>
      <c r="BJ17" s="583"/>
      <c r="BK17" s="578"/>
    </row>
    <row r="18" spans="1:63" x14ac:dyDescent="0.25">
      <c r="A18" s="319" t="s">
        <v>52</v>
      </c>
      <c r="B18" s="320" t="s">
        <v>50</v>
      </c>
      <c r="C18" s="314" t="s">
        <v>51</v>
      </c>
      <c r="D18" s="590"/>
      <c r="E18" s="328">
        <f>SUM(G18:O18,Q18)</f>
        <v>0</v>
      </c>
      <c r="F18" s="325">
        <f t="shared" si="5"/>
        <v>0</v>
      </c>
      <c r="G18" s="330"/>
      <c r="H18" s="330"/>
      <c r="I18" s="330"/>
      <c r="J18" s="330"/>
      <c r="K18" s="330"/>
      <c r="L18" s="330"/>
      <c r="M18" s="330"/>
      <c r="N18" s="330"/>
      <c r="O18" s="330"/>
      <c r="P18" s="329">
        <f>D18-BE18</f>
        <v>0</v>
      </c>
      <c r="Q18" s="330"/>
      <c r="R18" s="325">
        <f t="shared" si="3"/>
        <v>0</v>
      </c>
      <c r="S18" s="330"/>
      <c r="T18" s="330"/>
      <c r="U18" s="330"/>
      <c r="V18" s="330"/>
      <c r="W18" s="330"/>
      <c r="X18" s="330"/>
      <c r="Y18" s="330"/>
      <c r="Z18" s="330"/>
      <c r="AA18" s="552">
        <f t="shared" si="4"/>
        <v>0</v>
      </c>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25">
        <f>SUM(AB18:BD18,Q18,G18:O18,S18:Z18)</f>
        <v>0</v>
      </c>
      <c r="BF18" s="314">
        <f>P60</f>
        <v>0</v>
      </c>
      <c r="BG18" s="117">
        <f t="shared" si="6"/>
        <v>0</v>
      </c>
      <c r="BJ18" s="582"/>
      <c r="BK18" s="578"/>
    </row>
    <row r="19" spans="1:63" ht="16.5" thickBot="1" x14ac:dyDescent="0.3">
      <c r="A19" s="319" t="s">
        <v>192</v>
      </c>
      <c r="B19" s="320" t="s">
        <v>57</v>
      </c>
      <c r="C19" s="314" t="s">
        <v>58</v>
      </c>
      <c r="D19" s="589">
        <v>1.51</v>
      </c>
      <c r="E19" s="328">
        <f>SUM(G19:P19)</f>
        <v>0</v>
      </c>
      <c r="F19" s="325">
        <f>SUM(G19:H19)</f>
        <v>0</v>
      </c>
      <c r="G19" s="330"/>
      <c r="H19" s="330"/>
      <c r="I19" s="330"/>
      <c r="J19" s="330"/>
      <c r="K19" s="330"/>
      <c r="L19" s="330"/>
      <c r="M19" s="330"/>
      <c r="N19" s="330"/>
      <c r="O19" s="330"/>
      <c r="P19" s="330"/>
      <c r="Q19" s="329">
        <f>D19-BE19</f>
        <v>1.51</v>
      </c>
      <c r="R19" s="325">
        <f t="shared" si="3"/>
        <v>0</v>
      </c>
      <c r="S19" s="330"/>
      <c r="T19" s="330"/>
      <c r="U19" s="330"/>
      <c r="V19" s="330"/>
      <c r="W19" s="330"/>
      <c r="X19" s="330"/>
      <c r="Y19" s="330"/>
      <c r="Z19" s="330"/>
      <c r="AA19" s="552">
        <f t="shared" si="4"/>
        <v>0</v>
      </c>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25">
        <f>SUM(AB19:BD19,G19:P19,S19:Z19)</f>
        <v>0</v>
      </c>
      <c r="BF19" s="314">
        <f>Q60</f>
        <v>11.68</v>
      </c>
      <c r="BG19" s="117">
        <f t="shared" si="6"/>
        <v>-10.17</v>
      </c>
      <c r="BJ19" s="583"/>
      <c r="BK19" s="578"/>
    </row>
    <row r="20" spans="1:63" x14ac:dyDescent="0.25">
      <c r="A20" s="319">
        <v>2</v>
      </c>
      <c r="B20" s="319" t="s">
        <v>36</v>
      </c>
      <c r="C20" s="314" t="s">
        <v>28</v>
      </c>
      <c r="D20" s="590">
        <f>D21+D22+D23+D24+D25+D26+D27+D28+D29+D46+D47+D48+D49+D50+D51+D52+D53+D54+D55+D56+D57</f>
        <v>378.65</v>
      </c>
      <c r="E20" s="328">
        <f>SUM(G20:Q20)</f>
        <v>0</v>
      </c>
      <c r="F20" s="325">
        <f>SUM(G20:H20)</f>
        <v>0</v>
      </c>
      <c r="G20" s="325">
        <f t="shared" ref="G20:Q20" si="7">SUM(G21:G28,G30:G57)</f>
        <v>0</v>
      </c>
      <c r="H20" s="325">
        <f t="shared" si="7"/>
        <v>0</v>
      </c>
      <c r="I20" s="325">
        <f t="shared" si="7"/>
        <v>0</v>
      </c>
      <c r="J20" s="325">
        <f t="shared" si="7"/>
        <v>0</v>
      </c>
      <c r="K20" s="325">
        <f t="shared" si="7"/>
        <v>0</v>
      </c>
      <c r="L20" s="325">
        <f t="shared" si="7"/>
        <v>0</v>
      </c>
      <c r="M20" s="325">
        <f t="shared" si="7"/>
        <v>0</v>
      </c>
      <c r="N20" s="325">
        <f t="shared" si="7"/>
        <v>0</v>
      </c>
      <c r="O20" s="325">
        <f t="shared" si="7"/>
        <v>0</v>
      </c>
      <c r="P20" s="325">
        <f t="shared" si="7"/>
        <v>0</v>
      </c>
      <c r="Q20" s="325">
        <f t="shared" si="7"/>
        <v>0</v>
      </c>
      <c r="R20" s="329">
        <f>D20-BE20</f>
        <v>377.54999999999995</v>
      </c>
      <c r="S20" s="325">
        <f>SUM(S30:S57,S22:S28)</f>
        <v>0.14000000000000001</v>
      </c>
      <c r="T20" s="325">
        <f>SUM(T30:T57,T21,T23:T28)</f>
        <v>0.21</v>
      </c>
      <c r="U20" s="325">
        <f>SUM(U21:U22,U30:U57,U24:U28)</f>
        <v>0</v>
      </c>
      <c r="V20" s="325">
        <f>SUM(V21:V23,V30:V57,V25:V28)</f>
        <v>0</v>
      </c>
      <c r="W20" s="325">
        <f>SUM(W21:W24,W30:W57,W26:W28)</f>
        <v>0</v>
      </c>
      <c r="X20" s="325">
        <f>SUM(X21:X25,X30:X57,X27:X28)</f>
        <v>0</v>
      </c>
      <c r="Y20" s="325">
        <f>SUM(Y21:Y26,Y30:Y57,Y28)</f>
        <v>0</v>
      </c>
      <c r="Z20" s="325">
        <f>SUM(Z21:Z27,Z30:Z57)</f>
        <v>0</v>
      </c>
      <c r="AA20" s="551">
        <f>SUM(AA21:AA28,AA30:AA57)</f>
        <v>0</v>
      </c>
      <c r="AB20" s="325">
        <f>SUM(AB21:AB28,AB31:AB57)</f>
        <v>0</v>
      </c>
      <c r="AC20" s="325">
        <f>SUM(AC21:AC28,AC32:AC57,AC30:AC30)</f>
        <v>0</v>
      </c>
      <c r="AD20" s="325">
        <f>SUM(AD21:AD28,AD33:AD57,AD30:AD31)</f>
        <v>0</v>
      </c>
      <c r="AE20" s="325">
        <f>SUM(AE21:AE28,AE34:AE57,AE30:AE32)</f>
        <v>0</v>
      </c>
      <c r="AF20" s="325">
        <f>SUM(AF21:AF28,AF35:AF57,AF30:AF33)</f>
        <v>0</v>
      </c>
      <c r="AG20" s="325">
        <f>SUM(AG21:AG28,AG36:AG57,AG30:AG34)</f>
        <v>0</v>
      </c>
      <c r="AH20" s="325">
        <f>SUM(AH21:AH28,AH37:AH57,AH30:AH35)</f>
        <v>0</v>
      </c>
      <c r="AI20" s="325">
        <f>SUM(AI21:AI28,AI38:AI57,AI30:AI36)</f>
        <v>0</v>
      </c>
      <c r="AJ20" s="325">
        <f>SUM(AJ21:AJ28,AJ39:AJ57,AJ30:AJ37)</f>
        <v>0</v>
      </c>
      <c r="AK20" s="325">
        <f>SUM(AK21:AK28,AK40:AK57,AK30:AK38)</f>
        <v>0</v>
      </c>
      <c r="AL20" s="325">
        <f>SUM(AL21:AL28,AL41:AL57,AL30:AL39)</f>
        <v>0</v>
      </c>
      <c r="AM20" s="325">
        <f>SUM(AM21:AM28,AM42:AM57,AM30:AM40)</f>
        <v>0</v>
      </c>
      <c r="AN20" s="325">
        <f>SUM(AN21:AN28,AN43:AN57,AN30:AN41)</f>
        <v>0</v>
      </c>
      <c r="AO20" s="325">
        <f>SUM(AO21:AO28,AO44:AO57,AO30:AO42)</f>
        <v>0</v>
      </c>
      <c r="AP20" s="325">
        <f>SUM(AP21:AP28,AP45:AP57,AP30:AP43)</f>
        <v>0</v>
      </c>
      <c r="AQ20" s="325">
        <f>SUM(AQ21:AQ28,AQ46:AQ57,AQ30:AQ44)</f>
        <v>0</v>
      </c>
      <c r="AR20" s="325">
        <f>SUM(AR21:AR28,AR47:AR57,AR30:AR45)</f>
        <v>0</v>
      </c>
      <c r="AS20" s="325">
        <f>SUM(AS21:AS28,AS48:AS57,AS30:AS46)</f>
        <v>0.24</v>
      </c>
      <c r="AT20" s="325">
        <f>SUM(AT21:AT28,AT49:AT57,AT30:AT47)</f>
        <v>0.43</v>
      </c>
      <c r="AU20" s="325">
        <f>SUM(AU21:AU28,AU50:AU57,AU30:AU48)</f>
        <v>0.08</v>
      </c>
      <c r="AV20" s="325">
        <f>SUM(AV21:AV28,AV51:AV57,AV30:AV49)</f>
        <v>0</v>
      </c>
      <c r="AW20" s="325">
        <f>SUM(AW21:AW28,AW52:AW57,AW30:AW50)</f>
        <v>0</v>
      </c>
      <c r="AX20" s="325">
        <f>SUM(AX21:AX28,AX53:AX57,AX30:AX51)</f>
        <v>0</v>
      </c>
      <c r="AY20" s="325">
        <f>SUM(AY21:AY28,AY54:AY57,AY30:AY52)</f>
        <v>0</v>
      </c>
      <c r="AZ20" s="325">
        <f>SUM(AZ21:AZ28,AZ55:AZ57,AZ30:AZ53)</f>
        <v>0</v>
      </c>
      <c r="BA20" s="325">
        <f>SUM(BA21:BA28,BA56:BA57,BA30:BA54)</f>
        <v>0</v>
      </c>
      <c r="BB20" s="325">
        <f>SUM(BB21:BB28,BB57,BB30:BB55)</f>
        <v>0</v>
      </c>
      <c r="BC20" s="325">
        <f>SUM(BC21:BC28,BC30:BC56)</f>
        <v>0</v>
      </c>
      <c r="BD20" s="325">
        <f>SUM(BD21:BD28,BD30:BD57)</f>
        <v>0</v>
      </c>
      <c r="BE20" s="325">
        <f>SUM(BE21:BE28,BE30:BE57)</f>
        <v>1.0999999999999999</v>
      </c>
      <c r="BF20" s="314">
        <f>R60</f>
        <v>530.67999999999995</v>
      </c>
      <c r="BG20" s="117">
        <f t="shared" si="6"/>
        <v>-152.02999999999997</v>
      </c>
      <c r="BH20" s="292"/>
      <c r="BI20" s="293"/>
      <c r="BJ20" s="583"/>
      <c r="BK20" s="578"/>
    </row>
    <row r="21" spans="1:63" x14ac:dyDescent="0.25">
      <c r="A21" s="319" t="s">
        <v>21</v>
      </c>
      <c r="B21" s="320" t="s">
        <v>17</v>
      </c>
      <c r="C21" s="314" t="s">
        <v>29</v>
      </c>
      <c r="D21" s="594"/>
      <c r="E21" s="328">
        <f>SUM(G21:Q21)</f>
        <v>0</v>
      </c>
      <c r="F21" s="325">
        <f t="shared" ref="F21:F56" si="8">SUM(G21:H21)</f>
        <v>0</v>
      </c>
      <c r="G21" s="330"/>
      <c r="H21" s="330"/>
      <c r="I21" s="330"/>
      <c r="J21" s="330"/>
      <c r="K21" s="330"/>
      <c r="L21" s="330"/>
      <c r="M21" s="330"/>
      <c r="N21" s="330"/>
      <c r="O21" s="330"/>
      <c r="P21" s="330"/>
      <c r="Q21" s="330"/>
      <c r="R21" s="325">
        <f>SUM(T21:Z21,AB21:BC21)</f>
        <v>0</v>
      </c>
      <c r="S21" s="329">
        <f>D21-BE21</f>
        <v>0</v>
      </c>
      <c r="T21" s="330"/>
      <c r="U21" s="330"/>
      <c r="V21" s="330"/>
      <c r="W21" s="330"/>
      <c r="X21" s="330"/>
      <c r="Y21" s="330"/>
      <c r="Z21" s="330"/>
      <c r="AA21" s="551">
        <f>SUM(AB21:AQ21)</f>
        <v>0</v>
      </c>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25">
        <f>SUM(AB21:BD21,G21:Q21,T21:Z21)</f>
        <v>0</v>
      </c>
      <c r="BF21" s="314">
        <f>S60</f>
        <v>0.14000000000000001</v>
      </c>
      <c r="BG21" s="117">
        <f t="shared" si="6"/>
        <v>-0.14000000000000001</v>
      </c>
      <c r="BH21" s="294"/>
      <c r="BI21" s="295"/>
      <c r="BJ21" s="583"/>
      <c r="BK21" s="578"/>
    </row>
    <row r="22" spans="1:63" x14ac:dyDescent="0.25">
      <c r="A22" s="319" t="s">
        <v>10</v>
      </c>
      <c r="B22" s="320" t="s">
        <v>18</v>
      </c>
      <c r="C22" s="314" t="s">
        <v>30</v>
      </c>
      <c r="D22" s="590"/>
      <c r="E22" s="328">
        <f>SUM(G22:Q22)</f>
        <v>0</v>
      </c>
      <c r="F22" s="325">
        <f t="shared" si="8"/>
        <v>0</v>
      </c>
      <c r="G22" s="330"/>
      <c r="H22" s="330"/>
      <c r="I22" s="330"/>
      <c r="J22" s="330"/>
      <c r="K22" s="330"/>
      <c r="L22" s="330"/>
      <c r="M22" s="330"/>
      <c r="N22" s="330"/>
      <c r="O22" s="330"/>
      <c r="P22" s="330"/>
      <c r="Q22" s="330"/>
      <c r="R22" s="325">
        <f>SUM(S22,U22:Z22,AB22:BC22)</f>
        <v>0</v>
      </c>
      <c r="S22" s="330"/>
      <c r="T22" s="329">
        <f>D22-BE22</f>
        <v>0</v>
      </c>
      <c r="U22" s="330"/>
      <c r="V22" s="330"/>
      <c r="W22" s="330"/>
      <c r="X22" s="330"/>
      <c r="Y22" s="330"/>
      <c r="Z22" s="330"/>
      <c r="AA22" s="551">
        <f t="shared" ref="AA22:AA28" si="9">SUM(AB22:AQ22)</f>
        <v>0</v>
      </c>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25">
        <f>SUM(AB22:BD22,G22:Q22,U22:Z22,S22)</f>
        <v>0</v>
      </c>
      <c r="BF22" s="314">
        <f>T60</f>
        <v>0.21</v>
      </c>
      <c r="BG22" s="117">
        <f t="shared" si="6"/>
        <v>-0.21</v>
      </c>
      <c r="BH22" s="296"/>
      <c r="BI22" s="295"/>
      <c r="BJ22" s="583"/>
      <c r="BK22" s="578"/>
    </row>
    <row r="23" spans="1:63" x14ac:dyDescent="0.25">
      <c r="A23" s="319" t="s">
        <v>11</v>
      </c>
      <c r="B23" s="320" t="s">
        <v>19</v>
      </c>
      <c r="C23" s="314" t="s">
        <v>131</v>
      </c>
      <c r="D23" s="590"/>
      <c r="E23" s="328">
        <f t="shared" ref="E23:E58" si="10">SUM(G23:Q23)</f>
        <v>0</v>
      </c>
      <c r="F23" s="325">
        <f t="shared" si="8"/>
        <v>0</v>
      </c>
      <c r="G23" s="330"/>
      <c r="H23" s="330"/>
      <c r="I23" s="330"/>
      <c r="J23" s="330"/>
      <c r="K23" s="330"/>
      <c r="L23" s="330"/>
      <c r="M23" s="330"/>
      <c r="N23" s="330"/>
      <c r="O23" s="330"/>
      <c r="P23" s="330"/>
      <c r="Q23" s="330"/>
      <c r="R23" s="325">
        <f>SUM(S23:T23,V23:Z23,AB23:BC23)</f>
        <v>0</v>
      </c>
      <c r="S23" s="330"/>
      <c r="T23" s="330"/>
      <c r="U23" s="329">
        <f>D23-BE23</f>
        <v>0</v>
      </c>
      <c r="V23" s="330"/>
      <c r="W23" s="330"/>
      <c r="X23" s="330"/>
      <c r="Y23" s="330"/>
      <c r="Z23" s="330"/>
      <c r="AA23" s="551">
        <f t="shared" si="9"/>
        <v>0</v>
      </c>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25">
        <f>SUM(AB23:BD23,G23:Q23,V23:Z23,S23:T23)</f>
        <v>0</v>
      </c>
      <c r="BF23" s="314">
        <f>U60</f>
        <v>0</v>
      </c>
      <c r="BG23" s="117">
        <f t="shared" si="6"/>
        <v>0</v>
      </c>
      <c r="BH23" s="296"/>
      <c r="BI23" s="295"/>
      <c r="BJ23" s="583"/>
      <c r="BK23" s="578"/>
    </row>
    <row r="24" spans="1:63" x14ac:dyDescent="0.25">
      <c r="A24" s="319" t="s">
        <v>13</v>
      </c>
      <c r="B24" s="320" t="s">
        <v>91</v>
      </c>
      <c r="C24" s="314" t="s">
        <v>135</v>
      </c>
      <c r="D24" s="590"/>
      <c r="E24" s="328">
        <f t="shared" si="10"/>
        <v>0</v>
      </c>
      <c r="F24" s="325">
        <f t="shared" si="8"/>
        <v>0</v>
      </c>
      <c r="G24" s="330"/>
      <c r="H24" s="330"/>
      <c r="I24" s="330"/>
      <c r="J24" s="330"/>
      <c r="K24" s="330"/>
      <c r="L24" s="330"/>
      <c r="M24" s="330"/>
      <c r="N24" s="330"/>
      <c r="O24" s="330"/>
      <c r="P24" s="330"/>
      <c r="Q24" s="330"/>
      <c r="R24" s="325">
        <f>SUM(S24:U24,AB24:BC24,W24:Z24)</f>
        <v>0</v>
      </c>
      <c r="S24" s="330"/>
      <c r="T24" s="330"/>
      <c r="U24" s="330"/>
      <c r="V24" s="329">
        <f>D24-BE24</f>
        <v>0</v>
      </c>
      <c r="W24" s="330"/>
      <c r="X24" s="330"/>
      <c r="Y24" s="330"/>
      <c r="Z24" s="330"/>
      <c r="AA24" s="551">
        <f t="shared" si="9"/>
        <v>0</v>
      </c>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25">
        <f>SUM(AB24:BD24,G24:Q24,W24:Z24,S24:U24)</f>
        <v>0</v>
      </c>
      <c r="BF24" s="314">
        <f>V60</f>
        <v>25</v>
      </c>
      <c r="BG24" s="117">
        <f t="shared" si="6"/>
        <v>-25</v>
      </c>
      <c r="BH24" s="296"/>
      <c r="BI24" s="295"/>
      <c r="BJ24" s="583"/>
      <c r="BK24" s="578"/>
    </row>
    <row r="25" spans="1:63" x14ac:dyDescent="0.25">
      <c r="A25" s="319" t="s">
        <v>14</v>
      </c>
      <c r="B25" s="320" t="s">
        <v>92</v>
      </c>
      <c r="C25" s="314" t="s">
        <v>133</v>
      </c>
      <c r="D25" s="578">
        <v>0.22</v>
      </c>
      <c r="E25" s="328">
        <f t="shared" si="10"/>
        <v>0</v>
      </c>
      <c r="F25" s="325">
        <f t="shared" si="8"/>
        <v>0</v>
      </c>
      <c r="G25" s="330"/>
      <c r="H25" s="330"/>
      <c r="I25" s="330"/>
      <c r="J25" s="330"/>
      <c r="K25" s="330"/>
      <c r="L25" s="330"/>
      <c r="M25" s="330"/>
      <c r="N25" s="330"/>
      <c r="O25" s="330"/>
      <c r="P25" s="330"/>
      <c r="Q25" s="330"/>
      <c r="R25" s="325">
        <f>SUM(S25:V25,AB25:BC25,X25:Z25)</f>
        <v>0</v>
      </c>
      <c r="S25" s="330"/>
      <c r="T25" s="330"/>
      <c r="U25" s="330"/>
      <c r="V25" s="330"/>
      <c r="W25" s="329">
        <f>D25-BE25</f>
        <v>0.22</v>
      </c>
      <c r="X25" s="330"/>
      <c r="Y25" s="330"/>
      <c r="Z25" s="330"/>
      <c r="AA25" s="551">
        <f t="shared" si="9"/>
        <v>0</v>
      </c>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25">
        <f>SUM(AB25:BD25,G25:Q25,X25:Z25,S25:V25)</f>
        <v>0</v>
      </c>
      <c r="BF25" s="314">
        <f>W60</f>
        <v>2.6700000000000004</v>
      </c>
      <c r="BG25" s="117">
        <f t="shared" si="6"/>
        <v>-2.4500000000000002</v>
      </c>
      <c r="BH25" s="296"/>
      <c r="BI25" s="295"/>
      <c r="BJ25" s="583"/>
      <c r="BK25" s="578"/>
    </row>
    <row r="26" spans="1:63" x14ac:dyDescent="0.25">
      <c r="A26" s="319" t="s">
        <v>22</v>
      </c>
      <c r="B26" s="320" t="s">
        <v>93</v>
      </c>
      <c r="C26" s="314" t="s">
        <v>53</v>
      </c>
      <c r="D26" s="578">
        <v>11.63</v>
      </c>
      <c r="E26" s="328">
        <f t="shared" si="10"/>
        <v>0</v>
      </c>
      <c r="F26" s="325">
        <f t="shared" si="8"/>
        <v>0</v>
      </c>
      <c r="G26" s="330"/>
      <c r="H26" s="330"/>
      <c r="I26" s="330"/>
      <c r="J26" s="330"/>
      <c r="K26" s="330"/>
      <c r="L26" s="330"/>
      <c r="M26" s="330"/>
      <c r="N26" s="330"/>
      <c r="O26" s="330"/>
      <c r="P26" s="330"/>
      <c r="Q26" s="330"/>
      <c r="R26" s="325">
        <f>SUM(S26:W26,AB26:BC26,Y26:Z26)</f>
        <v>0</v>
      </c>
      <c r="S26" s="330"/>
      <c r="T26" s="330"/>
      <c r="U26" s="330"/>
      <c r="V26" s="330"/>
      <c r="W26" s="330"/>
      <c r="X26" s="329">
        <f>D26-BE26</f>
        <v>11.63</v>
      </c>
      <c r="Y26" s="330"/>
      <c r="Z26" s="330"/>
      <c r="AA26" s="551">
        <f t="shared" si="9"/>
        <v>0</v>
      </c>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25">
        <f>SUM(AB26:BD26,G26:Q26,Y26:Z26,S26:W26)</f>
        <v>0</v>
      </c>
      <c r="BF26" s="314">
        <f>X60</f>
        <v>15.25</v>
      </c>
      <c r="BG26" s="117">
        <f t="shared" si="6"/>
        <v>-3.6199999999999992</v>
      </c>
      <c r="BH26" s="296"/>
      <c r="BI26" s="295"/>
      <c r="BJ26" s="583"/>
      <c r="BK26" s="578"/>
    </row>
    <row r="27" spans="1:63" x14ac:dyDescent="0.25">
      <c r="A27" s="319" t="s">
        <v>23</v>
      </c>
      <c r="B27" s="320" t="s">
        <v>94</v>
      </c>
      <c r="C27" s="314" t="s">
        <v>46</v>
      </c>
      <c r="D27" s="578"/>
      <c r="E27" s="328">
        <f t="shared" si="10"/>
        <v>0</v>
      </c>
      <c r="F27" s="325">
        <f t="shared" si="8"/>
        <v>0</v>
      </c>
      <c r="G27" s="330"/>
      <c r="H27" s="330"/>
      <c r="I27" s="330"/>
      <c r="J27" s="330"/>
      <c r="K27" s="330"/>
      <c r="L27" s="330"/>
      <c r="M27" s="330"/>
      <c r="N27" s="330"/>
      <c r="O27" s="330"/>
      <c r="P27" s="330"/>
      <c r="Q27" s="330"/>
      <c r="R27" s="325">
        <f>SUM(S27:X27,AB27:BC27,Z27)</f>
        <v>0</v>
      </c>
      <c r="S27" s="330"/>
      <c r="T27" s="330"/>
      <c r="U27" s="330"/>
      <c r="V27" s="330"/>
      <c r="W27" s="330"/>
      <c r="X27" s="330"/>
      <c r="Y27" s="329">
        <f>D27-BE27</f>
        <v>0</v>
      </c>
      <c r="Z27" s="330"/>
      <c r="AA27" s="551">
        <f t="shared" si="9"/>
        <v>0</v>
      </c>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25">
        <f>SUM(AB27:BD27,G27:Q27,Z27,S27:X27)</f>
        <v>0</v>
      </c>
      <c r="BF27" s="314">
        <f>Y60</f>
        <v>0</v>
      </c>
      <c r="BG27" s="117">
        <f t="shared" si="6"/>
        <v>0</v>
      </c>
      <c r="BH27" s="296"/>
      <c r="BI27" s="295"/>
      <c r="BJ27" s="583"/>
      <c r="BK27" s="578"/>
    </row>
    <row r="28" spans="1:63" x14ac:dyDescent="0.25">
      <c r="A28" s="319"/>
      <c r="B28" s="320" t="s">
        <v>106</v>
      </c>
      <c r="C28" s="314" t="s">
        <v>54</v>
      </c>
      <c r="D28" s="578">
        <v>4.18</v>
      </c>
      <c r="E28" s="328">
        <f t="shared" si="10"/>
        <v>0</v>
      </c>
      <c r="F28" s="325">
        <f t="shared" si="8"/>
        <v>0</v>
      </c>
      <c r="G28" s="330"/>
      <c r="H28" s="330"/>
      <c r="I28" s="330"/>
      <c r="J28" s="330"/>
      <c r="K28" s="330"/>
      <c r="L28" s="330"/>
      <c r="M28" s="330"/>
      <c r="N28" s="330"/>
      <c r="O28" s="330"/>
      <c r="P28" s="330"/>
      <c r="Q28" s="330"/>
      <c r="R28" s="325">
        <f>SUM(S28:Y28,AB28:BC28)</f>
        <v>0</v>
      </c>
      <c r="S28" s="330"/>
      <c r="T28" s="330"/>
      <c r="U28" s="330"/>
      <c r="V28" s="330"/>
      <c r="W28" s="330"/>
      <c r="X28" s="330"/>
      <c r="Y28" s="330"/>
      <c r="Z28" s="329">
        <f>D28-BE28</f>
        <v>4.18</v>
      </c>
      <c r="AA28" s="551">
        <f t="shared" si="9"/>
        <v>0</v>
      </c>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25">
        <f>SUM(AB28:BD28,G28:Q28,S28:Y28)</f>
        <v>0</v>
      </c>
      <c r="BF28" s="314">
        <f>Z60</f>
        <v>55.44</v>
      </c>
      <c r="BG28" s="117"/>
      <c r="BH28" s="296"/>
      <c r="BI28" s="295"/>
      <c r="BJ28" s="583"/>
      <c r="BK28" s="578"/>
    </row>
    <row r="29" spans="1:63" s="554" customFormat="1" x14ac:dyDescent="0.25">
      <c r="A29" s="555" t="s">
        <v>47</v>
      </c>
      <c r="B29" s="556" t="s">
        <v>139</v>
      </c>
      <c r="C29" s="557" t="s">
        <v>31</v>
      </c>
      <c r="D29" s="595">
        <f>SUM(D30:D45)</f>
        <v>162.54999999999998</v>
      </c>
      <c r="E29" s="559">
        <f t="shared" si="10"/>
        <v>0</v>
      </c>
      <c r="F29" s="551">
        <f t="shared" si="8"/>
        <v>0</v>
      </c>
      <c r="G29" s="551">
        <f>SUM(G30:G45)</f>
        <v>0</v>
      </c>
      <c r="H29" s="551">
        <f t="shared" ref="H29:Z29" si="11">SUM(H30:H45)</f>
        <v>0</v>
      </c>
      <c r="I29" s="551">
        <f t="shared" si="11"/>
        <v>0</v>
      </c>
      <c r="J29" s="551">
        <f t="shared" si="11"/>
        <v>0</v>
      </c>
      <c r="K29" s="551">
        <f t="shared" si="11"/>
        <v>0</v>
      </c>
      <c r="L29" s="551">
        <f t="shared" si="11"/>
        <v>0</v>
      </c>
      <c r="M29" s="551">
        <f t="shared" si="11"/>
        <v>0</v>
      </c>
      <c r="N29" s="551">
        <f t="shared" si="11"/>
        <v>0</v>
      </c>
      <c r="O29" s="551">
        <f t="shared" si="11"/>
        <v>0</v>
      </c>
      <c r="P29" s="551">
        <f t="shared" si="11"/>
        <v>0</v>
      </c>
      <c r="Q29" s="551">
        <f t="shared" si="11"/>
        <v>0</v>
      </c>
      <c r="R29" s="551">
        <f t="shared" si="11"/>
        <v>0.91999999999999993</v>
      </c>
      <c r="S29" s="551">
        <f t="shared" si="11"/>
        <v>0.14000000000000001</v>
      </c>
      <c r="T29" s="551">
        <f t="shared" si="11"/>
        <v>0.21</v>
      </c>
      <c r="U29" s="551">
        <f t="shared" si="11"/>
        <v>0</v>
      </c>
      <c r="V29" s="551">
        <f t="shared" si="11"/>
        <v>0</v>
      </c>
      <c r="W29" s="551">
        <f t="shared" si="11"/>
        <v>0</v>
      </c>
      <c r="X29" s="551">
        <f t="shared" si="11"/>
        <v>0</v>
      </c>
      <c r="Y29" s="551">
        <f t="shared" si="11"/>
        <v>0</v>
      </c>
      <c r="Z29" s="551">
        <f t="shared" si="11"/>
        <v>0</v>
      </c>
      <c r="AA29" s="551">
        <f>D29-BE29</f>
        <v>161.63</v>
      </c>
      <c r="AB29" s="551">
        <f>SUM(AB31:AB45)</f>
        <v>0</v>
      </c>
      <c r="AC29" s="551">
        <f>SUM(AC30,AC32:AC45)</f>
        <v>0</v>
      </c>
      <c r="AD29" s="551">
        <f>SUM(AD30:AD31,AD33:AD45)</f>
        <v>0</v>
      </c>
      <c r="AE29" s="551">
        <f>SUM(AE30:AE32,AE34:AE45)</f>
        <v>0</v>
      </c>
      <c r="AF29" s="551">
        <f>SUM(AF30:AF33,AF35:AF45)</f>
        <v>0</v>
      </c>
      <c r="AG29" s="551">
        <f>SUM(AG30:AG34,AG36:AG45)</f>
        <v>0</v>
      </c>
      <c r="AH29" s="551">
        <f>SUM(AH30:AH35,AH37:AH45)</f>
        <v>0</v>
      </c>
      <c r="AI29" s="551">
        <f>SUM(AI30:AI36,AI38:AI45)</f>
        <v>0</v>
      </c>
      <c r="AJ29" s="551">
        <f>SUM(AJ30:AJ37,AJ39:AJ45)</f>
        <v>0</v>
      </c>
      <c r="AK29" s="551">
        <f>SUM(AK30:AK38,AK40:AK45)</f>
        <v>0</v>
      </c>
      <c r="AL29" s="551">
        <f>SUM(AL30:AL39,AL41:AL45)</f>
        <v>0</v>
      </c>
      <c r="AM29" s="551">
        <f>SUM(AM30:AM40,AM42:AM45)</f>
        <v>0</v>
      </c>
      <c r="AN29" s="551">
        <f>SUM(AN30:AN41,AN43:AN45)</f>
        <v>0</v>
      </c>
      <c r="AO29" s="551">
        <f>SUM(AO30:AO42,AO44:AO45)</f>
        <v>0</v>
      </c>
      <c r="AP29" s="551">
        <f>SUM(AP30:AP43,AP45)</f>
        <v>0</v>
      </c>
      <c r="AQ29" s="551">
        <f>SUM(AQ30:AQ44)</f>
        <v>0</v>
      </c>
      <c r="AR29" s="551">
        <f>SUM(AR30:AR45)</f>
        <v>0</v>
      </c>
      <c r="AS29" s="551">
        <f t="shared" ref="AS29:BD29" si="12">SUM(AS30:AS45)</f>
        <v>0.06</v>
      </c>
      <c r="AT29" s="551">
        <f t="shared" si="12"/>
        <v>0.43</v>
      </c>
      <c r="AU29" s="551">
        <f t="shared" si="12"/>
        <v>0.08</v>
      </c>
      <c r="AV29" s="551">
        <f t="shared" si="12"/>
        <v>0</v>
      </c>
      <c r="AW29" s="551">
        <f t="shared" si="12"/>
        <v>0</v>
      </c>
      <c r="AX29" s="551">
        <f t="shared" si="12"/>
        <v>0</v>
      </c>
      <c r="AY29" s="551">
        <f t="shared" si="12"/>
        <v>0</v>
      </c>
      <c r="AZ29" s="551">
        <f t="shared" si="12"/>
        <v>0</v>
      </c>
      <c r="BA29" s="551">
        <f t="shared" si="12"/>
        <v>0</v>
      </c>
      <c r="BB29" s="551">
        <f t="shared" si="12"/>
        <v>0</v>
      </c>
      <c r="BC29" s="551">
        <f t="shared" si="12"/>
        <v>0</v>
      </c>
      <c r="BD29" s="551">
        <f t="shared" si="12"/>
        <v>0</v>
      </c>
      <c r="BE29" s="551">
        <f>SUM(BE30:BE45)</f>
        <v>0.91999999999999993</v>
      </c>
      <c r="BF29" s="557">
        <f>AA60</f>
        <v>192.01999999999998</v>
      </c>
      <c r="BG29" s="560">
        <f>D29-BF29</f>
        <v>-29.47</v>
      </c>
      <c r="BH29" s="561"/>
      <c r="BI29" s="562"/>
      <c r="BJ29" s="583"/>
      <c r="BK29" s="578"/>
    </row>
    <row r="30" spans="1:63" x14ac:dyDescent="0.25">
      <c r="A30" s="319" t="s">
        <v>442</v>
      </c>
      <c r="B30" s="320" t="s">
        <v>248</v>
      </c>
      <c r="C30" s="314" t="s">
        <v>249</v>
      </c>
      <c r="D30" s="579">
        <v>104.12</v>
      </c>
      <c r="E30" s="328">
        <f t="shared" si="10"/>
        <v>0</v>
      </c>
      <c r="F30" s="325">
        <f t="shared" si="8"/>
        <v>0</v>
      </c>
      <c r="G30" s="330"/>
      <c r="H30" s="330"/>
      <c r="I30" s="330"/>
      <c r="J30" s="330"/>
      <c r="K30" s="330"/>
      <c r="L30" s="330"/>
      <c r="M30" s="330"/>
      <c r="N30" s="330"/>
      <c r="O30" s="330"/>
      <c r="P30" s="330"/>
      <c r="Q30" s="330"/>
      <c r="R30" s="325">
        <f>SUM(S30:Z30,AC30:BC30)</f>
        <v>0</v>
      </c>
      <c r="S30" s="330"/>
      <c r="T30" s="330"/>
      <c r="U30" s="330"/>
      <c r="V30" s="330"/>
      <c r="W30" s="330"/>
      <c r="X30" s="330"/>
      <c r="Y30" s="330"/>
      <c r="Z30" s="330"/>
      <c r="AA30" s="551">
        <f>SUM(AC30:AQ30)</f>
        <v>0</v>
      </c>
      <c r="AB30" s="337">
        <f>D30-BE30</f>
        <v>104.12</v>
      </c>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25">
        <f>SUM(G30:Q30,S30:Z30,AC30:BD30)</f>
        <v>0</v>
      </c>
      <c r="BF30" s="314">
        <f>AB60</f>
        <v>109.64</v>
      </c>
      <c r="BG30" s="117">
        <f t="shared" ref="BG30:BG58" si="13">D30-BF30</f>
        <v>-5.519999999999996</v>
      </c>
      <c r="BH30" s="296"/>
      <c r="BI30" s="295"/>
      <c r="BJ30" s="583"/>
      <c r="BK30" s="578"/>
    </row>
    <row r="31" spans="1:63" x14ac:dyDescent="0.25">
      <c r="A31" s="319" t="s">
        <v>442</v>
      </c>
      <c r="B31" s="320" t="s">
        <v>257</v>
      </c>
      <c r="C31" s="314" t="s">
        <v>258</v>
      </c>
      <c r="D31" s="578">
        <v>25.82</v>
      </c>
      <c r="E31" s="328">
        <f t="shared" si="10"/>
        <v>0</v>
      </c>
      <c r="F31" s="325">
        <f t="shared" si="8"/>
        <v>0</v>
      </c>
      <c r="G31" s="330"/>
      <c r="H31" s="330"/>
      <c r="I31" s="330"/>
      <c r="J31" s="330"/>
      <c r="K31" s="330"/>
      <c r="L31" s="330"/>
      <c r="M31" s="330"/>
      <c r="N31" s="330"/>
      <c r="O31" s="330"/>
      <c r="P31" s="330"/>
      <c r="Q31" s="330"/>
      <c r="R31" s="325">
        <f>SUM(S31:Z31,AD31:BC31,AB31)</f>
        <v>0</v>
      </c>
      <c r="S31" s="330"/>
      <c r="T31" s="330"/>
      <c r="U31" s="330"/>
      <c r="V31" s="330"/>
      <c r="W31" s="330"/>
      <c r="X31" s="330"/>
      <c r="Y31" s="330"/>
      <c r="Z31" s="330"/>
      <c r="AA31" s="551">
        <f>SUM(AB31,AD31:AQ31)</f>
        <v>0</v>
      </c>
      <c r="AB31" s="330"/>
      <c r="AC31" s="337">
        <f>D31-BE31</f>
        <v>25.82</v>
      </c>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25">
        <f>SUM(G31:Q31,S31:Z31,AD31:BD31,AB31)</f>
        <v>0</v>
      </c>
      <c r="BF31" s="314">
        <f>AC60</f>
        <v>45.22</v>
      </c>
      <c r="BG31" s="117">
        <f t="shared" si="13"/>
        <v>-19.399999999999999</v>
      </c>
      <c r="BH31" s="296"/>
      <c r="BI31" s="295"/>
      <c r="BJ31" s="583"/>
      <c r="BK31" s="578"/>
    </row>
    <row r="32" spans="1:63" x14ac:dyDescent="0.25">
      <c r="A32" s="319" t="s">
        <v>442</v>
      </c>
      <c r="B32" s="320" t="s">
        <v>443</v>
      </c>
      <c r="C32" s="314" t="s">
        <v>245</v>
      </c>
      <c r="D32" s="578"/>
      <c r="E32" s="328">
        <f t="shared" si="10"/>
        <v>0</v>
      </c>
      <c r="F32" s="325">
        <f t="shared" si="8"/>
        <v>0</v>
      </c>
      <c r="G32" s="330"/>
      <c r="H32" s="330"/>
      <c r="I32" s="330"/>
      <c r="J32" s="330"/>
      <c r="K32" s="330"/>
      <c r="L32" s="330"/>
      <c r="M32" s="330"/>
      <c r="N32" s="330"/>
      <c r="O32" s="330"/>
      <c r="P32" s="330"/>
      <c r="Q32" s="330"/>
      <c r="R32" s="325">
        <f>SUM(S32:Z32,AE32:BC32,AB32:AC32)</f>
        <v>0</v>
      </c>
      <c r="S32" s="330"/>
      <c r="T32" s="330"/>
      <c r="U32" s="330"/>
      <c r="V32" s="330"/>
      <c r="W32" s="330"/>
      <c r="X32" s="330"/>
      <c r="Y32" s="330"/>
      <c r="Z32" s="330"/>
      <c r="AA32" s="551">
        <f>SUM(AB32:AC32,AE32:AQ32)</f>
        <v>0</v>
      </c>
      <c r="AB32" s="330"/>
      <c r="AC32" s="330"/>
      <c r="AD32" s="337">
        <f>D32-BE32</f>
        <v>0</v>
      </c>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25">
        <f>SUM(G32:Q32,S32:Z32,AE32:BD32,AB32:AC32)</f>
        <v>0</v>
      </c>
      <c r="BF32" s="314">
        <f>AD60</f>
        <v>0</v>
      </c>
      <c r="BG32" s="117">
        <f t="shared" si="13"/>
        <v>0</v>
      </c>
      <c r="BH32" s="296"/>
      <c r="BI32" s="295"/>
      <c r="BJ32" s="583"/>
      <c r="BK32" s="578"/>
    </row>
    <row r="33" spans="1:63" x14ac:dyDescent="0.25">
      <c r="A33" s="319" t="s">
        <v>442</v>
      </c>
      <c r="B33" s="320" t="s">
        <v>444</v>
      </c>
      <c r="C33" s="314" t="s">
        <v>436</v>
      </c>
      <c r="D33" s="578">
        <v>0.2</v>
      </c>
      <c r="E33" s="328">
        <f t="shared" si="10"/>
        <v>0</v>
      </c>
      <c r="F33" s="325">
        <f t="shared" si="8"/>
        <v>0</v>
      </c>
      <c r="G33" s="330"/>
      <c r="H33" s="330"/>
      <c r="I33" s="330"/>
      <c r="J33" s="330"/>
      <c r="K33" s="330"/>
      <c r="L33" s="330"/>
      <c r="M33" s="330"/>
      <c r="N33" s="330"/>
      <c r="O33" s="330"/>
      <c r="P33" s="330"/>
      <c r="Q33" s="330"/>
      <c r="R33" s="325">
        <f>SUM(S33:Z33,AF33:BC33,AB33:AD33)</f>
        <v>0</v>
      </c>
      <c r="S33" s="330"/>
      <c r="T33" s="330"/>
      <c r="U33" s="330"/>
      <c r="V33" s="330"/>
      <c r="W33" s="330"/>
      <c r="X33" s="330"/>
      <c r="Y33" s="330"/>
      <c r="Z33" s="330"/>
      <c r="AA33" s="551">
        <f>SUM(AB33:AD33,AF33:AQ33)</f>
        <v>0</v>
      </c>
      <c r="AB33" s="330"/>
      <c r="AC33" s="330"/>
      <c r="AD33" s="330"/>
      <c r="AE33" s="337">
        <f>D33-BE33</f>
        <v>0.2</v>
      </c>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25">
        <f>SUM(G33:Q33,S33:Z33,AF33:BD33,AB33:AD33)</f>
        <v>0</v>
      </c>
      <c r="BF33" s="314">
        <f>AE60</f>
        <v>0.2</v>
      </c>
      <c r="BG33" s="117">
        <f t="shared" si="13"/>
        <v>0</v>
      </c>
      <c r="BH33" s="296"/>
      <c r="BI33" s="295"/>
      <c r="BJ33" s="583"/>
      <c r="BK33" s="578"/>
    </row>
    <row r="34" spans="1:63" x14ac:dyDescent="0.25">
      <c r="A34" s="319" t="s">
        <v>442</v>
      </c>
      <c r="B34" s="320" t="s">
        <v>277</v>
      </c>
      <c r="C34" s="314" t="s">
        <v>246</v>
      </c>
      <c r="D34" s="578">
        <v>6.39</v>
      </c>
      <c r="E34" s="328">
        <f t="shared" si="10"/>
        <v>0</v>
      </c>
      <c r="F34" s="325">
        <f t="shared" si="8"/>
        <v>0</v>
      </c>
      <c r="G34" s="330"/>
      <c r="H34" s="330"/>
      <c r="I34" s="330"/>
      <c r="J34" s="330"/>
      <c r="K34" s="330"/>
      <c r="L34" s="330"/>
      <c r="M34" s="330"/>
      <c r="N34" s="330"/>
      <c r="O34" s="330"/>
      <c r="P34" s="330"/>
      <c r="Q34" s="330"/>
      <c r="R34" s="325">
        <f>SUM(S34:Z34,AG34:BC34,AB34:AE34)</f>
        <v>0.91999999999999993</v>
      </c>
      <c r="S34" s="330">
        <v>0.14000000000000001</v>
      </c>
      <c r="T34" s="330">
        <v>0.21</v>
      </c>
      <c r="U34" s="330"/>
      <c r="V34" s="330"/>
      <c r="W34" s="330"/>
      <c r="X34" s="330"/>
      <c r="Y34" s="330"/>
      <c r="Z34" s="330"/>
      <c r="AA34" s="551">
        <f>SUM(AB34:AE34,AG34:AQ34)</f>
        <v>0</v>
      </c>
      <c r="AB34" s="330"/>
      <c r="AC34" s="330"/>
      <c r="AD34" s="330"/>
      <c r="AE34" s="330"/>
      <c r="AF34" s="337">
        <f>D34-BE34</f>
        <v>5.47</v>
      </c>
      <c r="AG34" s="330"/>
      <c r="AH34" s="330"/>
      <c r="AI34" s="330"/>
      <c r="AJ34" s="330"/>
      <c r="AK34" s="330"/>
      <c r="AL34" s="330"/>
      <c r="AM34" s="330"/>
      <c r="AN34" s="330"/>
      <c r="AO34" s="330"/>
      <c r="AP34" s="330"/>
      <c r="AQ34" s="330"/>
      <c r="AR34" s="330"/>
      <c r="AS34" s="330">
        <v>0.06</v>
      </c>
      <c r="AT34" s="330">
        <v>0.43</v>
      </c>
      <c r="AU34" s="330">
        <v>0.08</v>
      </c>
      <c r="AV34" s="330"/>
      <c r="AW34" s="330"/>
      <c r="AX34" s="330"/>
      <c r="AY34" s="330"/>
      <c r="AZ34" s="330"/>
      <c r="BA34" s="330"/>
      <c r="BB34" s="330"/>
      <c r="BC34" s="330"/>
      <c r="BD34" s="330"/>
      <c r="BE34" s="325">
        <f>SUM(G34:Q34,S34:Z34,AG34:BD34,AB34:AE34)</f>
        <v>0.91999999999999993</v>
      </c>
      <c r="BF34" s="314">
        <f>AF60</f>
        <v>5.47</v>
      </c>
      <c r="BG34" s="117">
        <f t="shared" si="13"/>
        <v>0.91999999999999993</v>
      </c>
      <c r="BH34" s="296"/>
      <c r="BI34" s="295"/>
      <c r="BJ34" s="583"/>
      <c r="BK34" s="578"/>
    </row>
    <row r="35" spans="1:63" x14ac:dyDescent="0.25">
      <c r="A35" s="319" t="s">
        <v>442</v>
      </c>
      <c r="B35" s="320" t="s">
        <v>445</v>
      </c>
      <c r="C35" s="314" t="s">
        <v>437</v>
      </c>
      <c r="D35" s="578">
        <v>7.17</v>
      </c>
      <c r="E35" s="328">
        <f t="shared" si="10"/>
        <v>0</v>
      </c>
      <c r="F35" s="325">
        <f t="shared" si="8"/>
        <v>0</v>
      </c>
      <c r="G35" s="330"/>
      <c r="H35" s="330"/>
      <c r="I35" s="330"/>
      <c r="J35" s="330"/>
      <c r="K35" s="330"/>
      <c r="L35" s="330"/>
      <c r="M35" s="330"/>
      <c r="N35" s="330"/>
      <c r="O35" s="330"/>
      <c r="P35" s="330"/>
      <c r="Q35" s="330"/>
      <c r="R35" s="325">
        <f>SUM(S35:Z35,AH35:BC35,AB35:AF35)</f>
        <v>0</v>
      </c>
      <c r="S35" s="330"/>
      <c r="T35" s="330"/>
      <c r="U35" s="330"/>
      <c r="V35" s="330"/>
      <c r="W35" s="330"/>
      <c r="X35" s="330"/>
      <c r="Y35" s="330"/>
      <c r="Z35" s="330"/>
      <c r="AA35" s="551">
        <f>SUM(AB35:AF35,AH35:AQ35)</f>
        <v>0</v>
      </c>
      <c r="AB35" s="330"/>
      <c r="AC35" s="330"/>
      <c r="AD35" s="330"/>
      <c r="AE35" s="330"/>
      <c r="AF35" s="330"/>
      <c r="AG35" s="337">
        <f>D35-BE35</f>
        <v>7.17</v>
      </c>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25">
        <f>SUM(G35:Q35,S35:Z35,AH35:BD35,AB35:AF35)</f>
        <v>0</v>
      </c>
      <c r="BF35" s="314">
        <f>AG60</f>
        <v>7.17</v>
      </c>
      <c r="BG35" s="117">
        <f t="shared" si="13"/>
        <v>0</v>
      </c>
      <c r="BH35" s="296"/>
      <c r="BI35" s="295"/>
      <c r="BJ35" s="583"/>
      <c r="BK35" s="578"/>
    </row>
    <row r="36" spans="1:63" x14ac:dyDescent="0.25">
      <c r="A36" s="319" t="s">
        <v>442</v>
      </c>
      <c r="B36" s="320" t="s">
        <v>449</v>
      </c>
      <c r="C36" s="314" t="s">
        <v>438</v>
      </c>
      <c r="D36" s="578"/>
      <c r="E36" s="328">
        <f t="shared" si="10"/>
        <v>0</v>
      </c>
      <c r="F36" s="325">
        <f t="shared" si="8"/>
        <v>0</v>
      </c>
      <c r="G36" s="330"/>
      <c r="H36" s="330"/>
      <c r="I36" s="330"/>
      <c r="J36" s="330"/>
      <c r="K36" s="330"/>
      <c r="L36" s="330"/>
      <c r="M36" s="330"/>
      <c r="N36" s="330"/>
      <c r="O36" s="330"/>
      <c r="P36" s="330"/>
      <c r="Q36" s="330"/>
      <c r="R36" s="325">
        <f>SUM(S36:Z36,AI36:BC36,AB36:AG36)</f>
        <v>0</v>
      </c>
      <c r="S36" s="330"/>
      <c r="T36" s="330"/>
      <c r="U36" s="330"/>
      <c r="V36" s="330"/>
      <c r="W36" s="330"/>
      <c r="X36" s="330"/>
      <c r="Y36" s="330"/>
      <c r="Z36" s="330"/>
      <c r="AA36" s="551">
        <f>SUM(AB36:AG36,AI36:AQ36)</f>
        <v>0</v>
      </c>
      <c r="AB36" s="330"/>
      <c r="AC36" s="330"/>
      <c r="AD36" s="330"/>
      <c r="AE36" s="330"/>
      <c r="AF36" s="330"/>
      <c r="AG36" s="330"/>
      <c r="AH36" s="337">
        <f>D36-BE36</f>
        <v>0</v>
      </c>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25">
        <f>SUM(G36:Q36,S36:Z36,AI36:BD36,AB36:AG36)</f>
        <v>0</v>
      </c>
      <c r="BF36" s="314">
        <f>AH60</f>
        <v>0</v>
      </c>
      <c r="BG36" s="117">
        <f t="shared" si="13"/>
        <v>0</v>
      </c>
      <c r="BH36" s="296"/>
      <c r="BI36" s="295"/>
      <c r="BJ36" s="583"/>
      <c r="BK36" s="578"/>
    </row>
    <row r="37" spans="1:63" x14ac:dyDescent="0.25">
      <c r="A37" s="319" t="s">
        <v>442</v>
      </c>
      <c r="B37" s="320" t="s">
        <v>363</v>
      </c>
      <c r="C37" s="314" t="s">
        <v>364</v>
      </c>
      <c r="D37" s="580">
        <v>0.02</v>
      </c>
      <c r="E37" s="328">
        <f t="shared" si="10"/>
        <v>0</v>
      </c>
      <c r="F37" s="325">
        <f t="shared" si="8"/>
        <v>0</v>
      </c>
      <c r="G37" s="330"/>
      <c r="H37" s="330"/>
      <c r="I37" s="330"/>
      <c r="J37" s="330"/>
      <c r="K37" s="330"/>
      <c r="L37" s="330"/>
      <c r="M37" s="330"/>
      <c r="N37" s="330"/>
      <c r="O37" s="330"/>
      <c r="P37" s="330"/>
      <c r="Q37" s="330"/>
      <c r="R37" s="325">
        <f>SUM(S37:Z37,AJ37:BC37,AB37:AH37)</f>
        <v>0</v>
      </c>
      <c r="S37" s="330"/>
      <c r="T37" s="330"/>
      <c r="U37" s="330"/>
      <c r="V37" s="330"/>
      <c r="W37" s="330"/>
      <c r="X37" s="330"/>
      <c r="Y37" s="330"/>
      <c r="Z37" s="330"/>
      <c r="AA37" s="551">
        <f>SUM(AB37:AH37,AJ37:AQ37)</f>
        <v>0</v>
      </c>
      <c r="AB37" s="330"/>
      <c r="AC37" s="330"/>
      <c r="AD37" s="330"/>
      <c r="AE37" s="330"/>
      <c r="AF37" s="330"/>
      <c r="AG37" s="330"/>
      <c r="AH37" s="330"/>
      <c r="AI37" s="337">
        <f>D37-BE37</f>
        <v>0.02</v>
      </c>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25">
        <f>SUM(G37:Q37,S37:Z37,AJ37:BD37,AB37:AH37)</f>
        <v>0</v>
      </c>
      <c r="BF37" s="314">
        <f>AI60</f>
        <v>0.1</v>
      </c>
      <c r="BG37" s="117">
        <f t="shared" si="13"/>
        <v>-0.08</v>
      </c>
      <c r="BH37" s="296"/>
      <c r="BI37" s="295"/>
      <c r="BJ37" s="583"/>
      <c r="BK37" s="578"/>
    </row>
    <row r="38" spans="1:63" x14ac:dyDescent="0.25">
      <c r="A38" s="319" t="s">
        <v>442</v>
      </c>
      <c r="B38" s="320" t="s">
        <v>450</v>
      </c>
      <c r="C38" s="314" t="s">
        <v>439</v>
      </c>
      <c r="D38" s="590"/>
      <c r="E38" s="328">
        <f t="shared" si="10"/>
        <v>0</v>
      </c>
      <c r="F38" s="325">
        <f t="shared" si="8"/>
        <v>0</v>
      </c>
      <c r="G38" s="330"/>
      <c r="H38" s="330"/>
      <c r="I38" s="330"/>
      <c r="J38" s="330"/>
      <c r="K38" s="330"/>
      <c r="L38" s="330"/>
      <c r="M38" s="330"/>
      <c r="N38" s="330"/>
      <c r="O38" s="330"/>
      <c r="P38" s="330"/>
      <c r="Q38" s="330"/>
      <c r="R38" s="325">
        <f>SUM(S38:Z38,AK38:BC38,AB38:AI38)</f>
        <v>0</v>
      </c>
      <c r="S38" s="330"/>
      <c r="T38" s="330"/>
      <c r="U38" s="330"/>
      <c r="V38" s="330"/>
      <c r="W38" s="330"/>
      <c r="X38" s="330"/>
      <c r="Y38" s="330"/>
      <c r="Z38" s="330"/>
      <c r="AA38" s="551">
        <f>SUM(AB38:AI38,AK38:AQ38)</f>
        <v>0</v>
      </c>
      <c r="AB38" s="330"/>
      <c r="AC38" s="330"/>
      <c r="AD38" s="330"/>
      <c r="AE38" s="330"/>
      <c r="AF38" s="330"/>
      <c r="AG38" s="330"/>
      <c r="AH38" s="330"/>
      <c r="AI38" s="330"/>
      <c r="AJ38" s="337">
        <f>D38-BE38</f>
        <v>0</v>
      </c>
      <c r="AK38" s="330"/>
      <c r="AL38" s="330"/>
      <c r="AM38" s="330"/>
      <c r="AN38" s="330"/>
      <c r="AO38" s="330"/>
      <c r="AP38" s="330"/>
      <c r="AQ38" s="330"/>
      <c r="AR38" s="330"/>
      <c r="AS38" s="330"/>
      <c r="AT38" s="330"/>
      <c r="AU38" s="330"/>
      <c r="AV38" s="330"/>
      <c r="AW38" s="330"/>
      <c r="AX38" s="330"/>
      <c r="AY38" s="330"/>
      <c r="AZ38" s="330"/>
      <c r="BA38" s="330"/>
      <c r="BB38" s="330"/>
      <c r="BC38" s="330"/>
      <c r="BD38" s="330"/>
      <c r="BE38" s="325">
        <f>SUM(G38:Q38,S38:Z38,AK38:BD38,AB38:AI38)</f>
        <v>0</v>
      </c>
      <c r="BF38" s="314">
        <f>AJ60</f>
        <v>0</v>
      </c>
      <c r="BG38" s="117">
        <f t="shared" si="13"/>
        <v>0</v>
      </c>
      <c r="BH38" s="296"/>
      <c r="BI38" s="295"/>
      <c r="BJ38" s="583"/>
      <c r="BK38" s="578"/>
    </row>
    <row r="39" spans="1:63" x14ac:dyDescent="0.25">
      <c r="A39" s="319" t="s">
        <v>442</v>
      </c>
      <c r="B39" s="320" t="s">
        <v>454</v>
      </c>
      <c r="C39" s="314" t="s">
        <v>156</v>
      </c>
      <c r="D39" s="594"/>
      <c r="E39" s="328">
        <f t="shared" si="10"/>
        <v>0</v>
      </c>
      <c r="F39" s="325">
        <f t="shared" si="8"/>
        <v>0</v>
      </c>
      <c r="G39" s="330"/>
      <c r="H39" s="330"/>
      <c r="I39" s="330"/>
      <c r="J39" s="330"/>
      <c r="K39" s="330"/>
      <c r="L39" s="330"/>
      <c r="M39" s="330"/>
      <c r="N39" s="330"/>
      <c r="O39" s="330"/>
      <c r="P39" s="330"/>
      <c r="Q39" s="330"/>
      <c r="R39" s="325">
        <f>SUM(S39:Z39,AL39:BC39,AB39:AJ39)</f>
        <v>0</v>
      </c>
      <c r="S39" s="330"/>
      <c r="T39" s="330"/>
      <c r="U39" s="330"/>
      <c r="V39" s="330"/>
      <c r="W39" s="330"/>
      <c r="X39" s="330"/>
      <c r="Y39" s="330"/>
      <c r="Z39" s="330"/>
      <c r="AA39" s="551">
        <f>SUM(AB39:AJ39,AL39:AQ39)</f>
        <v>0</v>
      </c>
      <c r="AB39" s="330"/>
      <c r="AC39" s="330"/>
      <c r="AD39" s="330"/>
      <c r="AE39" s="330"/>
      <c r="AF39" s="330"/>
      <c r="AG39" s="330"/>
      <c r="AH39" s="330"/>
      <c r="AI39" s="330"/>
      <c r="AJ39" s="330"/>
      <c r="AK39" s="337">
        <f>D39-BE39</f>
        <v>0</v>
      </c>
      <c r="AL39" s="330"/>
      <c r="AM39" s="330"/>
      <c r="AN39" s="330"/>
      <c r="AO39" s="330"/>
      <c r="AP39" s="330"/>
      <c r="AQ39" s="330"/>
      <c r="AR39" s="330"/>
      <c r="AS39" s="330"/>
      <c r="AT39" s="330"/>
      <c r="AU39" s="330"/>
      <c r="AV39" s="330"/>
      <c r="AW39" s="330"/>
      <c r="AX39" s="330"/>
      <c r="AY39" s="330"/>
      <c r="AZ39" s="330"/>
      <c r="BA39" s="330"/>
      <c r="BB39" s="330"/>
      <c r="BC39" s="330"/>
      <c r="BD39" s="330"/>
      <c r="BE39" s="325">
        <f>SUM(G39:Q39,S39:Z39,AL39:BD39,AB39:AJ39)</f>
        <v>0</v>
      </c>
      <c r="BF39" s="314">
        <f>AK60</f>
        <v>0</v>
      </c>
      <c r="BG39" s="117">
        <f t="shared" si="13"/>
        <v>0</v>
      </c>
      <c r="BH39" s="296"/>
      <c r="BI39" s="295"/>
      <c r="BJ39" s="583"/>
      <c r="BK39" s="578"/>
    </row>
    <row r="40" spans="1:63" x14ac:dyDescent="0.25">
      <c r="A40" s="319" t="s">
        <v>442</v>
      </c>
      <c r="B40" s="320" t="s">
        <v>88</v>
      </c>
      <c r="C40" s="314" t="s">
        <v>77</v>
      </c>
      <c r="D40" s="596"/>
      <c r="E40" s="328">
        <f t="shared" si="10"/>
        <v>0</v>
      </c>
      <c r="F40" s="325">
        <f t="shared" si="8"/>
        <v>0</v>
      </c>
      <c r="G40" s="330"/>
      <c r="H40" s="330"/>
      <c r="I40" s="330"/>
      <c r="J40" s="330"/>
      <c r="K40" s="330"/>
      <c r="L40" s="330"/>
      <c r="M40" s="330"/>
      <c r="N40" s="330"/>
      <c r="O40" s="330"/>
      <c r="P40" s="330"/>
      <c r="Q40" s="330"/>
      <c r="R40" s="325">
        <f>SUM(S40:Z40,AM40:BC40,AB40:AK40)</f>
        <v>0</v>
      </c>
      <c r="S40" s="330"/>
      <c r="T40" s="330"/>
      <c r="U40" s="330"/>
      <c r="V40" s="330"/>
      <c r="W40" s="330"/>
      <c r="X40" s="330"/>
      <c r="Y40" s="330"/>
      <c r="Z40" s="330"/>
      <c r="AA40" s="551">
        <f>SUM(AB40:AK40,AM40:AQ40)</f>
        <v>0</v>
      </c>
      <c r="AB40" s="330"/>
      <c r="AC40" s="330"/>
      <c r="AD40" s="330"/>
      <c r="AE40" s="330"/>
      <c r="AF40" s="330"/>
      <c r="AG40" s="330"/>
      <c r="AH40" s="330"/>
      <c r="AI40" s="330"/>
      <c r="AJ40" s="330"/>
      <c r="AK40" s="330"/>
      <c r="AL40" s="337">
        <f>D40-BE40</f>
        <v>0</v>
      </c>
      <c r="AM40" s="330"/>
      <c r="AN40" s="330"/>
      <c r="AO40" s="330"/>
      <c r="AP40" s="330"/>
      <c r="AQ40" s="330"/>
      <c r="AR40" s="330"/>
      <c r="AS40" s="330"/>
      <c r="AT40" s="330"/>
      <c r="AU40" s="330"/>
      <c r="AV40" s="330"/>
      <c r="AW40" s="330"/>
      <c r="AX40" s="330"/>
      <c r="AY40" s="330"/>
      <c r="AZ40" s="330"/>
      <c r="BA40" s="330"/>
      <c r="BB40" s="330"/>
      <c r="BC40" s="330"/>
      <c r="BD40" s="330"/>
      <c r="BE40" s="325">
        <f>SUM(G40:Q40,S40:Z40,AM40:BD40,AB40:AK40)</f>
        <v>0</v>
      </c>
      <c r="BF40" s="314">
        <f>AL60</f>
        <v>0.12</v>
      </c>
      <c r="BG40" s="117">
        <f t="shared" si="13"/>
        <v>-0.12</v>
      </c>
      <c r="BH40" s="296"/>
      <c r="BI40" s="295"/>
      <c r="BJ40" s="583"/>
      <c r="BK40" s="578"/>
    </row>
    <row r="41" spans="1:63" x14ac:dyDescent="0.25">
      <c r="A41" s="319" t="s">
        <v>442</v>
      </c>
      <c r="B41" s="320" t="s">
        <v>98</v>
      </c>
      <c r="C41" s="314" t="s">
        <v>103</v>
      </c>
      <c r="D41" s="580">
        <v>0.11</v>
      </c>
      <c r="E41" s="328">
        <f t="shared" si="10"/>
        <v>0</v>
      </c>
      <c r="F41" s="325">
        <f t="shared" si="8"/>
        <v>0</v>
      </c>
      <c r="G41" s="330"/>
      <c r="H41" s="330"/>
      <c r="I41" s="330"/>
      <c r="J41" s="330"/>
      <c r="K41" s="330"/>
      <c r="L41" s="330"/>
      <c r="M41" s="330"/>
      <c r="N41" s="330"/>
      <c r="O41" s="330"/>
      <c r="P41" s="330"/>
      <c r="Q41" s="330"/>
      <c r="R41" s="325">
        <f>SUM(S41:Z41,AN41:BC41,AB41:AL41)</f>
        <v>0</v>
      </c>
      <c r="S41" s="330"/>
      <c r="T41" s="330"/>
      <c r="U41" s="330"/>
      <c r="V41" s="330"/>
      <c r="W41" s="330"/>
      <c r="X41" s="330"/>
      <c r="Y41" s="330"/>
      <c r="Z41" s="330"/>
      <c r="AA41" s="551">
        <f>SUM(AB41:AL41,AN41:AQ41)</f>
        <v>0</v>
      </c>
      <c r="AB41" s="330"/>
      <c r="AC41" s="330"/>
      <c r="AD41" s="330"/>
      <c r="AE41" s="330"/>
      <c r="AF41" s="330"/>
      <c r="AG41" s="330"/>
      <c r="AH41" s="330"/>
      <c r="AI41" s="330"/>
      <c r="AJ41" s="330"/>
      <c r="AK41" s="330"/>
      <c r="AL41" s="330"/>
      <c r="AM41" s="337">
        <f>D41-BE41</f>
        <v>0.11</v>
      </c>
      <c r="AN41" s="330"/>
      <c r="AO41" s="330"/>
      <c r="AP41" s="330"/>
      <c r="AQ41" s="330"/>
      <c r="AR41" s="330"/>
      <c r="AS41" s="330"/>
      <c r="AT41" s="330"/>
      <c r="AU41" s="330"/>
      <c r="AV41" s="330"/>
      <c r="AW41" s="330"/>
      <c r="AX41" s="330"/>
      <c r="AY41" s="330"/>
      <c r="AZ41" s="330"/>
      <c r="BA41" s="330"/>
      <c r="BB41" s="330"/>
      <c r="BC41" s="330"/>
      <c r="BD41" s="330"/>
      <c r="BE41" s="325">
        <f>SUM(G41:Q41,S41:Z41,AN41:BD41,AB41:AL41)</f>
        <v>0</v>
      </c>
      <c r="BF41" s="314">
        <f>AM60</f>
        <v>0.11</v>
      </c>
      <c r="BG41" s="117">
        <f t="shared" si="13"/>
        <v>0</v>
      </c>
      <c r="BH41" s="296"/>
      <c r="BI41" s="295"/>
      <c r="BJ41" s="583"/>
      <c r="BK41" s="579"/>
    </row>
    <row r="42" spans="1:63" x14ac:dyDescent="0.25">
      <c r="A42" s="319" t="s">
        <v>442</v>
      </c>
      <c r="B42" s="320" t="s">
        <v>451</v>
      </c>
      <c r="C42" s="314" t="s">
        <v>48</v>
      </c>
      <c r="D42" s="578">
        <v>18.54</v>
      </c>
      <c r="E42" s="328">
        <f t="shared" si="10"/>
        <v>0</v>
      </c>
      <c r="F42" s="325">
        <f t="shared" si="8"/>
        <v>0</v>
      </c>
      <c r="G42" s="330"/>
      <c r="H42" s="330"/>
      <c r="I42" s="330"/>
      <c r="J42" s="330"/>
      <c r="K42" s="330"/>
      <c r="L42" s="330"/>
      <c r="M42" s="330"/>
      <c r="N42" s="330"/>
      <c r="O42" s="330"/>
      <c r="P42" s="330"/>
      <c r="Q42" s="330"/>
      <c r="R42" s="325">
        <f>SUM(S42:Z42,AO42:BC42,AB42:AM42)</f>
        <v>0</v>
      </c>
      <c r="S42" s="330"/>
      <c r="T42" s="330"/>
      <c r="U42" s="330"/>
      <c r="V42" s="330"/>
      <c r="W42" s="330"/>
      <c r="X42" s="330"/>
      <c r="Y42" s="330"/>
      <c r="Z42" s="330"/>
      <c r="AA42" s="551">
        <f>SUM(AB42:AM42,AO42:AQ42)</f>
        <v>0</v>
      </c>
      <c r="AB42" s="330"/>
      <c r="AC42" s="330"/>
      <c r="AD42" s="330"/>
      <c r="AE42" s="330"/>
      <c r="AF42" s="330"/>
      <c r="AG42" s="330"/>
      <c r="AH42" s="330"/>
      <c r="AI42" s="330"/>
      <c r="AJ42" s="330"/>
      <c r="AK42" s="330"/>
      <c r="AL42" s="330"/>
      <c r="AM42" s="330"/>
      <c r="AN42" s="337">
        <f>D42-BE42</f>
        <v>18.54</v>
      </c>
      <c r="AO42" s="330"/>
      <c r="AP42" s="330"/>
      <c r="AQ42" s="330"/>
      <c r="AR42" s="330"/>
      <c r="AS42" s="330"/>
      <c r="AT42" s="330"/>
      <c r="AU42" s="330"/>
      <c r="AV42" s="330"/>
      <c r="AW42" s="330"/>
      <c r="AX42" s="330"/>
      <c r="AY42" s="330"/>
      <c r="AZ42" s="330"/>
      <c r="BA42" s="330"/>
      <c r="BB42" s="330"/>
      <c r="BC42" s="330"/>
      <c r="BD42" s="330"/>
      <c r="BE42" s="325">
        <f>SUM(G42:Q42,S42:Z42,AO42:BD42,AB42:AM42)</f>
        <v>0</v>
      </c>
      <c r="BF42" s="314">
        <f>AN60</f>
        <v>23.81</v>
      </c>
      <c r="BG42" s="117">
        <f t="shared" si="13"/>
        <v>-5.27</v>
      </c>
      <c r="BH42" s="296"/>
      <c r="BI42" s="295"/>
      <c r="BJ42" s="583"/>
      <c r="BK42" s="578"/>
    </row>
    <row r="43" spans="1:63" x14ac:dyDescent="0.25">
      <c r="A43" s="319" t="s">
        <v>442</v>
      </c>
      <c r="B43" s="320" t="s">
        <v>452</v>
      </c>
      <c r="C43" s="314" t="s">
        <v>440</v>
      </c>
      <c r="D43" s="594"/>
      <c r="E43" s="328">
        <f t="shared" si="10"/>
        <v>0</v>
      </c>
      <c r="F43" s="325">
        <f t="shared" si="8"/>
        <v>0</v>
      </c>
      <c r="G43" s="330"/>
      <c r="H43" s="330"/>
      <c r="I43" s="330"/>
      <c r="J43" s="330"/>
      <c r="K43" s="330"/>
      <c r="L43" s="330"/>
      <c r="M43" s="330"/>
      <c r="N43" s="330"/>
      <c r="O43" s="330"/>
      <c r="P43" s="330"/>
      <c r="Q43" s="330"/>
      <c r="R43" s="325">
        <f>SUM(S43:Z43,AP43:BC43,AB43:AN43)</f>
        <v>0</v>
      </c>
      <c r="S43" s="330"/>
      <c r="T43" s="330"/>
      <c r="U43" s="330"/>
      <c r="V43" s="330"/>
      <c r="W43" s="330"/>
      <c r="X43" s="330"/>
      <c r="Y43" s="330"/>
      <c r="Z43" s="330"/>
      <c r="AA43" s="551">
        <f>SUM(AB43:AN43,AP43:AQ43)</f>
        <v>0</v>
      </c>
      <c r="AB43" s="330"/>
      <c r="AC43" s="330"/>
      <c r="AD43" s="330"/>
      <c r="AE43" s="330"/>
      <c r="AF43" s="330"/>
      <c r="AG43" s="330"/>
      <c r="AH43" s="330"/>
      <c r="AI43" s="330"/>
      <c r="AJ43" s="330"/>
      <c r="AK43" s="330"/>
      <c r="AL43" s="330"/>
      <c r="AM43" s="330"/>
      <c r="AN43" s="330"/>
      <c r="AO43" s="337">
        <f>D43-BE43</f>
        <v>0</v>
      </c>
      <c r="AP43" s="330"/>
      <c r="AQ43" s="330"/>
      <c r="AR43" s="330"/>
      <c r="AS43" s="330"/>
      <c r="AT43" s="330"/>
      <c r="AU43" s="330"/>
      <c r="AV43" s="330"/>
      <c r="AW43" s="330"/>
      <c r="AX43" s="330"/>
      <c r="AY43" s="330"/>
      <c r="AZ43" s="330"/>
      <c r="BA43" s="330"/>
      <c r="BB43" s="330"/>
      <c r="BC43" s="330"/>
      <c r="BD43" s="330"/>
      <c r="BE43" s="325">
        <f>SUM(G43:Q43,S43:Z43,AP43:BD43,AB43:AN43)</f>
        <v>0</v>
      </c>
      <c r="BF43" s="314">
        <f>AO60</f>
        <v>0</v>
      </c>
      <c r="BG43" s="117">
        <f t="shared" si="13"/>
        <v>0</v>
      </c>
      <c r="BH43" s="296"/>
      <c r="BI43" s="295"/>
      <c r="BJ43" s="583"/>
      <c r="BK43" s="578"/>
    </row>
    <row r="44" spans="1:63" x14ac:dyDescent="0.25">
      <c r="A44" s="319" t="s">
        <v>442</v>
      </c>
      <c r="B44" s="320" t="s">
        <v>453</v>
      </c>
      <c r="C44" s="314" t="s">
        <v>441</v>
      </c>
      <c r="D44" s="590"/>
      <c r="E44" s="328">
        <f t="shared" si="10"/>
        <v>0</v>
      </c>
      <c r="F44" s="325">
        <f t="shared" si="8"/>
        <v>0</v>
      </c>
      <c r="G44" s="330"/>
      <c r="H44" s="330"/>
      <c r="I44" s="330"/>
      <c r="J44" s="330"/>
      <c r="K44" s="330"/>
      <c r="L44" s="330"/>
      <c r="M44" s="330"/>
      <c r="N44" s="330"/>
      <c r="O44" s="330"/>
      <c r="P44" s="330"/>
      <c r="Q44" s="330"/>
      <c r="R44" s="325">
        <f>SUM(S44:Z44,AQ44:BC44,AB44:AO44)</f>
        <v>0</v>
      </c>
      <c r="S44" s="330"/>
      <c r="T44" s="330"/>
      <c r="U44" s="330"/>
      <c r="V44" s="330"/>
      <c r="W44" s="330"/>
      <c r="X44" s="330"/>
      <c r="Y44" s="330"/>
      <c r="Z44" s="330"/>
      <c r="AA44" s="551">
        <f>SUM(AB44:AO44,AQ44)</f>
        <v>0</v>
      </c>
      <c r="AB44" s="330"/>
      <c r="AC44" s="330"/>
      <c r="AD44" s="330"/>
      <c r="AE44" s="330"/>
      <c r="AF44" s="330"/>
      <c r="AG44" s="330"/>
      <c r="AH44" s="330"/>
      <c r="AI44" s="330"/>
      <c r="AJ44" s="330"/>
      <c r="AK44" s="330"/>
      <c r="AL44" s="330"/>
      <c r="AM44" s="330"/>
      <c r="AN44" s="330"/>
      <c r="AO44" s="330"/>
      <c r="AP44" s="337">
        <f>D44-BE44</f>
        <v>0</v>
      </c>
      <c r="AQ44" s="330"/>
      <c r="AR44" s="330"/>
      <c r="AS44" s="330"/>
      <c r="AT44" s="330"/>
      <c r="AU44" s="330"/>
      <c r="AV44" s="330"/>
      <c r="AW44" s="330"/>
      <c r="AX44" s="330"/>
      <c r="AY44" s="330"/>
      <c r="AZ44" s="330"/>
      <c r="BA44" s="330"/>
      <c r="BB44" s="330"/>
      <c r="BC44" s="330"/>
      <c r="BD44" s="330"/>
      <c r="BE44" s="325">
        <f>SUM(G44:Q44,S44:Z44,AQ44:BD44,AB44:AO44)</f>
        <v>0</v>
      </c>
      <c r="BF44" s="314">
        <f>AP60</f>
        <v>0</v>
      </c>
      <c r="BG44" s="117">
        <f t="shared" si="13"/>
        <v>0</v>
      </c>
      <c r="BH44" s="296"/>
      <c r="BI44" s="295"/>
      <c r="BJ44" s="583"/>
      <c r="BK44" s="578"/>
    </row>
    <row r="45" spans="1:63" x14ac:dyDescent="0.25">
      <c r="A45" s="319" t="s">
        <v>442</v>
      </c>
      <c r="B45" s="320" t="s">
        <v>345</v>
      </c>
      <c r="C45" s="314" t="s">
        <v>346</v>
      </c>
      <c r="D45" s="580">
        <v>0.18</v>
      </c>
      <c r="E45" s="328">
        <f t="shared" si="10"/>
        <v>0</v>
      </c>
      <c r="F45" s="325">
        <f t="shared" si="8"/>
        <v>0</v>
      </c>
      <c r="G45" s="330"/>
      <c r="H45" s="330"/>
      <c r="I45" s="330"/>
      <c r="J45" s="330"/>
      <c r="K45" s="330"/>
      <c r="L45" s="330"/>
      <c r="M45" s="330"/>
      <c r="N45" s="330"/>
      <c r="O45" s="330"/>
      <c r="P45" s="330"/>
      <c r="Q45" s="330"/>
      <c r="R45" s="325">
        <f>SUM(S45:Z45,AR45:BC45,AB45:AP45)</f>
        <v>0</v>
      </c>
      <c r="S45" s="330"/>
      <c r="T45" s="330"/>
      <c r="U45" s="330"/>
      <c r="V45" s="330"/>
      <c r="W45" s="330"/>
      <c r="X45" s="330"/>
      <c r="Y45" s="330"/>
      <c r="Z45" s="330"/>
      <c r="AA45" s="551">
        <f>SUM(AB45:AP45)</f>
        <v>0</v>
      </c>
      <c r="AB45" s="330"/>
      <c r="AC45" s="330"/>
      <c r="AD45" s="330"/>
      <c r="AE45" s="330"/>
      <c r="AF45" s="330"/>
      <c r="AG45" s="330"/>
      <c r="AH45" s="330"/>
      <c r="AI45" s="330"/>
      <c r="AJ45" s="330"/>
      <c r="AK45" s="330"/>
      <c r="AL45" s="330"/>
      <c r="AM45" s="330"/>
      <c r="AN45" s="330"/>
      <c r="AO45" s="330"/>
      <c r="AP45" s="330"/>
      <c r="AQ45" s="337">
        <f>D45-BE45</f>
        <v>0.18</v>
      </c>
      <c r="AR45" s="330"/>
      <c r="AS45" s="330"/>
      <c r="AT45" s="330"/>
      <c r="AU45" s="330"/>
      <c r="AV45" s="330"/>
      <c r="AW45" s="330"/>
      <c r="AX45" s="330"/>
      <c r="AY45" s="330"/>
      <c r="AZ45" s="330"/>
      <c r="BA45" s="330"/>
      <c r="BB45" s="330"/>
      <c r="BC45" s="330"/>
      <c r="BD45" s="330"/>
      <c r="BE45" s="325">
        <f>SUM(G45:Q45,S45:Z45,AR45:BD45,AB45:AP45)</f>
        <v>0</v>
      </c>
      <c r="BF45" s="314">
        <f>AQ60</f>
        <v>0.18</v>
      </c>
      <c r="BG45" s="117">
        <f t="shared" si="13"/>
        <v>0</v>
      </c>
      <c r="BH45" s="296"/>
      <c r="BI45" s="295"/>
      <c r="BJ45" s="583"/>
      <c r="BK45" s="578"/>
    </row>
    <row r="46" spans="1:63" x14ac:dyDescent="0.25">
      <c r="A46" s="319" t="s">
        <v>138</v>
      </c>
      <c r="B46" s="320" t="s">
        <v>128</v>
      </c>
      <c r="C46" s="314" t="s">
        <v>132</v>
      </c>
      <c r="D46" s="590"/>
      <c r="E46" s="328">
        <f t="shared" si="10"/>
        <v>0</v>
      </c>
      <c r="F46" s="325">
        <f t="shared" si="8"/>
        <v>0</v>
      </c>
      <c r="G46" s="330"/>
      <c r="H46" s="330"/>
      <c r="I46" s="330"/>
      <c r="J46" s="330"/>
      <c r="K46" s="330"/>
      <c r="L46" s="330"/>
      <c r="M46" s="330"/>
      <c r="N46" s="330"/>
      <c r="O46" s="330"/>
      <c r="P46" s="330"/>
      <c r="Q46" s="330"/>
      <c r="R46" s="325">
        <f>SUM(S46:Z46,AS46:BC46,AB46:AQ46)</f>
        <v>0</v>
      </c>
      <c r="S46" s="330"/>
      <c r="T46" s="330"/>
      <c r="U46" s="330"/>
      <c r="V46" s="330"/>
      <c r="W46" s="330"/>
      <c r="X46" s="330"/>
      <c r="Y46" s="330"/>
      <c r="Z46" s="330"/>
      <c r="AA46" s="551">
        <f>SUM(AB46:AQ46)</f>
        <v>0</v>
      </c>
      <c r="AB46" s="330"/>
      <c r="AC46" s="330"/>
      <c r="AD46" s="330"/>
      <c r="AE46" s="330"/>
      <c r="AF46" s="330"/>
      <c r="AG46" s="330"/>
      <c r="AH46" s="330"/>
      <c r="AI46" s="330"/>
      <c r="AJ46" s="330"/>
      <c r="AK46" s="330"/>
      <c r="AL46" s="330"/>
      <c r="AM46" s="330"/>
      <c r="AN46" s="330"/>
      <c r="AO46" s="330"/>
      <c r="AP46" s="330"/>
      <c r="AQ46" s="330"/>
      <c r="AR46" s="329">
        <f>D46-BE46</f>
        <v>0</v>
      </c>
      <c r="AS46" s="330"/>
      <c r="AT46" s="330"/>
      <c r="AU46" s="330"/>
      <c r="AV46" s="330"/>
      <c r="AW46" s="330"/>
      <c r="AX46" s="330"/>
      <c r="AY46" s="330"/>
      <c r="AZ46" s="330"/>
      <c r="BA46" s="330"/>
      <c r="BB46" s="330"/>
      <c r="BC46" s="330"/>
      <c r="BD46" s="330"/>
      <c r="BE46" s="325">
        <f>SUM(AS46:BD46,S46:Z46,G46:Q46,AB46:AQ46)</f>
        <v>0</v>
      </c>
      <c r="BF46" s="314">
        <f>AR60</f>
        <v>0</v>
      </c>
      <c r="BG46" s="117">
        <f t="shared" si="13"/>
        <v>0</v>
      </c>
      <c r="BH46" s="296"/>
      <c r="BI46" s="295"/>
      <c r="BJ46" s="583"/>
      <c r="BK46" s="578"/>
    </row>
    <row r="47" spans="1:63" x14ac:dyDescent="0.25">
      <c r="A47" s="319" t="s">
        <v>183</v>
      </c>
      <c r="B47" s="320" t="s">
        <v>161</v>
      </c>
      <c r="C47" s="314" t="s">
        <v>159</v>
      </c>
      <c r="D47" s="578">
        <v>1.39</v>
      </c>
      <c r="E47" s="328">
        <f t="shared" si="10"/>
        <v>0</v>
      </c>
      <c r="F47" s="325">
        <f t="shared" si="8"/>
        <v>0</v>
      </c>
      <c r="G47" s="330"/>
      <c r="H47" s="330"/>
      <c r="I47" s="330"/>
      <c r="J47" s="330"/>
      <c r="K47" s="330"/>
      <c r="L47" s="330"/>
      <c r="M47" s="330"/>
      <c r="N47" s="330"/>
      <c r="O47" s="330"/>
      <c r="P47" s="330"/>
      <c r="Q47" s="330"/>
      <c r="R47" s="325">
        <f>SUM(S47:Z47,AT47:BC47,AB47:AR47)</f>
        <v>0</v>
      </c>
      <c r="S47" s="330"/>
      <c r="T47" s="330"/>
      <c r="U47" s="330"/>
      <c r="V47" s="330"/>
      <c r="W47" s="330"/>
      <c r="X47" s="330"/>
      <c r="Y47" s="330"/>
      <c r="Z47" s="330"/>
      <c r="AA47" s="551">
        <f t="shared" ref="AA47:AA58" si="14">SUM(AB47:AQ47)</f>
        <v>0</v>
      </c>
      <c r="AB47" s="330"/>
      <c r="AC47" s="330"/>
      <c r="AD47" s="330"/>
      <c r="AE47" s="330"/>
      <c r="AF47" s="330"/>
      <c r="AG47" s="330"/>
      <c r="AH47" s="330"/>
      <c r="AI47" s="330"/>
      <c r="AJ47" s="330"/>
      <c r="AK47" s="330"/>
      <c r="AL47" s="330"/>
      <c r="AM47" s="330"/>
      <c r="AN47" s="330"/>
      <c r="AO47" s="330"/>
      <c r="AP47" s="330"/>
      <c r="AQ47" s="330"/>
      <c r="AR47" s="330"/>
      <c r="AS47" s="329">
        <f>D47-BE47</f>
        <v>1.39</v>
      </c>
      <c r="AT47" s="330"/>
      <c r="AU47" s="330"/>
      <c r="AV47" s="330"/>
      <c r="AW47" s="330"/>
      <c r="AX47" s="330"/>
      <c r="AY47" s="330"/>
      <c r="AZ47" s="330"/>
      <c r="BA47" s="330"/>
      <c r="BB47" s="330"/>
      <c r="BC47" s="330"/>
      <c r="BD47" s="330"/>
      <c r="BE47" s="325">
        <f>SUM(AT47:BD47,S47:Z47,G47:Q47,AB47:AR47)</f>
        <v>0</v>
      </c>
      <c r="BF47" s="314">
        <f>AS60</f>
        <v>1.63</v>
      </c>
      <c r="BG47" s="117">
        <f t="shared" si="13"/>
        <v>-0.24</v>
      </c>
      <c r="BH47" s="296"/>
      <c r="BI47" s="295"/>
      <c r="BJ47" s="583"/>
      <c r="BK47" s="578"/>
    </row>
    <row r="48" spans="1:63" x14ac:dyDescent="0.25">
      <c r="A48" s="319" t="s">
        <v>184</v>
      </c>
      <c r="B48" s="320" t="s">
        <v>162</v>
      </c>
      <c r="C48" s="314" t="s">
        <v>160</v>
      </c>
      <c r="D48" s="594"/>
      <c r="E48" s="328">
        <f t="shared" si="10"/>
        <v>0</v>
      </c>
      <c r="F48" s="325">
        <f t="shared" si="8"/>
        <v>0</v>
      </c>
      <c r="G48" s="330"/>
      <c r="H48" s="330"/>
      <c r="I48" s="330"/>
      <c r="J48" s="330"/>
      <c r="K48" s="330"/>
      <c r="L48" s="330"/>
      <c r="M48" s="330"/>
      <c r="N48" s="330"/>
      <c r="O48" s="330"/>
      <c r="P48" s="330"/>
      <c r="Q48" s="330"/>
      <c r="R48" s="325">
        <f>SUM(S48:Z48,AU48:BC48,AB48:AS48)</f>
        <v>0</v>
      </c>
      <c r="S48" s="330"/>
      <c r="T48" s="330"/>
      <c r="U48" s="330"/>
      <c r="V48" s="330"/>
      <c r="W48" s="330"/>
      <c r="X48" s="330"/>
      <c r="Y48" s="330"/>
      <c r="Z48" s="330"/>
      <c r="AA48" s="551">
        <f t="shared" si="14"/>
        <v>0</v>
      </c>
      <c r="AB48" s="330"/>
      <c r="AC48" s="330"/>
      <c r="AD48" s="330"/>
      <c r="AE48" s="330"/>
      <c r="AF48" s="330"/>
      <c r="AG48" s="330"/>
      <c r="AH48" s="330"/>
      <c r="AI48" s="330"/>
      <c r="AJ48" s="330"/>
      <c r="AK48" s="330"/>
      <c r="AL48" s="330"/>
      <c r="AM48" s="330"/>
      <c r="AN48" s="330"/>
      <c r="AO48" s="330"/>
      <c r="AP48" s="330"/>
      <c r="AQ48" s="330"/>
      <c r="AR48" s="330"/>
      <c r="AS48" s="330"/>
      <c r="AT48" s="329">
        <f>D48-BE48</f>
        <v>0</v>
      </c>
      <c r="AU48" s="330"/>
      <c r="AV48" s="330"/>
      <c r="AW48" s="330"/>
      <c r="AX48" s="330"/>
      <c r="AY48" s="330"/>
      <c r="AZ48" s="330"/>
      <c r="BA48" s="330"/>
      <c r="BB48" s="330"/>
      <c r="BC48" s="330"/>
      <c r="BD48" s="330"/>
      <c r="BE48" s="325">
        <f>SUM(AU48:BD48,AB48:AS48,G48:Q48,S48:Z48)</f>
        <v>0</v>
      </c>
      <c r="BF48" s="314">
        <f>AT60</f>
        <v>0.48</v>
      </c>
      <c r="BG48" s="117">
        <f t="shared" si="13"/>
        <v>-0.48</v>
      </c>
      <c r="BH48" s="296"/>
      <c r="BI48" s="295"/>
      <c r="BJ48" s="583"/>
      <c r="BK48" s="580"/>
    </row>
    <row r="49" spans="1:63" x14ac:dyDescent="0.25">
      <c r="A49" s="319" t="s">
        <v>185</v>
      </c>
      <c r="B49" s="320" t="s">
        <v>95</v>
      </c>
      <c r="C49" s="314" t="s">
        <v>100</v>
      </c>
      <c r="D49" s="578">
        <v>63.02</v>
      </c>
      <c r="E49" s="328">
        <f t="shared" si="10"/>
        <v>0</v>
      </c>
      <c r="F49" s="325">
        <f t="shared" si="8"/>
        <v>0</v>
      </c>
      <c r="G49" s="330"/>
      <c r="H49" s="330"/>
      <c r="I49" s="330"/>
      <c r="J49" s="330"/>
      <c r="K49" s="330"/>
      <c r="L49" s="330"/>
      <c r="M49" s="330"/>
      <c r="N49" s="330"/>
      <c r="O49" s="330"/>
      <c r="P49" s="330"/>
      <c r="Q49" s="330"/>
      <c r="R49" s="325">
        <f>SUM(S49:Z49,AV49:BC49,AB49:AT49)</f>
        <v>0</v>
      </c>
      <c r="S49" s="330"/>
      <c r="T49" s="330"/>
      <c r="U49" s="330"/>
      <c r="V49" s="330"/>
      <c r="W49" s="330"/>
      <c r="X49" s="330"/>
      <c r="Y49" s="330"/>
      <c r="Z49" s="330"/>
      <c r="AA49" s="551">
        <f t="shared" si="14"/>
        <v>0</v>
      </c>
      <c r="AB49" s="330"/>
      <c r="AC49" s="330"/>
      <c r="AD49" s="330"/>
      <c r="AE49" s="330"/>
      <c r="AF49" s="330"/>
      <c r="AG49" s="330"/>
      <c r="AH49" s="330"/>
      <c r="AI49" s="330"/>
      <c r="AJ49" s="330"/>
      <c r="AK49" s="330"/>
      <c r="AL49" s="330"/>
      <c r="AM49" s="330"/>
      <c r="AN49" s="330"/>
      <c r="AO49" s="330"/>
      <c r="AP49" s="330"/>
      <c r="AQ49" s="330"/>
      <c r="AR49" s="330"/>
      <c r="AS49" s="330"/>
      <c r="AT49" s="330"/>
      <c r="AU49" s="329">
        <f>D49-BE49</f>
        <v>63.02</v>
      </c>
      <c r="AV49" s="330"/>
      <c r="AW49" s="330"/>
      <c r="AX49" s="330"/>
      <c r="AY49" s="330"/>
      <c r="AZ49" s="330"/>
      <c r="BA49" s="330"/>
      <c r="BB49" s="330"/>
      <c r="BC49" s="330"/>
      <c r="BD49" s="330"/>
      <c r="BE49" s="325">
        <f>SUM(AV49:BD49,AB49:AT49,G49:Q49,S49:Z49)</f>
        <v>0</v>
      </c>
      <c r="BF49" s="314">
        <f>AU60</f>
        <v>102.36000000000001</v>
      </c>
      <c r="BG49" s="117">
        <f t="shared" si="13"/>
        <v>-39.340000000000011</v>
      </c>
      <c r="BH49" s="296"/>
      <c r="BI49" s="295"/>
      <c r="BJ49" s="583"/>
      <c r="BK49" s="580"/>
    </row>
    <row r="50" spans="1:63" x14ac:dyDescent="0.25">
      <c r="A50" s="319" t="s">
        <v>186</v>
      </c>
      <c r="B50" s="320" t="s">
        <v>96</v>
      </c>
      <c r="C50" s="314" t="s">
        <v>101</v>
      </c>
      <c r="D50" s="590"/>
      <c r="E50" s="328">
        <f t="shared" si="10"/>
        <v>0</v>
      </c>
      <c r="F50" s="325">
        <f t="shared" si="8"/>
        <v>0</v>
      </c>
      <c r="G50" s="330"/>
      <c r="H50" s="330"/>
      <c r="I50" s="330"/>
      <c r="J50" s="330"/>
      <c r="K50" s="330"/>
      <c r="L50" s="330"/>
      <c r="M50" s="330"/>
      <c r="N50" s="330"/>
      <c r="O50" s="330"/>
      <c r="P50" s="330"/>
      <c r="Q50" s="330"/>
      <c r="R50" s="325">
        <f>SUM(S50:Z50,AW50:BC50,AB50:AU50)</f>
        <v>0</v>
      </c>
      <c r="S50" s="330"/>
      <c r="T50" s="330"/>
      <c r="U50" s="330"/>
      <c r="V50" s="330"/>
      <c r="W50" s="330"/>
      <c r="X50" s="330"/>
      <c r="Y50" s="330"/>
      <c r="Z50" s="330"/>
      <c r="AA50" s="551">
        <f t="shared" si="14"/>
        <v>0</v>
      </c>
      <c r="AB50" s="331"/>
      <c r="AC50" s="331"/>
      <c r="AD50" s="331"/>
      <c r="AE50" s="331"/>
      <c r="AF50" s="331"/>
      <c r="AG50" s="331"/>
      <c r="AH50" s="331"/>
      <c r="AI50" s="331"/>
      <c r="AJ50" s="331"/>
      <c r="AK50" s="331"/>
      <c r="AL50" s="331"/>
      <c r="AM50" s="331"/>
      <c r="AN50" s="331"/>
      <c r="AO50" s="331"/>
      <c r="AP50" s="331"/>
      <c r="AQ50" s="331"/>
      <c r="AR50" s="330"/>
      <c r="AS50" s="330"/>
      <c r="AT50" s="330"/>
      <c r="AU50" s="330"/>
      <c r="AV50" s="329">
        <f>D50-BE50</f>
        <v>0</v>
      </c>
      <c r="AW50" s="330"/>
      <c r="AX50" s="330"/>
      <c r="AY50" s="330"/>
      <c r="AZ50" s="330"/>
      <c r="BA50" s="330"/>
      <c r="BB50" s="330"/>
      <c r="BC50" s="330"/>
      <c r="BD50" s="330"/>
      <c r="BE50" s="325">
        <f>SUM(AW50:BD50,AB50:AU50,G50:Q50,S50:Z50)</f>
        <v>0</v>
      </c>
      <c r="BF50" s="314">
        <f>AV60</f>
        <v>0</v>
      </c>
      <c r="BG50" s="117">
        <f t="shared" si="13"/>
        <v>0</v>
      </c>
      <c r="BH50" s="296"/>
      <c r="BI50" s="295"/>
      <c r="BJ50" s="583"/>
      <c r="BK50" s="580"/>
    </row>
    <row r="51" spans="1:63" x14ac:dyDescent="0.25">
      <c r="A51" s="319" t="s">
        <v>187</v>
      </c>
      <c r="B51" s="320" t="s">
        <v>97</v>
      </c>
      <c r="C51" s="314" t="s">
        <v>105</v>
      </c>
      <c r="D51" s="578">
        <v>2.0099999999999998</v>
      </c>
      <c r="E51" s="328">
        <f t="shared" si="10"/>
        <v>0</v>
      </c>
      <c r="F51" s="325">
        <f t="shared" si="8"/>
        <v>0</v>
      </c>
      <c r="G51" s="330"/>
      <c r="H51" s="330"/>
      <c r="I51" s="330"/>
      <c r="J51" s="330"/>
      <c r="K51" s="330"/>
      <c r="L51" s="330"/>
      <c r="M51" s="330"/>
      <c r="N51" s="330"/>
      <c r="O51" s="330"/>
      <c r="P51" s="330"/>
      <c r="Q51" s="330"/>
      <c r="R51" s="325">
        <f>SUM(S51:Z51,AX51:BC51,AB51:AV51)</f>
        <v>0.18</v>
      </c>
      <c r="S51" s="330"/>
      <c r="T51" s="330"/>
      <c r="U51" s="330"/>
      <c r="V51" s="330"/>
      <c r="W51" s="330"/>
      <c r="X51" s="330"/>
      <c r="Y51" s="330"/>
      <c r="Z51" s="330"/>
      <c r="AA51" s="551">
        <f t="shared" si="14"/>
        <v>0</v>
      </c>
      <c r="AB51" s="330"/>
      <c r="AC51" s="330"/>
      <c r="AD51" s="330"/>
      <c r="AE51" s="330"/>
      <c r="AF51" s="330"/>
      <c r="AG51" s="330"/>
      <c r="AH51" s="330"/>
      <c r="AI51" s="330"/>
      <c r="AJ51" s="330"/>
      <c r="AK51" s="330"/>
      <c r="AL51" s="330"/>
      <c r="AM51" s="330"/>
      <c r="AN51" s="330"/>
      <c r="AO51" s="330"/>
      <c r="AP51" s="330"/>
      <c r="AQ51" s="330"/>
      <c r="AR51" s="330"/>
      <c r="AS51" s="330">
        <v>0.18</v>
      </c>
      <c r="AT51" s="330"/>
      <c r="AU51" s="330"/>
      <c r="AV51" s="330"/>
      <c r="AW51" s="329">
        <f>D51-BE51</f>
        <v>1.8299999999999998</v>
      </c>
      <c r="AX51" s="330"/>
      <c r="AY51" s="330"/>
      <c r="AZ51" s="330"/>
      <c r="BA51" s="330"/>
      <c r="BB51" s="330"/>
      <c r="BC51" s="330"/>
      <c r="BD51" s="330"/>
      <c r="BE51" s="325">
        <f>SUM(AX51:BD51,AB51:AV51,G51:Q51,S51:Z51)</f>
        <v>0.18</v>
      </c>
      <c r="BF51" s="314">
        <f>AW60</f>
        <v>1.8299999999999998</v>
      </c>
      <c r="BG51" s="117">
        <f t="shared" si="13"/>
        <v>0.17999999999999994</v>
      </c>
      <c r="BH51" s="296"/>
      <c r="BI51" s="295"/>
      <c r="BJ51" s="583"/>
      <c r="BK51" s="580"/>
    </row>
    <row r="52" spans="1:63" x14ac:dyDescent="0.25">
      <c r="A52" s="319" t="s">
        <v>188</v>
      </c>
      <c r="B52" s="320" t="s">
        <v>125</v>
      </c>
      <c r="C52" s="314" t="s">
        <v>102</v>
      </c>
      <c r="D52" s="594"/>
      <c r="E52" s="328">
        <f t="shared" si="10"/>
        <v>0</v>
      </c>
      <c r="F52" s="325">
        <f t="shared" si="8"/>
        <v>0</v>
      </c>
      <c r="G52" s="330"/>
      <c r="H52" s="330"/>
      <c r="I52" s="330"/>
      <c r="J52" s="330"/>
      <c r="K52" s="330"/>
      <c r="L52" s="330"/>
      <c r="M52" s="330"/>
      <c r="N52" s="330"/>
      <c r="O52" s="330"/>
      <c r="P52" s="330"/>
      <c r="Q52" s="330"/>
      <c r="R52" s="325">
        <f>SUM(S52:Z52,AY52:BC52,AB52:AW52)</f>
        <v>0</v>
      </c>
      <c r="S52" s="330"/>
      <c r="T52" s="330"/>
      <c r="U52" s="330"/>
      <c r="V52" s="330"/>
      <c r="W52" s="330"/>
      <c r="X52" s="330"/>
      <c r="Y52" s="330"/>
      <c r="Z52" s="330"/>
      <c r="AA52" s="551">
        <f t="shared" si="14"/>
        <v>0</v>
      </c>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29">
        <f>D52-BE52</f>
        <v>0</v>
      </c>
      <c r="AY52" s="330"/>
      <c r="AZ52" s="330"/>
      <c r="BA52" s="330"/>
      <c r="BB52" s="330"/>
      <c r="BC52" s="330"/>
      <c r="BD52" s="330"/>
      <c r="BE52" s="325">
        <f>SUM(AY52:BD52,S52:AW52,G52:Q52)</f>
        <v>0</v>
      </c>
      <c r="BF52" s="314">
        <f>AX60</f>
        <v>0</v>
      </c>
      <c r="BG52" s="117">
        <f t="shared" si="13"/>
        <v>0</v>
      </c>
      <c r="BH52" s="296"/>
      <c r="BI52" s="295"/>
      <c r="BJ52" s="582"/>
      <c r="BK52" s="580"/>
    </row>
    <row r="53" spans="1:63" x14ac:dyDescent="0.25">
      <c r="A53" s="319" t="s">
        <v>189</v>
      </c>
      <c r="B53" s="320" t="s">
        <v>129</v>
      </c>
      <c r="C53" s="314" t="s">
        <v>126</v>
      </c>
      <c r="D53" s="590"/>
      <c r="E53" s="328">
        <f t="shared" si="10"/>
        <v>0</v>
      </c>
      <c r="F53" s="325">
        <f t="shared" si="8"/>
        <v>0</v>
      </c>
      <c r="G53" s="330"/>
      <c r="H53" s="330"/>
      <c r="I53" s="330"/>
      <c r="J53" s="330"/>
      <c r="K53" s="330"/>
      <c r="L53" s="330"/>
      <c r="M53" s="330"/>
      <c r="N53" s="330"/>
      <c r="O53" s="330"/>
      <c r="P53" s="330"/>
      <c r="Q53" s="330"/>
      <c r="R53" s="325">
        <f>SUM(S53:Z53,AZ53:BC53,AB53:AX53)</f>
        <v>0</v>
      </c>
      <c r="S53" s="330"/>
      <c r="T53" s="330"/>
      <c r="U53" s="330"/>
      <c r="V53" s="330"/>
      <c r="W53" s="330"/>
      <c r="X53" s="330"/>
      <c r="Y53" s="330"/>
      <c r="Z53" s="330"/>
      <c r="AA53" s="551">
        <f t="shared" si="14"/>
        <v>0</v>
      </c>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29">
        <f>D53-BE53</f>
        <v>0</v>
      </c>
      <c r="AZ53" s="330"/>
      <c r="BA53" s="330"/>
      <c r="BB53" s="330"/>
      <c r="BC53" s="330"/>
      <c r="BD53" s="330"/>
      <c r="BE53" s="325">
        <f>SUM(AZ53:BD53,AB53:AX53,G53:Q53,S53:Z53)</f>
        <v>0</v>
      </c>
      <c r="BF53" s="314">
        <f>AY60</f>
        <v>0</v>
      </c>
      <c r="BG53" s="117">
        <f t="shared" si="13"/>
        <v>0</v>
      </c>
      <c r="BH53" s="296"/>
      <c r="BI53" s="295"/>
      <c r="BJ53" s="582"/>
      <c r="BK53" s="580"/>
    </row>
    <row r="54" spans="1:63" x14ac:dyDescent="0.25">
      <c r="A54" s="319" t="s">
        <v>196</v>
      </c>
      <c r="B54" s="320" t="s">
        <v>157</v>
      </c>
      <c r="C54" s="314" t="s">
        <v>111</v>
      </c>
      <c r="D54" s="580">
        <v>0.21</v>
      </c>
      <c r="E54" s="328">
        <f t="shared" si="10"/>
        <v>0</v>
      </c>
      <c r="F54" s="325">
        <f t="shared" si="8"/>
        <v>0</v>
      </c>
      <c r="G54" s="330"/>
      <c r="H54" s="330"/>
      <c r="I54" s="330"/>
      <c r="J54" s="330"/>
      <c r="K54" s="330"/>
      <c r="L54" s="330"/>
      <c r="M54" s="330"/>
      <c r="N54" s="330"/>
      <c r="O54" s="330"/>
      <c r="P54" s="330"/>
      <c r="Q54" s="330"/>
      <c r="R54" s="325">
        <f>SUM(S54:Z54,BA54:BC54,AB54:AY54)</f>
        <v>0</v>
      </c>
      <c r="S54" s="330"/>
      <c r="T54" s="330"/>
      <c r="U54" s="330"/>
      <c r="V54" s="330"/>
      <c r="W54" s="330"/>
      <c r="X54" s="330"/>
      <c r="Y54" s="330"/>
      <c r="Z54" s="330"/>
      <c r="AA54" s="551">
        <f t="shared" si="14"/>
        <v>0</v>
      </c>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29">
        <f>D54-BE54</f>
        <v>0.21</v>
      </c>
      <c r="BA54" s="330"/>
      <c r="BB54" s="330"/>
      <c r="BC54" s="330"/>
      <c r="BD54" s="330"/>
      <c r="BE54" s="325">
        <f>SUM(BA54:BD54,AB54:AY54,G54:Q54,S54:Z54)</f>
        <v>0</v>
      </c>
      <c r="BF54" s="314">
        <f>AZ60</f>
        <v>0.21</v>
      </c>
      <c r="BG54" s="117">
        <f t="shared" si="13"/>
        <v>0</v>
      </c>
      <c r="BH54" s="296"/>
      <c r="BI54" s="295"/>
      <c r="BJ54" s="582"/>
      <c r="BK54" s="578"/>
    </row>
    <row r="55" spans="1:63" x14ac:dyDescent="0.25">
      <c r="A55" s="319" t="s">
        <v>197</v>
      </c>
      <c r="B55" s="320" t="s">
        <v>164</v>
      </c>
      <c r="C55" s="314" t="s">
        <v>165</v>
      </c>
      <c r="D55" s="578">
        <v>42.14</v>
      </c>
      <c r="E55" s="328">
        <f t="shared" si="10"/>
        <v>0</v>
      </c>
      <c r="F55" s="325">
        <f t="shared" si="8"/>
        <v>0</v>
      </c>
      <c r="G55" s="330"/>
      <c r="H55" s="330"/>
      <c r="I55" s="330"/>
      <c r="J55" s="330"/>
      <c r="K55" s="330"/>
      <c r="L55" s="330"/>
      <c r="M55" s="330"/>
      <c r="N55" s="330"/>
      <c r="O55" s="330"/>
      <c r="P55" s="330"/>
      <c r="Q55" s="330"/>
      <c r="R55" s="325">
        <f>SUM(S55:Z55,BB55:BC55,AB55:AZ55)</f>
        <v>0</v>
      </c>
      <c r="S55" s="330"/>
      <c r="T55" s="330"/>
      <c r="U55" s="330"/>
      <c r="V55" s="330"/>
      <c r="W55" s="330"/>
      <c r="X55" s="330"/>
      <c r="Y55" s="330"/>
      <c r="Z55" s="330"/>
      <c r="AA55" s="551">
        <f t="shared" si="14"/>
        <v>0</v>
      </c>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29">
        <f>D55-BE55</f>
        <v>42.14</v>
      </c>
      <c r="BB55" s="330"/>
      <c r="BC55" s="330"/>
      <c r="BD55" s="330"/>
      <c r="BE55" s="325">
        <f>SUM(BB55:BD55,AB55:AZ55,G55:Q55,S55:Z55)</f>
        <v>0</v>
      </c>
      <c r="BF55" s="314">
        <f>BA60</f>
        <v>42.14</v>
      </c>
      <c r="BG55" s="117">
        <f t="shared" si="13"/>
        <v>0</v>
      </c>
      <c r="BH55" s="296"/>
      <c r="BI55" s="295"/>
      <c r="BJ55" s="582"/>
      <c r="BK55" s="578"/>
    </row>
    <row r="56" spans="1:63" x14ac:dyDescent="0.25">
      <c r="A56" s="319" t="s">
        <v>198</v>
      </c>
      <c r="B56" s="320" t="s">
        <v>163</v>
      </c>
      <c r="C56" s="314" t="s">
        <v>166</v>
      </c>
      <c r="D56" s="578">
        <v>91.3</v>
      </c>
      <c r="E56" s="328">
        <f t="shared" si="10"/>
        <v>0</v>
      </c>
      <c r="F56" s="325">
        <f t="shared" si="8"/>
        <v>0</v>
      </c>
      <c r="G56" s="330"/>
      <c r="H56" s="330"/>
      <c r="I56" s="330"/>
      <c r="J56" s="330"/>
      <c r="K56" s="330"/>
      <c r="L56" s="330"/>
      <c r="M56" s="330"/>
      <c r="N56" s="330"/>
      <c r="O56" s="330"/>
      <c r="P56" s="330"/>
      <c r="Q56" s="330"/>
      <c r="R56" s="325">
        <f>SUM(S56:Z56,BC56,AB56:BA56)</f>
        <v>0</v>
      </c>
      <c r="S56" s="330"/>
      <c r="T56" s="330"/>
      <c r="U56" s="330"/>
      <c r="V56" s="330"/>
      <c r="W56" s="330"/>
      <c r="X56" s="330"/>
      <c r="Y56" s="330"/>
      <c r="Z56" s="330"/>
      <c r="AA56" s="551">
        <f t="shared" si="14"/>
        <v>0</v>
      </c>
      <c r="AB56" s="330"/>
      <c r="AC56" s="330"/>
      <c r="AD56" s="330"/>
      <c r="AE56" s="330"/>
      <c r="AF56" s="330"/>
      <c r="AG56" s="330"/>
      <c r="AH56" s="330"/>
      <c r="AI56" s="330"/>
      <c r="AJ56" s="330"/>
      <c r="AK56" s="330"/>
      <c r="AL56" s="330"/>
      <c r="AM56" s="330"/>
      <c r="AN56" s="330"/>
      <c r="AO56" s="330"/>
      <c r="AP56" s="330"/>
      <c r="AQ56" s="330"/>
      <c r="AR56" s="330"/>
      <c r="AS56" s="330"/>
      <c r="AT56" s="330"/>
      <c r="AU56" s="330"/>
      <c r="AV56" s="331"/>
      <c r="AW56" s="330"/>
      <c r="AX56" s="330"/>
      <c r="AY56" s="330"/>
      <c r="AZ56" s="330"/>
      <c r="BA56" s="330"/>
      <c r="BB56" s="329">
        <f>D56-BE56</f>
        <v>91.3</v>
      </c>
      <c r="BC56" s="330"/>
      <c r="BD56" s="330"/>
      <c r="BE56" s="325">
        <f>SUM(BC56:BD56,AB56:BA56,G56:Q56,S56:Z56)</f>
        <v>0</v>
      </c>
      <c r="BF56" s="314">
        <f>BB60</f>
        <v>91.3</v>
      </c>
      <c r="BG56" s="117">
        <f t="shared" si="13"/>
        <v>0</v>
      </c>
      <c r="BH56" s="296"/>
      <c r="BI56" s="295"/>
      <c r="BJ56" s="582"/>
      <c r="BK56" s="578"/>
    </row>
    <row r="57" spans="1:63" ht="16.5" thickBot="1" x14ac:dyDescent="0.3">
      <c r="A57" s="319" t="s">
        <v>199</v>
      </c>
      <c r="B57" s="320" t="s">
        <v>81</v>
      </c>
      <c r="C57" s="314" t="s">
        <v>82</v>
      </c>
      <c r="D57" s="597"/>
      <c r="E57" s="328">
        <f t="shared" si="10"/>
        <v>0</v>
      </c>
      <c r="F57" s="325">
        <f>SUM(G57:H57)</f>
        <v>0</v>
      </c>
      <c r="G57" s="330"/>
      <c r="H57" s="330"/>
      <c r="I57" s="330"/>
      <c r="J57" s="330"/>
      <c r="K57" s="330"/>
      <c r="L57" s="330"/>
      <c r="M57" s="330"/>
      <c r="N57" s="330"/>
      <c r="O57" s="330"/>
      <c r="P57" s="330"/>
      <c r="Q57" s="330"/>
      <c r="R57" s="325">
        <f>SUM(S57:Z57,AB57:BB57)</f>
        <v>0</v>
      </c>
      <c r="S57" s="330"/>
      <c r="T57" s="330"/>
      <c r="U57" s="330"/>
      <c r="V57" s="330"/>
      <c r="W57" s="330"/>
      <c r="X57" s="330"/>
      <c r="Y57" s="330"/>
      <c r="Z57" s="330"/>
      <c r="AA57" s="551">
        <f t="shared" si="14"/>
        <v>0</v>
      </c>
      <c r="AB57" s="330"/>
      <c r="AC57" s="330"/>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29">
        <f>D57-BE57</f>
        <v>0</v>
      </c>
      <c r="BD57" s="330"/>
      <c r="BE57" s="325">
        <f>SUM(BD57,AB57:BB57,G57:Q57,S57:Z57)</f>
        <v>0</v>
      </c>
      <c r="BF57" s="314">
        <f>BC60</f>
        <v>0</v>
      </c>
      <c r="BG57" s="117">
        <f t="shared" si="13"/>
        <v>0</v>
      </c>
      <c r="BH57" s="296"/>
      <c r="BI57" s="295"/>
      <c r="BJ57" s="584"/>
      <c r="BK57" s="585"/>
    </row>
    <row r="58" spans="1:63" x14ac:dyDescent="0.25">
      <c r="A58" s="338">
        <v>3</v>
      </c>
      <c r="B58" s="339" t="s">
        <v>76</v>
      </c>
      <c r="C58" s="340" t="s">
        <v>89</v>
      </c>
      <c r="D58" s="590">
        <v>55.6</v>
      </c>
      <c r="E58" s="328">
        <f t="shared" si="10"/>
        <v>0</v>
      </c>
      <c r="F58" s="325">
        <f>SUM(G58:H58)</f>
        <v>0</v>
      </c>
      <c r="G58" s="330"/>
      <c r="H58" s="330"/>
      <c r="I58" s="330"/>
      <c r="J58" s="330"/>
      <c r="K58" s="330"/>
      <c r="L58" s="330"/>
      <c r="M58" s="330"/>
      <c r="N58" s="330"/>
      <c r="O58" s="330"/>
      <c r="P58" s="330"/>
      <c r="Q58" s="330"/>
      <c r="R58" s="325">
        <f>SUM(S58:Z58,AB58:BC58)</f>
        <v>0</v>
      </c>
      <c r="S58" s="330"/>
      <c r="T58" s="330"/>
      <c r="U58" s="330"/>
      <c r="V58" s="330"/>
      <c r="W58" s="330"/>
      <c r="X58" s="330"/>
      <c r="Y58" s="330"/>
      <c r="Z58" s="330"/>
      <c r="AA58" s="551">
        <f t="shared" si="14"/>
        <v>0</v>
      </c>
      <c r="AB58" s="330"/>
      <c r="AC58" s="330"/>
      <c r="AD58" s="330"/>
      <c r="AE58" s="330"/>
      <c r="AF58" s="330"/>
      <c r="AG58" s="330"/>
      <c r="AH58" s="330"/>
      <c r="AI58" s="330"/>
      <c r="AJ58" s="330"/>
      <c r="AK58" s="330"/>
      <c r="AL58" s="330"/>
      <c r="AM58" s="330"/>
      <c r="AN58" s="330"/>
      <c r="AO58" s="330"/>
      <c r="AP58" s="330"/>
      <c r="AQ58" s="330"/>
      <c r="AR58" s="330"/>
      <c r="AS58" s="330"/>
      <c r="AT58" s="330"/>
      <c r="AU58" s="330"/>
      <c r="AV58" s="330"/>
      <c r="AW58" s="330"/>
      <c r="AX58" s="330"/>
      <c r="AY58" s="330"/>
      <c r="AZ58" s="330"/>
      <c r="BA58" s="330"/>
      <c r="BB58" s="330"/>
      <c r="BC58" s="330"/>
      <c r="BD58" s="329">
        <f>D58-BE58</f>
        <v>55.6</v>
      </c>
      <c r="BE58" s="325">
        <f>SUM(AB58:BC58,G58:Q58,S58:Z58)</f>
        <v>0</v>
      </c>
      <c r="BF58" s="314">
        <f>BD60</f>
        <v>55.6</v>
      </c>
      <c r="BG58" s="117">
        <f t="shared" si="13"/>
        <v>0</v>
      </c>
      <c r="BH58" s="296"/>
      <c r="BI58" s="297"/>
    </row>
    <row r="59" spans="1:63" ht="16.5" customHeight="1" x14ac:dyDescent="0.25">
      <c r="A59" s="341"/>
      <c r="B59" s="342" t="s">
        <v>121</v>
      </c>
      <c r="C59" s="343"/>
      <c r="D59" s="332"/>
      <c r="E59" s="325">
        <f>SUM(G59:Q59)</f>
        <v>296.86</v>
      </c>
      <c r="F59" s="325">
        <f>SUM(G59:H59)</f>
        <v>0</v>
      </c>
      <c r="G59" s="325">
        <f>SUM(G30:G58,G10:G19,G21:G28)</f>
        <v>0</v>
      </c>
      <c r="H59" s="325">
        <f>SUM(H30:H58,H11:H19,H9,H21:H28)</f>
        <v>0</v>
      </c>
      <c r="I59" s="325">
        <f>SUM(I30:I58,I12:I19,I9:I10,I21:I28)</f>
        <v>0</v>
      </c>
      <c r="J59" s="325">
        <f>SUM(J30:J58,J13:J19,J9:J11,J21:J28)</f>
        <v>286.69</v>
      </c>
      <c r="K59" s="325">
        <f>SUM(K30:K58,K14:K19,K9:K12,K21:K28)</f>
        <v>0</v>
      </c>
      <c r="L59" s="325">
        <f>SUM(L30:L58,L15:L19,L9:L13,L21:L28)</f>
        <v>0</v>
      </c>
      <c r="M59" s="325">
        <f>SUM(M30:M58,M16:M19,M9:M14,M21:M28)</f>
        <v>0</v>
      </c>
      <c r="N59" s="325">
        <f>SUM(N30:N58,N17:N19,N9:N15,N21:N28)</f>
        <v>0</v>
      </c>
      <c r="O59" s="325">
        <f>SUM(O30:O58,O18:O19,O9:O16,O21:O28)</f>
        <v>0</v>
      </c>
      <c r="P59" s="325">
        <f>SUM(P30:P58,P19,P9:P17,P21:P28)</f>
        <v>0</v>
      </c>
      <c r="Q59" s="325">
        <f>SUM(Q30:Q58,Q9:Q18,Q21:Q28)</f>
        <v>10.17</v>
      </c>
      <c r="R59" s="325">
        <f>SUM(S59:Z59,AB59:BC59)</f>
        <v>153.13</v>
      </c>
      <c r="S59" s="325">
        <f>SUM(S30:S58,S9:S19,S22:S28)</f>
        <v>0.14000000000000001</v>
      </c>
      <c r="T59" s="325">
        <f>SUM(T30:T58,T21,T9:T19,T23:T28)</f>
        <v>0.21</v>
      </c>
      <c r="U59" s="325">
        <f>SUM(U30:U58,U21:U22,U9:U19,U24:U28)</f>
        <v>0</v>
      </c>
      <c r="V59" s="325">
        <f>SUM(V30:V58,V21:V23,V9:V19,V25:V28)</f>
        <v>25</v>
      </c>
      <c r="W59" s="325">
        <f>SUM(W30:W58,W21:W24,W9:W19,W26:W28)</f>
        <v>2.4500000000000002</v>
      </c>
      <c r="X59" s="325">
        <f>SUM(X30:X58,X21:X25,X9:X19,X27:X28)</f>
        <v>3.62</v>
      </c>
      <c r="Y59" s="325">
        <f>SUM(Y30:Y58,Y21:Y26,Y9:Y19,Y28)</f>
        <v>0</v>
      </c>
      <c r="Z59" s="325">
        <f>SUM(Z30:Z58,Z21:Z27,Z9:Z19)</f>
        <v>51.26</v>
      </c>
      <c r="AA59" s="551">
        <f>SUM(AA30:AA58,AA21:AA28,AA9:AA19)</f>
        <v>30.39</v>
      </c>
      <c r="AB59" s="325">
        <f>SUM(AB31:AB58,AB21:AB28,AB9:AB19)</f>
        <v>5.52</v>
      </c>
      <c r="AC59" s="325">
        <f>SUM(AC32:AC58,AC21:AC28,AC9:AC19,AC30)</f>
        <v>19.399999999999999</v>
      </c>
      <c r="AD59" s="325">
        <f>SUM(AD33:AD58,AD21:AD28,AD9:AD19,AD30:AD31)</f>
        <v>0</v>
      </c>
      <c r="AE59" s="325">
        <f>SUM(AE34:AE58,AE21:AE28,AE9:AE19,AE30:AE32)</f>
        <v>0</v>
      </c>
      <c r="AF59" s="325">
        <f>SUM(AF35:AF58,AF21:AF28,AF9:AF19,AF30:AF33)</f>
        <v>0</v>
      </c>
      <c r="AG59" s="325">
        <f>SUM(AG36:AG58,AG21:AG28,AG9:AG19,AG30:AG34)</f>
        <v>0</v>
      </c>
      <c r="AH59" s="325">
        <f>SUM(AH37:AH58,AH21:AH28,AH9:AH19,AH30:AH35)</f>
        <v>0</v>
      </c>
      <c r="AI59" s="325">
        <f>SUM(AI38:AI58,AI21:AI28,AI9:AI19,AI30:AI36)</f>
        <v>0.08</v>
      </c>
      <c r="AJ59" s="325">
        <f>SUM(AJ39:AJ58,AJ21:AJ28,AJ9:AJ19,AJ30:AJ37)</f>
        <v>0</v>
      </c>
      <c r="AK59" s="325">
        <f>SUM(AK40:AK58,AK21:AK28,AK9:AK19,AK30:AK38)</f>
        <v>0</v>
      </c>
      <c r="AL59" s="325">
        <f>SUM(AL41:AL58,AL21:AL28,AL9:AL19,AL30:AL39)</f>
        <v>0.12</v>
      </c>
      <c r="AM59" s="325">
        <f>SUM(AM42:AM58,AM21:AM28,AM9:AM19,AM30:AM40)</f>
        <v>0</v>
      </c>
      <c r="AN59" s="325">
        <f>SUM(AN43:AN58,AN21:AN28,AN9:AN19,AN30:AN41)</f>
        <v>5.27</v>
      </c>
      <c r="AO59" s="325">
        <f>SUM(AO44:AO58,AO21:AO28,AO9:AO19,AO30:AO42)</f>
        <v>0</v>
      </c>
      <c r="AP59" s="325">
        <f>SUM(AP45:AP58,AP21:AP28,AP9:AP19,AP30:AP43)</f>
        <v>0</v>
      </c>
      <c r="AQ59" s="325">
        <f>SUM(AQ46:AQ58,AQ21:AQ28,AQ9:AQ19,AQ30:AQ44)</f>
        <v>0</v>
      </c>
      <c r="AR59" s="325">
        <f>SUM(AR47:AR58,AR21:AR28,AR9:AR19,AR30:AR45)</f>
        <v>0</v>
      </c>
      <c r="AS59" s="325">
        <f>SUM(AS48:AS58,AS21:AS28,AS9:AS19,AS30:AS46)</f>
        <v>0.24</v>
      </c>
      <c r="AT59" s="325">
        <f>SUM(AT49:AT58,AT21:AT28,AT9:AT19,AT30:AT47)</f>
        <v>0.48</v>
      </c>
      <c r="AU59" s="325">
        <f>SUM(AU50:AU58,AU21:AU28,AU9:AU19,AU30:AU48)</f>
        <v>39.340000000000003</v>
      </c>
      <c r="AV59" s="325">
        <f>SUM(AV51:AV58,AV21:AV28,AV9:AV19,AV30:AV49)</f>
        <v>0</v>
      </c>
      <c r="AW59" s="325">
        <f>SUM(AW52:AW58,AW21:AW28,AW9:AW19,AW30:AW50)</f>
        <v>0</v>
      </c>
      <c r="AX59" s="325">
        <f>SUM(AX53:AX58,AX30:AX51,AX9:AX19,AX21:AX28)</f>
        <v>0</v>
      </c>
      <c r="AY59" s="325">
        <f>SUM(AY54:AY58,AY30:AY52,AY9:AY19,AY21:AY28)</f>
        <v>0</v>
      </c>
      <c r="AZ59" s="325">
        <f>SUM(AZ55:AZ58,AZ30:AZ53,AZ9:AZ19,AZ21:AZ28)</f>
        <v>0</v>
      </c>
      <c r="BA59" s="325">
        <f>SUM(BA56:BA58,BA30:BA54,BA9:BA19,BA21:BA28)</f>
        <v>0</v>
      </c>
      <c r="BB59" s="325">
        <f>SUM(BB57:BB58,BB30:BB55,BB9:BB19,BB21:BB28)</f>
        <v>0</v>
      </c>
      <c r="BC59" s="325">
        <f>SUM(BC58,BC30:BC56,BC9:BC19,BC21:BC28)</f>
        <v>0</v>
      </c>
      <c r="BD59" s="325">
        <f>SUM(BD30:BD57,BD9:BD19,BD21:BD28)</f>
        <v>0</v>
      </c>
      <c r="BE59" s="330"/>
      <c r="BF59" s="330"/>
      <c r="BG59" s="116"/>
      <c r="BH59" s="296"/>
      <c r="BI59" s="295"/>
    </row>
    <row r="60" spans="1:63" ht="36.75" customHeight="1" x14ac:dyDescent="0.25">
      <c r="A60" s="344"/>
      <c r="B60" s="345" t="s">
        <v>122</v>
      </c>
      <c r="C60" s="346"/>
      <c r="D60" s="347"/>
      <c r="E60" s="347">
        <f>E59+E7</f>
        <v>3226.0600000000004</v>
      </c>
      <c r="F60" s="347">
        <f>F8+F59</f>
        <v>193.78000000000003</v>
      </c>
      <c r="G60" s="347">
        <f>G59+G9</f>
        <v>190.01000000000002</v>
      </c>
      <c r="H60" s="347">
        <f>H10+H59</f>
        <v>3.77</v>
      </c>
      <c r="I60" s="347">
        <f>I11+I59</f>
        <v>167.86</v>
      </c>
      <c r="J60" s="347">
        <f>J12+J59</f>
        <v>798.59</v>
      </c>
      <c r="K60" s="347">
        <f>K13+K59</f>
        <v>872.18</v>
      </c>
      <c r="L60" s="347">
        <f>L14+L59</f>
        <v>0</v>
      </c>
      <c r="M60" s="347">
        <f>M15+M59</f>
        <v>1179.77</v>
      </c>
      <c r="N60" s="347">
        <f>N16+N59</f>
        <v>701.71</v>
      </c>
      <c r="O60" s="347">
        <f>O59+O17</f>
        <v>2.2000000000000002</v>
      </c>
      <c r="P60" s="347">
        <f>P59+P18</f>
        <v>0</v>
      </c>
      <c r="Q60" s="347">
        <f>Q59+Q19</f>
        <v>11.68</v>
      </c>
      <c r="R60" s="347">
        <f>SUM(R59,R20)</f>
        <v>530.67999999999995</v>
      </c>
      <c r="S60" s="347">
        <f>S59+S21</f>
        <v>0.14000000000000001</v>
      </c>
      <c r="T60" s="347">
        <f>T59+T22</f>
        <v>0.21</v>
      </c>
      <c r="U60" s="347">
        <f>U59+U23</f>
        <v>0</v>
      </c>
      <c r="V60" s="347">
        <f>+V59+V24</f>
        <v>25</v>
      </c>
      <c r="W60" s="347">
        <f>+W59+W25</f>
        <v>2.6700000000000004</v>
      </c>
      <c r="X60" s="347">
        <f>X59+X26</f>
        <v>15.25</v>
      </c>
      <c r="Y60" s="347">
        <f>+Y59+Y27</f>
        <v>0</v>
      </c>
      <c r="Z60" s="347">
        <f>+Z59+Z28</f>
        <v>55.44</v>
      </c>
      <c r="AA60" s="553">
        <f>+AA59+AA29</f>
        <v>192.01999999999998</v>
      </c>
      <c r="AB60" s="347">
        <f>+AB59+AB30</f>
        <v>109.64</v>
      </c>
      <c r="AC60" s="347">
        <f>+AC59+AC31</f>
        <v>45.22</v>
      </c>
      <c r="AD60" s="347">
        <f>+AD59+AD32</f>
        <v>0</v>
      </c>
      <c r="AE60" s="347">
        <f>+AE59+AE33</f>
        <v>0.2</v>
      </c>
      <c r="AF60" s="347">
        <f>+AF59+AF34</f>
        <v>5.47</v>
      </c>
      <c r="AG60" s="347">
        <f>+AG59+AG35</f>
        <v>7.17</v>
      </c>
      <c r="AH60" s="347">
        <f>+AH59+AH36</f>
        <v>0</v>
      </c>
      <c r="AI60" s="347">
        <f>+AI59+AI37</f>
        <v>0.1</v>
      </c>
      <c r="AJ60" s="347">
        <f>+AJ59+AJ38</f>
        <v>0</v>
      </c>
      <c r="AK60" s="347">
        <f>+AK59+AK39</f>
        <v>0</v>
      </c>
      <c r="AL60" s="347">
        <f>+AL59+AL40</f>
        <v>0.12</v>
      </c>
      <c r="AM60" s="347">
        <f>+AM59+AM41</f>
        <v>0.11</v>
      </c>
      <c r="AN60" s="347">
        <f>+AN59+AN42</f>
        <v>23.81</v>
      </c>
      <c r="AO60" s="347">
        <f>+AO59+AO43</f>
        <v>0</v>
      </c>
      <c r="AP60" s="347">
        <f>+AP59+AP44</f>
        <v>0</v>
      </c>
      <c r="AQ60" s="347">
        <f>+AQ59+AQ45</f>
        <v>0.18</v>
      </c>
      <c r="AR60" s="347">
        <f>AR59+AR46</f>
        <v>0</v>
      </c>
      <c r="AS60" s="347">
        <f>AS59+AS47</f>
        <v>1.63</v>
      </c>
      <c r="AT60" s="347">
        <f>AT59+AT48</f>
        <v>0.48</v>
      </c>
      <c r="AU60" s="347">
        <f>AU59+AU49</f>
        <v>102.36000000000001</v>
      </c>
      <c r="AV60" s="347">
        <f>AV59+AV50</f>
        <v>0</v>
      </c>
      <c r="AW60" s="347">
        <f>AW59+AW51</f>
        <v>1.8299999999999998</v>
      </c>
      <c r="AX60" s="347">
        <f>AX59+AX52</f>
        <v>0</v>
      </c>
      <c r="AY60" s="347">
        <f>AY59+AY53</f>
        <v>0</v>
      </c>
      <c r="AZ60" s="347">
        <f>AZ59+AZ54</f>
        <v>0.21</v>
      </c>
      <c r="BA60" s="347">
        <f>BA59+BA55</f>
        <v>42.14</v>
      </c>
      <c r="BB60" s="347">
        <f>BB59+BB56</f>
        <v>91.3</v>
      </c>
      <c r="BC60" s="347">
        <f>BC59+BC57</f>
        <v>0</v>
      </c>
      <c r="BD60" s="347">
        <f>BD59+BD58</f>
        <v>55.6</v>
      </c>
      <c r="BE60" s="347"/>
      <c r="BF60" s="347"/>
      <c r="BG60" s="116"/>
      <c r="BH60" s="296"/>
      <c r="BI60" s="295"/>
    </row>
    <row r="61" spans="1:63" ht="36.75" customHeight="1" x14ac:dyDescent="0.25">
      <c r="A61" s="119"/>
      <c r="B61" s="124"/>
      <c r="C61" s="125"/>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547"/>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H61" s="296"/>
      <c r="BI61" s="295"/>
    </row>
    <row r="62" spans="1:63" ht="31.5" customHeight="1" x14ac:dyDescent="0.25">
      <c r="A62" s="119"/>
      <c r="B62" s="120" t="s">
        <v>171</v>
      </c>
      <c r="C62" s="121" t="s">
        <v>167</v>
      </c>
      <c r="D62" s="122"/>
      <c r="E62" s="116"/>
      <c r="F62" s="116"/>
      <c r="G62" s="116"/>
      <c r="H62" s="116"/>
      <c r="I62" s="116"/>
      <c r="J62" s="116"/>
      <c r="K62" s="116"/>
      <c r="L62" s="116"/>
      <c r="M62" s="116"/>
      <c r="N62" s="116"/>
      <c r="O62" s="116"/>
      <c r="P62" s="116"/>
      <c r="Q62" s="116"/>
      <c r="R62" s="116"/>
      <c r="S62" s="116"/>
      <c r="T62" s="116"/>
      <c r="U62" s="116"/>
      <c r="V62" s="116"/>
      <c r="W62" s="116"/>
      <c r="X62" s="116"/>
      <c r="Y62" s="116"/>
      <c r="Z62" s="116"/>
      <c r="AA62" s="547"/>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H62" s="296"/>
      <c r="BI62" s="295"/>
    </row>
    <row r="63" spans="1:63" x14ac:dyDescent="0.25">
      <c r="A63" s="119"/>
      <c r="B63" s="120" t="s">
        <v>172</v>
      </c>
      <c r="C63" s="121" t="s">
        <v>168</v>
      </c>
      <c r="D63" s="122"/>
      <c r="E63" s="116"/>
      <c r="F63" s="116"/>
      <c r="G63" s="116"/>
      <c r="H63" s="116"/>
      <c r="I63" s="116"/>
      <c r="J63" s="116"/>
      <c r="K63" s="116"/>
      <c r="L63" s="116"/>
      <c r="M63" s="116"/>
      <c r="N63" s="116"/>
      <c r="O63" s="116"/>
      <c r="P63" s="116"/>
      <c r="Q63" s="116"/>
      <c r="R63" s="116"/>
      <c r="S63" s="116"/>
      <c r="T63" s="116"/>
      <c r="U63" s="116"/>
      <c r="V63" s="116"/>
      <c r="W63" s="116"/>
      <c r="X63" s="116"/>
      <c r="Y63" s="116"/>
      <c r="Z63" s="116"/>
      <c r="AA63" s="547"/>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5"/>
      <c r="AX63" s="115"/>
      <c r="AY63" s="115"/>
      <c r="AZ63" s="116"/>
      <c r="BA63" s="116"/>
      <c r="BB63" s="116"/>
      <c r="BC63" s="116"/>
      <c r="BD63" s="116"/>
      <c r="BE63" s="116"/>
      <c r="BF63" s="116"/>
      <c r="BH63" s="296"/>
      <c r="BI63" s="295"/>
    </row>
    <row r="64" spans="1:63" x14ac:dyDescent="0.25">
      <c r="A64" s="119"/>
      <c r="B64" s="120" t="s">
        <v>173</v>
      </c>
      <c r="C64" s="121" t="s">
        <v>127</v>
      </c>
      <c r="D64" s="122"/>
      <c r="E64" s="116"/>
      <c r="F64" s="116"/>
      <c r="G64" s="116"/>
      <c r="H64" s="116"/>
      <c r="I64" s="116"/>
      <c r="J64" s="116"/>
      <c r="K64" s="116"/>
      <c r="L64" s="116"/>
      <c r="M64" s="116"/>
      <c r="N64" s="116"/>
      <c r="O64" s="116"/>
      <c r="P64" s="116"/>
      <c r="Q64" s="116"/>
      <c r="R64" s="116"/>
      <c r="S64" s="116"/>
      <c r="T64" s="116"/>
      <c r="U64" s="116"/>
      <c r="V64" s="116"/>
      <c r="W64" s="116"/>
      <c r="X64" s="116"/>
      <c r="Y64" s="116"/>
      <c r="Z64" s="116"/>
      <c r="AA64" s="547"/>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5"/>
      <c r="AX64" s="115"/>
      <c r="AY64" s="115"/>
      <c r="AZ64" s="116"/>
      <c r="BA64" s="116"/>
      <c r="BB64" s="116"/>
      <c r="BC64" s="116"/>
      <c r="BD64" s="116"/>
      <c r="BE64" s="116"/>
      <c r="BF64" s="116"/>
      <c r="BH64" s="296"/>
      <c r="BI64" s="295"/>
    </row>
    <row r="65" spans="1:61" x14ac:dyDescent="0.25">
      <c r="A65" s="119"/>
      <c r="B65" s="124"/>
      <c r="C65" s="125"/>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547"/>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5"/>
      <c r="AX65" s="115"/>
      <c r="AY65" s="115"/>
      <c r="AZ65" s="116"/>
      <c r="BA65" s="116"/>
      <c r="BB65" s="116"/>
      <c r="BC65" s="116"/>
      <c r="BD65" s="116"/>
      <c r="BE65" s="116"/>
      <c r="BF65" s="116"/>
      <c r="BH65" s="296"/>
      <c r="BI65" s="293"/>
    </row>
    <row r="66" spans="1:61" x14ac:dyDescent="0.25">
      <c r="AW66" s="115"/>
      <c r="AX66" s="115"/>
      <c r="AY66" s="115"/>
      <c r="BH66" s="296"/>
      <c r="BI66" s="293"/>
    </row>
    <row r="67" spans="1:61" x14ac:dyDescent="0.25">
      <c r="BH67" s="296"/>
      <c r="BI67" s="293"/>
    </row>
    <row r="68" spans="1:61" x14ac:dyDescent="0.25">
      <c r="BH68" s="296"/>
      <c r="BI68" s="293"/>
    </row>
    <row r="69" spans="1:61" x14ac:dyDescent="0.25">
      <c r="BH69" s="294"/>
      <c r="BI69" s="293"/>
    </row>
    <row r="70" spans="1:61" x14ac:dyDescent="0.25">
      <c r="BH70" s="294"/>
      <c r="BI70" s="293"/>
    </row>
    <row r="71" spans="1:61" x14ac:dyDescent="0.25">
      <c r="BH71" s="294"/>
      <c r="BI71" s="295"/>
    </row>
    <row r="72" spans="1:61" x14ac:dyDescent="0.25">
      <c r="BH72" s="294"/>
      <c r="BI72" s="295"/>
    </row>
    <row r="73" spans="1:61" x14ac:dyDescent="0.25">
      <c r="BH73" s="294"/>
      <c r="BI73" s="295"/>
    </row>
    <row r="76" spans="1:61" x14ac:dyDescent="0.25">
      <c r="B76" s="143"/>
    </row>
  </sheetData>
  <sheetProtection selectLockedCells="1"/>
  <mergeCells count="11">
    <mergeCell ref="A1:B1"/>
    <mergeCell ref="A2:BE2"/>
    <mergeCell ref="A3:BF3"/>
    <mergeCell ref="BC4:BF4"/>
    <mergeCell ref="A5:A6"/>
    <mergeCell ref="B5:B6"/>
    <mergeCell ref="C5:C6"/>
    <mergeCell ref="D5:D6"/>
    <mergeCell ref="F5:BD5"/>
    <mergeCell ref="BE5:BE6"/>
    <mergeCell ref="BF5:BF6"/>
  </mergeCells>
  <pageMargins left="0.47" right="0.16" top="0.64" bottom="0.2" header="0.56999999999999995" footer="0.16"/>
  <pageSetup paperSize="8"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76"/>
  <sheetViews>
    <sheetView zoomScale="85" zoomScaleNormal="85" zoomScaleSheetLayoutView="55" workbookViewId="0">
      <pane xSplit="4" ySplit="7" topLeftCell="AM8" activePane="bottomRight" state="frozen"/>
      <selection activeCell="D14" sqref="D14"/>
      <selection pane="topRight" activeCell="D14" sqref="D14"/>
      <selection pane="bottomLeft" activeCell="D14" sqref="D14"/>
      <selection pane="bottomRight" activeCell="D14" sqref="D14"/>
    </sheetView>
  </sheetViews>
  <sheetFormatPr defaultColWidth="7.85546875" defaultRowHeight="15.75" x14ac:dyDescent="0.25"/>
  <cols>
    <col min="1" max="1" width="7.5703125" style="140" customWidth="1"/>
    <col min="2" max="2" width="53" style="141" bestFit="1" customWidth="1"/>
    <col min="3" max="3" width="8.85546875" style="142" customWidth="1"/>
    <col min="4" max="4" width="14.85546875" style="99" bestFit="1" customWidth="1"/>
    <col min="5" max="7" width="9.7109375" style="99" bestFit="1" customWidth="1"/>
    <col min="8" max="8" width="8.42578125" style="99" bestFit="1" customWidth="1"/>
    <col min="9" max="9" width="9" style="99" bestFit="1" customWidth="1"/>
    <col min="10" max="10" width="8.42578125" style="99" bestFit="1" customWidth="1"/>
    <col min="11" max="12" width="7.140625" style="99" bestFit="1" customWidth="1"/>
    <col min="13" max="13" width="6.5703125" style="99" bestFit="1" customWidth="1"/>
    <col min="14" max="14" width="6.85546875" style="99" bestFit="1" customWidth="1"/>
    <col min="15" max="15" width="8.42578125" style="99" bestFit="1" customWidth="1"/>
    <col min="16" max="16" width="6.85546875" style="99" bestFit="1" customWidth="1"/>
    <col min="17" max="17" width="7.7109375" style="99" bestFit="1" customWidth="1"/>
    <col min="18" max="18" width="10.28515625" style="99" bestFit="1" customWidth="1"/>
    <col min="19" max="19" width="7.7109375" style="99" bestFit="1" customWidth="1"/>
    <col min="20" max="20" width="7.140625" style="99" bestFit="1" customWidth="1"/>
    <col min="21" max="22" width="6.5703125" style="99" bestFit="1" customWidth="1"/>
    <col min="23" max="23" width="7.7109375" style="99" bestFit="1" customWidth="1"/>
    <col min="24" max="24" width="7.140625" style="99" bestFit="1" customWidth="1"/>
    <col min="25" max="25" width="6.5703125" style="99" bestFit="1" customWidth="1"/>
    <col min="26" max="26" width="7.140625" style="99" bestFit="1" customWidth="1"/>
    <col min="27" max="27" width="9.28515625" style="554" bestFit="1" customWidth="1"/>
    <col min="28" max="28" width="7.140625" style="99" bestFit="1" customWidth="1"/>
    <col min="29" max="36" width="7.7109375" style="99" bestFit="1" customWidth="1"/>
    <col min="37" max="37" width="8.42578125" style="99" bestFit="1" customWidth="1"/>
    <col min="38" max="38" width="8" style="99" bestFit="1" customWidth="1"/>
    <col min="39" max="44" width="8.42578125" style="99" bestFit="1" customWidth="1"/>
    <col min="45" max="45" width="6.85546875" style="99" bestFit="1" customWidth="1"/>
    <col min="46" max="46" width="6.5703125" style="99" bestFit="1" customWidth="1"/>
    <col min="47" max="47" width="6.85546875" style="99" bestFit="1" customWidth="1"/>
    <col min="48" max="48" width="9" style="99" bestFit="1" customWidth="1"/>
    <col min="49" max="49" width="7.7109375" style="99" bestFit="1" customWidth="1"/>
    <col min="50" max="50" width="7.140625" style="99" bestFit="1" customWidth="1"/>
    <col min="51" max="52" width="7.7109375" style="99" bestFit="1" customWidth="1"/>
    <col min="53" max="53" width="9" style="99" bestFit="1" customWidth="1"/>
    <col min="54" max="54" width="8.140625" style="99" bestFit="1" customWidth="1"/>
    <col min="55" max="55" width="7.42578125" style="99" bestFit="1" customWidth="1"/>
    <col min="56" max="56" width="8.42578125" style="99" bestFit="1" customWidth="1"/>
    <col min="57" max="57" width="8.7109375" style="99" customWidth="1"/>
    <col min="58" max="58" width="13.85546875" style="99" bestFit="1" customWidth="1"/>
    <col min="59" max="59" width="16.5703125" style="99" customWidth="1"/>
    <col min="60" max="60" width="47.5703125" style="99" customWidth="1"/>
    <col min="61" max="61" width="7.85546875" style="99"/>
    <col min="62" max="62" width="11.7109375" style="99" customWidth="1"/>
    <col min="63" max="65" width="7.85546875" style="99"/>
    <col min="66" max="66" width="26.28515625" style="99" customWidth="1"/>
    <col min="67" max="67" width="26.28515625" style="598" customWidth="1"/>
    <col min="68" max="16384" width="7.85546875" style="99"/>
  </cols>
  <sheetData>
    <row r="1" spans="1:67" x14ac:dyDescent="0.25">
      <c r="A1" s="1249" t="s">
        <v>215</v>
      </c>
      <c r="B1" s="1249"/>
      <c r="C1" s="315"/>
      <c r="D1" s="116"/>
      <c r="E1" s="116"/>
      <c r="F1" s="116"/>
      <c r="G1" s="116"/>
      <c r="H1" s="116"/>
      <c r="I1" s="116"/>
      <c r="J1" s="116"/>
      <c r="K1" s="116"/>
      <c r="L1" s="116"/>
      <c r="M1" s="116"/>
      <c r="N1" s="116"/>
      <c r="O1" s="116"/>
      <c r="P1" s="116"/>
      <c r="Q1" s="116"/>
      <c r="R1" s="116"/>
      <c r="S1" s="116"/>
      <c r="T1" s="116"/>
      <c r="U1" s="116"/>
      <c r="V1" s="116"/>
      <c r="W1" s="116"/>
      <c r="X1" s="116"/>
      <c r="Y1" s="116"/>
      <c r="Z1" s="116"/>
      <c r="AA1" s="547"/>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row>
    <row r="2" spans="1:67" ht="14.25" customHeight="1" x14ac:dyDescent="0.25">
      <c r="A2" s="1250" t="s">
        <v>2</v>
      </c>
      <c r="B2" s="1250"/>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0"/>
      <c r="AT2" s="1250"/>
      <c r="AU2" s="1250"/>
      <c r="AV2" s="1250"/>
      <c r="AW2" s="1250"/>
      <c r="AX2" s="1250"/>
      <c r="AY2" s="1250"/>
      <c r="AZ2" s="1250"/>
      <c r="BA2" s="1250"/>
      <c r="BB2" s="1250"/>
      <c r="BC2" s="1250"/>
      <c r="BD2" s="1250"/>
      <c r="BE2" s="1250"/>
      <c r="BF2" s="116"/>
      <c r="BG2" s="116"/>
    </row>
    <row r="3" spans="1:67" x14ac:dyDescent="0.25">
      <c r="A3" s="1251" t="s">
        <v>216</v>
      </c>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c r="AS3" s="1251"/>
      <c r="AT3" s="1251"/>
      <c r="AU3" s="1251"/>
      <c r="AV3" s="1251"/>
      <c r="AW3" s="1251"/>
      <c r="AX3" s="1251"/>
      <c r="AY3" s="1251"/>
      <c r="AZ3" s="1251"/>
      <c r="BA3" s="1251"/>
      <c r="BB3" s="1251"/>
      <c r="BC3" s="1251"/>
      <c r="BD3" s="1251"/>
      <c r="BE3" s="1251"/>
      <c r="BF3" s="1251"/>
      <c r="BG3" s="116"/>
    </row>
    <row r="4" spans="1:67" x14ac:dyDescent="0.25">
      <c r="A4" s="317"/>
      <c r="B4" s="316"/>
      <c r="C4" s="317"/>
      <c r="D4" s="317"/>
      <c r="E4" s="317"/>
      <c r="F4" s="317"/>
      <c r="G4" s="317"/>
      <c r="H4" s="317"/>
      <c r="I4" s="317"/>
      <c r="J4" s="317"/>
      <c r="K4" s="317"/>
      <c r="L4" s="317"/>
      <c r="M4" s="317"/>
      <c r="N4" s="317"/>
      <c r="O4" s="317"/>
      <c r="P4" s="317"/>
      <c r="Q4" s="317"/>
      <c r="R4" s="317"/>
      <c r="S4" s="317"/>
      <c r="T4" s="317"/>
      <c r="U4" s="317"/>
      <c r="V4" s="317"/>
      <c r="W4" s="317"/>
      <c r="X4" s="317"/>
      <c r="Y4" s="317"/>
      <c r="Z4" s="317"/>
      <c r="AA4" s="548"/>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1252" t="s">
        <v>32</v>
      </c>
      <c r="BD4" s="1252"/>
      <c r="BE4" s="1252"/>
      <c r="BF4" s="1252"/>
      <c r="BG4" s="116"/>
    </row>
    <row r="5" spans="1:67" ht="14.25" customHeight="1" x14ac:dyDescent="0.25">
      <c r="A5" s="1253" t="s">
        <v>20</v>
      </c>
      <c r="B5" s="1254" t="s">
        <v>170</v>
      </c>
      <c r="C5" s="1175" t="s">
        <v>24</v>
      </c>
      <c r="D5" s="1248" t="s">
        <v>427</v>
      </c>
      <c r="E5" s="311"/>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c r="AX5" s="1248"/>
      <c r="AY5" s="1248"/>
      <c r="AZ5" s="1248"/>
      <c r="BA5" s="1248"/>
      <c r="BB5" s="1248"/>
      <c r="BC5" s="1248"/>
      <c r="BD5" s="1248"/>
      <c r="BE5" s="1248" t="s">
        <v>120</v>
      </c>
      <c r="BF5" s="1248" t="s">
        <v>448</v>
      </c>
      <c r="BG5" s="116"/>
    </row>
    <row r="6" spans="1:67" s="138" customFormat="1" ht="36" customHeight="1" x14ac:dyDescent="0.2">
      <c r="A6" s="1253"/>
      <c r="B6" s="1255"/>
      <c r="C6" s="1256"/>
      <c r="D6" s="1248"/>
      <c r="E6" s="312" t="s">
        <v>25</v>
      </c>
      <c r="F6" s="318" t="s">
        <v>86</v>
      </c>
      <c r="G6" s="311" t="s">
        <v>84</v>
      </c>
      <c r="H6" s="311" t="s">
        <v>207</v>
      </c>
      <c r="I6" s="311" t="s">
        <v>56</v>
      </c>
      <c r="J6" s="311" t="s">
        <v>44</v>
      </c>
      <c r="K6" s="311" t="s">
        <v>26</v>
      </c>
      <c r="L6" s="311" t="s">
        <v>27</v>
      </c>
      <c r="M6" s="311" t="s">
        <v>45</v>
      </c>
      <c r="N6" s="311" t="s">
        <v>447</v>
      </c>
      <c r="O6" s="311" t="s">
        <v>78</v>
      </c>
      <c r="P6" s="311" t="s">
        <v>51</v>
      </c>
      <c r="Q6" s="311" t="s">
        <v>58</v>
      </c>
      <c r="R6" s="312" t="s">
        <v>28</v>
      </c>
      <c r="S6" s="311" t="s">
        <v>29</v>
      </c>
      <c r="T6" s="311" t="s">
        <v>30</v>
      </c>
      <c r="U6" s="311" t="s">
        <v>131</v>
      </c>
      <c r="V6" s="311" t="s">
        <v>135</v>
      </c>
      <c r="W6" s="311" t="s">
        <v>133</v>
      </c>
      <c r="X6" s="311" t="s">
        <v>53</v>
      </c>
      <c r="Y6" s="311" t="s">
        <v>46</v>
      </c>
      <c r="Z6" s="311" t="s">
        <v>54</v>
      </c>
      <c r="AA6" s="549" t="s">
        <v>31</v>
      </c>
      <c r="AB6" s="313" t="s">
        <v>249</v>
      </c>
      <c r="AC6" s="313" t="s">
        <v>258</v>
      </c>
      <c r="AD6" s="313" t="s">
        <v>245</v>
      </c>
      <c r="AE6" s="313" t="s">
        <v>436</v>
      </c>
      <c r="AF6" s="313" t="s">
        <v>246</v>
      </c>
      <c r="AG6" s="313" t="s">
        <v>437</v>
      </c>
      <c r="AH6" s="313" t="s">
        <v>438</v>
      </c>
      <c r="AI6" s="313" t="s">
        <v>364</v>
      </c>
      <c r="AJ6" s="313" t="s">
        <v>439</v>
      </c>
      <c r="AK6" s="313" t="s">
        <v>156</v>
      </c>
      <c r="AL6" s="313" t="s">
        <v>77</v>
      </c>
      <c r="AM6" s="313" t="s">
        <v>103</v>
      </c>
      <c r="AN6" s="313" t="s">
        <v>48</v>
      </c>
      <c r="AO6" s="313" t="s">
        <v>440</v>
      </c>
      <c r="AP6" s="313" t="s">
        <v>441</v>
      </c>
      <c r="AQ6" s="313" t="s">
        <v>346</v>
      </c>
      <c r="AR6" s="314" t="s">
        <v>132</v>
      </c>
      <c r="AS6" s="311" t="s">
        <v>159</v>
      </c>
      <c r="AT6" s="311" t="s">
        <v>160</v>
      </c>
      <c r="AU6" s="311" t="s">
        <v>100</v>
      </c>
      <c r="AV6" s="311" t="s">
        <v>101</v>
      </c>
      <c r="AW6" s="311" t="s">
        <v>105</v>
      </c>
      <c r="AX6" s="311" t="s">
        <v>102</v>
      </c>
      <c r="AY6" s="311" t="s">
        <v>126</v>
      </c>
      <c r="AZ6" s="311" t="s">
        <v>111</v>
      </c>
      <c r="BA6" s="311" t="s">
        <v>165</v>
      </c>
      <c r="BB6" s="311" t="s">
        <v>166</v>
      </c>
      <c r="BC6" s="311" t="s">
        <v>82</v>
      </c>
      <c r="BD6" s="311" t="s">
        <v>89</v>
      </c>
      <c r="BE6" s="1248"/>
      <c r="BF6" s="1248"/>
      <c r="BG6" s="117"/>
      <c r="BO6" s="599"/>
    </row>
    <row r="7" spans="1:67" s="138" customFormat="1" x14ac:dyDescent="0.25">
      <c r="A7" s="319">
        <v>1</v>
      </c>
      <c r="B7" s="320" t="s">
        <v>35</v>
      </c>
      <c r="C7" s="321" t="s">
        <v>25</v>
      </c>
      <c r="D7" s="590">
        <f>D8+D11+D12+D13+D14+D15+D17+D18+D19</f>
        <v>5566.36</v>
      </c>
      <c r="E7" s="323">
        <f>D7-BE7</f>
        <v>5192.2</v>
      </c>
      <c r="F7" s="324">
        <f>SUM(F11:F19)</f>
        <v>0</v>
      </c>
      <c r="G7" s="324">
        <f>SUM(G10:G19)</f>
        <v>0</v>
      </c>
      <c r="H7" s="324">
        <f>SUM(H9,H11:H19)</f>
        <v>0</v>
      </c>
      <c r="I7" s="324">
        <f>SUM(I9:I10,I12:I19)</f>
        <v>0</v>
      </c>
      <c r="J7" s="324">
        <f>SUM(J9:J11,J13:J19)</f>
        <v>200.1</v>
      </c>
      <c r="K7" s="324">
        <f>SUM(K9:K12,K14:K19)</f>
        <v>0</v>
      </c>
      <c r="L7" s="324">
        <f>SUM(L9:L13,L15:L19)</f>
        <v>0</v>
      </c>
      <c r="M7" s="324">
        <f>SUM(M9:M14,M16:M19)</f>
        <v>0</v>
      </c>
      <c r="N7" s="324">
        <f>SUM(N9:N15,N17:N19)</f>
        <v>0</v>
      </c>
      <c r="O7" s="324">
        <f>SUM(O9:O16,O18:O19)</f>
        <v>0</v>
      </c>
      <c r="P7" s="324">
        <f>SUM(P9:P17,P19)</f>
        <v>0</v>
      </c>
      <c r="Q7" s="324">
        <f>SUM(Q9:Q18)</f>
        <v>57.8</v>
      </c>
      <c r="R7" s="325">
        <f>SUM(R9:R19)</f>
        <v>116.25999999999999</v>
      </c>
      <c r="S7" s="324">
        <f>SUM(S9:S19)</f>
        <v>0</v>
      </c>
      <c r="T7" s="324">
        <f t="shared" ref="T7:BD7" si="0">SUM(T9:T19)</f>
        <v>0.2</v>
      </c>
      <c r="U7" s="324">
        <f t="shared" si="0"/>
        <v>0</v>
      </c>
      <c r="V7" s="324">
        <f t="shared" si="0"/>
        <v>0</v>
      </c>
      <c r="W7" s="324">
        <f t="shared" si="0"/>
        <v>0</v>
      </c>
      <c r="X7" s="324">
        <f t="shared" si="0"/>
        <v>3.9</v>
      </c>
      <c r="Y7" s="324">
        <f t="shared" si="0"/>
        <v>0</v>
      </c>
      <c r="Z7" s="324">
        <f>SUM(Z9:Z19)</f>
        <v>16.439999999999998</v>
      </c>
      <c r="AA7" s="550">
        <f t="shared" si="0"/>
        <v>51.279999999999994</v>
      </c>
      <c r="AB7" s="324">
        <f t="shared" si="0"/>
        <v>15</v>
      </c>
      <c r="AC7" s="324">
        <f t="shared" si="0"/>
        <v>32.989999999999995</v>
      </c>
      <c r="AD7" s="324">
        <f t="shared" si="0"/>
        <v>0</v>
      </c>
      <c r="AE7" s="324">
        <f t="shared" si="0"/>
        <v>0.3</v>
      </c>
      <c r="AF7" s="324">
        <f t="shared" si="0"/>
        <v>0</v>
      </c>
      <c r="AG7" s="324">
        <f t="shared" si="0"/>
        <v>0.39</v>
      </c>
      <c r="AH7" s="324">
        <f t="shared" si="0"/>
        <v>0</v>
      </c>
      <c r="AI7" s="324">
        <f t="shared" si="0"/>
        <v>0.09</v>
      </c>
      <c r="AJ7" s="324">
        <f t="shared" si="0"/>
        <v>0</v>
      </c>
      <c r="AK7" s="324">
        <f t="shared" si="0"/>
        <v>0</v>
      </c>
      <c r="AL7" s="324">
        <f t="shared" si="0"/>
        <v>0.23</v>
      </c>
      <c r="AM7" s="324">
        <f t="shared" si="0"/>
        <v>0</v>
      </c>
      <c r="AN7" s="324">
        <f t="shared" si="0"/>
        <v>2.16</v>
      </c>
      <c r="AO7" s="324">
        <f t="shared" si="0"/>
        <v>0</v>
      </c>
      <c r="AP7" s="324">
        <f t="shared" si="0"/>
        <v>0</v>
      </c>
      <c r="AQ7" s="324">
        <f t="shared" si="0"/>
        <v>0.12</v>
      </c>
      <c r="AR7" s="324">
        <f t="shared" si="0"/>
        <v>0</v>
      </c>
      <c r="AS7" s="324">
        <f t="shared" si="0"/>
        <v>1.6600000000000001</v>
      </c>
      <c r="AT7" s="324">
        <f t="shared" si="0"/>
        <v>0</v>
      </c>
      <c r="AU7" s="324">
        <f t="shared" si="0"/>
        <v>41.11</v>
      </c>
      <c r="AV7" s="324">
        <f t="shared" si="0"/>
        <v>0</v>
      </c>
      <c r="AW7" s="324">
        <f t="shared" si="0"/>
        <v>0</v>
      </c>
      <c r="AX7" s="324">
        <f t="shared" si="0"/>
        <v>0</v>
      </c>
      <c r="AY7" s="324">
        <f t="shared" si="0"/>
        <v>0</v>
      </c>
      <c r="AZ7" s="324">
        <f t="shared" si="0"/>
        <v>1.67</v>
      </c>
      <c r="BA7" s="324">
        <f t="shared" si="0"/>
        <v>0</v>
      </c>
      <c r="BB7" s="324">
        <f t="shared" si="0"/>
        <v>0</v>
      </c>
      <c r="BC7" s="324">
        <f t="shared" si="0"/>
        <v>0</v>
      </c>
      <c r="BD7" s="324">
        <f t="shared" si="0"/>
        <v>0</v>
      </c>
      <c r="BE7" s="326">
        <f>SUM(BE9:BE19)</f>
        <v>374.15999999999997</v>
      </c>
      <c r="BF7" s="327">
        <f>E60</f>
        <v>5450.0999999999995</v>
      </c>
      <c r="BG7" s="117">
        <f t="shared" ref="BG7:BG15" si="1">D7-BF7</f>
        <v>116.26000000000022</v>
      </c>
      <c r="BH7" s="139"/>
      <c r="BI7" s="115"/>
      <c r="BJ7" s="115"/>
      <c r="BK7" s="115"/>
      <c r="BL7" s="115"/>
      <c r="BN7" s="581"/>
      <c r="BO7" s="600"/>
    </row>
    <row r="8" spans="1:67" x14ac:dyDescent="0.25">
      <c r="A8" s="319" t="s">
        <v>5</v>
      </c>
      <c r="B8" s="320" t="s">
        <v>85</v>
      </c>
      <c r="C8" s="314" t="s">
        <v>86</v>
      </c>
      <c r="D8" s="590">
        <f>D9+D10</f>
        <v>412.84000000000003</v>
      </c>
      <c r="E8" s="328">
        <f>SUM(I8:Q8)</f>
        <v>0</v>
      </c>
      <c r="F8" s="329">
        <f>D8-BE8</f>
        <v>411.54</v>
      </c>
      <c r="G8" s="325">
        <f>SUM(G10)</f>
        <v>0</v>
      </c>
      <c r="H8" s="325">
        <f>SUM(H9)</f>
        <v>0</v>
      </c>
      <c r="I8" s="325">
        <f>SUM(I9:I10)</f>
        <v>0</v>
      </c>
      <c r="J8" s="325">
        <f t="shared" ref="J8:BE8" si="2">SUM(J9:J10)</f>
        <v>0</v>
      </c>
      <c r="K8" s="325">
        <f t="shared" si="2"/>
        <v>0</v>
      </c>
      <c r="L8" s="325">
        <f t="shared" si="2"/>
        <v>0</v>
      </c>
      <c r="M8" s="325">
        <f t="shared" si="2"/>
        <v>0</v>
      </c>
      <c r="N8" s="325">
        <f t="shared" si="2"/>
        <v>0</v>
      </c>
      <c r="O8" s="325">
        <f t="shared" si="2"/>
        <v>0</v>
      </c>
      <c r="P8" s="325">
        <f t="shared" si="2"/>
        <v>0</v>
      </c>
      <c r="Q8" s="325">
        <f t="shared" si="2"/>
        <v>0</v>
      </c>
      <c r="R8" s="325">
        <f>SUM(R9:R10)</f>
        <v>1.3</v>
      </c>
      <c r="S8" s="325">
        <f t="shared" si="2"/>
        <v>0</v>
      </c>
      <c r="T8" s="325">
        <f t="shared" si="2"/>
        <v>0</v>
      </c>
      <c r="U8" s="325">
        <f t="shared" si="2"/>
        <v>0</v>
      </c>
      <c r="V8" s="325">
        <f t="shared" si="2"/>
        <v>0</v>
      </c>
      <c r="W8" s="325">
        <f t="shared" si="2"/>
        <v>0</v>
      </c>
      <c r="X8" s="325">
        <f t="shared" si="2"/>
        <v>0</v>
      </c>
      <c r="Y8" s="325">
        <f t="shared" si="2"/>
        <v>0</v>
      </c>
      <c r="Z8" s="325">
        <f>SUM(Z9:Z10)</f>
        <v>0</v>
      </c>
      <c r="AA8" s="551">
        <f t="shared" si="2"/>
        <v>1</v>
      </c>
      <c r="AB8" s="325">
        <f t="shared" si="2"/>
        <v>1</v>
      </c>
      <c r="AC8" s="325">
        <f t="shared" si="2"/>
        <v>0</v>
      </c>
      <c r="AD8" s="325">
        <f t="shared" si="2"/>
        <v>0</v>
      </c>
      <c r="AE8" s="325">
        <f t="shared" si="2"/>
        <v>0</v>
      </c>
      <c r="AF8" s="325">
        <f t="shared" si="2"/>
        <v>0</v>
      </c>
      <c r="AG8" s="325">
        <f t="shared" si="2"/>
        <v>0</v>
      </c>
      <c r="AH8" s="325">
        <f t="shared" si="2"/>
        <v>0</v>
      </c>
      <c r="AI8" s="325">
        <f t="shared" si="2"/>
        <v>0</v>
      </c>
      <c r="AJ8" s="325">
        <f t="shared" si="2"/>
        <v>0</v>
      </c>
      <c r="AK8" s="325">
        <f t="shared" si="2"/>
        <v>0</v>
      </c>
      <c r="AL8" s="325">
        <f t="shared" si="2"/>
        <v>0</v>
      </c>
      <c r="AM8" s="325">
        <f t="shared" si="2"/>
        <v>0</v>
      </c>
      <c r="AN8" s="325">
        <f t="shared" si="2"/>
        <v>0</v>
      </c>
      <c r="AO8" s="325">
        <f t="shared" si="2"/>
        <v>0</v>
      </c>
      <c r="AP8" s="325">
        <f t="shared" si="2"/>
        <v>0</v>
      </c>
      <c r="AQ8" s="325">
        <f t="shared" si="2"/>
        <v>0</v>
      </c>
      <c r="AR8" s="325">
        <f t="shared" si="2"/>
        <v>0</v>
      </c>
      <c r="AS8" s="325">
        <f t="shared" si="2"/>
        <v>0.3</v>
      </c>
      <c r="AT8" s="325">
        <f t="shared" si="2"/>
        <v>0</v>
      </c>
      <c r="AU8" s="325">
        <f t="shared" si="2"/>
        <v>0</v>
      </c>
      <c r="AV8" s="325">
        <f t="shared" si="2"/>
        <v>0</v>
      </c>
      <c r="AW8" s="325">
        <f t="shared" si="2"/>
        <v>0</v>
      </c>
      <c r="AX8" s="325">
        <f t="shared" si="2"/>
        <v>0</v>
      </c>
      <c r="AY8" s="325">
        <f t="shared" si="2"/>
        <v>0</v>
      </c>
      <c r="AZ8" s="325">
        <f t="shared" si="2"/>
        <v>0</v>
      </c>
      <c r="BA8" s="325">
        <f t="shared" si="2"/>
        <v>0</v>
      </c>
      <c r="BB8" s="325">
        <f t="shared" si="2"/>
        <v>0</v>
      </c>
      <c r="BC8" s="325">
        <f t="shared" si="2"/>
        <v>0</v>
      </c>
      <c r="BD8" s="325">
        <f t="shared" si="2"/>
        <v>0</v>
      </c>
      <c r="BE8" s="325">
        <f t="shared" si="2"/>
        <v>1.3</v>
      </c>
      <c r="BF8" s="314">
        <f>F60</f>
        <v>411.54</v>
      </c>
      <c r="BG8" s="117">
        <f t="shared" si="1"/>
        <v>1.3000000000000114</v>
      </c>
      <c r="BH8" s="139"/>
      <c r="BI8" s="115"/>
      <c r="BJ8" s="115"/>
      <c r="BK8" s="115"/>
      <c r="BL8" s="115"/>
      <c r="BN8" s="582"/>
      <c r="BO8" s="591"/>
    </row>
    <row r="9" spans="1:67" x14ac:dyDescent="0.25">
      <c r="A9" s="319"/>
      <c r="B9" s="320" t="s">
        <v>208</v>
      </c>
      <c r="C9" s="314" t="s">
        <v>84</v>
      </c>
      <c r="D9" s="576">
        <v>114.65</v>
      </c>
      <c r="E9" s="328">
        <f>SUM(H9:Q9)</f>
        <v>0</v>
      </c>
      <c r="F9" s="325">
        <f>SUM(H9)</f>
        <v>0</v>
      </c>
      <c r="G9" s="329">
        <f>D9-BE9</f>
        <v>113.35000000000001</v>
      </c>
      <c r="H9" s="330"/>
      <c r="I9" s="330"/>
      <c r="J9" s="330"/>
      <c r="K9" s="330"/>
      <c r="L9" s="330"/>
      <c r="M9" s="330"/>
      <c r="N9" s="330"/>
      <c r="O9" s="330"/>
      <c r="P9" s="330"/>
      <c r="Q9" s="330"/>
      <c r="R9" s="325">
        <f t="shared" ref="R9:R19" si="3">SUM(S9:Z9,AB9:BC9)</f>
        <v>1.3</v>
      </c>
      <c r="S9" s="331"/>
      <c r="T9" s="330"/>
      <c r="U9" s="330"/>
      <c r="V9" s="330"/>
      <c r="W9" s="331"/>
      <c r="X9" s="330"/>
      <c r="Y9" s="330"/>
      <c r="Z9" s="330"/>
      <c r="AA9" s="552">
        <f>SUM(AB9:AQ9)</f>
        <v>1</v>
      </c>
      <c r="AB9" s="331">
        <v>1</v>
      </c>
      <c r="AC9" s="331"/>
      <c r="AD9" s="331"/>
      <c r="AE9" s="331"/>
      <c r="AF9" s="331"/>
      <c r="AG9" s="331"/>
      <c r="AH9" s="331"/>
      <c r="AI9" s="331"/>
      <c r="AJ9" s="331"/>
      <c r="AK9" s="331"/>
      <c r="AL9" s="331"/>
      <c r="AM9" s="331"/>
      <c r="AN9" s="331"/>
      <c r="AO9" s="331"/>
      <c r="AP9" s="331"/>
      <c r="AQ9" s="331"/>
      <c r="AR9" s="330"/>
      <c r="AS9" s="330">
        <v>0.3</v>
      </c>
      <c r="AT9" s="330"/>
      <c r="AU9" s="330"/>
      <c r="AV9" s="331"/>
      <c r="AW9" s="331"/>
      <c r="AX9" s="330"/>
      <c r="AY9" s="330"/>
      <c r="AZ9" s="330"/>
      <c r="BA9" s="330"/>
      <c r="BB9" s="330"/>
      <c r="BC9" s="330"/>
      <c r="BD9" s="330"/>
      <c r="BE9" s="325">
        <f>SUM(H9:Q9,S9:Z9,AB9:BD9)</f>
        <v>1.3</v>
      </c>
      <c r="BF9" s="314">
        <f>G60</f>
        <v>113.35000000000001</v>
      </c>
      <c r="BG9" s="117">
        <f t="shared" si="1"/>
        <v>1.2999999999999972</v>
      </c>
      <c r="BH9" s="139"/>
      <c r="BI9" s="115"/>
      <c r="BJ9" s="115"/>
      <c r="BK9" s="115"/>
      <c r="BL9" s="115"/>
      <c r="BN9" s="586"/>
      <c r="BO9" s="591"/>
    </row>
    <row r="10" spans="1:67" x14ac:dyDescent="0.25">
      <c r="A10" s="319"/>
      <c r="B10" s="320" t="s">
        <v>209</v>
      </c>
      <c r="C10" s="314" t="s">
        <v>207</v>
      </c>
      <c r="D10" s="576">
        <v>298.19</v>
      </c>
      <c r="E10" s="328">
        <f>SUM(G10,I10:Q10)</f>
        <v>0</v>
      </c>
      <c r="F10" s="325">
        <f>SUM(G10)</f>
        <v>0</v>
      </c>
      <c r="G10" s="330"/>
      <c r="H10" s="329">
        <f>D10-BE10</f>
        <v>298.19</v>
      </c>
      <c r="I10" s="330"/>
      <c r="J10" s="330"/>
      <c r="K10" s="330"/>
      <c r="L10" s="330"/>
      <c r="M10" s="330"/>
      <c r="N10" s="330"/>
      <c r="O10" s="330"/>
      <c r="P10" s="330"/>
      <c r="Q10" s="330"/>
      <c r="R10" s="325">
        <f t="shared" si="3"/>
        <v>0</v>
      </c>
      <c r="S10" s="330"/>
      <c r="T10" s="330"/>
      <c r="U10" s="330"/>
      <c r="V10" s="330"/>
      <c r="W10" s="330"/>
      <c r="X10" s="330"/>
      <c r="Y10" s="330"/>
      <c r="Z10" s="330"/>
      <c r="AA10" s="552">
        <f t="shared" ref="AA10:AA19" si="4">SUM(AB10:AQ10)</f>
        <v>0</v>
      </c>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25">
        <f>SUM(AB10:BD10,I10:Q10,G10,S10:Z10)</f>
        <v>0</v>
      </c>
      <c r="BF10" s="314">
        <f>H60</f>
        <v>298.19</v>
      </c>
      <c r="BG10" s="117">
        <f t="shared" si="1"/>
        <v>0</v>
      </c>
      <c r="BH10" s="139"/>
      <c r="BI10" s="115"/>
      <c r="BJ10" s="115"/>
      <c r="BK10" s="115"/>
      <c r="BL10" s="115"/>
      <c r="BN10" s="587"/>
      <c r="BO10" s="591"/>
    </row>
    <row r="11" spans="1:67" x14ac:dyDescent="0.25">
      <c r="A11" s="319" t="s">
        <v>6</v>
      </c>
      <c r="B11" s="320" t="s">
        <v>113</v>
      </c>
      <c r="C11" s="314" t="s">
        <v>56</v>
      </c>
      <c r="D11" s="576">
        <v>412.94</v>
      </c>
      <c r="E11" s="328">
        <f>SUM(G11:H11,J11:Q11)</f>
        <v>0</v>
      </c>
      <c r="F11" s="325">
        <f>SUM(G11:H11)</f>
        <v>0</v>
      </c>
      <c r="G11" s="330"/>
      <c r="H11" s="330"/>
      <c r="I11" s="329">
        <f>D11-BE11</f>
        <v>346.99</v>
      </c>
      <c r="J11" s="330"/>
      <c r="K11" s="330"/>
      <c r="L11" s="330"/>
      <c r="M11" s="330"/>
      <c r="N11" s="330"/>
      <c r="O11" s="330"/>
      <c r="P11" s="330"/>
      <c r="Q11" s="330"/>
      <c r="R11" s="325">
        <f t="shared" si="3"/>
        <v>65.949999999999989</v>
      </c>
      <c r="S11" s="330"/>
      <c r="T11" s="330">
        <v>0.2</v>
      </c>
      <c r="U11" s="330"/>
      <c r="V11" s="330"/>
      <c r="W11" s="330"/>
      <c r="X11" s="330"/>
      <c r="Y11" s="330"/>
      <c r="Z11" s="330"/>
      <c r="AA11" s="552">
        <f t="shared" si="4"/>
        <v>32.279999999999994</v>
      </c>
      <c r="AB11" s="330">
        <v>4.5</v>
      </c>
      <c r="AC11" s="330">
        <v>27.06</v>
      </c>
      <c r="AD11" s="330"/>
      <c r="AE11" s="330">
        <v>0.3</v>
      </c>
      <c r="AF11" s="330"/>
      <c r="AG11" s="330">
        <v>0.3</v>
      </c>
      <c r="AH11" s="330"/>
      <c r="AI11" s="330"/>
      <c r="AJ11" s="330"/>
      <c r="AK11" s="330"/>
      <c r="AL11" s="330"/>
      <c r="AM11" s="330"/>
      <c r="AN11" s="330"/>
      <c r="AO11" s="330"/>
      <c r="AP11" s="330"/>
      <c r="AQ11" s="330">
        <v>0.12</v>
      </c>
      <c r="AR11" s="330"/>
      <c r="AS11" s="330">
        <v>1.36</v>
      </c>
      <c r="AT11" s="330"/>
      <c r="AU11" s="330">
        <v>32.11</v>
      </c>
      <c r="AV11" s="330"/>
      <c r="AW11" s="330"/>
      <c r="AX11" s="330"/>
      <c r="AY11" s="330"/>
      <c r="AZ11" s="330"/>
      <c r="BA11" s="330"/>
      <c r="BB11" s="330"/>
      <c r="BC11" s="330"/>
      <c r="BD11" s="330"/>
      <c r="BE11" s="325">
        <f>SUM(AB11:BD11,J11:Q11,G11:H11,S11:Z11)</f>
        <v>65.95</v>
      </c>
      <c r="BF11" s="314">
        <f>I60</f>
        <v>346.99</v>
      </c>
      <c r="BG11" s="117">
        <f t="shared" si="1"/>
        <v>65.949999999999989</v>
      </c>
      <c r="BN11" s="587"/>
      <c r="BO11" s="591"/>
    </row>
    <row r="12" spans="1:67" x14ac:dyDescent="0.25">
      <c r="A12" s="319" t="s">
        <v>7</v>
      </c>
      <c r="B12" s="320" t="s">
        <v>39</v>
      </c>
      <c r="C12" s="314" t="s">
        <v>44</v>
      </c>
      <c r="D12" s="576">
        <v>553.26</v>
      </c>
      <c r="E12" s="328">
        <f>SUM(G12:I12,K12:Q12)</f>
        <v>0</v>
      </c>
      <c r="F12" s="325">
        <f t="shared" ref="F12:F18" si="5">SUM(G12:H12)</f>
        <v>0</v>
      </c>
      <c r="G12" s="330"/>
      <c r="H12" s="330"/>
      <c r="I12" s="330"/>
      <c r="J12" s="329">
        <f>D12-BE12</f>
        <v>537.65</v>
      </c>
      <c r="K12" s="330"/>
      <c r="L12" s="330"/>
      <c r="M12" s="330"/>
      <c r="N12" s="330"/>
      <c r="O12" s="330"/>
      <c r="P12" s="330"/>
      <c r="Q12" s="330"/>
      <c r="R12" s="325">
        <f t="shared" si="3"/>
        <v>15.61</v>
      </c>
      <c r="S12" s="330"/>
      <c r="T12" s="330"/>
      <c r="U12" s="330"/>
      <c r="V12" s="330"/>
      <c r="W12" s="330"/>
      <c r="X12" s="330"/>
      <c r="Y12" s="330"/>
      <c r="Z12" s="330">
        <v>2</v>
      </c>
      <c r="AA12" s="552">
        <f t="shared" si="4"/>
        <v>8.61</v>
      </c>
      <c r="AB12" s="330">
        <v>2.5</v>
      </c>
      <c r="AC12" s="330">
        <v>5.93</v>
      </c>
      <c r="AD12" s="330"/>
      <c r="AE12" s="330"/>
      <c r="AF12" s="330"/>
      <c r="AG12" s="330">
        <v>0.09</v>
      </c>
      <c r="AH12" s="330"/>
      <c r="AI12" s="330">
        <v>0.09</v>
      </c>
      <c r="AJ12" s="330"/>
      <c r="AK12" s="330"/>
      <c r="AL12" s="330"/>
      <c r="AM12" s="330"/>
      <c r="AN12" s="330"/>
      <c r="AO12" s="330"/>
      <c r="AP12" s="330"/>
      <c r="AQ12" s="330"/>
      <c r="AR12" s="330"/>
      <c r="AS12" s="330"/>
      <c r="AT12" s="330"/>
      <c r="AU12" s="330">
        <v>5</v>
      </c>
      <c r="AV12" s="330"/>
      <c r="AW12" s="330"/>
      <c r="AX12" s="330"/>
      <c r="AY12" s="330"/>
      <c r="AZ12" s="330"/>
      <c r="BA12" s="330"/>
      <c r="BB12" s="330"/>
      <c r="BC12" s="330"/>
      <c r="BD12" s="330"/>
      <c r="BE12" s="325">
        <f>SUM(AB12:BD12,K12:Q12,G12:I12,S12:Z12)</f>
        <v>15.61</v>
      </c>
      <c r="BF12" s="314">
        <f>J60</f>
        <v>737.75</v>
      </c>
      <c r="BG12" s="117">
        <f t="shared" si="1"/>
        <v>-184.49</v>
      </c>
      <c r="BN12" s="587"/>
      <c r="BO12" s="591"/>
    </row>
    <row r="13" spans="1:67" x14ac:dyDescent="0.25">
      <c r="A13" s="319" t="s">
        <v>8</v>
      </c>
      <c r="B13" s="320" t="s">
        <v>15</v>
      </c>
      <c r="C13" s="314" t="s">
        <v>26</v>
      </c>
      <c r="D13" s="577"/>
      <c r="E13" s="328">
        <f>SUM(G13:J13,L13:Q13)</f>
        <v>0</v>
      </c>
      <c r="F13" s="325">
        <f t="shared" si="5"/>
        <v>0</v>
      </c>
      <c r="G13" s="330"/>
      <c r="H13" s="330"/>
      <c r="I13" s="330"/>
      <c r="J13" s="330"/>
      <c r="K13" s="329">
        <f>D13-BE13</f>
        <v>0</v>
      </c>
      <c r="L13" s="330"/>
      <c r="M13" s="330"/>
      <c r="N13" s="330"/>
      <c r="O13" s="330"/>
      <c r="P13" s="330"/>
      <c r="Q13" s="330"/>
      <c r="R13" s="325">
        <f t="shared" si="3"/>
        <v>0</v>
      </c>
      <c r="S13" s="330"/>
      <c r="T13" s="330"/>
      <c r="U13" s="330"/>
      <c r="V13" s="330"/>
      <c r="W13" s="330"/>
      <c r="X13" s="330"/>
      <c r="Y13" s="330"/>
      <c r="Z13" s="330"/>
      <c r="AA13" s="552">
        <f t="shared" si="4"/>
        <v>0</v>
      </c>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25">
        <f>SUM(AB13:BD13,L13:Q13,G13:J13,S13:Z13)</f>
        <v>0</v>
      </c>
      <c r="BF13" s="314">
        <f>K60</f>
        <v>0</v>
      </c>
      <c r="BG13" s="117">
        <f t="shared" si="1"/>
        <v>0</v>
      </c>
      <c r="BN13" s="587"/>
      <c r="BO13" s="591"/>
    </row>
    <row r="14" spans="1:67" x14ac:dyDescent="0.25">
      <c r="A14" s="319" t="s">
        <v>9</v>
      </c>
      <c r="B14" s="320" t="s">
        <v>16</v>
      </c>
      <c r="C14" s="314" t="s">
        <v>27</v>
      </c>
      <c r="D14" s="592"/>
      <c r="E14" s="328">
        <f>SUM(G14:K14,M14:Q14)</f>
        <v>0</v>
      </c>
      <c r="F14" s="325">
        <f t="shared" si="5"/>
        <v>0</v>
      </c>
      <c r="G14" s="330"/>
      <c r="H14" s="330"/>
      <c r="I14" s="330"/>
      <c r="J14" s="330"/>
      <c r="K14" s="330"/>
      <c r="L14" s="329">
        <f>D14-BE14</f>
        <v>0</v>
      </c>
      <c r="M14" s="330"/>
      <c r="N14" s="330"/>
      <c r="O14" s="330"/>
      <c r="P14" s="330"/>
      <c r="Q14" s="330"/>
      <c r="R14" s="325">
        <f t="shared" si="3"/>
        <v>0</v>
      </c>
      <c r="S14" s="330"/>
      <c r="T14" s="330"/>
      <c r="U14" s="330"/>
      <c r="V14" s="330"/>
      <c r="W14" s="330"/>
      <c r="X14" s="330"/>
      <c r="Y14" s="330"/>
      <c r="Z14" s="330"/>
      <c r="AA14" s="552">
        <f t="shared" si="4"/>
        <v>0</v>
      </c>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25">
        <f>SUM(AB14:BD14,M14:Q14,G14:K14,S14:Z14)</f>
        <v>0</v>
      </c>
      <c r="BF14" s="314">
        <f>L60</f>
        <v>0</v>
      </c>
      <c r="BG14" s="117">
        <f t="shared" si="1"/>
        <v>0</v>
      </c>
      <c r="BN14" s="587"/>
      <c r="BO14" s="591"/>
    </row>
    <row r="15" spans="1:67" x14ac:dyDescent="0.25">
      <c r="A15" s="319" t="s">
        <v>41</v>
      </c>
      <c r="B15" s="320" t="s">
        <v>40</v>
      </c>
      <c r="C15" s="314" t="s">
        <v>45</v>
      </c>
      <c r="D15" s="577">
        <v>4182.2</v>
      </c>
      <c r="E15" s="328">
        <f>SUM(G15:L15,N15:Q15)</f>
        <v>257.89999999999998</v>
      </c>
      <c r="F15" s="325">
        <f t="shared" si="5"/>
        <v>0</v>
      </c>
      <c r="G15" s="330"/>
      <c r="H15" s="330"/>
      <c r="I15" s="330"/>
      <c r="J15" s="330">
        <v>200.1</v>
      </c>
      <c r="K15" s="330"/>
      <c r="L15" s="330"/>
      <c r="M15" s="329">
        <f>D15-BE15</f>
        <v>3890.8999999999996</v>
      </c>
      <c r="N15" s="330"/>
      <c r="O15" s="330"/>
      <c r="P15" s="330"/>
      <c r="Q15" s="330">
        <v>57.8</v>
      </c>
      <c r="R15" s="325">
        <f t="shared" si="3"/>
        <v>33.4</v>
      </c>
      <c r="S15" s="330"/>
      <c r="T15" s="330"/>
      <c r="U15" s="330"/>
      <c r="V15" s="330"/>
      <c r="W15" s="330"/>
      <c r="X15" s="330">
        <v>3.9</v>
      </c>
      <c r="Y15" s="330"/>
      <c r="Z15" s="330">
        <v>14.44</v>
      </c>
      <c r="AA15" s="552">
        <f t="shared" si="4"/>
        <v>9.39</v>
      </c>
      <c r="AB15" s="330">
        <v>7</v>
      </c>
      <c r="AC15" s="330"/>
      <c r="AD15" s="330"/>
      <c r="AE15" s="330"/>
      <c r="AF15" s="330"/>
      <c r="AG15" s="330"/>
      <c r="AH15" s="330"/>
      <c r="AI15" s="330"/>
      <c r="AJ15" s="330"/>
      <c r="AK15" s="330"/>
      <c r="AL15" s="330">
        <v>0.23</v>
      </c>
      <c r="AM15" s="330"/>
      <c r="AN15" s="330">
        <v>2.16</v>
      </c>
      <c r="AO15" s="330"/>
      <c r="AP15" s="330"/>
      <c r="AQ15" s="330"/>
      <c r="AR15" s="330"/>
      <c r="AS15" s="330"/>
      <c r="AT15" s="330"/>
      <c r="AU15" s="330">
        <f>21-17</f>
        <v>4</v>
      </c>
      <c r="AV15" s="330"/>
      <c r="AW15" s="330"/>
      <c r="AX15" s="330"/>
      <c r="AY15" s="330"/>
      <c r="AZ15" s="330">
        <v>1.67</v>
      </c>
      <c r="BA15" s="330"/>
      <c r="BB15" s="330"/>
      <c r="BC15" s="330"/>
      <c r="BD15" s="330"/>
      <c r="BE15" s="325">
        <f>SUM(AB15:BD15,N15:Q15,G15:L15,S15:Z15)</f>
        <v>291.29999999999995</v>
      </c>
      <c r="BF15" s="314">
        <f>M60</f>
        <v>3890.8999999999996</v>
      </c>
      <c r="BG15" s="117">
        <f t="shared" si="1"/>
        <v>291.30000000000018</v>
      </c>
      <c r="BN15" s="587"/>
      <c r="BO15" s="591"/>
    </row>
    <row r="16" spans="1:67" x14ac:dyDescent="0.25">
      <c r="A16" s="319"/>
      <c r="B16" s="333" t="s">
        <v>446</v>
      </c>
      <c r="C16" s="314" t="s">
        <v>447</v>
      </c>
      <c r="D16" s="577">
        <v>136.88999999999999</v>
      </c>
      <c r="E16" s="328">
        <f>SUM(G16:M16,O16:Q16)</f>
        <v>0</v>
      </c>
      <c r="F16" s="325">
        <f>SUM(G16:H16)</f>
        <v>0</v>
      </c>
      <c r="G16" s="330"/>
      <c r="H16" s="330"/>
      <c r="I16" s="330"/>
      <c r="J16" s="330"/>
      <c r="K16" s="330"/>
      <c r="L16" s="330"/>
      <c r="M16" s="330"/>
      <c r="N16" s="329">
        <f>D16-BE16</f>
        <v>136.88999999999999</v>
      </c>
      <c r="O16" s="330"/>
      <c r="P16" s="330"/>
      <c r="Q16" s="330"/>
      <c r="R16" s="325">
        <f t="shared" si="3"/>
        <v>0</v>
      </c>
      <c r="S16" s="330"/>
      <c r="T16" s="330"/>
      <c r="U16" s="330"/>
      <c r="V16" s="330"/>
      <c r="W16" s="330"/>
      <c r="X16" s="330"/>
      <c r="Y16" s="330"/>
      <c r="Z16" s="330"/>
      <c r="AA16" s="552">
        <f t="shared" si="4"/>
        <v>0</v>
      </c>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25">
        <f>SUM(AB16:BD16,O16:Q16,G16:M16,S16:Z16)</f>
        <v>0</v>
      </c>
      <c r="BF16" s="314">
        <f>N60</f>
        <v>136.88999999999999</v>
      </c>
      <c r="BG16" s="117"/>
      <c r="BN16" s="587"/>
      <c r="BO16" s="591"/>
    </row>
    <row r="17" spans="1:67" x14ac:dyDescent="0.25">
      <c r="A17" s="319" t="s">
        <v>42</v>
      </c>
      <c r="B17" s="320" t="s">
        <v>90</v>
      </c>
      <c r="C17" s="314" t="s">
        <v>78</v>
      </c>
      <c r="D17" s="577">
        <v>5.12</v>
      </c>
      <c r="E17" s="328">
        <f>SUM(G17:N17,P17:Q17)</f>
        <v>0</v>
      </c>
      <c r="F17" s="325">
        <f t="shared" si="5"/>
        <v>0</v>
      </c>
      <c r="G17" s="330"/>
      <c r="H17" s="330"/>
      <c r="I17" s="330"/>
      <c r="J17" s="330"/>
      <c r="K17" s="330"/>
      <c r="L17" s="330"/>
      <c r="M17" s="330"/>
      <c r="N17" s="330"/>
      <c r="O17" s="329">
        <f>D17-BE17</f>
        <v>5.12</v>
      </c>
      <c r="P17" s="330"/>
      <c r="Q17" s="330"/>
      <c r="R17" s="325">
        <f t="shared" si="3"/>
        <v>0</v>
      </c>
      <c r="S17" s="330"/>
      <c r="T17" s="330"/>
      <c r="U17" s="330"/>
      <c r="V17" s="330"/>
      <c r="W17" s="330"/>
      <c r="X17" s="330"/>
      <c r="Y17" s="330"/>
      <c r="Z17" s="330"/>
      <c r="AA17" s="552">
        <f t="shared" si="4"/>
        <v>0</v>
      </c>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25">
        <f>SUM(AB17:BD17,P17:Q17,G17:N17,S17:Z17)</f>
        <v>0</v>
      </c>
      <c r="BF17" s="314">
        <f>O60</f>
        <v>5.12</v>
      </c>
      <c r="BG17" s="117">
        <f t="shared" ref="BG17:BG27" si="6">D17-BF17</f>
        <v>0</v>
      </c>
      <c r="BN17" s="581"/>
      <c r="BO17" s="596"/>
    </row>
    <row r="18" spans="1:67" x14ac:dyDescent="0.25">
      <c r="A18" s="319" t="s">
        <v>52</v>
      </c>
      <c r="B18" s="320" t="s">
        <v>50</v>
      </c>
      <c r="C18" s="314" t="s">
        <v>51</v>
      </c>
      <c r="D18" s="590"/>
      <c r="E18" s="328">
        <f>SUM(G18:O18,Q18)</f>
        <v>0</v>
      </c>
      <c r="F18" s="325">
        <f t="shared" si="5"/>
        <v>0</v>
      </c>
      <c r="G18" s="330"/>
      <c r="H18" s="330"/>
      <c r="I18" s="330"/>
      <c r="J18" s="330"/>
      <c r="K18" s="330"/>
      <c r="L18" s="330"/>
      <c r="M18" s="330"/>
      <c r="N18" s="330"/>
      <c r="O18" s="330"/>
      <c r="P18" s="329">
        <f>D18-BE18</f>
        <v>0</v>
      </c>
      <c r="Q18" s="330"/>
      <c r="R18" s="325">
        <f t="shared" si="3"/>
        <v>0</v>
      </c>
      <c r="S18" s="330"/>
      <c r="T18" s="330"/>
      <c r="U18" s="330"/>
      <c r="V18" s="330"/>
      <c r="W18" s="330"/>
      <c r="X18" s="330"/>
      <c r="Y18" s="330"/>
      <c r="Z18" s="330"/>
      <c r="AA18" s="552">
        <f t="shared" si="4"/>
        <v>0</v>
      </c>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25">
        <f>SUM(AB18:BD18,Q18,G18:O18,S18:Z18)</f>
        <v>0</v>
      </c>
      <c r="BF18" s="314">
        <f>P60</f>
        <v>0</v>
      </c>
      <c r="BG18" s="117">
        <f t="shared" si="6"/>
        <v>0</v>
      </c>
      <c r="BN18" s="582"/>
      <c r="BO18" s="594"/>
    </row>
    <row r="19" spans="1:67" ht="16.5" thickBot="1" x14ac:dyDescent="0.3">
      <c r="A19" s="319" t="s">
        <v>192</v>
      </c>
      <c r="B19" s="320" t="s">
        <v>57</v>
      </c>
      <c r="C19" s="314" t="s">
        <v>58</v>
      </c>
      <c r="D19" s="589"/>
      <c r="E19" s="328">
        <f>SUM(G19:P19)</f>
        <v>0</v>
      </c>
      <c r="F19" s="325">
        <f>SUM(G19:H19)</f>
        <v>0</v>
      </c>
      <c r="G19" s="330"/>
      <c r="H19" s="330"/>
      <c r="I19" s="330"/>
      <c r="J19" s="330"/>
      <c r="K19" s="330"/>
      <c r="L19" s="330"/>
      <c r="M19" s="330"/>
      <c r="N19" s="330"/>
      <c r="O19" s="330"/>
      <c r="P19" s="330"/>
      <c r="Q19" s="329">
        <f>D19-BE19</f>
        <v>0</v>
      </c>
      <c r="R19" s="325">
        <f t="shared" si="3"/>
        <v>0</v>
      </c>
      <c r="S19" s="330"/>
      <c r="T19" s="330"/>
      <c r="U19" s="330"/>
      <c r="V19" s="330"/>
      <c r="W19" s="330"/>
      <c r="X19" s="330"/>
      <c r="Y19" s="330"/>
      <c r="Z19" s="330"/>
      <c r="AA19" s="552">
        <f t="shared" si="4"/>
        <v>0</v>
      </c>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25">
        <f>SUM(AB19:BD19,G19:P19,S19:Z19)</f>
        <v>0</v>
      </c>
      <c r="BF19" s="314">
        <f>Q60</f>
        <v>57.8</v>
      </c>
      <c r="BG19" s="117">
        <f t="shared" si="6"/>
        <v>-57.8</v>
      </c>
      <c r="BN19" s="583"/>
      <c r="BO19" s="594"/>
    </row>
    <row r="20" spans="1:67" x14ac:dyDescent="0.25">
      <c r="A20" s="319">
        <v>2</v>
      </c>
      <c r="B20" s="319" t="s">
        <v>36</v>
      </c>
      <c r="C20" s="314" t="s">
        <v>28</v>
      </c>
      <c r="D20" s="590">
        <f>D21+D22+D23+D24+D25+D26+D27+D28+D29+D46+D47+D48+D49+D50+D51+D52+D53+D54+D55+D56+D57</f>
        <v>563.82000000000016</v>
      </c>
      <c r="E20" s="328">
        <f>SUM(G20:Q20)</f>
        <v>0</v>
      </c>
      <c r="F20" s="325">
        <f>SUM(G20:H20)</f>
        <v>0</v>
      </c>
      <c r="G20" s="325">
        <f t="shared" ref="G20:Q20" si="7">SUM(G21:G28,G30:G57)</f>
        <v>0</v>
      </c>
      <c r="H20" s="325">
        <f t="shared" si="7"/>
        <v>0</v>
      </c>
      <c r="I20" s="325">
        <f t="shared" si="7"/>
        <v>0</v>
      </c>
      <c r="J20" s="325">
        <f t="shared" si="7"/>
        <v>0</v>
      </c>
      <c r="K20" s="325">
        <f t="shared" si="7"/>
        <v>0</v>
      </c>
      <c r="L20" s="325">
        <f t="shared" si="7"/>
        <v>0</v>
      </c>
      <c r="M20" s="325">
        <f t="shared" si="7"/>
        <v>0</v>
      </c>
      <c r="N20" s="325">
        <f t="shared" si="7"/>
        <v>0</v>
      </c>
      <c r="O20" s="325">
        <f t="shared" si="7"/>
        <v>0</v>
      </c>
      <c r="P20" s="325">
        <f t="shared" si="7"/>
        <v>0</v>
      </c>
      <c r="Q20" s="325">
        <f t="shared" si="7"/>
        <v>0</v>
      </c>
      <c r="R20" s="329">
        <f>D20-BE20</f>
        <v>557.2800000000002</v>
      </c>
      <c r="S20" s="325">
        <f>SUM(S30:S57,S22:S28)</f>
        <v>0</v>
      </c>
      <c r="T20" s="325">
        <f>SUM(T30:T57,T21,T23:T28)</f>
        <v>0</v>
      </c>
      <c r="U20" s="325">
        <f>SUM(U21:U22,U30:U57,U24:U28)</f>
        <v>0</v>
      </c>
      <c r="V20" s="325">
        <f>SUM(V21:V23,V30:V57,V25:V28)</f>
        <v>0</v>
      </c>
      <c r="W20" s="325">
        <f>SUM(W21:W24,W30:W57,W26:W28)</f>
        <v>0.16</v>
      </c>
      <c r="X20" s="325">
        <f>SUM(X21:X25,X30:X57,X27:X28)</f>
        <v>0</v>
      </c>
      <c r="Y20" s="325">
        <f>SUM(Y21:Y26,Y30:Y57,Y28)</f>
        <v>0</v>
      </c>
      <c r="Z20" s="325">
        <f>SUM(Z21:Z27,Z30:Z57)</f>
        <v>5</v>
      </c>
      <c r="AA20" s="551">
        <f>SUM(AA21:AA28,AA30:AA57)</f>
        <v>0.09</v>
      </c>
      <c r="AB20" s="325">
        <f>SUM(AB21:AB28,AB31:AB57)</f>
        <v>0</v>
      </c>
      <c r="AC20" s="325">
        <f>SUM(AC21:AC28,AC32:AC57,AC30:AC30)</f>
        <v>0</v>
      </c>
      <c r="AD20" s="325">
        <f>SUM(AD21:AD28,AD33:AD57,AD30:AD31)</f>
        <v>0.05</v>
      </c>
      <c r="AE20" s="325">
        <f>SUM(AE21:AE28,AE34:AE57,AE30:AE32)</f>
        <v>0</v>
      </c>
      <c r="AF20" s="325">
        <f>SUM(AF21:AF28,AF35:AF57,AF30:AF33)</f>
        <v>0</v>
      </c>
      <c r="AG20" s="325">
        <f>SUM(AG21:AG28,AG36:AG57,AG30:AG34)</f>
        <v>0</v>
      </c>
      <c r="AH20" s="325">
        <f>SUM(AH21:AH28,AH37:AH57,AH30:AH35)</f>
        <v>0</v>
      </c>
      <c r="AI20" s="325">
        <f>SUM(AI21:AI28,AI38:AI57,AI30:AI36)</f>
        <v>0.04</v>
      </c>
      <c r="AJ20" s="325">
        <f>SUM(AJ21:AJ28,AJ39:AJ57,AJ30:AJ37)</f>
        <v>0</v>
      </c>
      <c r="AK20" s="325">
        <f>SUM(AK21:AK28,AK40:AK57,AK30:AK38)</f>
        <v>0</v>
      </c>
      <c r="AL20" s="325">
        <f>SUM(AL21:AL28,AL41:AL57,AL30:AL39)</f>
        <v>0</v>
      </c>
      <c r="AM20" s="325">
        <f>SUM(AM21:AM28,AM42:AM57,AM30:AM40)</f>
        <v>0</v>
      </c>
      <c r="AN20" s="325">
        <f>SUM(AN21:AN28,AN43:AN57,AN30:AN41)</f>
        <v>0</v>
      </c>
      <c r="AO20" s="325">
        <f>SUM(AO21:AO28,AO44:AO57,AO30:AO42)</f>
        <v>0</v>
      </c>
      <c r="AP20" s="325">
        <f>SUM(AP21:AP28,AP45:AP57,AP30:AP43)</f>
        <v>0</v>
      </c>
      <c r="AQ20" s="325">
        <f>SUM(AQ21:AQ28,AQ46:AQ57,AQ30:AQ44)</f>
        <v>0</v>
      </c>
      <c r="AR20" s="325">
        <f>SUM(AR21:AR28,AR47:AR57,AR30:AR45)</f>
        <v>0</v>
      </c>
      <c r="AS20" s="325">
        <f>SUM(AS21:AS28,AS48:AS57,AS30:AS46)</f>
        <v>0.12</v>
      </c>
      <c r="AT20" s="325">
        <f>SUM(AT21:AT28,AT49:AT57,AT30:AT47)</f>
        <v>0.19</v>
      </c>
      <c r="AU20" s="325">
        <f>SUM(AU21:AU28,AU50:AU57,AU30:AU48)</f>
        <v>0.42</v>
      </c>
      <c r="AV20" s="325">
        <f>SUM(AV21:AV28,AV51:AV57,AV30:AV49)</f>
        <v>0</v>
      </c>
      <c r="AW20" s="325">
        <f>SUM(AW21:AW28,AW52:AW57,AW30:AW50)</f>
        <v>0.56000000000000005</v>
      </c>
      <c r="AX20" s="325">
        <f>SUM(AX21:AX28,AX53:AX57,AX30:AX51)</f>
        <v>0</v>
      </c>
      <c r="AY20" s="325">
        <f>SUM(AY21:AY28,AY54:AY57,AY30:AY52)</f>
        <v>0</v>
      </c>
      <c r="AZ20" s="325">
        <f>SUM(AZ21:AZ28,AZ55:AZ57,AZ30:AZ53)</f>
        <v>0</v>
      </c>
      <c r="BA20" s="325">
        <f>SUM(BA21:BA28,BA56:BA57,BA30:BA54)</f>
        <v>0</v>
      </c>
      <c r="BB20" s="325">
        <f>SUM(BB21:BB28,BB57,BB30:BB55)</f>
        <v>0</v>
      </c>
      <c r="BC20" s="325">
        <f>SUM(BC21:BC28,BC30:BC56)</f>
        <v>0</v>
      </c>
      <c r="BD20" s="325">
        <f>SUM(BD21:BD28,BD30:BD57)</f>
        <v>0</v>
      </c>
      <c r="BE20" s="325">
        <f>SUM(BE21:BE28,BE30:BE57)</f>
        <v>6.54</v>
      </c>
      <c r="BF20" s="314">
        <f>R60</f>
        <v>680.56000000000017</v>
      </c>
      <c r="BG20" s="117">
        <f t="shared" si="6"/>
        <v>-116.74000000000001</v>
      </c>
      <c r="BH20" s="292"/>
      <c r="BI20" s="293"/>
      <c r="BN20" s="583"/>
      <c r="BO20" s="594"/>
    </row>
    <row r="21" spans="1:67" x14ac:dyDescent="0.25">
      <c r="A21" s="319" t="s">
        <v>21</v>
      </c>
      <c r="B21" s="320" t="s">
        <v>17</v>
      </c>
      <c r="C21" s="314" t="s">
        <v>29</v>
      </c>
      <c r="D21" s="594"/>
      <c r="E21" s="328">
        <f>SUM(G21:Q21)</f>
        <v>0</v>
      </c>
      <c r="F21" s="325">
        <f t="shared" ref="F21:F56" si="8">SUM(G21:H21)</f>
        <v>0</v>
      </c>
      <c r="G21" s="330"/>
      <c r="H21" s="330"/>
      <c r="I21" s="330"/>
      <c r="J21" s="330"/>
      <c r="K21" s="330"/>
      <c r="L21" s="330"/>
      <c r="M21" s="330"/>
      <c r="N21" s="330"/>
      <c r="O21" s="330"/>
      <c r="P21" s="330"/>
      <c r="Q21" s="330"/>
      <c r="R21" s="325">
        <f>SUM(T21:Z21,AB21:BC21)</f>
        <v>0</v>
      </c>
      <c r="S21" s="329">
        <f>D21-BE21</f>
        <v>0</v>
      </c>
      <c r="T21" s="330"/>
      <c r="U21" s="330"/>
      <c r="V21" s="330"/>
      <c r="W21" s="330"/>
      <c r="X21" s="330"/>
      <c r="Y21" s="330"/>
      <c r="Z21" s="330"/>
      <c r="AA21" s="551">
        <f>SUM(AB21:AQ21)</f>
        <v>0</v>
      </c>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25">
        <f>SUM(AB21:BD21,G21:Q21,T21:Z21)</f>
        <v>0</v>
      </c>
      <c r="BF21" s="314">
        <f>S60</f>
        <v>0.44</v>
      </c>
      <c r="BG21" s="117">
        <f t="shared" si="6"/>
        <v>-0.44</v>
      </c>
      <c r="BH21" s="294"/>
      <c r="BI21" s="295"/>
      <c r="BN21" s="582"/>
      <c r="BO21" s="594"/>
    </row>
    <row r="22" spans="1:67" x14ac:dyDescent="0.25">
      <c r="A22" s="319" t="s">
        <v>10</v>
      </c>
      <c r="B22" s="320" t="s">
        <v>18</v>
      </c>
      <c r="C22" s="314" t="s">
        <v>30</v>
      </c>
      <c r="D22" s="590"/>
      <c r="E22" s="328">
        <f>SUM(G22:Q22)</f>
        <v>0</v>
      </c>
      <c r="F22" s="325">
        <f t="shared" si="8"/>
        <v>0</v>
      </c>
      <c r="G22" s="330"/>
      <c r="H22" s="330"/>
      <c r="I22" s="330"/>
      <c r="J22" s="330"/>
      <c r="K22" s="330"/>
      <c r="L22" s="330"/>
      <c r="M22" s="330"/>
      <c r="N22" s="330"/>
      <c r="O22" s="330"/>
      <c r="P22" s="330"/>
      <c r="Q22" s="330"/>
      <c r="R22" s="325">
        <f>SUM(S22,U22:Z22,AB22:BC22)</f>
        <v>0</v>
      </c>
      <c r="S22" s="330"/>
      <c r="T22" s="329">
        <f>D22-BE22</f>
        <v>0</v>
      </c>
      <c r="U22" s="330"/>
      <c r="V22" s="330"/>
      <c r="W22" s="330"/>
      <c r="X22" s="330"/>
      <c r="Y22" s="330"/>
      <c r="Z22" s="330"/>
      <c r="AA22" s="551">
        <f t="shared" ref="AA22:AA28" si="9">SUM(AB22:AQ22)</f>
        <v>0</v>
      </c>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25">
        <f>SUM(AB22:BD22,G22:Q22,U22:Z22,S22)</f>
        <v>0</v>
      </c>
      <c r="BF22" s="314">
        <f>T60</f>
        <v>0.2</v>
      </c>
      <c r="BG22" s="117">
        <f t="shared" si="6"/>
        <v>-0.2</v>
      </c>
      <c r="BH22" s="296"/>
      <c r="BI22" s="295"/>
      <c r="BN22" s="583"/>
      <c r="BO22" s="594"/>
    </row>
    <row r="23" spans="1:67" x14ac:dyDescent="0.25">
      <c r="A23" s="319" t="s">
        <v>11</v>
      </c>
      <c r="B23" s="320" t="s">
        <v>19</v>
      </c>
      <c r="C23" s="314" t="s">
        <v>131</v>
      </c>
      <c r="D23" s="590"/>
      <c r="E23" s="328">
        <f t="shared" ref="E23:E58" si="10">SUM(G23:Q23)</f>
        <v>0</v>
      </c>
      <c r="F23" s="325">
        <f t="shared" si="8"/>
        <v>0</v>
      </c>
      <c r="G23" s="330"/>
      <c r="H23" s="330"/>
      <c r="I23" s="330"/>
      <c r="J23" s="330"/>
      <c r="K23" s="330"/>
      <c r="L23" s="330"/>
      <c r="M23" s="330"/>
      <c r="N23" s="330"/>
      <c r="O23" s="330"/>
      <c r="P23" s="330"/>
      <c r="Q23" s="330"/>
      <c r="R23" s="325">
        <f>SUM(S23:T23,V23:Z23,AB23:BC23)</f>
        <v>0</v>
      </c>
      <c r="S23" s="330"/>
      <c r="T23" s="330"/>
      <c r="U23" s="329">
        <f>D23-BE23</f>
        <v>0</v>
      </c>
      <c r="V23" s="330"/>
      <c r="W23" s="330"/>
      <c r="X23" s="330"/>
      <c r="Y23" s="330"/>
      <c r="Z23" s="330"/>
      <c r="AA23" s="551">
        <f t="shared" si="9"/>
        <v>0</v>
      </c>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25">
        <f>SUM(AB23:BD23,G23:Q23,V23:Z23,S23:T23)</f>
        <v>0</v>
      </c>
      <c r="BF23" s="314">
        <f>U60</f>
        <v>0</v>
      </c>
      <c r="BG23" s="117">
        <f t="shared" si="6"/>
        <v>0</v>
      </c>
      <c r="BH23" s="296"/>
      <c r="BI23" s="295"/>
      <c r="BN23" s="583"/>
      <c r="BO23" s="594"/>
    </row>
    <row r="24" spans="1:67" x14ac:dyDescent="0.25">
      <c r="A24" s="319" t="s">
        <v>13</v>
      </c>
      <c r="B24" s="320" t="s">
        <v>91</v>
      </c>
      <c r="C24" s="314" t="s">
        <v>135</v>
      </c>
      <c r="D24" s="590"/>
      <c r="E24" s="328">
        <f t="shared" si="10"/>
        <v>0</v>
      </c>
      <c r="F24" s="325">
        <f t="shared" si="8"/>
        <v>0</v>
      </c>
      <c r="G24" s="330"/>
      <c r="H24" s="330"/>
      <c r="I24" s="330"/>
      <c r="J24" s="330"/>
      <c r="K24" s="330"/>
      <c r="L24" s="330"/>
      <c r="M24" s="330"/>
      <c r="N24" s="330"/>
      <c r="O24" s="330"/>
      <c r="P24" s="330"/>
      <c r="Q24" s="330"/>
      <c r="R24" s="325">
        <f>SUM(S24:U24,AB24:BC24,W24:Z24)</f>
        <v>0</v>
      </c>
      <c r="S24" s="330"/>
      <c r="T24" s="330"/>
      <c r="U24" s="330"/>
      <c r="V24" s="329">
        <f>D24-BE24</f>
        <v>0</v>
      </c>
      <c r="W24" s="330"/>
      <c r="X24" s="330"/>
      <c r="Y24" s="330"/>
      <c r="Z24" s="330"/>
      <c r="AA24" s="551">
        <f t="shared" si="9"/>
        <v>0</v>
      </c>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25">
        <f>SUM(AB24:BD24,G24:Q24,W24:Z24,S24:U24)</f>
        <v>0</v>
      </c>
      <c r="BF24" s="314">
        <f>V60</f>
        <v>0</v>
      </c>
      <c r="BG24" s="117">
        <f t="shared" si="6"/>
        <v>0</v>
      </c>
      <c r="BH24" s="296"/>
      <c r="BI24" s="295"/>
      <c r="BN24" s="583"/>
      <c r="BO24" s="594"/>
    </row>
    <row r="25" spans="1:67" x14ac:dyDescent="0.25">
      <c r="A25" s="319" t="s">
        <v>14</v>
      </c>
      <c r="B25" s="320" t="s">
        <v>92</v>
      </c>
      <c r="C25" s="314" t="s">
        <v>133</v>
      </c>
      <c r="D25" s="594">
        <v>2.17</v>
      </c>
      <c r="E25" s="328">
        <f t="shared" si="10"/>
        <v>0</v>
      </c>
      <c r="F25" s="325">
        <f t="shared" si="8"/>
        <v>0</v>
      </c>
      <c r="G25" s="330"/>
      <c r="H25" s="330"/>
      <c r="I25" s="330"/>
      <c r="J25" s="330"/>
      <c r="K25" s="330"/>
      <c r="L25" s="330"/>
      <c r="M25" s="330"/>
      <c r="N25" s="330"/>
      <c r="O25" s="330"/>
      <c r="P25" s="330"/>
      <c r="Q25" s="330"/>
      <c r="R25" s="325">
        <f>SUM(S25:V25,AB25:BC25,X25:Z25)</f>
        <v>0</v>
      </c>
      <c r="S25" s="330"/>
      <c r="T25" s="330"/>
      <c r="U25" s="330"/>
      <c r="V25" s="330"/>
      <c r="W25" s="329">
        <f>D25-BE25</f>
        <v>2.17</v>
      </c>
      <c r="X25" s="330"/>
      <c r="Y25" s="330"/>
      <c r="Z25" s="330"/>
      <c r="AA25" s="551">
        <f t="shared" si="9"/>
        <v>0</v>
      </c>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25">
        <f>SUM(AB25:BD25,G25:Q25,X25:Z25,S25:V25)</f>
        <v>0</v>
      </c>
      <c r="BF25" s="314">
        <f>W60</f>
        <v>2.33</v>
      </c>
      <c r="BG25" s="117">
        <f t="shared" si="6"/>
        <v>-0.16000000000000014</v>
      </c>
      <c r="BH25" s="296"/>
      <c r="BI25" s="295"/>
      <c r="BN25" s="583"/>
      <c r="BO25" s="594"/>
    </row>
    <row r="26" spans="1:67" x14ac:dyDescent="0.25">
      <c r="A26" s="319" t="s">
        <v>22</v>
      </c>
      <c r="B26" s="320" t="s">
        <v>93</v>
      </c>
      <c r="C26" s="314" t="s">
        <v>53</v>
      </c>
      <c r="D26" s="578"/>
      <c r="E26" s="328">
        <f t="shared" si="10"/>
        <v>0</v>
      </c>
      <c r="F26" s="325">
        <f t="shared" si="8"/>
        <v>0</v>
      </c>
      <c r="G26" s="330"/>
      <c r="H26" s="330"/>
      <c r="I26" s="330"/>
      <c r="J26" s="330"/>
      <c r="K26" s="330"/>
      <c r="L26" s="330"/>
      <c r="M26" s="330"/>
      <c r="N26" s="330"/>
      <c r="O26" s="330"/>
      <c r="P26" s="330"/>
      <c r="Q26" s="330"/>
      <c r="R26" s="325">
        <f>SUM(S26:W26,AB26:BC26,Y26:Z26)</f>
        <v>0</v>
      </c>
      <c r="S26" s="330"/>
      <c r="T26" s="330"/>
      <c r="U26" s="330"/>
      <c r="V26" s="330"/>
      <c r="W26" s="330"/>
      <c r="X26" s="329">
        <f>D26-BE26</f>
        <v>0</v>
      </c>
      <c r="Y26" s="330"/>
      <c r="Z26" s="330"/>
      <c r="AA26" s="551">
        <f t="shared" si="9"/>
        <v>0</v>
      </c>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25">
        <f>SUM(AB26:BD26,G26:Q26,Y26:Z26,S26:W26)</f>
        <v>0</v>
      </c>
      <c r="BF26" s="314">
        <f>X60</f>
        <v>3.9</v>
      </c>
      <c r="BG26" s="117">
        <f t="shared" si="6"/>
        <v>-3.9</v>
      </c>
      <c r="BH26" s="296"/>
      <c r="BI26" s="295"/>
      <c r="BN26" s="583"/>
      <c r="BO26" s="594"/>
    </row>
    <row r="27" spans="1:67" x14ac:dyDescent="0.25">
      <c r="A27" s="319" t="s">
        <v>23</v>
      </c>
      <c r="B27" s="320" t="s">
        <v>94</v>
      </c>
      <c r="C27" s="314" t="s">
        <v>46</v>
      </c>
      <c r="D27" s="578"/>
      <c r="E27" s="328">
        <f t="shared" si="10"/>
        <v>0</v>
      </c>
      <c r="F27" s="325">
        <f t="shared" si="8"/>
        <v>0</v>
      </c>
      <c r="G27" s="330"/>
      <c r="H27" s="330"/>
      <c r="I27" s="330"/>
      <c r="J27" s="330"/>
      <c r="K27" s="330"/>
      <c r="L27" s="330"/>
      <c r="M27" s="330"/>
      <c r="N27" s="330"/>
      <c r="O27" s="330"/>
      <c r="P27" s="330"/>
      <c r="Q27" s="330"/>
      <c r="R27" s="325">
        <f>SUM(S27:X27,AB27:BC27,Z27)</f>
        <v>0</v>
      </c>
      <c r="S27" s="330"/>
      <c r="T27" s="330"/>
      <c r="U27" s="330"/>
      <c r="V27" s="330"/>
      <c r="W27" s="330"/>
      <c r="X27" s="330"/>
      <c r="Y27" s="329">
        <f>D27-BE27</f>
        <v>0</v>
      </c>
      <c r="Z27" s="330"/>
      <c r="AA27" s="551">
        <f t="shared" si="9"/>
        <v>0</v>
      </c>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25">
        <f>SUM(AB27:BD27,G27:Q27,Z27,S27:X27)</f>
        <v>0</v>
      </c>
      <c r="BF27" s="314">
        <f>Y60</f>
        <v>0</v>
      </c>
      <c r="BG27" s="117">
        <f t="shared" si="6"/>
        <v>0</v>
      </c>
      <c r="BH27" s="296"/>
      <c r="BI27" s="295"/>
      <c r="BN27" s="583"/>
      <c r="BO27" s="594"/>
    </row>
    <row r="28" spans="1:67" x14ac:dyDescent="0.25">
      <c r="A28" s="319"/>
      <c r="B28" s="320" t="s">
        <v>106</v>
      </c>
      <c r="C28" s="314" t="s">
        <v>54</v>
      </c>
      <c r="D28" s="578"/>
      <c r="E28" s="328">
        <f t="shared" si="10"/>
        <v>0</v>
      </c>
      <c r="F28" s="325">
        <f t="shared" si="8"/>
        <v>0</v>
      </c>
      <c r="G28" s="330"/>
      <c r="H28" s="330"/>
      <c r="I28" s="330"/>
      <c r="J28" s="330"/>
      <c r="K28" s="330"/>
      <c r="L28" s="330"/>
      <c r="M28" s="330"/>
      <c r="N28" s="330"/>
      <c r="O28" s="330"/>
      <c r="P28" s="330"/>
      <c r="Q28" s="330"/>
      <c r="R28" s="325">
        <f>SUM(S28:Y28,AB28:BC28)</f>
        <v>0</v>
      </c>
      <c r="S28" s="330"/>
      <c r="T28" s="330"/>
      <c r="U28" s="330"/>
      <c r="V28" s="330"/>
      <c r="W28" s="330"/>
      <c r="X28" s="330"/>
      <c r="Y28" s="330"/>
      <c r="Z28" s="329">
        <f>D28-BE28</f>
        <v>0</v>
      </c>
      <c r="AA28" s="551">
        <f t="shared" si="9"/>
        <v>0</v>
      </c>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25">
        <f>SUM(AB28:BD28,G28:Q28,S28:Y28)</f>
        <v>0</v>
      </c>
      <c r="BF28" s="314">
        <f>Z60</f>
        <v>21.439999999999998</v>
      </c>
      <c r="BG28" s="117"/>
      <c r="BH28" s="296"/>
      <c r="BI28" s="295"/>
      <c r="BN28" s="583"/>
      <c r="BO28" s="594"/>
    </row>
    <row r="29" spans="1:67" s="554" customFormat="1" x14ac:dyDescent="0.25">
      <c r="A29" s="555" t="s">
        <v>47</v>
      </c>
      <c r="B29" s="556" t="s">
        <v>139</v>
      </c>
      <c r="C29" s="557" t="s">
        <v>31</v>
      </c>
      <c r="D29" s="595">
        <f>SUM(D30:D45)</f>
        <v>299.73</v>
      </c>
      <c r="E29" s="559">
        <f t="shared" si="10"/>
        <v>0</v>
      </c>
      <c r="F29" s="551">
        <f t="shared" si="8"/>
        <v>0</v>
      </c>
      <c r="G29" s="551">
        <f>SUM(G30:G45)</f>
        <v>0</v>
      </c>
      <c r="H29" s="551">
        <f t="shared" ref="H29:Z29" si="11">SUM(H30:H45)</f>
        <v>0</v>
      </c>
      <c r="I29" s="551">
        <f t="shared" si="11"/>
        <v>0</v>
      </c>
      <c r="J29" s="551">
        <f t="shared" si="11"/>
        <v>0</v>
      </c>
      <c r="K29" s="551">
        <f t="shared" si="11"/>
        <v>0</v>
      </c>
      <c r="L29" s="551">
        <f t="shared" si="11"/>
        <v>0</v>
      </c>
      <c r="M29" s="551">
        <f t="shared" si="11"/>
        <v>0</v>
      </c>
      <c r="N29" s="551">
        <f t="shared" si="11"/>
        <v>0</v>
      </c>
      <c r="O29" s="551">
        <f t="shared" si="11"/>
        <v>0</v>
      </c>
      <c r="P29" s="551">
        <f t="shared" si="11"/>
        <v>0</v>
      </c>
      <c r="Q29" s="551">
        <f t="shared" si="11"/>
        <v>0</v>
      </c>
      <c r="R29" s="551">
        <f t="shared" si="11"/>
        <v>0.96000000000000008</v>
      </c>
      <c r="S29" s="551">
        <f t="shared" si="11"/>
        <v>0</v>
      </c>
      <c r="T29" s="551">
        <f t="shared" si="11"/>
        <v>0</v>
      </c>
      <c r="U29" s="551">
        <f t="shared" si="11"/>
        <v>0</v>
      </c>
      <c r="V29" s="551">
        <f t="shared" si="11"/>
        <v>0</v>
      </c>
      <c r="W29" s="551">
        <f t="shared" si="11"/>
        <v>0.16</v>
      </c>
      <c r="X29" s="551">
        <f t="shared" si="11"/>
        <v>0</v>
      </c>
      <c r="Y29" s="551">
        <f t="shared" si="11"/>
        <v>0</v>
      </c>
      <c r="Z29" s="551">
        <f t="shared" si="11"/>
        <v>0</v>
      </c>
      <c r="AA29" s="551">
        <f>D29-BE29</f>
        <v>298.77000000000004</v>
      </c>
      <c r="AB29" s="551">
        <f>SUM(AB31:AB45)</f>
        <v>0</v>
      </c>
      <c r="AC29" s="551">
        <f>SUM(AC30,AC32:AC45)</f>
        <v>0</v>
      </c>
      <c r="AD29" s="551">
        <f>SUM(AD30:AD31,AD33:AD45)</f>
        <v>0.05</v>
      </c>
      <c r="AE29" s="551">
        <f>SUM(AE30:AE32,AE34:AE45)</f>
        <v>0</v>
      </c>
      <c r="AF29" s="551">
        <f>SUM(AF30:AF33,AF35:AF45)</f>
        <v>0</v>
      </c>
      <c r="AG29" s="551">
        <f>SUM(AG30:AG34,AG36:AG45)</f>
        <v>0</v>
      </c>
      <c r="AH29" s="551">
        <f>SUM(AH30:AH35,AH37:AH45)</f>
        <v>0</v>
      </c>
      <c r="AI29" s="551">
        <f>SUM(AI30:AI36,AI38:AI45)</f>
        <v>0</v>
      </c>
      <c r="AJ29" s="551">
        <f>SUM(AJ30:AJ37,AJ39:AJ45)</f>
        <v>0</v>
      </c>
      <c r="AK29" s="551">
        <f>SUM(AK30:AK38,AK40:AK45)</f>
        <v>0</v>
      </c>
      <c r="AL29" s="551">
        <f>SUM(AL30:AL39,AL41:AL45)</f>
        <v>0</v>
      </c>
      <c r="AM29" s="551">
        <f>SUM(AM30:AM40,AM42:AM45)</f>
        <v>0</v>
      </c>
      <c r="AN29" s="551">
        <f>SUM(AN30:AN41,AN43:AN45)</f>
        <v>0</v>
      </c>
      <c r="AO29" s="551">
        <f>SUM(AO30:AO42,AO44:AO45)</f>
        <v>0</v>
      </c>
      <c r="AP29" s="551">
        <f>SUM(AP30:AP43,AP45)</f>
        <v>0</v>
      </c>
      <c r="AQ29" s="551">
        <f>SUM(AQ30:AQ44)</f>
        <v>0</v>
      </c>
      <c r="AR29" s="551">
        <f>SUM(AR30:AR45)</f>
        <v>0</v>
      </c>
      <c r="AS29" s="551">
        <f t="shared" ref="AS29:BD29" si="12">SUM(AS30:AS45)</f>
        <v>0</v>
      </c>
      <c r="AT29" s="551">
        <f t="shared" si="12"/>
        <v>0.19</v>
      </c>
      <c r="AU29" s="551">
        <f t="shared" si="12"/>
        <v>0</v>
      </c>
      <c r="AV29" s="551">
        <f t="shared" si="12"/>
        <v>0</v>
      </c>
      <c r="AW29" s="551">
        <f t="shared" si="12"/>
        <v>0.56000000000000005</v>
      </c>
      <c r="AX29" s="551">
        <f t="shared" si="12"/>
        <v>0</v>
      </c>
      <c r="AY29" s="551">
        <f t="shared" si="12"/>
        <v>0</v>
      </c>
      <c r="AZ29" s="551">
        <f t="shared" si="12"/>
        <v>0</v>
      </c>
      <c r="BA29" s="551">
        <f t="shared" si="12"/>
        <v>0</v>
      </c>
      <c r="BB29" s="551">
        <f t="shared" si="12"/>
        <v>0</v>
      </c>
      <c r="BC29" s="551">
        <f t="shared" si="12"/>
        <v>0</v>
      </c>
      <c r="BD29" s="551">
        <f t="shared" si="12"/>
        <v>0</v>
      </c>
      <c r="BE29" s="551">
        <f>SUM(BE30:BE45)</f>
        <v>0.96000000000000008</v>
      </c>
      <c r="BF29" s="557">
        <f>AA60</f>
        <v>350.18000000000006</v>
      </c>
      <c r="BG29" s="560">
        <f>D29-BF29</f>
        <v>-50.450000000000045</v>
      </c>
      <c r="BH29" s="561"/>
      <c r="BI29" s="562"/>
      <c r="BN29" s="583"/>
      <c r="BO29" s="594"/>
    </row>
    <row r="30" spans="1:67" x14ac:dyDescent="0.25">
      <c r="A30" s="319" t="s">
        <v>442</v>
      </c>
      <c r="B30" s="320" t="s">
        <v>248</v>
      </c>
      <c r="C30" s="314" t="s">
        <v>249</v>
      </c>
      <c r="D30" s="594">
        <v>196.39</v>
      </c>
      <c r="E30" s="328">
        <f t="shared" si="10"/>
        <v>0</v>
      </c>
      <c r="F30" s="325">
        <f t="shared" si="8"/>
        <v>0</v>
      </c>
      <c r="G30" s="330"/>
      <c r="H30" s="330"/>
      <c r="I30" s="330"/>
      <c r="J30" s="330"/>
      <c r="K30" s="330"/>
      <c r="L30" s="330"/>
      <c r="M30" s="330"/>
      <c r="N30" s="330"/>
      <c r="O30" s="330"/>
      <c r="P30" s="330"/>
      <c r="Q30" s="330"/>
      <c r="R30" s="325">
        <f>SUM(S30:Z30,AC30:BC30)</f>
        <v>0</v>
      </c>
      <c r="S30" s="330"/>
      <c r="T30" s="330"/>
      <c r="U30" s="330"/>
      <c r="V30" s="330"/>
      <c r="W30" s="330"/>
      <c r="X30" s="330"/>
      <c r="Y30" s="330"/>
      <c r="Z30" s="330"/>
      <c r="AA30" s="551">
        <f>SUM(AC30:AQ30)</f>
        <v>0</v>
      </c>
      <c r="AB30" s="337">
        <f>D30-BE30</f>
        <v>196.39</v>
      </c>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25">
        <f>SUM(G30:Q30,S30:Z30,AC30:BD30)</f>
        <v>0</v>
      </c>
      <c r="BF30" s="314">
        <f>AB60</f>
        <v>211.39</v>
      </c>
      <c r="BG30" s="117">
        <f t="shared" ref="BG30:BG58" si="13">D30-BF30</f>
        <v>-15</v>
      </c>
      <c r="BH30" s="296"/>
      <c r="BI30" s="295"/>
      <c r="BN30" s="583"/>
      <c r="BO30" s="594"/>
    </row>
    <row r="31" spans="1:67" x14ac:dyDescent="0.25">
      <c r="A31" s="319" t="s">
        <v>442</v>
      </c>
      <c r="B31" s="320" t="s">
        <v>257</v>
      </c>
      <c r="C31" s="314" t="s">
        <v>258</v>
      </c>
      <c r="D31" s="594">
        <v>53.09</v>
      </c>
      <c r="E31" s="328">
        <f t="shared" si="10"/>
        <v>0</v>
      </c>
      <c r="F31" s="325">
        <f t="shared" si="8"/>
        <v>0</v>
      </c>
      <c r="G31" s="330"/>
      <c r="H31" s="330"/>
      <c r="I31" s="330"/>
      <c r="J31" s="330"/>
      <c r="K31" s="330"/>
      <c r="L31" s="330"/>
      <c r="M31" s="330"/>
      <c r="N31" s="330"/>
      <c r="O31" s="330"/>
      <c r="P31" s="330"/>
      <c r="Q31" s="330"/>
      <c r="R31" s="325">
        <f>SUM(S31:Z31,AD31:BC31,AB31)</f>
        <v>0</v>
      </c>
      <c r="S31" s="330"/>
      <c r="T31" s="330"/>
      <c r="U31" s="330"/>
      <c r="V31" s="330"/>
      <c r="W31" s="330"/>
      <c r="X31" s="330"/>
      <c r="Y31" s="330"/>
      <c r="Z31" s="330"/>
      <c r="AA31" s="551">
        <f>SUM(AB31,AD31:AQ31)</f>
        <v>0</v>
      </c>
      <c r="AB31" s="330"/>
      <c r="AC31" s="337">
        <f>D31-BE31</f>
        <v>53.09</v>
      </c>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25">
        <f>SUM(G31:Q31,S31:Z31,AD31:BD31,AB31)</f>
        <v>0</v>
      </c>
      <c r="BF31" s="314">
        <f>AC60</f>
        <v>86.08</v>
      </c>
      <c r="BG31" s="117">
        <f t="shared" si="13"/>
        <v>-32.989999999999995</v>
      </c>
      <c r="BH31" s="296"/>
      <c r="BI31" s="295"/>
      <c r="BN31" s="583"/>
      <c r="BO31" s="594"/>
    </row>
    <row r="32" spans="1:67" x14ac:dyDescent="0.25">
      <c r="A32" s="319" t="s">
        <v>442</v>
      </c>
      <c r="B32" s="320" t="s">
        <v>443</v>
      </c>
      <c r="C32" s="314" t="s">
        <v>245</v>
      </c>
      <c r="D32" s="594">
        <v>0.01</v>
      </c>
      <c r="E32" s="328">
        <f t="shared" si="10"/>
        <v>0</v>
      </c>
      <c r="F32" s="325">
        <f t="shared" si="8"/>
        <v>0</v>
      </c>
      <c r="G32" s="330"/>
      <c r="H32" s="330"/>
      <c r="I32" s="330"/>
      <c r="J32" s="330"/>
      <c r="K32" s="330"/>
      <c r="L32" s="330"/>
      <c r="M32" s="330"/>
      <c r="N32" s="330"/>
      <c r="O32" s="330"/>
      <c r="P32" s="330"/>
      <c r="Q32" s="330"/>
      <c r="R32" s="325">
        <f>SUM(S32:Z32,AE32:BC32,AB32:AC32)</f>
        <v>0</v>
      </c>
      <c r="S32" s="330"/>
      <c r="T32" s="330"/>
      <c r="U32" s="330"/>
      <c r="V32" s="330"/>
      <c r="W32" s="330"/>
      <c r="X32" s="330"/>
      <c r="Y32" s="330"/>
      <c r="Z32" s="330"/>
      <c r="AA32" s="551">
        <f>SUM(AB32:AC32,AE32:AQ32)</f>
        <v>0</v>
      </c>
      <c r="AB32" s="330"/>
      <c r="AC32" s="330"/>
      <c r="AD32" s="337">
        <f>D32-BE32</f>
        <v>0.01</v>
      </c>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25">
        <f>SUM(G32:Q32,S32:Z32,AE32:BD32,AB32:AC32)</f>
        <v>0</v>
      </c>
      <c r="BF32" s="314">
        <f>AD60</f>
        <v>6.0000000000000005E-2</v>
      </c>
      <c r="BG32" s="117">
        <f t="shared" si="13"/>
        <v>-0.05</v>
      </c>
      <c r="BH32" s="296"/>
      <c r="BI32" s="295"/>
      <c r="BN32" s="583"/>
      <c r="BO32" s="594"/>
    </row>
    <row r="33" spans="1:67" x14ac:dyDescent="0.25">
      <c r="A33" s="319" t="s">
        <v>442</v>
      </c>
      <c r="B33" s="320" t="s">
        <v>444</v>
      </c>
      <c r="C33" s="314" t="s">
        <v>436</v>
      </c>
      <c r="D33" s="594">
        <v>0.34</v>
      </c>
      <c r="E33" s="328">
        <f t="shared" si="10"/>
        <v>0</v>
      </c>
      <c r="F33" s="325">
        <f t="shared" si="8"/>
        <v>0</v>
      </c>
      <c r="G33" s="330"/>
      <c r="H33" s="330"/>
      <c r="I33" s="330"/>
      <c r="J33" s="330"/>
      <c r="K33" s="330"/>
      <c r="L33" s="330"/>
      <c r="M33" s="330"/>
      <c r="N33" s="330"/>
      <c r="O33" s="330"/>
      <c r="P33" s="330"/>
      <c r="Q33" s="330"/>
      <c r="R33" s="325">
        <f>SUM(S33:Z33,AF33:BC33,AB33:AD33)</f>
        <v>0</v>
      </c>
      <c r="S33" s="330"/>
      <c r="T33" s="330"/>
      <c r="U33" s="330"/>
      <c r="V33" s="330"/>
      <c r="W33" s="330"/>
      <c r="X33" s="330"/>
      <c r="Y33" s="330"/>
      <c r="Z33" s="330"/>
      <c r="AA33" s="551">
        <f>SUM(AB33:AD33,AF33:AQ33)</f>
        <v>0</v>
      </c>
      <c r="AB33" s="330"/>
      <c r="AC33" s="330"/>
      <c r="AD33" s="330"/>
      <c r="AE33" s="337">
        <f>D33-BE33</f>
        <v>0.34</v>
      </c>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25">
        <f>SUM(G33:Q33,S33:Z33,AF33:BD33,AB33:AD33)</f>
        <v>0</v>
      </c>
      <c r="BF33" s="314">
        <f>AE60</f>
        <v>0.64</v>
      </c>
      <c r="BG33" s="117">
        <f t="shared" si="13"/>
        <v>-0.3</v>
      </c>
      <c r="BH33" s="296"/>
      <c r="BI33" s="295"/>
      <c r="BN33" s="583"/>
      <c r="BO33" s="594"/>
    </row>
    <row r="34" spans="1:67" x14ac:dyDescent="0.25">
      <c r="A34" s="319" t="s">
        <v>442</v>
      </c>
      <c r="B34" s="320" t="s">
        <v>277</v>
      </c>
      <c r="C34" s="314" t="s">
        <v>246</v>
      </c>
      <c r="D34" s="594">
        <v>2.74</v>
      </c>
      <c r="E34" s="328">
        <f t="shared" si="10"/>
        <v>0</v>
      </c>
      <c r="F34" s="325">
        <f t="shared" si="8"/>
        <v>0</v>
      </c>
      <c r="G34" s="330"/>
      <c r="H34" s="330"/>
      <c r="I34" s="330"/>
      <c r="J34" s="330"/>
      <c r="K34" s="330"/>
      <c r="L34" s="330"/>
      <c r="M34" s="330"/>
      <c r="N34" s="330"/>
      <c r="O34" s="330"/>
      <c r="P34" s="330"/>
      <c r="Q34" s="330"/>
      <c r="R34" s="325">
        <f>SUM(S34:Z34,AG34:BC34,AB34:AE34)</f>
        <v>0.8</v>
      </c>
      <c r="S34" s="330"/>
      <c r="T34" s="330"/>
      <c r="U34" s="330"/>
      <c r="V34" s="330"/>
      <c r="W34" s="330"/>
      <c r="X34" s="330"/>
      <c r="Y34" s="330"/>
      <c r="Z34" s="330"/>
      <c r="AA34" s="551">
        <f>SUM(AB34:AE34,AG34:AQ34)</f>
        <v>0.05</v>
      </c>
      <c r="AB34" s="330"/>
      <c r="AC34" s="330"/>
      <c r="AD34" s="330">
        <v>0.05</v>
      </c>
      <c r="AE34" s="330"/>
      <c r="AF34" s="337">
        <f>D34-BE34</f>
        <v>1.9400000000000002</v>
      </c>
      <c r="AG34" s="330"/>
      <c r="AH34" s="330"/>
      <c r="AI34" s="330"/>
      <c r="AJ34" s="330"/>
      <c r="AK34" s="330"/>
      <c r="AL34" s="330"/>
      <c r="AM34" s="330"/>
      <c r="AN34" s="330"/>
      <c r="AO34" s="330"/>
      <c r="AP34" s="330"/>
      <c r="AQ34" s="330"/>
      <c r="AR34" s="330"/>
      <c r="AS34" s="330"/>
      <c r="AT34" s="330">
        <v>0.19</v>
      </c>
      <c r="AU34" s="330"/>
      <c r="AV34" s="330"/>
      <c r="AW34" s="330">
        <v>0.56000000000000005</v>
      </c>
      <c r="AX34" s="330"/>
      <c r="AY34" s="330"/>
      <c r="AZ34" s="330"/>
      <c r="BA34" s="330"/>
      <c r="BB34" s="330"/>
      <c r="BC34" s="330"/>
      <c r="BD34" s="330"/>
      <c r="BE34" s="325">
        <f>SUM(G34:Q34,S34:Z34,AG34:BD34,AB34:AE34)</f>
        <v>0.8</v>
      </c>
      <c r="BF34" s="314">
        <f>AF60</f>
        <v>1.9400000000000002</v>
      </c>
      <c r="BG34" s="117">
        <f t="shared" si="13"/>
        <v>0.8</v>
      </c>
      <c r="BH34" s="296"/>
      <c r="BI34" s="295"/>
      <c r="BN34" s="583"/>
      <c r="BO34" s="594"/>
    </row>
    <row r="35" spans="1:67" x14ac:dyDescent="0.25">
      <c r="A35" s="319" t="s">
        <v>442</v>
      </c>
      <c r="B35" s="320" t="s">
        <v>445</v>
      </c>
      <c r="C35" s="314" t="s">
        <v>437</v>
      </c>
      <c r="D35" s="594">
        <v>3.89</v>
      </c>
      <c r="E35" s="328">
        <f t="shared" si="10"/>
        <v>0</v>
      </c>
      <c r="F35" s="325">
        <f t="shared" si="8"/>
        <v>0</v>
      </c>
      <c r="G35" s="330"/>
      <c r="H35" s="330"/>
      <c r="I35" s="330"/>
      <c r="J35" s="330"/>
      <c r="K35" s="330"/>
      <c r="L35" s="330"/>
      <c r="M35" s="330"/>
      <c r="N35" s="330"/>
      <c r="O35" s="330"/>
      <c r="P35" s="330"/>
      <c r="Q35" s="330"/>
      <c r="R35" s="325">
        <f>SUM(S35:Z35,AH35:BC35,AB35:AF35)</f>
        <v>0.16</v>
      </c>
      <c r="S35" s="330"/>
      <c r="T35" s="330"/>
      <c r="U35" s="330"/>
      <c r="V35" s="330"/>
      <c r="W35" s="330">
        <v>0.16</v>
      </c>
      <c r="X35" s="330"/>
      <c r="Y35" s="330"/>
      <c r="Z35" s="330"/>
      <c r="AA35" s="551">
        <f>SUM(AB35:AF35,AH35:AQ35)</f>
        <v>0</v>
      </c>
      <c r="AB35" s="330"/>
      <c r="AC35" s="330"/>
      <c r="AD35" s="330"/>
      <c r="AE35" s="330"/>
      <c r="AF35" s="330"/>
      <c r="AG35" s="337">
        <f>D35-BE35</f>
        <v>3.73</v>
      </c>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25">
        <f>SUM(G35:Q35,S35:Z35,AH35:BD35,AB35:AF35)</f>
        <v>0.16</v>
      </c>
      <c r="BF35" s="314">
        <f>AG60</f>
        <v>4.12</v>
      </c>
      <c r="BG35" s="117">
        <f t="shared" si="13"/>
        <v>-0.22999999999999998</v>
      </c>
      <c r="BH35" s="296"/>
      <c r="BI35" s="295"/>
      <c r="BN35" s="583"/>
      <c r="BO35" s="594"/>
    </row>
    <row r="36" spans="1:67" x14ac:dyDescent="0.25">
      <c r="A36" s="319" t="s">
        <v>442</v>
      </c>
      <c r="B36" s="320" t="s">
        <v>449</v>
      </c>
      <c r="C36" s="314" t="s">
        <v>438</v>
      </c>
      <c r="D36" s="578"/>
      <c r="E36" s="328">
        <f t="shared" si="10"/>
        <v>0</v>
      </c>
      <c r="F36" s="325">
        <f t="shared" si="8"/>
        <v>0</v>
      </c>
      <c r="G36" s="330"/>
      <c r="H36" s="330"/>
      <c r="I36" s="330"/>
      <c r="J36" s="330"/>
      <c r="K36" s="330"/>
      <c r="L36" s="330"/>
      <c r="M36" s="330"/>
      <c r="N36" s="330"/>
      <c r="O36" s="330"/>
      <c r="P36" s="330"/>
      <c r="Q36" s="330"/>
      <c r="R36" s="325">
        <f>SUM(S36:Z36,AI36:BC36,AB36:AG36)</f>
        <v>0</v>
      </c>
      <c r="S36" s="330"/>
      <c r="T36" s="330"/>
      <c r="U36" s="330"/>
      <c r="V36" s="330"/>
      <c r="W36" s="330"/>
      <c r="X36" s="330"/>
      <c r="Y36" s="330"/>
      <c r="Z36" s="330"/>
      <c r="AA36" s="551">
        <f>SUM(AB36:AG36,AI36:AQ36)</f>
        <v>0</v>
      </c>
      <c r="AB36" s="330"/>
      <c r="AC36" s="330"/>
      <c r="AD36" s="330"/>
      <c r="AE36" s="330"/>
      <c r="AF36" s="330"/>
      <c r="AG36" s="330"/>
      <c r="AH36" s="337">
        <f>D36-BE36</f>
        <v>0</v>
      </c>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25">
        <f>SUM(G36:Q36,S36:Z36,AI36:BD36,AB36:AG36)</f>
        <v>0</v>
      </c>
      <c r="BF36" s="314">
        <f>AH60</f>
        <v>0</v>
      </c>
      <c r="BG36" s="117">
        <f t="shared" si="13"/>
        <v>0</v>
      </c>
      <c r="BH36" s="296"/>
      <c r="BI36" s="295"/>
      <c r="BN36" s="583"/>
      <c r="BO36" s="594"/>
    </row>
    <row r="37" spans="1:67" x14ac:dyDescent="0.25">
      <c r="A37" s="319" t="s">
        <v>442</v>
      </c>
      <c r="B37" s="320" t="s">
        <v>363</v>
      </c>
      <c r="C37" s="314" t="s">
        <v>364</v>
      </c>
      <c r="D37" s="596">
        <v>0.05</v>
      </c>
      <c r="E37" s="328">
        <f t="shared" si="10"/>
        <v>0</v>
      </c>
      <c r="F37" s="325">
        <f t="shared" si="8"/>
        <v>0</v>
      </c>
      <c r="G37" s="330"/>
      <c r="H37" s="330"/>
      <c r="I37" s="330"/>
      <c r="J37" s="330"/>
      <c r="K37" s="330"/>
      <c r="L37" s="330"/>
      <c r="M37" s="330"/>
      <c r="N37" s="330"/>
      <c r="O37" s="330"/>
      <c r="P37" s="330"/>
      <c r="Q37" s="330"/>
      <c r="R37" s="325">
        <f>SUM(S37:Z37,AJ37:BC37,AB37:AH37)</f>
        <v>0</v>
      </c>
      <c r="S37" s="330"/>
      <c r="T37" s="330"/>
      <c r="U37" s="330"/>
      <c r="V37" s="330"/>
      <c r="W37" s="330"/>
      <c r="X37" s="330"/>
      <c r="Y37" s="330"/>
      <c r="Z37" s="330"/>
      <c r="AA37" s="551">
        <f>SUM(AB37:AH37,AJ37:AQ37)</f>
        <v>0</v>
      </c>
      <c r="AB37" s="330"/>
      <c r="AC37" s="330"/>
      <c r="AD37" s="330"/>
      <c r="AE37" s="330"/>
      <c r="AF37" s="330"/>
      <c r="AG37" s="330"/>
      <c r="AH37" s="330"/>
      <c r="AI37" s="337">
        <f>D37-BE37</f>
        <v>0.05</v>
      </c>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25">
        <f>SUM(G37:Q37,S37:Z37,AJ37:BD37,AB37:AH37)</f>
        <v>0</v>
      </c>
      <c r="BF37" s="314">
        <f>AI60</f>
        <v>0.21999999999999997</v>
      </c>
      <c r="BG37" s="117">
        <f t="shared" si="13"/>
        <v>-0.16999999999999998</v>
      </c>
      <c r="BH37" s="296"/>
      <c r="BI37" s="295"/>
      <c r="BN37" s="583"/>
      <c r="BO37" s="594"/>
    </row>
    <row r="38" spans="1:67" x14ac:dyDescent="0.25">
      <c r="A38" s="319" t="s">
        <v>442</v>
      </c>
      <c r="B38" s="320" t="s">
        <v>450</v>
      </c>
      <c r="C38" s="314" t="s">
        <v>439</v>
      </c>
      <c r="D38" s="590"/>
      <c r="E38" s="328">
        <f t="shared" si="10"/>
        <v>0</v>
      </c>
      <c r="F38" s="325">
        <f t="shared" si="8"/>
        <v>0</v>
      </c>
      <c r="G38" s="330"/>
      <c r="H38" s="330"/>
      <c r="I38" s="330"/>
      <c r="J38" s="330"/>
      <c r="K38" s="330"/>
      <c r="L38" s="330"/>
      <c r="M38" s="330"/>
      <c r="N38" s="330"/>
      <c r="O38" s="330"/>
      <c r="P38" s="330"/>
      <c r="Q38" s="330"/>
      <c r="R38" s="325">
        <f>SUM(S38:Z38,AK38:BC38,AB38:AI38)</f>
        <v>0</v>
      </c>
      <c r="S38" s="330"/>
      <c r="T38" s="330"/>
      <c r="U38" s="330"/>
      <c r="V38" s="330"/>
      <c r="W38" s="330"/>
      <c r="X38" s="330"/>
      <c r="Y38" s="330"/>
      <c r="Z38" s="330"/>
      <c r="AA38" s="551">
        <f>SUM(AB38:AI38,AK38:AQ38)</f>
        <v>0</v>
      </c>
      <c r="AB38" s="330"/>
      <c r="AC38" s="330"/>
      <c r="AD38" s="330"/>
      <c r="AE38" s="330"/>
      <c r="AF38" s="330"/>
      <c r="AG38" s="330"/>
      <c r="AH38" s="330"/>
      <c r="AI38" s="330"/>
      <c r="AJ38" s="337">
        <f>D38-BE38</f>
        <v>0</v>
      </c>
      <c r="AK38" s="330"/>
      <c r="AL38" s="330"/>
      <c r="AM38" s="330"/>
      <c r="AN38" s="330"/>
      <c r="AO38" s="330"/>
      <c r="AP38" s="330"/>
      <c r="AQ38" s="330"/>
      <c r="AR38" s="330"/>
      <c r="AS38" s="330"/>
      <c r="AT38" s="330"/>
      <c r="AU38" s="330"/>
      <c r="AV38" s="330"/>
      <c r="AW38" s="330"/>
      <c r="AX38" s="330"/>
      <c r="AY38" s="330"/>
      <c r="AZ38" s="330"/>
      <c r="BA38" s="330"/>
      <c r="BB38" s="330"/>
      <c r="BC38" s="330"/>
      <c r="BD38" s="330"/>
      <c r="BE38" s="325">
        <f>SUM(G38:Q38,S38:Z38,AK38:BD38,AB38:AI38)</f>
        <v>0</v>
      </c>
      <c r="BF38" s="314">
        <f>AJ60</f>
        <v>0</v>
      </c>
      <c r="BG38" s="117">
        <f t="shared" si="13"/>
        <v>0</v>
      </c>
      <c r="BH38" s="296"/>
      <c r="BI38" s="295"/>
      <c r="BN38" s="583"/>
      <c r="BO38" s="594"/>
    </row>
    <row r="39" spans="1:67" x14ac:dyDescent="0.25">
      <c r="A39" s="319" t="s">
        <v>442</v>
      </c>
      <c r="B39" s="320" t="s">
        <v>454</v>
      </c>
      <c r="C39" s="314" t="s">
        <v>156</v>
      </c>
      <c r="D39" s="594"/>
      <c r="E39" s="328">
        <f t="shared" si="10"/>
        <v>0</v>
      </c>
      <c r="F39" s="325">
        <f t="shared" si="8"/>
        <v>0</v>
      </c>
      <c r="G39" s="330"/>
      <c r="H39" s="330"/>
      <c r="I39" s="330"/>
      <c r="J39" s="330"/>
      <c r="K39" s="330"/>
      <c r="L39" s="330"/>
      <c r="M39" s="330"/>
      <c r="N39" s="330"/>
      <c r="O39" s="330"/>
      <c r="P39" s="330"/>
      <c r="Q39" s="330"/>
      <c r="R39" s="325">
        <f>SUM(S39:Z39,AL39:BC39,AB39:AJ39)</f>
        <v>0</v>
      </c>
      <c r="S39" s="330"/>
      <c r="T39" s="330"/>
      <c r="U39" s="330"/>
      <c r="V39" s="330"/>
      <c r="W39" s="330"/>
      <c r="X39" s="330"/>
      <c r="Y39" s="330"/>
      <c r="Z39" s="330"/>
      <c r="AA39" s="551">
        <f>SUM(AB39:AJ39,AL39:AQ39)</f>
        <v>0</v>
      </c>
      <c r="AB39" s="330"/>
      <c r="AC39" s="330"/>
      <c r="AD39" s="330"/>
      <c r="AE39" s="330"/>
      <c r="AF39" s="330"/>
      <c r="AG39" s="330"/>
      <c r="AH39" s="330"/>
      <c r="AI39" s="330"/>
      <c r="AJ39" s="330"/>
      <c r="AK39" s="337">
        <f>D39-BE39</f>
        <v>0</v>
      </c>
      <c r="AL39" s="330"/>
      <c r="AM39" s="330"/>
      <c r="AN39" s="330"/>
      <c r="AO39" s="330"/>
      <c r="AP39" s="330"/>
      <c r="AQ39" s="330"/>
      <c r="AR39" s="330"/>
      <c r="AS39" s="330"/>
      <c r="AT39" s="330"/>
      <c r="AU39" s="330"/>
      <c r="AV39" s="330"/>
      <c r="AW39" s="330"/>
      <c r="AX39" s="330"/>
      <c r="AY39" s="330"/>
      <c r="AZ39" s="330"/>
      <c r="BA39" s="330"/>
      <c r="BB39" s="330"/>
      <c r="BC39" s="330"/>
      <c r="BD39" s="330"/>
      <c r="BE39" s="325">
        <f>SUM(G39:Q39,S39:Z39,AL39:BD39,AB39:AJ39)</f>
        <v>0</v>
      </c>
      <c r="BF39" s="314">
        <f>AK60</f>
        <v>0</v>
      </c>
      <c r="BG39" s="117">
        <f t="shared" si="13"/>
        <v>0</v>
      </c>
      <c r="BH39" s="296"/>
      <c r="BI39" s="295"/>
      <c r="BN39" s="583"/>
      <c r="BO39" s="594"/>
    </row>
    <row r="40" spans="1:67" x14ac:dyDescent="0.25">
      <c r="A40" s="319" t="s">
        <v>442</v>
      </c>
      <c r="B40" s="320" t="s">
        <v>88</v>
      </c>
      <c r="C40" s="314" t="s">
        <v>77</v>
      </c>
      <c r="D40" s="596"/>
      <c r="E40" s="328">
        <f t="shared" si="10"/>
        <v>0</v>
      </c>
      <c r="F40" s="325">
        <f t="shared" si="8"/>
        <v>0</v>
      </c>
      <c r="G40" s="330"/>
      <c r="H40" s="330"/>
      <c r="I40" s="330"/>
      <c r="J40" s="330"/>
      <c r="K40" s="330"/>
      <c r="L40" s="330"/>
      <c r="M40" s="330"/>
      <c r="N40" s="330"/>
      <c r="O40" s="330"/>
      <c r="P40" s="330"/>
      <c r="Q40" s="330"/>
      <c r="R40" s="325">
        <f>SUM(S40:Z40,AM40:BC40,AB40:AK40)</f>
        <v>0</v>
      </c>
      <c r="S40" s="330"/>
      <c r="T40" s="330"/>
      <c r="U40" s="330"/>
      <c r="V40" s="330"/>
      <c r="W40" s="330"/>
      <c r="X40" s="330"/>
      <c r="Y40" s="330"/>
      <c r="Z40" s="330"/>
      <c r="AA40" s="551">
        <f>SUM(AB40:AK40,AM40:AQ40)</f>
        <v>0</v>
      </c>
      <c r="AB40" s="330"/>
      <c r="AC40" s="330"/>
      <c r="AD40" s="330"/>
      <c r="AE40" s="330"/>
      <c r="AF40" s="330"/>
      <c r="AG40" s="330"/>
      <c r="AH40" s="330"/>
      <c r="AI40" s="330"/>
      <c r="AJ40" s="330"/>
      <c r="AK40" s="330"/>
      <c r="AL40" s="337">
        <f>D40-BE40</f>
        <v>0</v>
      </c>
      <c r="AM40" s="330"/>
      <c r="AN40" s="330"/>
      <c r="AO40" s="330"/>
      <c r="AP40" s="330"/>
      <c r="AQ40" s="330"/>
      <c r="AR40" s="330"/>
      <c r="AS40" s="330"/>
      <c r="AT40" s="330"/>
      <c r="AU40" s="330"/>
      <c r="AV40" s="330"/>
      <c r="AW40" s="330"/>
      <c r="AX40" s="330"/>
      <c r="AY40" s="330"/>
      <c r="AZ40" s="330"/>
      <c r="BA40" s="330"/>
      <c r="BB40" s="330"/>
      <c r="BC40" s="330"/>
      <c r="BD40" s="330"/>
      <c r="BE40" s="325">
        <f>SUM(G40:Q40,S40:Z40,AM40:BD40,AB40:AK40)</f>
        <v>0</v>
      </c>
      <c r="BF40" s="314">
        <f>AL60</f>
        <v>0.23</v>
      </c>
      <c r="BG40" s="117">
        <f t="shared" si="13"/>
        <v>-0.23</v>
      </c>
      <c r="BH40" s="296"/>
      <c r="BI40" s="295"/>
      <c r="BN40" s="583"/>
      <c r="BO40" s="594"/>
    </row>
    <row r="41" spans="1:67" x14ac:dyDescent="0.25">
      <c r="A41" s="319" t="s">
        <v>442</v>
      </c>
      <c r="B41" s="320" t="s">
        <v>98</v>
      </c>
      <c r="C41" s="314" t="s">
        <v>103</v>
      </c>
      <c r="D41" s="596">
        <v>5.99</v>
      </c>
      <c r="E41" s="328">
        <f t="shared" si="10"/>
        <v>0</v>
      </c>
      <c r="F41" s="325">
        <f t="shared" si="8"/>
        <v>0</v>
      </c>
      <c r="G41" s="330"/>
      <c r="H41" s="330"/>
      <c r="I41" s="330"/>
      <c r="J41" s="330"/>
      <c r="K41" s="330"/>
      <c r="L41" s="330"/>
      <c r="M41" s="330"/>
      <c r="N41" s="330"/>
      <c r="O41" s="330"/>
      <c r="P41" s="330"/>
      <c r="Q41" s="330"/>
      <c r="R41" s="325">
        <f>SUM(S41:Z41,AN41:BC41,AB41:AL41)</f>
        <v>0</v>
      </c>
      <c r="S41" s="330"/>
      <c r="T41" s="330"/>
      <c r="U41" s="330"/>
      <c r="V41" s="330"/>
      <c r="W41" s="330"/>
      <c r="X41" s="330"/>
      <c r="Y41" s="330"/>
      <c r="Z41" s="330"/>
      <c r="AA41" s="551">
        <f>SUM(AB41:AL41,AN41:AQ41)</f>
        <v>0</v>
      </c>
      <c r="AB41" s="330"/>
      <c r="AC41" s="330"/>
      <c r="AD41" s="330"/>
      <c r="AE41" s="330"/>
      <c r="AF41" s="330"/>
      <c r="AG41" s="330"/>
      <c r="AH41" s="330"/>
      <c r="AI41" s="330"/>
      <c r="AJ41" s="330"/>
      <c r="AK41" s="330"/>
      <c r="AL41" s="330"/>
      <c r="AM41" s="337">
        <f>D41-BE41</f>
        <v>5.99</v>
      </c>
      <c r="AN41" s="330"/>
      <c r="AO41" s="330"/>
      <c r="AP41" s="330"/>
      <c r="AQ41" s="330"/>
      <c r="AR41" s="330"/>
      <c r="AS41" s="330"/>
      <c r="AT41" s="330"/>
      <c r="AU41" s="330"/>
      <c r="AV41" s="330"/>
      <c r="AW41" s="330"/>
      <c r="AX41" s="330"/>
      <c r="AY41" s="330"/>
      <c r="AZ41" s="330"/>
      <c r="BA41" s="330"/>
      <c r="BB41" s="330"/>
      <c r="BC41" s="330"/>
      <c r="BD41" s="330"/>
      <c r="BE41" s="325">
        <f>SUM(G41:Q41,S41:Z41,AN41:BD41,AB41:AL41)</f>
        <v>0</v>
      </c>
      <c r="BF41" s="314">
        <f>AM60</f>
        <v>5.99</v>
      </c>
      <c r="BG41" s="117">
        <f t="shared" si="13"/>
        <v>0</v>
      </c>
      <c r="BH41" s="296"/>
      <c r="BI41" s="295"/>
      <c r="BN41" s="583"/>
      <c r="BO41" s="594"/>
    </row>
    <row r="42" spans="1:67" x14ac:dyDescent="0.25">
      <c r="A42" s="319" t="s">
        <v>442</v>
      </c>
      <c r="B42" s="320" t="s">
        <v>451</v>
      </c>
      <c r="C42" s="314" t="s">
        <v>48</v>
      </c>
      <c r="D42" s="594">
        <v>36.97</v>
      </c>
      <c r="E42" s="328">
        <f t="shared" si="10"/>
        <v>0</v>
      </c>
      <c r="F42" s="325">
        <f t="shared" si="8"/>
        <v>0</v>
      </c>
      <c r="G42" s="330"/>
      <c r="H42" s="330"/>
      <c r="I42" s="330"/>
      <c r="J42" s="330"/>
      <c r="K42" s="330"/>
      <c r="L42" s="330"/>
      <c r="M42" s="330"/>
      <c r="N42" s="330"/>
      <c r="O42" s="330"/>
      <c r="P42" s="330"/>
      <c r="Q42" s="330"/>
      <c r="R42" s="325">
        <f>SUM(S42:Z42,AO42:BC42,AB42:AM42)</f>
        <v>0</v>
      </c>
      <c r="S42" s="330"/>
      <c r="T42" s="330"/>
      <c r="U42" s="330"/>
      <c r="V42" s="330"/>
      <c r="W42" s="330"/>
      <c r="X42" s="330"/>
      <c r="Y42" s="330"/>
      <c r="Z42" s="330"/>
      <c r="AA42" s="551">
        <f>SUM(AB42:AM42,AO42:AQ42)</f>
        <v>0</v>
      </c>
      <c r="AB42" s="330"/>
      <c r="AC42" s="330"/>
      <c r="AD42" s="330"/>
      <c r="AE42" s="330"/>
      <c r="AF42" s="330"/>
      <c r="AG42" s="330"/>
      <c r="AH42" s="330"/>
      <c r="AI42" s="330"/>
      <c r="AJ42" s="330"/>
      <c r="AK42" s="330"/>
      <c r="AL42" s="330"/>
      <c r="AM42" s="330"/>
      <c r="AN42" s="337">
        <f>D42-BE42</f>
        <v>36.97</v>
      </c>
      <c r="AO42" s="330"/>
      <c r="AP42" s="330"/>
      <c r="AQ42" s="330"/>
      <c r="AR42" s="330"/>
      <c r="AS42" s="330"/>
      <c r="AT42" s="330"/>
      <c r="AU42" s="330"/>
      <c r="AV42" s="330"/>
      <c r="AW42" s="330"/>
      <c r="AX42" s="330"/>
      <c r="AY42" s="330"/>
      <c r="AZ42" s="330"/>
      <c r="BA42" s="330"/>
      <c r="BB42" s="330"/>
      <c r="BC42" s="330"/>
      <c r="BD42" s="330"/>
      <c r="BE42" s="325">
        <f>SUM(G42:Q42,S42:Z42,AO42:BD42,AB42:AM42)</f>
        <v>0</v>
      </c>
      <c r="BF42" s="314">
        <f>AN60</f>
        <v>39.129999999999995</v>
      </c>
      <c r="BG42" s="117">
        <f t="shared" si="13"/>
        <v>-2.1599999999999966</v>
      </c>
      <c r="BH42" s="296"/>
      <c r="BI42" s="295"/>
      <c r="BN42" s="583"/>
      <c r="BO42" s="594"/>
    </row>
    <row r="43" spans="1:67" x14ac:dyDescent="0.25">
      <c r="A43" s="319" t="s">
        <v>442</v>
      </c>
      <c r="B43" s="320" t="s">
        <v>452</v>
      </c>
      <c r="C43" s="314" t="s">
        <v>440</v>
      </c>
      <c r="D43" s="594"/>
      <c r="E43" s="328">
        <f t="shared" si="10"/>
        <v>0</v>
      </c>
      <c r="F43" s="325">
        <f t="shared" si="8"/>
        <v>0</v>
      </c>
      <c r="G43" s="330"/>
      <c r="H43" s="330"/>
      <c r="I43" s="330"/>
      <c r="J43" s="330"/>
      <c r="K43" s="330"/>
      <c r="L43" s="330"/>
      <c r="M43" s="330"/>
      <c r="N43" s="330"/>
      <c r="O43" s="330"/>
      <c r="P43" s="330"/>
      <c r="Q43" s="330"/>
      <c r="R43" s="325">
        <f>SUM(S43:Z43,AP43:BC43,AB43:AN43)</f>
        <v>0</v>
      </c>
      <c r="S43" s="330"/>
      <c r="T43" s="330"/>
      <c r="U43" s="330"/>
      <c r="V43" s="330"/>
      <c r="W43" s="330"/>
      <c r="X43" s="330"/>
      <c r="Y43" s="330"/>
      <c r="Z43" s="330"/>
      <c r="AA43" s="551">
        <f>SUM(AB43:AN43,AP43:AQ43)</f>
        <v>0</v>
      </c>
      <c r="AB43" s="330"/>
      <c r="AC43" s="330"/>
      <c r="AD43" s="330"/>
      <c r="AE43" s="330"/>
      <c r="AF43" s="330"/>
      <c r="AG43" s="330"/>
      <c r="AH43" s="330"/>
      <c r="AI43" s="330"/>
      <c r="AJ43" s="330"/>
      <c r="AK43" s="330"/>
      <c r="AL43" s="330"/>
      <c r="AM43" s="330"/>
      <c r="AN43" s="330"/>
      <c r="AO43" s="337">
        <f>D43-BE43</f>
        <v>0</v>
      </c>
      <c r="AP43" s="330"/>
      <c r="AQ43" s="330"/>
      <c r="AR43" s="330"/>
      <c r="AS43" s="330"/>
      <c r="AT43" s="330"/>
      <c r="AU43" s="330"/>
      <c r="AV43" s="330"/>
      <c r="AW43" s="330"/>
      <c r="AX43" s="330"/>
      <c r="AY43" s="330"/>
      <c r="AZ43" s="330"/>
      <c r="BA43" s="330"/>
      <c r="BB43" s="330"/>
      <c r="BC43" s="330"/>
      <c r="BD43" s="330"/>
      <c r="BE43" s="325">
        <f>SUM(G43:Q43,S43:Z43,AP43:BD43,AB43:AN43)</f>
        <v>0</v>
      </c>
      <c r="BF43" s="314">
        <f>AO60</f>
        <v>0</v>
      </c>
      <c r="BG43" s="117">
        <f t="shared" si="13"/>
        <v>0</v>
      </c>
      <c r="BH43" s="296"/>
      <c r="BI43" s="295"/>
      <c r="BN43" s="583"/>
      <c r="BO43" s="594"/>
    </row>
    <row r="44" spans="1:67" x14ac:dyDescent="0.25">
      <c r="A44" s="319" t="s">
        <v>442</v>
      </c>
      <c r="B44" s="320" t="s">
        <v>453</v>
      </c>
      <c r="C44" s="314" t="s">
        <v>441</v>
      </c>
      <c r="D44" s="590"/>
      <c r="E44" s="328">
        <f t="shared" si="10"/>
        <v>0</v>
      </c>
      <c r="F44" s="325">
        <f t="shared" si="8"/>
        <v>0</v>
      </c>
      <c r="G44" s="330"/>
      <c r="H44" s="330"/>
      <c r="I44" s="330"/>
      <c r="J44" s="330"/>
      <c r="K44" s="330"/>
      <c r="L44" s="330"/>
      <c r="M44" s="330"/>
      <c r="N44" s="330"/>
      <c r="O44" s="330"/>
      <c r="P44" s="330"/>
      <c r="Q44" s="330"/>
      <c r="R44" s="325">
        <f>SUM(S44:Z44,AQ44:BC44,AB44:AO44)</f>
        <v>0</v>
      </c>
      <c r="S44" s="330"/>
      <c r="T44" s="330"/>
      <c r="U44" s="330"/>
      <c r="V44" s="330"/>
      <c r="W44" s="330"/>
      <c r="X44" s="330"/>
      <c r="Y44" s="330"/>
      <c r="Z44" s="330"/>
      <c r="AA44" s="551">
        <f>SUM(AB44:AO44,AQ44)</f>
        <v>0</v>
      </c>
      <c r="AB44" s="330"/>
      <c r="AC44" s="330"/>
      <c r="AD44" s="330"/>
      <c r="AE44" s="330"/>
      <c r="AF44" s="330"/>
      <c r="AG44" s="330"/>
      <c r="AH44" s="330"/>
      <c r="AI44" s="330"/>
      <c r="AJ44" s="330"/>
      <c r="AK44" s="330"/>
      <c r="AL44" s="330"/>
      <c r="AM44" s="330"/>
      <c r="AN44" s="330"/>
      <c r="AO44" s="330"/>
      <c r="AP44" s="337">
        <f>D44-BE44</f>
        <v>0</v>
      </c>
      <c r="AQ44" s="330"/>
      <c r="AR44" s="330"/>
      <c r="AS44" s="330"/>
      <c r="AT44" s="330"/>
      <c r="AU44" s="330"/>
      <c r="AV44" s="330"/>
      <c r="AW44" s="330"/>
      <c r="AX44" s="330"/>
      <c r="AY44" s="330"/>
      <c r="AZ44" s="330"/>
      <c r="BA44" s="330"/>
      <c r="BB44" s="330"/>
      <c r="BC44" s="330"/>
      <c r="BD44" s="330"/>
      <c r="BE44" s="325">
        <f>SUM(G44:Q44,S44:Z44,AQ44:BD44,AB44:AO44)</f>
        <v>0</v>
      </c>
      <c r="BF44" s="314">
        <f>AP60</f>
        <v>0</v>
      </c>
      <c r="BG44" s="117">
        <f t="shared" si="13"/>
        <v>0</v>
      </c>
      <c r="BH44" s="296"/>
      <c r="BI44" s="295"/>
      <c r="BN44" s="583"/>
      <c r="BO44" s="594"/>
    </row>
    <row r="45" spans="1:67" x14ac:dyDescent="0.25">
      <c r="A45" s="319" t="s">
        <v>442</v>
      </c>
      <c r="B45" s="320" t="s">
        <v>345</v>
      </c>
      <c r="C45" s="314" t="s">
        <v>346</v>
      </c>
      <c r="D45" s="596">
        <v>0.26</v>
      </c>
      <c r="E45" s="328">
        <f t="shared" si="10"/>
        <v>0</v>
      </c>
      <c r="F45" s="325">
        <f t="shared" si="8"/>
        <v>0</v>
      </c>
      <c r="G45" s="330"/>
      <c r="H45" s="330"/>
      <c r="I45" s="330"/>
      <c r="J45" s="330"/>
      <c r="K45" s="330"/>
      <c r="L45" s="330"/>
      <c r="M45" s="330"/>
      <c r="N45" s="330"/>
      <c r="O45" s="330"/>
      <c r="P45" s="330"/>
      <c r="Q45" s="330"/>
      <c r="R45" s="325">
        <f>SUM(S45:Z45,AR45:BC45,AB45:AP45)</f>
        <v>0</v>
      </c>
      <c r="S45" s="330"/>
      <c r="T45" s="330"/>
      <c r="U45" s="330"/>
      <c r="V45" s="330"/>
      <c r="W45" s="330"/>
      <c r="X45" s="330"/>
      <c r="Y45" s="330"/>
      <c r="Z45" s="330"/>
      <c r="AA45" s="551">
        <f>SUM(AB45:AP45)</f>
        <v>0</v>
      </c>
      <c r="AB45" s="330"/>
      <c r="AC45" s="330"/>
      <c r="AD45" s="330"/>
      <c r="AE45" s="330"/>
      <c r="AF45" s="330"/>
      <c r="AG45" s="330"/>
      <c r="AH45" s="330"/>
      <c r="AI45" s="330"/>
      <c r="AJ45" s="330"/>
      <c r="AK45" s="330"/>
      <c r="AL45" s="330"/>
      <c r="AM45" s="330"/>
      <c r="AN45" s="330"/>
      <c r="AO45" s="330"/>
      <c r="AP45" s="330"/>
      <c r="AQ45" s="337">
        <f>D45-BE45</f>
        <v>0.26</v>
      </c>
      <c r="AR45" s="330"/>
      <c r="AS45" s="330"/>
      <c r="AT45" s="330"/>
      <c r="AU45" s="330"/>
      <c r="AV45" s="330"/>
      <c r="AW45" s="330"/>
      <c r="AX45" s="330"/>
      <c r="AY45" s="330"/>
      <c r="AZ45" s="330"/>
      <c r="BA45" s="330"/>
      <c r="BB45" s="330"/>
      <c r="BC45" s="330"/>
      <c r="BD45" s="330"/>
      <c r="BE45" s="325">
        <f>SUM(G45:Q45,S45:Z45,AR45:BD45,AB45:AP45)</f>
        <v>0</v>
      </c>
      <c r="BF45" s="314">
        <f>AQ60</f>
        <v>0.38</v>
      </c>
      <c r="BG45" s="117">
        <f t="shared" si="13"/>
        <v>-0.12</v>
      </c>
      <c r="BH45" s="296"/>
      <c r="BI45" s="295"/>
      <c r="BN45" s="583"/>
      <c r="BO45" s="594"/>
    </row>
    <row r="46" spans="1:67" x14ac:dyDescent="0.25">
      <c r="A46" s="319" t="s">
        <v>138</v>
      </c>
      <c r="B46" s="320" t="s">
        <v>128</v>
      </c>
      <c r="C46" s="314" t="s">
        <v>132</v>
      </c>
      <c r="D46" s="590"/>
      <c r="E46" s="328">
        <f t="shared" si="10"/>
        <v>0</v>
      </c>
      <c r="F46" s="325">
        <f t="shared" si="8"/>
        <v>0</v>
      </c>
      <c r="G46" s="330"/>
      <c r="H46" s="330"/>
      <c r="I46" s="330"/>
      <c r="J46" s="330"/>
      <c r="K46" s="330"/>
      <c r="L46" s="330"/>
      <c r="M46" s="330"/>
      <c r="N46" s="330"/>
      <c r="O46" s="330"/>
      <c r="P46" s="330"/>
      <c r="Q46" s="330"/>
      <c r="R46" s="325">
        <f>SUM(S46:Z46,AS46:BC46,AB46:AQ46)</f>
        <v>0</v>
      </c>
      <c r="S46" s="330"/>
      <c r="T46" s="330"/>
      <c r="U46" s="330"/>
      <c r="V46" s="330"/>
      <c r="W46" s="330"/>
      <c r="X46" s="330"/>
      <c r="Y46" s="330"/>
      <c r="Z46" s="330"/>
      <c r="AA46" s="551">
        <f>SUM(AB46:AQ46)</f>
        <v>0</v>
      </c>
      <c r="AB46" s="330"/>
      <c r="AC46" s="330"/>
      <c r="AD46" s="330"/>
      <c r="AE46" s="330"/>
      <c r="AF46" s="330"/>
      <c r="AG46" s="330"/>
      <c r="AH46" s="330"/>
      <c r="AI46" s="330"/>
      <c r="AJ46" s="330"/>
      <c r="AK46" s="330"/>
      <c r="AL46" s="330"/>
      <c r="AM46" s="330"/>
      <c r="AN46" s="330"/>
      <c r="AO46" s="330"/>
      <c r="AP46" s="330"/>
      <c r="AQ46" s="330"/>
      <c r="AR46" s="329">
        <f>D46-BE46</f>
        <v>0</v>
      </c>
      <c r="AS46" s="330"/>
      <c r="AT46" s="330"/>
      <c r="AU46" s="330"/>
      <c r="AV46" s="330"/>
      <c r="AW46" s="330"/>
      <c r="AX46" s="330"/>
      <c r="AY46" s="330"/>
      <c r="AZ46" s="330"/>
      <c r="BA46" s="330"/>
      <c r="BB46" s="330"/>
      <c r="BC46" s="330"/>
      <c r="BD46" s="330"/>
      <c r="BE46" s="325">
        <f>SUM(AS46:BD46,S46:Z46,G46:Q46,AB46:AQ46)</f>
        <v>0</v>
      </c>
      <c r="BF46" s="314">
        <f>AR60</f>
        <v>0</v>
      </c>
      <c r="BG46" s="117">
        <f t="shared" si="13"/>
        <v>0</v>
      </c>
      <c r="BH46" s="296"/>
      <c r="BI46" s="295"/>
      <c r="BN46" s="583"/>
      <c r="BO46" s="594"/>
    </row>
    <row r="47" spans="1:67" x14ac:dyDescent="0.25">
      <c r="A47" s="319" t="s">
        <v>183</v>
      </c>
      <c r="B47" s="320" t="s">
        <v>161</v>
      </c>
      <c r="C47" s="314" t="s">
        <v>159</v>
      </c>
      <c r="D47" s="594">
        <v>1.61</v>
      </c>
      <c r="E47" s="328">
        <f t="shared" si="10"/>
        <v>0</v>
      </c>
      <c r="F47" s="325">
        <f t="shared" si="8"/>
        <v>0</v>
      </c>
      <c r="G47" s="330"/>
      <c r="H47" s="330"/>
      <c r="I47" s="330"/>
      <c r="J47" s="330"/>
      <c r="K47" s="330"/>
      <c r="L47" s="330"/>
      <c r="M47" s="330"/>
      <c r="N47" s="330"/>
      <c r="O47" s="330"/>
      <c r="P47" s="330"/>
      <c r="Q47" s="330"/>
      <c r="R47" s="325">
        <f>SUM(S47:Z47,AT47:BC47,AB47:AR47)</f>
        <v>0.45999999999999996</v>
      </c>
      <c r="S47" s="330"/>
      <c r="T47" s="330"/>
      <c r="U47" s="330"/>
      <c r="V47" s="330"/>
      <c r="W47" s="330"/>
      <c r="X47" s="330"/>
      <c r="Y47" s="330"/>
      <c r="Z47" s="330"/>
      <c r="AA47" s="551">
        <f t="shared" ref="AA47:AA58" si="14">SUM(AB47:AQ47)</f>
        <v>0.04</v>
      </c>
      <c r="AB47" s="330"/>
      <c r="AC47" s="330"/>
      <c r="AD47" s="330"/>
      <c r="AE47" s="330"/>
      <c r="AF47" s="330"/>
      <c r="AG47" s="330"/>
      <c r="AH47" s="330"/>
      <c r="AI47" s="330">
        <v>0.04</v>
      </c>
      <c r="AJ47" s="330"/>
      <c r="AK47" s="330"/>
      <c r="AL47" s="330"/>
      <c r="AM47" s="330"/>
      <c r="AN47" s="330"/>
      <c r="AO47" s="330"/>
      <c r="AP47" s="330"/>
      <c r="AQ47" s="330"/>
      <c r="AR47" s="330"/>
      <c r="AS47" s="329">
        <f>D47-BE47</f>
        <v>1.1500000000000001</v>
      </c>
      <c r="AT47" s="330"/>
      <c r="AU47" s="330">
        <v>0.42</v>
      </c>
      <c r="AV47" s="330"/>
      <c r="AW47" s="330"/>
      <c r="AX47" s="330"/>
      <c r="AY47" s="330"/>
      <c r="AZ47" s="330"/>
      <c r="BA47" s="330"/>
      <c r="BB47" s="330"/>
      <c r="BC47" s="330"/>
      <c r="BD47" s="330"/>
      <c r="BE47" s="325">
        <f>SUM(AT47:BD47,S47:Z47,G47:Q47,AB47:AR47)</f>
        <v>0.45999999999999996</v>
      </c>
      <c r="BF47" s="314">
        <f>AS60</f>
        <v>2.93</v>
      </c>
      <c r="BG47" s="117">
        <f t="shared" si="13"/>
        <v>-1.32</v>
      </c>
      <c r="BH47" s="296"/>
      <c r="BI47" s="295"/>
      <c r="BN47" s="583"/>
      <c r="BO47" s="594"/>
    </row>
    <row r="48" spans="1:67" x14ac:dyDescent="0.25">
      <c r="A48" s="319" t="s">
        <v>184</v>
      </c>
      <c r="B48" s="320" t="s">
        <v>162</v>
      </c>
      <c r="C48" s="314" t="s">
        <v>160</v>
      </c>
      <c r="D48" s="594"/>
      <c r="E48" s="328">
        <f t="shared" si="10"/>
        <v>0</v>
      </c>
      <c r="F48" s="325">
        <f t="shared" si="8"/>
        <v>0</v>
      </c>
      <c r="G48" s="330"/>
      <c r="H48" s="330"/>
      <c r="I48" s="330"/>
      <c r="J48" s="330"/>
      <c r="K48" s="330"/>
      <c r="L48" s="330"/>
      <c r="M48" s="330"/>
      <c r="N48" s="330"/>
      <c r="O48" s="330"/>
      <c r="P48" s="330"/>
      <c r="Q48" s="330"/>
      <c r="R48" s="325">
        <f>SUM(S48:Z48,AU48:BC48,AB48:AS48)</f>
        <v>0</v>
      </c>
      <c r="S48" s="330"/>
      <c r="T48" s="330"/>
      <c r="U48" s="330"/>
      <c r="V48" s="330"/>
      <c r="W48" s="330"/>
      <c r="X48" s="330"/>
      <c r="Y48" s="330"/>
      <c r="Z48" s="330"/>
      <c r="AA48" s="551">
        <f t="shared" si="14"/>
        <v>0</v>
      </c>
      <c r="AB48" s="330"/>
      <c r="AC48" s="330"/>
      <c r="AD48" s="330"/>
      <c r="AE48" s="330"/>
      <c r="AF48" s="330"/>
      <c r="AG48" s="330"/>
      <c r="AH48" s="330"/>
      <c r="AI48" s="330"/>
      <c r="AJ48" s="330"/>
      <c r="AK48" s="330"/>
      <c r="AL48" s="330"/>
      <c r="AM48" s="330"/>
      <c r="AN48" s="330"/>
      <c r="AO48" s="330"/>
      <c r="AP48" s="330"/>
      <c r="AQ48" s="330"/>
      <c r="AR48" s="330"/>
      <c r="AS48" s="330"/>
      <c r="AT48" s="329">
        <f>D48-BE48</f>
        <v>0</v>
      </c>
      <c r="AU48" s="330"/>
      <c r="AV48" s="330"/>
      <c r="AW48" s="330"/>
      <c r="AX48" s="330"/>
      <c r="AY48" s="330"/>
      <c r="AZ48" s="330"/>
      <c r="BA48" s="330"/>
      <c r="BB48" s="330"/>
      <c r="BC48" s="330"/>
      <c r="BD48" s="330"/>
      <c r="BE48" s="325">
        <f>SUM(AU48:BD48,AB48:AS48,G48:Q48,S48:Z48)</f>
        <v>0</v>
      </c>
      <c r="BF48" s="314">
        <f>AT60</f>
        <v>0.19</v>
      </c>
      <c r="BG48" s="117">
        <f t="shared" si="13"/>
        <v>-0.19</v>
      </c>
      <c r="BH48" s="296"/>
      <c r="BI48" s="295"/>
      <c r="BN48" s="583"/>
      <c r="BO48" s="594"/>
    </row>
    <row r="49" spans="1:67" x14ac:dyDescent="0.25">
      <c r="A49" s="319" t="s">
        <v>185</v>
      </c>
      <c r="B49" s="320" t="s">
        <v>95</v>
      </c>
      <c r="C49" s="314" t="s">
        <v>100</v>
      </c>
      <c r="D49" s="594">
        <v>38.28</v>
      </c>
      <c r="E49" s="328">
        <f t="shared" si="10"/>
        <v>0</v>
      </c>
      <c r="F49" s="325">
        <f t="shared" si="8"/>
        <v>0</v>
      </c>
      <c r="G49" s="330"/>
      <c r="H49" s="330"/>
      <c r="I49" s="330"/>
      <c r="J49" s="330"/>
      <c r="K49" s="330"/>
      <c r="L49" s="330"/>
      <c r="M49" s="330"/>
      <c r="N49" s="330"/>
      <c r="O49" s="330"/>
      <c r="P49" s="330"/>
      <c r="Q49" s="330"/>
      <c r="R49" s="325">
        <f>SUM(S49:Z49,AV49:BC49,AB49:AT49)</f>
        <v>0</v>
      </c>
      <c r="S49" s="330"/>
      <c r="T49" s="330"/>
      <c r="U49" s="330"/>
      <c r="V49" s="330"/>
      <c r="W49" s="330"/>
      <c r="X49" s="330"/>
      <c r="Y49" s="330"/>
      <c r="Z49" s="330"/>
      <c r="AA49" s="551">
        <f t="shared" si="14"/>
        <v>0</v>
      </c>
      <c r="AB49" s="330"/>
      <c r="AC49" s="330"/>
      <c r="AD49" s="330"/>
      <c r="AE49" s="330"/>
      <c r="AF49" s="330"/>
      <c r="AG49" s="330"/>
      <c r="AH49" s="330"/>
      <c r="AI49" s="330"/>
      <c r="AJ49" s="330"/>
      <c r="AK49" s="330"/>
      <c r="AL49" s="330"/>
      <c r="AM49" s="330"/>
      <c r="AN49" s="330"/>
      <c r="AO49" s="330"/>
      <c r="AP49" s="330"/>
      <c r="AQ49" s="330"/>
      <c r="AR49" s="330"/>
      <c r="AS49" s="330"/>
      <c r="AT49" s="330"/>
      <c r="AU49" s="329">
        <f>D49-BE49</f>
        <v>38.28</v>
      </c>
      <c r="AV49" s="330"/>
      <c r="AW49" s="330"/>
      <c r="AX49" s="330"/>
      <c r="AY49" s="330"/>
      <c r="AZ49" s="330"/>
      <c r="BA49" s="330"/>
      <c r="BB49" s="330"/>
      <c r="BC49" s="330"/>
      <c r="BD49" s="330"/>
      <c r="BE49" s="325">
        <f>SUM(AV49:BD49,AB49:AT49,G49:Q49,S49:Z49)</f>
        <v>0</v>
      </c>
      <c r="BF49" s="314">
        <f>AU60</f>
        <v>79.81</v>
      </c>
      <c r="BG49" s="117">
        <f t="shared" si="13"/>
        <v>-41.53</v>
      </c>
      <c r="BH49" s="296"/>
      <c r="BI49" s="295"/>
      <c r="BN49" s="583"/>
      <c r="BO49" s="594"/>
    </row>
    <row r="50" spans="1:67" x14ac:dyDescent="0.25">
      <c r="A50" s="319" t="s">
        <v>186</v>
      </c>
      <c r="B50" s="320" t="s">
        <v>96</v>
      </c>
      <c r="C50" s="314" t="s">
        <v>101</v>
      </c>
      <c r="D50" s="590"/>
      <c r="E50" s="328">
        <f t="shared" si="10"/>
        <v>0</v>
      </c>
      <c r="F50" s="325">
        <f t="shared" si="8"/>
        <v>0</v>
      </c>
      <c r="G50" s="330"/>
      <c r="H50" s="330"/>
      <c r="I50" s="330"/>
      <c r="J50" s="330"/>
      <c r="K50" s="330"/>
      <c r="L50" s="330"/>
      <c r="M50" s="330"/>
      <c r="N50" s="330"/>
      <c r="O50" s="330"/>
      <c r="P50" s="330"/>
      <c r="Q50" s="330"/>
      <c r="R50" s="325">
        <f>SUM(S50:Z50,AW50:BC50,AB50:AU50)</f>
        <v>0</v>
      </c>
      <c r="S50" s="330"/>
      <c r="T50" s="330"/>
      <c r="U50" s="330"/>
      <c r="V50" s="330"/>
      <c r="W50" s="330"/>
      <c r="X50" s="330"/>
      <c r="Y50" s="330"/>
      <c r="Z50" s="330"/>
      <c r="AA50" s="551">
        <f t="shared" si="14"/>
        <v>0</v>
      </c>
      <c r="AB50" s="331"/>
      <c r="AC50" s="331"/>
      <c r="AD50" s="331"/>
      <c r="AE50" s="331"/>
      <c r="AF50" s="331"/>
      <c r="AG50" s="331"/>
      <c r="AH50" s="331"/>
      <c r="AI50" s="331"/>
      <c r="AJ50" s="331"/>
      <c r="AK50" s="331"/>
      <c r="AL50" s="331"/>
      <c r="AM50" s="331"/>
      <c r="AN50" s="331"/>
      <c r="AO50" s="331"/>
      <c r="AP50" s="331"/>
      <c r="AQ50" s="331"/>
      <c r="AR50" s="330"/>
      <c r="AS50" s="330"/>
      <c r="AT50" s="330"/>
      <c r="AU50" s="330"/>
      <c r="AV50" s="329">
        <f>D50-BE50</f>
        <v>0</v>
      </c>
      <c r="AW50" s="330"/>
      <c r="AX50" s="330"/>
      <c r="AY50" s="330"/>
      <c r="AZ50" s="330"/>
      <c r="BA50" s="330"/>
      <c r="BB50" s="330"/>
      <c r="BC50" s="330"/>
      <c r="BD50" s="330"/>
      <c r="BE50" s="325">
        <f>SUM(AW50:BD50,AB50:AU50,G50:Q50,S50:Z50)</f>
        <v>0</v>
      </c>
      <c r="BF50" s="314">
        <f>AV60</f>
        <v>0</v>
      </c>
      <c r="BG50" s="117">
        <f t="shared" si="13"/>
        <v>0</v>
      </c>
      <c r="BH50" s="296"/>
      <c r="BI50" s="295"/>
      <c r="BN50" s="583"/>
      <c r="BO50" s="594"/>
    </row>
    <row r="51" spans="1:67" x14ac:dyDescent="0.25">
      <c r="A51" s="319" t="s">
        <v>187</v>
      </c>
      <c r="B51" s="320" t="s">
        <v>97</v>
      </c>
      <c r="C51" s="314" t="s">
        <v>105</v>
      </c>
      <c r="D51" s="594">
        <v>1.73</v>
      </c>
      <c r="E51" s="328">
        <f t="shared" si="10"/>
        <v>0</v>
      </c>
      <c r="F51" s="325">
        <f t="shared" si="8"/>
        <v>0</v>
      </c>
      <c r="G51" s="330"/>
      <c r="H51" s="330"/>
      <c r="I51" s="330"/>
      <c r="J51" s="330"/>
      <c r="K51" s="330"/>
      <c r="L51" s="330"/>
      <c r="M51" s="330"/>
      <c r="N51" s="330"/>
      <c r="O51" s="330"/>
      <c r="P51" s="330"/>
      <c r="Q51" s="330"/>
      <c r="R51" s="325">
        <f>SUM(S51:Z51,AX51:BC51,AB51:AV51)</f>
        <v>0.12</v>
      </c>
      <c r="S51" s="330"/>
      <c r="T51" s="330"/>
      <c r="U51" s="330"/>
      <c r="V51" s="330"/>
      <c r="W51" s="330"/>
      <c r="X51" s="330"/>
      <c r="Y51" s="330"/>
      <c r="Z51" s="330"/>
      <c r="AA51" s="551">
        <f t="shared" si="14"/>
        <v>0</v>
      </c>
      <c r="AB51" s="330"/>
      <c r="AC51" s="330"/>
      <c r="AD51" s="330"/>
      <c r="AE51" s="330"/>
      <c r="AF51" s="330"/>
      <c r="AG51" s="330"/>
      <c r="AH51" s="330"/>
      <c r="AI51" s="330"/>
      <c r="AJ51" s="330"/>
      <c r="AK51" s="330"/>
      <c r="AL51" s="330"/>
      <c r="AM51" s="330"/>
      <c r="AN51" s="330"/>
      <c r="AO51" s="330"/>
      <c r="AP51" s="330"/>
      <c r="AQ51" s="330"/>
      <c r="AR51" s="330"/>
      <c r="AS51" s="330">
        <v>0.12</v>
      </c>
      <c r="AT51" s="330"/>
      <c r="AU51" s="330"/>
      <c r="AV51" s="330"/>
      <c r="AW51" s="329">
        <f>D51-BE51</f>
        <v>1.6099999999999999</v>
      </c>
      <c r="AX51" s="330"/>
      <c r="AY51" s="330"/>
      <c r="AZ51" s="330"/>
      <c r="BA51" s="330"/>
      <c r="BB51" s="330"/>
      <c r="BC51" s="330"/>
      <c r="BD51" s="330"/>
      <c r="BE51" s="325">
        <f>SUM(AX51:BD51,AB51:AV51,G51:Q51,S51:Z51)</f>
        <v>0.12</v>
      </c>
      <c r="BF51" s="314">
        <f>AW60</f>
        <v>2.17</v>
      </c>
      <c r="BG51" s="117">
        <f t="shared" si="13"/>
        <v>-0.43999999999999995</v>
      </c>
      <c r="BH51" s="296"/>
      <c r="BI51" s="295"/>
      <c r="BN51" s="583"/>
      <c r="BO51" s="596"/>
    </row>
    <row r="52" spans="1:67" x14ac:dyDescent="0.25">
      <c r="A52" s="319" t="s">
        <v>188</v>
      </c>
      <c r="B52" s="320" t="s">
        <v>125</v>
      </c>
      <c r="C52" s="314" t="s">
        <v>102</v>
      </c>
      <c r="D52" s="594"/>
      <c r="E52" s="328">
        <f t="shared" si="10"/>
        <v>0</v>
      </c>
      <c r="F52" s="325">
        <f t="shared" si="8"/>
        <v>0</v>
      </c>
      <c r="G52" s="330"/>
      <c r="H52" s="330"/>
      <c r="I52" s="330"/>
      <c r="J52" s="330"/>
      <c r="K52" s="330"/>
      <c r="L52" s="330"/>
      <c r="M52" s="330"/>
      <c r="N52" s="330"/>
      <c r="O52" s="330"/>
      <c r="P52" s="330"/>
      <c r="Q52" s="330"/>
      <c r="R52" s="325">
        <f>SUM(S52:Z52,AY52:BC52,AB52:AW52)</f>
        <v>0</v>
      </c>
      <c r="S52" s="330"/>
      <c r="T52" s="330"/>
      <c r="U52" s="330"/>
      <c r="V52" s="330"/>
      <c r="W52" s="330"/>
      <c r="X52" s="330"/>
      <c r="Y52" s="330"/>
      <c r="Z52" s="330"/>
      <c r="AA52" s="551">
        <f t="shared" si="14"/>
        <v>0</v>
      </c>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29">
        <f>D52-BE52</f>
        <v>0</v>
      </c>
      <c r="AY52" s="330"/>
      <c r="AZ52" s="330"/>
      <c r="BA52" s="330"/>
      <c r="BB52" s="330"/>
      <c r="BC52" s="330"/>
      <c r="BD52" s="330"/>
      <c r="BE52" s="325">
        <f>SUM(AY52:BD52,S52:AW52,G52:Q52)</f>
        <v>0</v>
      </c>
      <c r="BF52" s="314">
        <f>AX60</f>
        <v>0</v>
      </c>
      <c r="BG52" s="117">
        <f t="shared" si="13"/>
        <v>0</v>
      </c>
      <c r="BH52" s="296"/>
      <c r="BI52" s="295"/>
      <c r="BN52" s="583"/>
      <c r="BO52" s="596"/>
    </row>
    <row r="53" spans="1:67" x14ac:dyDescent="0.25">
      <c r="A53" s="319" t="s">
        <v>189</v>
      </c>
      <c r="B53" s="320" t="s">
        <v>129</v>
      </c>
      <c r="C53" s="314" t="s">
        <v>126</v>
      </c>
      <c r="D53" s="590"/>
      <c r="E53" s="328">
        <f t="shared" si="10"/>
        <v>0</v>
      </c>
      <c r="F53" s="325">
        <f t="shared" si="8"/>
        <v>0</v>
      </c>
      <c r="G53" s="330"/>
      <c r="H53" s="330"/>
      <c r="I53" s="330"/>
      <c r="J53" s="330"/>
      <c r="K53" s="330"/>
      <c r="L53" s="330"/>
      <c r="M53" s="330"/>
      <c r="N53" s="330"/>
      <c r="O53" s="330"/>
      <c r="P53" s="330"/>
      <c r="Q53" s="330"/>
      <c r="R53" s="325">
        <f>SUM(S53:Z53,AZ53:BC53,AB53:AX53)</f>
        <v>0</v>
      </c>
      <c r="S53" s="330"/>
      <c r="T53" s="330"/>
      <c r="U53" s="330"/>
      <c r="V53" s="330"/>
      <c r="W53" s="330"/>
      <c r="X53" s="330"/>
      <c r="Y53" s="330"/>
      <c r="Z53" s="330"/>
      <c r="AA53" s="551">
        <f t="shared" si="14"/>
        <v>0</v>
      </c>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29">
        <f>D53-BE53</f>
        <v>0</v>
      </c>
      <c r="AZ53" s="330"/>
      <c r="BA53" s="330"/>
      <c r="BB53" s="330"/>
      <c r="BC53" s="330"/>
      <c r="BD53" s="330"/>
      <c r="BE53" s="325">
        <f>SUM(AZ53:BD53,AB53:AX53,G53:Q53,S53:Z53)</f>
        <v>0</v>
      </c>
      <c r="BF53" s="314">
        <f>AY60</f>
        <v>0</v>
      </c>
      <c r="BG53" s="117">
        <f t="shared" si="13"/>
        <v>0</v>
      </c>
      <c r="BH53" s="296"/>
      <c r="BI53" s="295"/>
      <c r="BN53" s="583"/>
      <c r="BO53" s="596"/>
    </row>
    <row r="54" spans="1:67" x14ac:dyDescent="0.25">
      <c r="A54" s="319" t="s">
        <v>196</v>
      </c>
      <c r="B54" s="320" t="s">
        <v>157</v>
      </c>
      <c r="C54" s="314" t="s">
        <v>111</v>
      </c>
      <c r="D54" s="596">
        <v>0.24</v>
      </c>
      <c r="E54" s="328">
        <f t="shared" si="10"/>
        <v>0</v>
      </c>
      <c r="F54" s="325">
        <f t="shared" si="8"/>
        <v>0</v>
      </c>
      <c r="G54" s="330"/>
      <c r="H54" s="330"/>
      <c r="I54" s="330"/>
      <c r="J54" s="330"/>
      <c r="K54" s="330"/>
      <c r="L54" s="330"/>
      <c r="M54" s="330"/>
      <c r="N54" s="330"/>
      <c r="O54" s="330"/>
      <c r="P54" s="330"/>
      <c r="Q54" s="330"/>
      <c r="R54" s="325">
        <f>SUM(S54:Z54,BA54:BC54,AB54:AY54)</f>
        <v>0</v>
      </c>
      <c r="S54" s="330"/>
      <c r="T54" s="330"/>
      <c r="U54" s="330"/>
      <c r="V54" s="330"/>
      <c r="W54" s="330"/>
      <c r="X54" s="330"/>
      <c r="Y54" s="330"/>
      <c r="Z54" s="330"/>
      <c r="AA54" s="551">
        <f t="shared" si="14"/>
        <v>0</v>
      </c>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29">
        <f>D54-BE54</f>
        <v>0.24</v>
      </c>
      <c r="BA54" s="330"/>
      <c r="BB54" s="330"/>
      <c r="BC54" s="330"/>
      <c r="BD54" s="330"/>
      <c r="BE54" s="325">
        <f>SUM(BA54:BD54,AB54:AY54,G54:Q54,S54:Z54)</f>
        <v>0</v>
      </c>
      <c r="BF54" s="314">
        <f>AZ60</f>
        <v>1.91</v>
      </c>
      <c r="BG54" s="117">
        <f t="shared" si="13"/>
        <v>-1.67</v>
      </c>
      <c r="BH54" s="296"/>
      <c r="BI54" s="295"/>
      <c r="BN54" s="583"/>
      <c r="BO54" s="596"/>
    </row>
    <row r="55" spans="1:67" x14ac:dyDescent="0.25">
      <c r="A55" s="319" t="s">
        <v>197</v>
      </c>
      <c r="B55" s="320" t="s">
        <v>164</v>
      </c>
      <c r="C55" s="314" t="s">
        <v>165</v>
      </c>
      <c r="D55" s="594">
        <v>174.88</v>
      </c>
      <c r="E55" s="328">
        <f t="shared" si="10"/>
        <v>0</v>
      </c>
      <c r="F55" s="325">
        <f t="shared" si="8"/>
        <v>0</v>
      </c>
      <c r="G55" s="330"/>
      <c r="H55" s="330"/>
      <c r="I55" s="330"/>
      <c r="J55" s="330"/>
      <c r="K55" s="330"/>
      <c r="L55" s="330"/>
      <c r="M55" s="330"/>
      <c r="N55" s="330"/>
      <c r="O55" s="330"/>
      <c r="P55" s="330"/>
      <c r="Q55" s="330"/>
      <c r="R55" s="325">
        <f>SUM(S55:Z55,BB55:BC55,AB55:AZ55)</f>
        <v>5</v>
      </c>
      <c r="S55" s="330"/>
      <c r="T55" s="330"/>
      <c r="U55" s="330"/>
      <c r="V55" s="330"/>
      <c r="W55" s="330"/>
      <c r="X55" s="330"/>
      <c r="Y55" s="330"/>
      <c r="Z55" s="330">
        <v>5</v>
      </c>
      <c r="AA55" s="551">
        <f t="shared" si="14"/>
        <v>0</v>
      </c>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29">
        <f>D55-BE55</f>
        <v>169.88</v>
      </c>
      <c r="BB55" s="330"/>
      <c r="BC55" s="330"/>
      <c r="BD55" s="330"/>
      <c r="BE55" s="325">
        <f>SUM(BB55:BD55,AB55:AZ55,G55:Q55,S55:Z55)</f>
        <v>5</v>
      </c>
      <c r="BF55" s="314">
        <f>BA60</f>
        <v>169.88</v>
      </c>
      <c r="BG55" s="117">
        <f t="shared" si="13"/>
        <v>5</v>
      </c>
      <c r="BH55" s="296"/>
      <c r="BI55" s="295"/>
      <c r="BN55" s="582"/>
      <c r="BO55" s="596"/>
    </row>
    <row r="56" spans="1:67" x14ac:dyDescent="0.25">
      <c r="A56" s="319" t="s">
        <v>198</v>
      </c>
      <c r="B56" s="320" t="s">
        <v>163</v>
      </c>
      <c r="C56" s="314" t="s">
        <v>166</v>
      </c>
      <c r="D56" s="594">
        <v>44.95</v>
      </c>
      <c r="E56" s="328">
        <f t="shared" si="10"/>
        <v>0</v>
      </c>
      <c r="F56" s="325">
        <f t="shared" si="8"/>
        <v>0</v>
      </c>
      <c r="G56" s="330"/>
      <c r="H56" s="330"/>
      <c r="I56" s="330"/>
      <c r="J56" s="330"/>
      <c r="K56" s="330"/>
      <c r="L56" s="330"/>
      <c r="M56" s="330"/>
      <c r="N56" s="330"/>
      <c r="O56" s="330"/>
      <c r="P56" s="330"/>
      <c r="Q56" s="330"/>
      <c r="R56" s="325">
        <f>SUM(S56:Z56,BC56,AB56:BA56)</f>
        <v>0</v>
      </c>
      <c r="S56" s="330"/>
      <c r="T56" s="330"/>
      <c r="U56" s="330"/>
      <c r="V56" s="330"/>
      <c r="W56" s="330"/>
      <c r="X56" s="330"/>
      <c r="Y56" s="330"/>
      <c r="Z56" s="330"/>
      <c r="AA56" s="551">
        <f t="shared" si="14"/>
        <v>0</v>
      </c>
      <c r="AB56" s="330"/>
      <c r="AC56" s="330"/>
      <c r="AD56" s="330"/>
      <c r="AE56" s="330"/>
      <c r="AF56" s="330"/>
      <c r="AG56" s="330"/>
      <c r="AH56" s="330"/>
      <c r="AI56" s="330"/>
      <c r="AJ56" s="330"/>
      <c r="AK56" s="330"/>
      <c r="AL56" s="330"/>
      <c r="AM56" s="330"/>
      <c r="AN56" s="330"/>
      <c r="AO56" s="330"/>
      <c r="AP56" s="330"/>
      <c r="AQ56" s="330"/>
      <c r="AR56" s="330"/>
      <c r="AS56" s="330"/>
      <c r="AT56" s="330"/>
      <c r="AU56" s="330"/>
      <c r="AV56" s="331"/>
      <c r="AW56" s="330"/>
      <c r="AX56" s="330"/>
      <c r="AY56" s="330"/>
      <c r="AZ56" s="330"/>
      <c r="BA56" s="330"/>
      <c r="BB56" s="329">
        <f>D56-BE56</f>
        <v>44.95</v>
      </c>
      <c r="BC56" s="330"/>
      <c r="BD56" s="330"/>
      <c r="BE56" s="325">
        <f>SUM(BC56:BD56,AB56:BA56,G56:Q56,S56:Z56)</f>
        <v>0</v>
      </c>
      <c r="BF56" s="314">
        <f>BB60</f>
        <v>44.95</v>
      </c>
      <c r="BG56" s="117">
        <f t="shared" si="13"/>
        <v>0</v>
      </c>
      <c r="BH56" s="296"/>
      <c r="BI56" s="295"/>
      <c r="BN56" s="582"/>
      <c r="BO56" s="596"/>
    </row>
    <row r="57" spans="1:67" ht="16.5" thickBot="1" x14ac:dyDescent="0.3">
      <c r="A57" s="319" t="s">
        <v>199</v>
      </c>
      <c r="B57" s="320" t="s">
        <v>81</v>
      </c>
      <c r="C57" s="314" t="s">
        <v>82</v>
      </c>
      <c r="D57" s="597">
        <v>0.23</v>
      </c>
      <c r="E57" s="328">
        <f t="shared" si="10"/>
        <v>0</v>
      </c>
      <c r="F57" s="325">
        <f>SUM(G57:H57)</f>
        <v>0</v>
      </c>
      <c r="G57" s="330"/>
      <c r="H57" s="330"/>
      <c r="I57" s="330"/>
      <c r="J57" s="330"/>
      <c r="K57" s="330"/>
      <c r="L57" s="330"/>
      <c r="M57" s="330"/>
      <c r="N57" s="330"/>
      <c r="O57" s="330"/>
      <c r="P57" s="330"/>
      <c r="Q57" s="330"/>
      <c r="R57" s="325">
        <f>SUM(S57:Z57,AB57:BB57)</f>
        <v>0</v>
      </c>
      <c r="S57" s="330"/>
      <c r="T57" s="330"/>
      <c r="U57" s="330"/>
      <c r="V57" s="330"/>
      <c r="W57" s="330"/>
      <c r="X57" s="330"/>
      <c r="Y57" s="330"/>
      <c r="Z57" s="330"/>
      <c r="AA57" s="551">
        <f t="shared" si="14"/>
        <v>0</v>
      </c>
      <c r="AB57" s="330"/>
      <c r="AC57" s="330"/>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29">
        <f>D57-BE57</f>
        <v>0.23</v>
      </c>
      <c r="BD57" s="330"/>
      <c r="BE57" s="325">
        <f>SUM(BD57,AB57:BB57,G57:Q57,S57:Z57)</f>
        <v>0</v>
      </c>
      <c r="BF57" s="314">
        <f>BC60</f>
        <v>0.23</v>
      </c>
      <c r="BG57" s="117">
        <f t="shared" si="13"/>
        <v>0</v>
      </c>
      <c r="BH57" s="296"/>
      <c r="BI57" s="295"/>
      <c r="BN57" s="582"/>
      <c r="BO57" s="594"/>
    </row>
    <row r="58" spans="1:67" x14ac:dyDescent="0.25">
      <c r="A58" s="338">
        <v>3</v>
      </c>
      <c r="B58" s="339" t="s">
        <v>76</v>
      </c>
      <c r="C58" s="340" t="s">
        <v>89</v>
      </c>
      <c r="D58" s="590">
        <v>249.88</v>
      </c>
      <c r="E58" s="328">
        <f t="shared" si="10"/>
        <v>0</v>
      </c>
      <c r="F58" s="325">
        <f>SUM(G58:H58)</f>
        <v>0</v>
      </c>
      <c r="G58" s="330"/>
      <c r="H58" s="330"/>
      <c r="I58" s="330"/>
      <c r="J58" s="330"/>
      <c r="K58" s="330"/>
      <c r="L58" s="330"/>
      <c r="M58" s="330"/>
      <c r="N58" s="330"/>
      <c r="O58" s="330"/>
      <c r="P58" s="330"/>
      <c r="Q58" s="330"/>
      <c r="R58" s="325">
        <f>SUM(S58:Z58,AB58:BC58)</f>
        <v>0.48</v>
      </c>
      <c r="S58" s="330">
        <v>0.44</v>
      </c>
      <c r="T58" s="330"/>
      <c r="U58" s="330"/>
      <c r="V58" s="330"/>
      <c r="W58" s="330"/>
      <c r="X58" s="330"/>
      <c r="Y58" s="330"/>
      <c r="Z58" s="330"/>
      <c r="AA58" s="551">
        <f t="shared" si="14"/>
        <v>0.04</v>
      </c>
      <c r="AB58" s="330"/>
      <c r="AC58" s="330"/>
      <c r="AD58" s="330"/>
      <c r="AE58" s="330"/>
      <c r="AF58" s="330"/>
      <c r="AG58" s="330"/>
      <c r="AH58" s="330"/>
      <c r="AI58" s="330">
        <v>0.04</v>
      </c>
      <c r="AJ58" s="330"/>
      <c r="AK58" s="330"/>
      <c r="AL58" s="330"/>
      <c r="AM58" s="330"/>
      <c r="AN58" s="330"/>
      <c r="AO58" s="330"/>
      <c r="AP58" s="330"/>
      <c r="AQ58" s="330"/>
      <c r="AR58" s="330"/>
      <c r="AS58" s="330"/>
      <c r="AT58" s="330"/>
      <c r="AU58" s="330"/>
      <c r="AV58" s="330"/>
      <c r="AW58" s="330"/>
      <c r="AX58" s="330"/>
      <c r="AY58" s="330"/>
      <c r="AZ58" s="330"/>
      <c r="BA58" s="330"/>
      <c r="BB58" s="330"/>
      <c r="BC58" s="330"/>
      <c r="BD58" s="329">
        <f>D58-BE58</f>
        <v>249.4</v>
      </c>
      <c r="BE58" s="325">
        <f>SUM(AB58:BC58,G58:Q58,S58:Z58)</f>
        <v>0.48</v>
      </c>
      <c r="BF58" s="314">
        <f>BD60</f>
        <v>249.4</v>
      </c>
      <c r="BG58" s="117">
        <f t="shared" si="13"/>
        <v>0.47999999999998977</v>
      </c>
      <c r="BH58" s="296"/>
      <c r="BI58" s="297"/>
      <c r="BN58" s="582"/>
      <c r="BO58" s="594"/>
    </row>
    <row r="59" spans="1:67" ht="16.5" customHeight="1" x14ac:dyDescent="0.25">
      <c r="A59" s="341"/>
      <c r="B59" s="342" t="s">
        <v>121</v>
      </c>
      <c r="C59" s="343"/>
      <c r="D59" s="332"/>
      <c r="E59" s="325">
        <f>SUM(G59:Q59)</f>
        <v>257.89999999999998</v>
      </c>
      <c r="F59" s="325">
        <f>SUM(G59:H59)</f>
        <v>0</v>
      </c>
      <c r="G59" s="325">
        <f>SUM(G30:G58,G10:G19,G21:G28)</f>
        <v>0</v>
      </c>
      <c r="H59" s="325">
        <f>SUM(H30:H58,H11:H19,H9,H21:H28)</f>
        <v>0</v>
      </c>
      <c r="I59" s="325">
        <f>SUM(I30:I58,I12:I19,I9:I10,I21:I28)</f>
        <v>0</v>
      </c>
      <c r="J59" s="325">
        <f>SUM(J30:J58,J13:J19,J9:J11,J21:J28)</f>
        <v>200.1</v>
      </c>
      <c r="K59" s="325">
        <f>SUM(K30:K58,K14:K19,K9:K12,K21:K28)</f>
        <v>0</v>
      </c>
      <c r="L59" s="325">
        <f>SUM(L30:L58,L15:L19,L9:L13,L21:L28)</f>
        <v>0</v>
      </c>
      <c r="M59" s="325">
        <f>SUM(M30:M58,M16:M19,M9:M14,M21:M28)</f>
        <v>0</v>
      </c>
      <c r="N59" s="325">
        <f>SUM(N30:N58,N17:N19,N9:N15,N21:N28)</f>
        <v>0</v>
      </c>
      <c r="O59" s="325">
        <f>SUM(O30:O58,O18:O19,O9:O16,O21:O28)</f>
        <v>0</v>
      </c>
      <c r="P59" s="325">
        <f>SUM(P30:P58,P19,P9:P17,P21:P28)</f>
        <v>0</v>
      </c>
      <c r="Q59" s="325">
        <f>SUM(Q30:Q58,Q9:Q18,Q21:Q28)</f>
        <v>57.8</v>
      </c>
      <c r="R59" s="325">
        <f>SUM(S59:Z59,AB59:BC59)</f>
        <v>123.28</v>
      </c>
      <c r="S59" s="325">
        <f>SUM(S30:S58,S9:S19,S22:S28)</f>
        <v>0.44</v>
      </c>
      <c r="T59" s="325">
        <f>SUM(T30:T58,T21,T9:T19,T23:T28)</f>
        <v>0.2</v>
      </c>
      <c r="U59" s="325">
        <f>SUM(U30:U58,U21:U22,U9:U19,U24:U28)</f>
        <v>0</v>
      </c>
      <c r="V59" s="325">
        <f>SUM(V30:V58,V21:V23,V9:V19,V25:V28)</f>
        <v>0</v>
      </c>
      <c r="W59" s="325">
        <f>SUM(W30:W58,W21:W24,W9:W19,W26:W28)</f>
        <v>0.16</v>
      </c>
      <c r="X59" s="325">
        <f>SUM(X30:X58,X21:X25,X9:X19,X27:X28)</f>
        <v>3.9</v>
      </c>
      <c r="Y59" s="325">
        <f>SUM(Y30:Y58,Y21:Y26,Y9:Y19,Y28)</f>
        <v>0</v>
      </c>
      <c r="Z59" s="325">
        <f>SUM(Z30:Z58,Z21:Z27,Z9:Z19)</f>
        <v>21.439999999999998</v>
      </c>
      <c r="AA59" s="551">
        <f>SUM(AA30:AA58,AA21:AA28,AA9:AA19)</f>
        <v>51.41</v>
      </c>
      <c r="AB59" s="325">
        <f>SUM(AB31:AB58,AB21:AB28,AB9:AB19)</f>
        <v>15</v>
      </c>
      <c r="AC59" s="325">
        <f>SUM(AC32:AC58,AC21:AC28,AC9:AC19,AC30)</f>
        <v>32.989999999999995</v>
      </c>
      <c r="AD59" s="325">
        <f>SUM(AD33:AD58,AD21:AD28,AD9:AD19,AD30:AD31)</f>
        <v>0.05</v>
      </c>
      <c r="AE59" s="325">
        <f>SUM(AE34:AE58,AE21:AE28,AE9:AE19,AE30:AE32)</f>
        <v>0.3</v>
      </c>
      <c r="AF59" s="325">
        <f>SUM(AF35:AF58,AF21:AF28,AF9:AF19,AF30:AF33)</f>
        <v>0</v>
      </c>
      <c r="AG59" s="325">
        <f>SUM(AG36:AG58,AG21:AG28,AG9:AG19,AG30:AG34)</f>
        <v>0.39</v>
      </c>
      <c r="AH59" s="325">
        <f>SUM(AH37:AH58,AH21:AH28,AH9:AH19,AH30:AH35)</f>
        <v>0</v>
      </c>
      <c r="AI59" s="325">
        <f>SUM(AI38:AI58,AI21:AI28,AI9:AI19,AI30:AI36)</f>
        <v>0.16999999999999998</v>
      </c>
      <c r="AJ59" s="325">
        <f>SUM(AJ39:AJ58,AJ21:AJ28,AJ9:AJ19,AJ30:AJ37)</f>
        <v>0</v>
      </c>
      <c r="AK59" s="325">
        <f>SUM(AK40:AK58,AK21:AK28,AK9:AK19,AK30:AK38)</f>
        <v>0</v>
      </c>
      <c r="AL59" s="325">
        <f>SUM(AL41:AL58,AL21:AL28,AL9:AL19,AL30:AL39)</f>
        <v>0.23</v>
      </c>
      <c r="AM59" s="325">
        <f>SUM(AM42:AM58,AM21:AM28,AM9:AM19,AM30:AM40)</f>
        <v>0</v>
      </c>
      <c r="AN59" s="325">
        <f>SUM(AN43:AN58,AN21:AN28,AN9:AN19,AN30:AN41)</f>
        <v>2.16</v>
      </c>
      <c r="AO59" s="325">
        <f>SUM(AO44:AO58,AO21:AO28,AO9:AO19,AO30:AO42)</f>
        <v>0</v>
      </c>
      <c r="AP59" s="325">
        <f>SUM(AP45:AP58,AP21:AP28,AP9:AP19,AP30:AP43)</f>
        <v>0</v>
      </c>
      <c r="AQ59" s="325">
        <f>SUM(AQ46:AQ58,AQ21:AQ28,AQ9:AQ19,AQ30:AQ44)</f>
        <v>0.12</v>
      </c>
      <c r="AR59" s="325">
        <f>SUM(AR47:AR58,AR21:AR28,AR9:AR19,AR30:AR45)</f>
        <v>0</v>
      </c>
      <c r="AS59" s="325">
        <f>SUM(AS48:AS58,AS21:AS28,AS9:AS19,AS30:AS46)</f>
        <v>1.78</v>
      </c>
      <c r="AT59" s="325">
        <f>SUM(AT49:AT58,AT21:AT28,AT9:AT19,AT30:AT47)</f>
        <v>0.19</v>
      </c>
      <c r="AU59" s="325">
        <f>SUM(AU50:AU58,AU21:AU28,AU9:AU19,AU30:AU48)</f>
        <v>41.53</v>
      </c>
      <c r="AV59" s="325">
        <f>SUM(AV51:AV58,AV21:AV28,AV9:AV19,AV30:AV49)</f>
        <v>0</v>
      </c>
      <c r="AW59" s="325">
        <f>SUM(AW52:AW58,AW21:AW28,AW9:AW19,AW30:AW50)</f>
        <v>0.56000000000000005</v>
      </c>
      <c r="AX59" s="325">
        <f>SUM(AX53:AX58,AX30:AX51,AX9:AX19,AX21:AX28)</f>
        <v>0</v>
      </c>
      <c r="AY59" s="325">
        <f>SUM(AY54:AY58,AY30:AY52,AY9:AY19,AY21:AY28)</f>
        <v>0</v>
      </c>
      <c r="AZ59" s="325">
        <f>SUM(AZ55:AZ58,AZ30:AZ53,AZ9:AZ19,AZ21:AZ28)</f>
        <v>1.67</v>
      </c>
      <c r="BA59" s="325">
        <f>SUM(BA56:BA58,BA30:BA54,BA9:BA19,BA21:BA28)</f>
        <v>0</v>
      </c>
      <c r="BB59" s="325">
        <f>SUM(BB57:BB58,BB30:BB55,BB9:BB19,BB21:BB28)</f>
        <v>0</v>
      </c>
      <c r="BC59" s="325">
        <f>SUM(BC58,BC30:BC56,BC9:BC19,BC21:BC28)</f>
        <v>0</v>
      </c>
      <c r="BD59" s="325">
        <f>SUM(BD30:BD57,BD9:BD19,BD21:BD28)</f>
        <v>0</v>
      </c>
      <c r="BE59" s="330"/>
      <c r="BF59" s="330"/>
      <c r="BG59" s="116"/>
      <c r="BH59" s="296"/>
      <c r="BI59" s="295"/>
      <c r="BN59" s="582"/>
      <c r="BO59" s="594"/>
    </row>
    <row r="60" spans="1:67" ht="36.75" customHeight="1" thickBot="1" x14ac:dyDescent="0.3">
      <c r="A60" s="344"/>
      <c r="B60" s="345" t="s">
        <v>122</v>
      </c>
      <c r="C60" s="346"/>
      <c r="D60" s="347"/>
      <c r="E60" s="347">
        <f>E59+E7</f>
        <v>5450.0999999999995</v>
      </c>
      <c r="F60" s="347">
        <f>F8+F59</f>
        <v>411.54</v>
      </c>
      <c r="G60" s="347">
        <f>G59+G9</f>
        <v>113.35000000000001</v>
      </c>
      <c r="H60" s="347">
        <f>H10+H59</f>
        <v>298.19</v>
      </c>
      <c r="I60" s="347">
        <f>I11+I59</f>
        <v>346.99</v>
      </c>
      <c r="J60" s="347">
        <f>J12+J59</f>
        <v>737.75</v>
      </c>
      <c r="K60" s="347">
        <f>K13+K59</f>
        <v>0</v>
      </c>
      <c r="L60" s="347">
        <f>L14+L59</f>
        <v>0</v>
      </c>
      <c r="M60" s="347">
        <f>M15+M59</f>
        <v>3890.8999999999996</v>
      </c>
      <c r="N60" s="347">
        <f>N16+N59</f>
        <v>136.88999999999999</v>
      </c>
      <c r="O60" s="347">
        <f>O59+O17</f>
        <v>5.12</v>
      </c>
      <c r="P60" s="347">
        <f>P59+P18</f>
        <v>0</v>
      </c>
      <c r="Q60" s="347">
        <f>Q59+Q19</f>
        <v>57.8</v>
      </c>
      <c r="R60" s="347">
        <f>SUM(R59,R20)</f>
        <v>680.56000000000017</v>
      </c>
      <c r="S60" s="347">
        <f>S59+S21</f>
        <v>0.44</v>
      </c>
      <c r="T60" s="347">
        <f>T59+T22</f>
        <v>0.2</v>
      </c>
      <c r="U60" s="347">
        <f>U59+U23</f>
        <v>0</v>
      </c>
      <c r="V60" s="347">
        <f>+V59+V24</f>
        <v>0</v>
      </c>
      <c r="W60" s="347">
        <f>+W59+W25</f>
        <v>2.33</v>
      </c>
      <c r="X60" s="347">
        <f>X59+X26</f>
        <v>3.9</v>
      </c>
      <c r="Y60" s="347">
        <f>+Y59+Y27</f>
        <v>0</v>
      </c>
      <c r="Z60" s="347">
        <f>+Z59+Z28</f>
        <v>21.439999999999998</v>
      </c>
      <c r="AA60" s="553">
        <f>+AA59+AA29</f>
        <v>350.18000000000006</v>
      </c>
      <c r="AB60" s="347">
        <f>+AB59+AB30</f>
        <v>211.39</v>
      </c>
      <c r="AC60" s="347">
        <f>+AC59+AC31</f>
        <v>86.08</v>
      </c>
      <c r="AD60" s="347">
        <f>+AD59+AD32</f>
        <v>6.0000000000000005E-2</v>
      </c>
      <c r="AE60" s="347">
        <f>+AE59+AE33</f>
        <v>0.64</v>
      </c>
      <c r="AF60" s="347">
        <f>+AF59+AF34</f>
        <v>1.9400000000000002</v>
      </c>
      <c r="AG60" s="347">
        <f>+AG59+AG35</f>
        <v>4.12</v>
      </c>
      <c r="AH60" s="347">
        <f>+AH59+AH36</f>
        <v>0</v>
      </c>
      <c r="AI60" s="347">
        <f>+AI59+AI37</f>
        <v>0.21999999999999997</v>
      </c>
      <c r="AJ60" s="347">
        <f>+AJ59+AJ38</f>
        <v>0</v>
      </c>
      <c r="AK60" s="347">
        <f>+AK59+AK39</f>
        <v>0</v>
      </c>
      <c r="AL60" s="347">
        <f>+AL59+AL40</f>
        <v>0.23</v>
      </c>
      <c r="AM60" s="347">
        <f>+AM59+AM41</f>
        <v>5.99</v>
      </c>
      <c r="AN60" s="347">
        <f>+AN59+AN42</f>
        <v>39.129999999999995</v>
      </c>
      <c r="AO60" s="347">
        <f>+AO59+AO43</f>
        <v>0</v>
      </c>
      <c r="AP60" s="347">
        <f>+AP59+AP44</f>
        <v>0</v>
      </c>
      <c r="AQ60" s="347">
        <f>+AQ59+AQ45</f>
        <v>0.38</v>
      </c>
      <c r="AR60" s="347">
        <f>AR59+AR46</f>
        <v>0</v>
      </c>
      <c r="AS60" s="347">
        <f>AS59+AS47</f>
        <v>2.93</v>
      </c>
      <c r="AT60" s="347">
        <f>AT59+AT48</f>
        <v>0.19</v>
      </c>
      <c r="AU60" s="347">
        <f>AU59+AU49</f>
        <v>79.81</v>
      </c>
      <c r="AV60" s="347">
        <f>AV59+AV50</f>
        <v>0</v>
      </c>
      <c r="AW60" s="347">
        <f>AW59+AW51</f>
        <v>2.17</v>
      </c>
      <c r="AX60" s="347">
        <f>AX59+AX52</f>
        <v>0</v>
      </c>
      <c r="AY60" s="347">
        <f>AY59+AY53</f>
        <v>0</v>
      </c>
      <c r="AZ60" s="347">
        <f>AZ59+AZ54</f>
        <v>1.91</v>
      </c>
      <c r="BA60" s="347">
        <f>BA59+BA55</f>
        <v>169.88</v>
      </c>
      <c r="BB60" s="347">
        <f>BB59+BB56</f>
        <v>44.95</v>
      </c>
      <c r="BC60" s="347">
        <f>BC59+BC57</f>
        <v>0.23</v>
      </c>
      <c r="BD60" s="347">
        <f>BD59+BD58</f>
        <v>249.4</v>
      </c>
      <c r="BE60" s="347"/>
      <c r="BF60" s="347"/>
      <c r="BG60" s="116"/>
      <c r="BH60" s="296"/>
      <c r="BI60" s="295"/>
      <c r="BN60" s="584"/>
      <c r="BO60" s="597"/>
    </row>
    <row r="61" spans="1:67" ht="36.75" customHeight="1" x14ac:dyDescent="0.25">
      <c r="A61" s="119"/>
      <c r="B61" s="124"/>
      <c r="C61" s="125"/>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547"/>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H61" s="296"/>
      <c r="BI61" s="295"/>
    </row>
    <row r="62" spans="1:67" ht="31.5" customHeight="1" x14ac:dyDescent="0.25">
      <c r="A62" s="119"/>
      <c r="B62" s="120" t="s">
        <v>171</v>
      </c>
      <c r="C62" s="121" t="s">
        <v>167</v>
      </c>
      <c r="D62" s="122"/>
      <c r="E62" s="116"/>
      <c r="F62" s="116"/>
      <c r="G62" s="116"/>
      <c r="H62" s="116"/>
      <c r="I62" s="116"/>
      <c r="J62" s="116"/>
      <c r="K62" s="116"/>
      <c r="L62" s="116"/>
      <c r="M62" s="116"/>
      <c r="N62" s="116"/>
      <c r="O62" s="116"/>
      <c r="P62" s="116"/>
      <c r="Q62" s="116"/>
      <c r="R62" s="116"/>
      <c r="S62" s="116"/>
      <c r="T62" s="116"/>
      <c r="U62" s="116"/>
      <c r="V62" s="116"/>
      <c r="W62" s="116"/>
      <c r="X62" s="116"/>
      <c r="Y62" s="116"/>
      <c r="Z62" s="116"/>
      <c r="AA62" s="547"/>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H62" s="296"/>
      <c r="BI62" s="295"/>
    </row>
    <row r="63" spans="1:67" x14ac:dyDescent="0.25">
      <c r="A63" s="119"/>
      <c r="B63" s="120" t="s">
        <v>172</v>
      </c>
      <c r="C63" s="121" t="s">
        <v>168</v>
      </c>
      <c r="D63" s="122"/>
      <c r="E63" s="116"/>
      <c r="F63" s="116"/>
      <c r="G63" s="116"/>
      <c r="H63" s="116"/>
      <c r="I63" s="116"/>
      <c r="J63" s="116"/>
      <c r="K63" s="116"/>
      <c r="L63" s="116"/>
      <c r="M63" s="116"/>
      <c r="N63" s="116"/>
      <c r="O63" s="116"/>
      <c r="P63" s="116"/>
      <c r="Q63" s="116"/>
      <c r="R63" s="116"/>
      <c r="S63" s="116"/>
      <c r="T63" s="116"/>
      <c r="U63" s="116"/>
      <c r="V63" s="116"/>
      <c r="W63" s="116"/>
      <c r="X63" s="116"/>
      <c r="Y63" s="116"/>
      <c r="Z63" s="116"/>
      <c r="AA63" s="547"/>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5"/>
      <c r="AX63" s="115"/>
      <c r="AY63" s="115"/>
      <c r="AZ63" s="116"/>
      <c r="BA63" s="116"/>
      <c r="BB63" s="116"/>
      <c r="BC63" s="116"/>
      <c r="BD63" s="116"/>
      <c r="BE63" s="116"/>
      <c r="BF63" s="116"/>
      <c r="BH63" s="296"/>
      <c r="BI63" s="295"/>
    </row>
    <row r="64" spans="1:67" x14ac:dyDescent="0.25">
      <c r="A64" s="119"/>
      <c r="B64" s="120" t="s">
        <v>173</v>
      </c>
      <c r="C64" s="121" t="s">
        <v>127</v>
      </c>
      <c r="D64" s="122"/>
      <c r="E64" s="116"/>
      <c r="F64" s="116"/>
      <c r="G64" s="116"/>
      <c r="H64" s="116"/>
      <c r="I64" s="116"/>
      <c r="J64" s="116"/>
      <c r="K64" s="116"/>
      <c r="L64" s="116"/>
      <c r="M64" s="116"/>
      <c r="N64" s="116"/>
      <c r="O64" s="116"/>
      <c r="P64" s="116"/>
      <c r="Q64" s="116"/>
      <c r="R64" s="116"/>
      <c r="S64" s="116"/>
      <c r="T64" s="116"/>
      <c r="U64" s="116"/>
      <c r="V64" s="116"/>
      <c r="W64" s="116"/>
      <c r="X64" s="116"/>
      <c r="Y64" s="116"/>
      <c r="Z64" s="116"/>
      <c r="AA64" s="547"/>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5"/>
      <c r="AX64" s="115"/>
      <c r="AY64" s="115"/>
      <c r="AZ64" s="116"/>
      <c r="BA64" s="116"/>
      <c r="BB64" s="116"/>
      <c r="BC64" s="116"/>
      <c r="BD64" s="116"/>
      <c r="BE64" s="116"/>
      <c r="BF64" s="116"/>
      <c r="BH64" s="296"/>
      <c r="BI64" s="295"/>
    </row>
    <row r="65" spans="1:61" x14ac:dyDescent="0.25">
      <c r="A65" s="119"/>
      <c r="B65" s="124"/>
      <c r="C65" s="125"/>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547"/>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5"/>
      <c r="AX65" s="115"/>
      <c r="AY65" s="115"/>
      <c r="AZ65" s="116"/>
      <c r="BA65" s="116"/>
      <c r="BB65" s="116"/>
      <c r="BC65" s="116"/>
      <c r="BD65" s="116"/>
      <c r="BE65" s="116"/>
      <c r="BF65" s="116"/>
      <c r="BH65" s="296"/>
      <c r="BI65" s="293"/>
    </row>
    <row r="66" spans="1:61" x14ac:dyDescent="0.25">
      <c r="AW66" s="115"/>
      <c r="AX66" s="115"/>
      <c r="AY66" s="115"/>
      <c r="BH66" s="296"/>
      <c r="BI66" s="293"/>
    </row>
    <row r="67" spans="1:61" x14ac:dyDescent="0.25">
      <c r="BH67" s="296"/>
      <c r="BI67" s="293"/>
    </row>
    <row r="68" spans="1:61" x14ac:dyDescent="0.25">
      <c r="BH68" s="296"/>
      <c r="BI68" s="293"/>
    </row>
    <row r="69" spans="1:61" x14ac:dyDescent="0.25">
      <c r="BH69" s="294"/>
      <c r="BI69" s="293"/>
    </row>
    <row r="70" spans="1:61" x14ac:dyDescent="0.25">
      <c r="BH70" s="294"/>
      <c r="BI70" s="293"/>
    </row>
    <row r="71" spans="1:61" x14ac:dyDescent="0.25">
      <c r="BH71" s="294"/>
      <c r="BI71" s="295"/>
    </row>
    <row r="72" spans="1:61" x14ac:dyDescent="0.25">
      <c r="BH72" s="294"/>
      <c r="BI72" s="295"/>
    </row>
    <row r="73" spans="1:61" x14ac:dyDescent="0.25">
      <c r="BH73" s="294"/>
      <c r="BI73" s="295"/>
    </row>
    <row r="76" spans="1:61" x14ac:dyDescent="0.25">
      <c r="B76" s="143"/>
    </row>
  </sheetData>
  <sheetProtection selectLockedCells="1"/>
  <mergeCells count="11">
    <mergeCell ref="A1:B1"/>
    <mergeCell ref="A2:BE2"/>
    <mergeCell ref="A3:BF3"/>
    <mergeCell ref="BC4:BF4"/>
    <mergeCell ref="A5:A6"/>
    <mergeCell ref="B5:B6"/>
    <mergeCell ref="C5:C6"/>
    <mergeCell ref="D5:D6"/>
    <mergeCell ref="F5:BD5"/>
    <mergeCell ref="BE5:BE6"/>
    <mergeCell ref="BF5:BF6"/>
  </mergeCells>
  <pageMargins left="0.47" right="0.16" top="0.64" bottom="0.2" header="0.56999999999999995" footer="0.16"/>
  <pageSetup paperSize="8"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L76"/>
  <sheetViews>
    <sheetView zoomScale="70" zoomScaleNormal="70" zoomScaleSheetLayoutView="55" workbookViewId="0">
      <pane xSplit="4" ySplit="7" topLeftCell="AN23" activePane="bottomRight" state="frozen"/>
      <selection activeCell="D14" sqref="D14"/>
      <selection pane="topRight" activeCell="D14" sqref="D14"/>
      <selection pane="bottomLeft" activeCell="D14" sqref="D14"/>
      <selection pane="bottomRight" activeCell="D14" sqref="D14"/>
    </sheetView>
  </sheetViews>
  <sheetFormatPr defaultColWidth="7.85546875" defaultRowHeight="15.75" x14ac:dyDescent="0.25"/>
  <cols>
    <col min="1" max="1" width="7.5703125" style="140" customWidth="1"/>
    <col min="2" max="2" width="53" style="141" bestFit="1" customWidth="1"/>
    <col min="3" max="3" width="8.85546875" style="142" customWidth="1"/>
    <col min="4" max="4" width="14.85546875" style="99" bestFit="1" customWidth="1"/>
    <col min="5" max="7" width="9.7109375" style="99" bestFit="1" customWidth="1"/>
    <col min="8" max="8" width="8.42578125" style="99" bestFit="1" customWidth="1"/>
    <col min="9" max="9" width="9" style="99" bestFit="1" customWidth="1"/>
    <col min="10" max="10" width="8.42578125" style="99" bestFit="1" customWidth="1"/>
    <col min="11" max="12" width="7.140625" style="99" bestFit="1" customWidth="1"/>
    <col min="13" max="13" width="6.5703125" style="99" bestFit="1" customWidth="1"/>
    <col min="14" max="14" width="6.85546875" style="99" bestFit="1" customWidth="1"/>
    <col min="15" max="15" width="8.42578125" style="99" bestFit="1" customWidth="1"/>
    <col min="16" max="16" width="6.85546875" style="99" bestFit="1" customWidth="1"/>
    <col min="17" max="17" width="7.7109375" style="99" bestFit="1" customWidth="1"/>
    <col min="18" max="18" width="10.28515625" style="99" bestFit="1" customWidth="1"/>
    <col min="19" max="19" width="7.7109375" style="99" bestFit="1" customWidth="1"/>
    <col min="20" max="20" width="7.140625" style="99" bestFit="1" customWidth="1"/>
    <col min="21" max="22" width="6.5703125" style="99" bestFit="1" customWidth="1"/>
    <col min="23" max="23" width="7.7109375" style="99" bestFit="1" customWidth="1"/>
    <col min="24" max="24" width="7.140625" style="99" bestFit="1" customWidth="1"/>
    <col min="25" max="25" width="6.5703125" style="99" bestFit="1" customWidth="1"/>
    <col min="26" max="26" width="7.140625" style="99" bestFit="1" customWidth="1"/>
    <col min="27" max="27" width="9.28515625" style="554" bestFit="1" customWidth="1"/>
    <col min="28" max="28" width="7.140625" style="99" bestFit="1" customWidth="1"/>
    <col min="29" max="29" width="7.7109375" style="99" bestFit="1" customWidth="1"/>
    <col min="30" max="30" width="9.7109375" style="99" customWidth="1"/>
    <col min="31" max="36" width="7.7109375" style="99" bestFit="1" customWidth="1"/>
    <col min="37" max="37" width="8.42578125" style="99" bestFit="1" customWidth="1"/>
    <col min="38" max="38" width="8" style="99" bestFit="1" customWidth="1"/>
    <col min="39" max="44" width="8.42578125" style="99" bestFit="1" customWidth="1"/>
    <col min="45" max="45" width="6.85546875" style="99" bestFit="1" customWidth="1"/>
    <col min="46" max="46" width="6.5703125" style="99" bestFit="1" customWidth="1"/>
    <col min="47" max="47" width="6.85546875" style="99" bestFit="1" customWidth="1"/>
    <col min="48" max="48" width="9" style="99" bestFit="1" customWidth="1"/>
    <col min="49" max="49" width="7.7109375" style="99" bestFit="1" customWidth="1"/>
    <col min="50" max="50" width="7.140625" style="99" bestFit="1" customWidth="1"/>
    <col min="51" max="52" width="7.7109375" style="99" bestFit="1" customWidth="1"/>
    <col min="53" max="53" width="9" style="99" bestFit="1" customWidth="1"/>
    <col min="54" max="54" width="8.140625" style="99" bestFit="1" customWidth="1"/>
    <col min="55" max="55" width="7.42578125" style="99" bestFit="1" customWidth="1"/>
    <col min="56" max="56" width="8.42578125" style="99" bestFit="1" customWidth="1"/>
    <col min="57" max="57" width="8.7109375" style="99" customWidth="1"/>
    <col min="58" max="58" width="13.85546875" style="99" bestFit="1" customWidth="1"/>
    <col min="59" max="59" width="16.5703125" style="99" customWidth="1"/>
    <col min="60" max="60" width="47.5703125" style="99" customWidth="1"/>
    <col min="61" max="61" width="7.85546875" style="99"/>
    <col min="62" max="62" width="11.7109375" style="99" customWidth="1"/>
    <col min="63" max="64" width="30.140625" style="99" customWidth="1"/>
    <col min="65" max="16384" width="7.85546875" style="99"/>
  </cols>
  <sheetData>
    <row r="1" spans="1:64" x14ac:dyDescent="0.25">
      <c r="A1" s="1249" t="s">
        <v>215</v>
      </c>
      <c r="B1" s="1249"/>
      <c r="C1" s="315"/>
      <c r="D1" s="116"/>
      <c r="E1" s="116"/>
      <c r="F1" s="116"/>
      <c r="G1" s="116"/>
      <c r="H1" s="116"/>
      <c r="I1" s="116"/>
      <c r="J1" s="116"/>
      <c r="K1" s="116"/>
      <c r="L1" s="116"/>
      <c r="M1" s="116"/>
      <c r="N1" s="116"/>
      <c r="O1" s="116"/>
      <c r="P1" s="116"/>
      <c r="Q1" s="116"/>
      <c r="R1" s="116"/>
      <c r="S1" s="116"/>
      <c r="T1" s="116"/>
      <c r="U1" s="116"/>
      <c r="V1" s="116"/>
      <c r="W1" s="116"/>
      <c r="X1" s="116"/>
      <c r="Y1" s="116"/>
      <c r="Z1" s="116"/>
      <c r="AA1" s="547"/>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row>
    <row r="2" spans="1:64" ht="14.25" customHeight="1" x14ac:dyDescent="0.25">
      <c r="A2" s="1250" t="s">
        <v>2</v>
      </c>
      <c r="B2" s="1250"/>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0"/>
      <c r="AT2" s="1250"/>
      <c r="AU2" s="1250"/>
      <c r="AV2" s="1250"/>
      <c r="AW2" s="1250"/>
      <c r="AX2" s="1250"/>
      <c r="AY2" s="1250"/>
      <c r="AZ2" s="1250"/>
      <c r="BA2" s="1250"/>
      <c r="BB2" s="1250"/>
      <c r="BC2" s="1250"/>
      <c r="BD2" s="1250"/>
      <c r="BE2" s="1250"/>
      <c r="BF2" s="116"/>
      <c r="BG2" s="116"/>
    </row>
    <row r="3" spans="1:64" x14ac:dyDescent="0.25">
      <c r="A3" s="1251" t="s">
        <v>216</v>
      </c>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c r="AS3" s="1251"/>
      <c r="AT3" s="1251"/>
      <c r="AU3" s="1251"/>
      <c r="AV3" s="1251"/>
      <c r="AW3" s="1251"/>
      <c r="AX3" s="1251"/>
      <c r="AY3" s="1251"/>
      <c r="AZ3" s="1251"/>
      <c r="BA3" s="1251"/>
      <c r="BB3" s="1251"/>
      <c r="BC3" s="1251"/>
      <c r="BD3" s="1251"/>
      <c r="BE3" s="1251"/>
      <c r="BF3" s="1251"/>
      <c r="BG3" s="116"/>
    </row>
    <row r="4" spans="1:64" x14ac:dyDescent="0.25">
      <c r="A4" s="317"/>
      <c r="B4" s="316"/>
      <c r="C4" s="317"/>
      <c r="D4" s="317"/>
      <c r="E4" s="317"/>
      <c r="F4" s="317"/>
      <c r="G4" s="317"/>
      <c r="H4" s="317"/>
      <c r="I4" s="317"/>
      <c r="J4" s="317"/>
      <c r="K4" s="317"/>
      <c r="L4" s="317"/>
      <c r="M4" s="317"/>
      <c r="N4" s="317"/>
      <c r="O4" s="317"/>
      <c r="P4" s="317"/>
      <c r="Q4" s="317"/>
      <c r="R4" s="317"/>
      <c r="S4" s="317"/>
      <c r="T4" s="317"/>
      <c r="U4" s="317"/>
      <c r="V4" s="317"/>
      <c r="W4" s="317"/>
      <c r="X4" s="317"/>
      <c r="Y4" s="317"/>
      <c r="Z4" s="317"/>
      <c r="AA4" s="548"/>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1252" t="s">
        <v>32</v>
      </c>
      <c r="BD4" s="1252"/>
      <c r="BE4" s="1252"/>
      <c r="BF4" s="1252"/>
      <c r="BG4" s="116"/>
    </row>
    <row r="5" spans="1:64" ht="14.25" customHeight="1" x14ac:dyDescent="0.25">
      <c r="A5" s="1253" t="s">
        <v>20</v>
      </c>
      <c r="B5" s="1254" t="s">
        <v>170</v>
      </c>
      <c r="C5" s="1175" t="s">
        <v>24</v>
      </c>
      <c r="D5" s="1248" t="s">
        <v>427</v>
      </c>
      <c r="E5" s="311"/>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c r="AX5" s="1248"/>
      <c r="AY5" s="1248"/>
      <c r="AZ5" s="1248"/>
      <c r="BA5" s="1248"/>
      <c r="BB5" s="1248"/>
      <c r="BC5" s="1248"/>
      <c r="BD5" s="1248"/>
      <c r="BE5" s="1248" t="s">
        <v>120</v>
      </c>
      <c r="BF5" s="1248" t="s">
        <v>448</v>
      </c>
      <c r="BG5" s="116"/>
    </row>
    <row r="6" spans="1:64" s="138" customFormat="1" ht="36" customHeight="1" x14ac:dyDescent="0.2">
      <c r="A6" s="1253"/>
      <c r="B6" s="1255"/>
      <c r="C6" s="1256"/>
      <c r="D6" s="1248"/>
      <c r="E6" s="312" t="s">
        <v>25</v>
      </c>
      <c r="F6" s="318" t="s">
        <v>86</v>
      </c>
      <c r="G6" s="311" t="s">
        <v>84</v>
      </c>
      <c r="H6" s="311" t="s">
        <v>207</v>
      </c>
      <c r="I6" s="311" t="s">
        <v>56</v>
      </c>
      <c r="J6" s="311" t="s">
        <v>44</v>
      </c>
      <c r="K6" s="311" t="s">
        <v>26</v>
      </c>
      <c r="L6" s="311" t="s">
        <v>27</v>
      </c>
      <c r="M6" s="311" t="s">
        <v>45</v>
      </c>
      <c r="N6" s="311" t="s">
        <v>447</v>
      </c>
      <c r="O6" s="311" t="s">
        <v>78</v>
      </c>
      <c r="P6" s="311" t="s">
        <v>51</v>
      </c>
      <c r="Q6" s="311" t="s">
        <v>58</v>
      </c>
      <c r="R6" s="312" t="s">
        <v>28</v>
      </c>
      <c r="S6" s="311" t="s">
        <v>29</v>
      </c>
      <c r="T6" s="311" t="s">
        <v>30</v>
      </c>
      <c r="U6" s="311" t="s">
        <v>131</v>
      </c>
      <c r="V6" s="311" t="s">
        <v>135</v>
      </c>
      <c r="W6" s="311" t="s">
        <v>133</v>
      </c>
      <c r="X6" s="311" t="s">
        <v>53</v>
      </c>
      <c r="Y6" s="311" t="s">
        <v>46</v>
      </c>
      <c r="Z6" s="311" t="s">
        <v>54</v>
      </c>
      <c r="AA6" s="549" t="s">
        <v>31</v>
      </c>
      <c r="AB6" s="313" t="s">
        <v>249</v>
      </c>
      <c r="AC6" s="313" t="s">
        <v>258</v>
      </c>
      <c r="AD6" s="313" t="s">
        <v>245</v>
      </c>
      <c r="AE6" s="313" t="s">
        <v>436</v>
      </c>
      <c r="AF6" s="313" t="s">
        <v>246</v>
      </c>
      <c r="AG6" s="313" t="s">
        <v>437</v>
      </c>
      <c r="AH6" s="313" t="s">
        <v>438</v>
      </c>
      <c r="AI6" s="313" t="s">
        <v>364</v>
      </c>
      <c r="AJ6" s="313" t="s">
        <v>439</v>
      </c>
      <c r="AK6" s="313" t="s">
        <v>156</v>
      </c>
      <c r="AL6" s="313" t="s">
        <v>77</v>
      </c>
      <c r="AM6" s="313" t="s">
        <v>103</v>
      </c>
      <c r="AN6" s="313" t="s">
        <v>48</v>
      </c>
      <c r="AO6" s="313" t="s">
        <v>440</v>
      </c>
      <c r="AP6" s="313" t="s">
        <v>441</v>
      </c>
      <c r="AQ6" s="313" t="s">
        <v>346</v>
      </c>
      <c r="AR6" s="314" t="s">
        <v>132</v>
      </c>
      <c r="AS6" s="311" t="s">
        <v>159</v>
      </c>
      <c r="AT6" s="311" t="s">
        <v>160</v>
      </c>
      <c r="AU6" s="311" t="s">
        <v>100</v>
      </c>
      <c r="AV6" s="311" t="s">
        <v>101</v>
      </c>
      <c r="AW6" s="311" t="s">
        <v>105</v>
      </c>
      <c r="AX6" s="311" t="s">
        <v>102</v>
      </c>
      <c r="AY6" s="311" t="s">
        <v>126</v>
      </c>
      <c r="AZ6" s="311" t="s">
        <v>111</v>
      </c>
      <c r="BA6" s="311" t="s">
        <v>165</v>
      </c>
      <c r="BB6" s="311" t="s">
        <v>166</v>
      </c>
      <c r="BC6" s="311" t="s">
        <v>82</v>
      </c>
      <c r="BD6" s="311" t="s">
        <v>89</v>
      </c>
      <c r="BE6" s="1248"/>
      <c r="BF6" s="1248"/>
      <c r="BG6" s="117"/>
    </row>
    <row r="7" spans="1:64" s="138" customFormat="1" x14ac:dyDescent="0.25">
      <c r="A7" s="319">
        <v>1</v>
      </c>
      <c r="B7" s="320" t="s">
        <v>35</v>
      </c>
      <c r="C7" s="321" t="s">
        <v>25</v>
      </c>
      <c r="D7" s="590">
        <f>D8+D11+D12+D13+D14+D15+D17+D18+D19</f>
        <v>277.88</v>
      </c>
      <c r="E7" s="323">
        <f>D7-BE7</f>
        <v>224.87</v>
      </c>
      <c r="F7" s="324">
        <f>SUM(F11:F19)</f>
        <v>0</v>
      </c>
      <c r="G7" s="324">
        <f>SUM(G10:G19)</f>
        <v>0</v>
      </c>
      <c r="H7" s="324">
        <f>SUM(H9,H11:H19)</f>
        <v>0</v>
      </c>
      <c r="I7" s="324">
        <f>SUM(I9:I10,I12:I19)</f>
        <v>0</v>
      </c>
      <c r="J7" s="324">
        <f>SUM(J9:J11,J13:J19)</f>
        <v>0</v>
      </c>
      <c r="K7" s="324">
        <f>SUM(K9:K12,K14:K19)</f>
        <v>0</v>
      </c>
      <c r="L7" s="324">
        <f>SUM(L9:L13,L15:L19)</f>
        <v>0</v>
      </c>
      <c r="M7" s="324">
        <f>SUM(M9:M14,M16:M19)</f>
        <v>0</v>
      </c>
      <c r="N7" s="324">
        <f>SUM(N9:N15,N17:N19)</f>
        <v>0</v>
      </c>
      <c r="O7" s="324">
        <f>SUM(O9:O16,O18:O19)</f>
        <v>0</v>
      </c>
      <c r="P7" s="324">
        <f>SUM(P9:P17,P19)</f>
        <v>0</v>
      </c>
      <c r="Q7" s="324">
        <f>SUM(Q9:Q18)</f>
        <v>0</v>
      </c>
      <c r="R7" s="325">
        <f>SUM(R9:R19)</f>
        <v>53.01</v>
      </c>
      <c r="S7" s="324">
        <f>SUM(S9:S19)</f>
        <v>0</v>
      </c>
      <c r="T7" s="324">
        <f t="shared" ref="T7:BD7" si="0">SUM(T9:T19)</f>
        <v>0.15</v>
      </c>
      <c r="U7" s="324">
        <f t="shared" si="0"/>
        <v>0</v>
      </c>
      <c r="V7" s="324">
        <f t="shared" si="0"/>
        <v>0</v>
      </c>
      <c r="W7" s="324">
        <f t="shared" si="0"/>
        <v>4.87</v>
      </c>
      <c r="X7" s="324">
        <f t="shared" si="0"/>
        <v>0</v>
      </c>
      <c r="Y7" s="324">
        <f t="shared" si="0"/>
        <v>0</v>
      </c>
      <c r="Z7" s="324">
        <f>SUM(Z9:Z19)</f>
        <v>0</v>
      </c>
      <c r="AA7" s="550">
        <f t="shared" si="0"/>
        <v>2.52</v>
      </c>
      <c r="AB7" s="324">
        <f t="shared" si="0"/>
        <v>2.41</v>
      </c>
      <c r="AC7" s="324">
        <f t="shared" si="0"/>
        <v>0</v>
      </c>
      <c r="AD7" s="324">
        <f t="shared" si="0"/>
        <v>0</v>
      </c>
      <c r="AE7" s="324">
        <f t="shared" si="0"/>
        <v>0</v>
      </c>
      <c r="AF7" s="324">
        <f t="shared" si="0"/>
        <v>0</v>
      </c>
      <c r="AG7" s="324">
        <f t="shared" si="0"/>
        <v>0</v>
      </c>
      <c r="AH7" s="324">
        <f t="shared" si="0"/>
        <v>0</v>
      </c>
      <c r="AI7" s="324">
        <f t="shared" si="0"/>
        <v>0.11</v>
      </c>
      <c r="AJ7" s="324">
        <f t="shared" si="0"/>
        <v>0</v>
      </c>
      <c r="AK7" s="324">
        <f t="shared" si="0"/>
        <v>0</v>
      </c>
      <c r="AL7" s="324">
        <f t="shared" si="0"/>
        <v>0</v>
      </c>
      <c r="AM7" s="324">
        <f t="shared" si="0"/>
        <v>0</v>
      </c>
      <c r="AN7" s="324">
        <f t="shared" si="0"/>
        <v>0</v>
      </c>
      <c r="AO7" s="324">
        <f t="shared" si="0"/>
        <v>0</v>
      </c>
      <c r="AP7" s="324">
        <f t="shared" si="0"/>
        <v>0</v>
      </c>
      <c r="AQ7" s="324">
        <f t="shared" si="0"/>
        <v>0</v>
      </c>
      <c r="AR7" s="324">
        <f t="shared" si="0"/>
        <v>0</v>
      </c>
      <c r="AS7" s="324">
        <f t="shared" si="0"/>
        <v>0</v>
      </c>
      <c r="AT7" s="324">
        <f t="shared" si="0"/>
        <v>11.42</v>
      </c>
      <c r="AU7" s="324">
        <f t="shared" si="0"/>
        <v>0</v>
      </c>
      <c r="AV7" s="324">
        <f t="shared" si="0"/>
        <v>33.9</v>
      </c>
      <c r="AW7" s="324">
        <f t="shared" si="0"/>
        <v>0</v>
      </c>
      <c r="AX7" s="324">
        <f t="shared" si="0"/>
        <v>0</v>
      </c>
      <c r="AY7" s="324">
        <f t="shared" si="0"/>
        <v>0</v>
      </c>
      <c r="AZ7" s="324">
        <f t="shared" si="0"/>
        <v>0.15</v>
      </c>
      <c r="BA7" s="324">
        <f t="shared" si="0"/>
        <v>0</v>
      </c>
      <c r="BB7" s="324">
        <f t="shared" si="0"/>
        <v>0</v>
      </c>
      <c r="BC7" s="324">
        <f t="shared" si="0"/>
        <v>0</v>
      </c>
      <c r="BD7" s="324">
        <f t="shared" si="0"/>
        <v>0</v>
      </c>
      <c r="BE7" s="326">
        <f>SUM(BE9:BE19)</f>
        <v>53.01</v>
      </c>
      <c r="BF7" s="327">
        <f>E60</f>
        <v>224.87</v>
      </c>
      <c r="BG7" s="117">
        <f t="shared" ref="BG7:BG15" si="1">D7-BF7</f>
        <v>53.009999999999991</v>
      </c>
      <c r="BH7" s="139"/>
      <c r="BI7" s="115"/>
      <c r="BJ7" s="115"/>
      <c r="BK7" s="581"/>
      <c r="BL7" s="575"/>
    </row>
    <row r="8" spans="1:64" x14ac:dyDescent="0.25">
      <c r="A8" s="319" t="s">
        <v>5</v>
      </c>
      <c r="B8" s="320" t="s">
        <v>85</v>
      </c>
      <c r="C8" s="314" t="s">
        <v>86</v>
      </c>
      <c r="D8" s="590">
        <f>D9+D10</f>
        <v>15.69</v>
      </c>
      <c r="E8" s="328">
        <f>SUM(I8:Q8)</f>
        <v>0</v>
      </c>
      <c r="F8" s="329">
        <f>D8-BE8</f>
        <v>11.45</v>
      </c>
      <c r="G8" s="325">
        <f>SUM(G10)</f>
        <v>0</v>
      </c>
      <c r="H8" s="325">
        <f>SUM(H9)</f>
        <v>0</v>
      </c>
      <c r="I8" s="325">
        <f>SUM(I9:I10)</f>
        <v>0</v>
      </c>
      <c r="J8" s="325">
        <f t="shared" ref="J8:BE8" si="2">SUM(J9:J10)</f>
        <v>0</v>
      </c>
      <c r="K8" s="325">
        <f t="shared" si="2"/>
        <v>0</v>
      </c>
      <c r="L8" s="325">
        <f t="shared" si="2"/>
        <v>0</v>
      </c>
      <c r="M8" s="325">
        <f t="shared" si="2"/>
        <v>0</v>
      </c>
      <c r="N8" s="325">
        <f t="shared" si="2"/>
        <v>0</v>
      </c>
      <c r="O8" s="325">
        <f t="shared" si="2"/>
        <v>0</v>
      </c>
      <c r="P8" s="325">
        <f t="shared" si="2"/>
        <v>0</v>
      </c>
      <c r="Q8" s="325">
        <f t="shared" si="2"/>
        <v>0</v>
      </c>
      <c r="R8" s="325">
        <f>SUM(R9:R10)</f>
        <v>4.24</v>
      </c>
      <c r="S8" s="325">
        <f t="shared" si="2"/>
        <v>0</v>
      </c>
      <c r="T8" s="325">
        <f t="shared" si="2"/>
        <v>0</v>
      </c>
      <c r="U8" s="325">
        <f t="shared" si="2"/>
        <v>0</v>
      </c>
      <c r="V8" s="325">
        <f t="shared" si="2"/>
        <v>0</v>
      </c>
      <c r="W8" s="325">
        <f t="shared" si="2"/>
        <v>0</v>
      </c>
      <c r="X8" s="325">
        <f t="shared" si="2"/>
        <v>0</v>
      </c>
      <c r="Y8" s="325">
        <f t="shared" si="2"/>
        <v>0</v>
      </c>
      <c r="Z8" s="325">
        <f>SUM(Z9:Z10)</f>
        <v>0</v>
      </c>
      <c r="AA8" s="551">
        <f t="shared" si="2"/>
        <v>0.16</v>
      </c>
      <c r="AB8" s="325">
        <f t="shared" si="2"/>
        <v>0.12</v>
      </c>
      <c r="AC8" s="325">
        <f t="shared" si="2"/>
        <v>0</v>
      </c>
      <c r="AD8" s="325">
        <f t="shared" si="2"/>
        <v>0</v>
      </c>
      <c r="AE8" s="325">
        <f t="shared" si="2"/>
        <v>0</v>
      </c>
      <c r="AF8" s="325">
        <f t="shared" si="2"/>
        <v>0</v>
      </c>
      <c r="AG8" s="325">
        <f t="shared" si="2"/>
        <v>0</v>
      </c>
      <c r="AH8" s="325">
        <f t="shared" si="2"/>
        <v>0</v>
      </c>
      <c r="AI8" s="325">
        <f t="shared" si="2"/>
        <v>0.04</v>
      </c>
      <c r="AJ8" s="325">
        <f t="shared" si="2"/>
        <v>0</v>
      </c>
      <c r="AK8" s="325">
        <f t="shared" si="2"/>
        <v>0</v>
      </c>
      <c r="AL8" s="325">
        <f t="shared" si="2"/>
        <v>0</v>
      </c>
      <c r="AM8" s="325">
        <f t="shared" si="2"/>
        <v>0</v>
      </c>
      <c r="AN8" s="325">
        <f t="shared" si="2"/>
        <v>0</v>
      </c>
      <c r="AO8" s="325">
        <f t="shared" si="2"/>
        <v>0</v>
      </c>
      <c r="AP8" s="325">
        <f t="shared" si="2"/>
        <v>0</v>
      </c>
      <c r="AQ8" s="325">
        <f t="shared" si="2"/>
        <v>0</v>
      </c>
      <c r="AR8" s="325">
        <f t="shared" si="2"/>
        <v>0</v>
      </c>
      <c r="AS8" s="325">
        <f t="shared" si="2"/>
        <v>0</v>
      </c>
      <c r="AT8" s="325">
        <f t="shared" si="2"/>
        <v>0</v>
      </c>
      <c r="AU8" s="325">
        <f t="shared" si="2"/>
        <v>0</v>
      </c>
      <c r="AV8" s="325">
        <f t="shared" si="2"/>
        <v>4.08</v>
      </c>
      <c r="AW8" s="325">
        <f t="shared" si="2"/>
        <v>0</v>
      </c>
      <c r="AX8" s="325">
        <f t="shared" si="2"/>
        <v>0</v>
      </c>
      <c r="AY8" s="325">
        <f t="shared" si="2"/>
        <v>0</v>
      </c>
      <c r="AZ8" s="325">
        <f t="shared" si="2"/>
        <v>0</v>
      </c>
      <c r="BA8" s="325">
        <f t="shared" si="2"/>
        <v>0</v>
      </c>
      <c r="BB8" s="325">
        <f t="shared" si="2"/>
        <v>0</v>
      </c>
      <c r="BC8" s="325">
        <f t="shared" si="2"/>
        <v>0</v>
      </c>
      <c r="BD8" s="325">
        <f t="shared" si="2"/>
        <v>0</v>
      </c>
      <c r="BE8" s="325">
        <f t="shared" si="2"/>
        <v>4.24</v>
      </c>
      <c r="BF8" s="314">
        <f>F60</f>
        <v>11.45</v>
      </c>
      <c r="BG8" s="117">
        <f t="shared" si="1"/>
        <v>4.24</v>
      </c>
      <c r="BH8" s="139"/>
      <c r="BI8" s="115"/>
      <c r="BJ8" s="115"/>
      <c r="BK8" s="582"/>
      <c r="BL8" s="576"/>
    </row>
    <row r="9" spans="1:64" x14ac:dyDescent="0.25">
      <c r="A9" s="319"/>
      <c r="B9" s="320" t="s">
        <v>208</v>
      </c>
      <c r="C9" s="314" t="s">
        <v>84</v>
      </c>
      <c r="D9" s="576">
        <v>15.69</v>
      </c>
      <c r="E9" s="328">
        <f>SUM(H9:Q9)</f>
        <v>0</v>
      </c>
      <c r="F9" s="325">
        <f>SUM(H9)</f>
        <v>0</v>
      </c>
      <c r="G9" s="329">
        <f>D9-BE9</f>
        <v>11.45</v>
      </c>
      <c r="H9" s="330"/>
      <c r="I9" s="330"/>
      <c r="J9" s="330"/>
      <c r="K9" s="330"/>
      <c r="L9" s="330"/>
      <c r="M9" s="330"/>
      <c r="N9" s="330"/>
      <c r="O9" s="330"/>
      <c r="P9" s="330"/>
      <c r="Q9" s="330"/>
      <c r="R9" s="325">
        <f t="shared" ref="R9:R19" si="3">SUM(S9:Z9,AB9:BC9)</f>
        <v>4.24</v>
      </c>
      <c r="S9" s="331"/>
      <c r="T9" s="330"/>
      <c r="U9" s="330"/>
      <c r="V9" s="330"/>
      <c r="W9" s="331"/>
      <c r="X9" s="330"/>
      <c r="Y9" s="330"/>
      <c r="Z9" s="330"/>
      <c r="AA9" s="552">
        <f>SUM(AB9:AQ9)</f>
        <v>0.16</v>
      </c>
      <c r="AB9" s="331">
        <v>0.12</v>
      </c>
      <c r="AC9" s="331"/>
      <c r="AD9" s="331"/>
      <c r="AE9" s="331"/>
      <c r="AF9" s="331"/>
      <c r="AG9" s="331"/>
      <c r="AH9" s="331"/>
      <c r="AI9" s="331">
        <v>0.04</v>
      </c>
      <c r="AJ9" s="331"/>
      <c r="AK9" s="331"/>
      <c r="AL9" s="331"/>
      <c r="AM9" s="331"/>
      <c r="AN9" s="331"/>
      <c r="AO9" s="331"/>
      <c r="AP9" s="331"/>
      <c r="AQ9" s="331"/>
      <c r="AR9" s="330"/>
      <c r="AS9" s="330"/>
      <c r="AT9" s="330"/>
      <c r="AU9" s="330"/>
      <c r="AV9" s="331">
        <v>4.08</v>
      </c>
      <c r="AW9" s="331"/>
      <c r="AX9" s="330"/>
      <c r="AY9" s="330"/>
      <c r="AZ9" s="330"/>
      <c r="BA9" s="330"/>
      <c r="BB9" s="330"/>
      <c r="BC9" s="330"/>
      <c r="BD9" s="330"/>
      <c r="BE9" s="325">
        <f>SUM(H9:Q9,S9:Z9,AB9:BD9)</f>
        <v>4.24</v>
      </c>
      <c r="BF9" s="314">
        <f>G60</f>
        <v>11.45</v>
      </c>
      <c r="BG9" s="117">
        <f t="shared" si="1"/>
        <v>4.24</v>
      </c>
      <c r="BH9" s="139"/>
      <c r="BI9" s="115"/>
      <c r="BJ9" s="115"/>
      <c r="BK9" s="586"/>
      <c r="BL9" s="576"/>
    </row>
    <row r="10" spans="1:64" x14ac:dyDescent="0.25">
      <c r="A10" s="319"/>
      <c r="B10" s="320" t="s">
        <v>209</v>
      </c>
      <c r="C10" s="314" t="s">
        <v>207</v>
      </c>
      <c r="D10" s="576"/>
      <c r="E10" s="328">
        <f>SUM(G10,I10:Q10)</f>
        <v>0</v>
      </c>
      <c r="F10" s="325">
        <f>SUM(G10)</f>
        <v>0</v>
      </c>
      <c r="G10" s="330"/>
      <c r="H10" s="329">
        <f>D10-BE10</f>
        <v>0</v>
      </c>
      <c r="I10" s="330"/>
      <c r="J10" s="330"/>
      <c r="K10" s="330"/>
      <c r="L10" s="330"/>
      <c r="M10" s="330"/>
      <c r="N10" s="330"/>
      <c r="O10" s="330"/>
      <c r="P10" s="330"/>
      <c r="Q10" s="330"/>
      <c r="R10" s="325">
        <f t="shared" si="3"/>
        <v>0</v>
      </c>
      <c r="S10" s="330"/>
      <c r="T10" s="330"/>
      <c r="U10" s="330"/>
      <c r="V10" s="330"/>
      <c r="W10" s="330"/>
      <c r="X10" s="330"/>
      <c r="Y10" s="330"/>
      <c r="Z10" s="330"/>
      <c r="AA10" s="552">
        <f t="shared" ref="AA10:AA19" si="4">SUM(AB10:AQ10)</f>
        <v>0</v>
      </c>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25">
        <f>SUM(AB10:BD10,I10:Q10,G10,S10:Z10)</f>
        <v>0</v>
      </c>
      <c r="BF10" s="314">
        <f>H60</f>
        <v>0</v>
      </c>
      <c r="BG10" s="117">
        <f t="shared" si="1"/>
        <v>0</v>
      </c>
      <c r="BH10" s="139"/>
      <c r="BI10" s="115"/>
      <c r="BJ10" s="115"/>
      <c r="BK10" s="587"/>
      <c r="BL10" s="576"/>
    </row>
    <row r="11" spans="1:64" x14ac:dyDescent="0.25">
      <c r="A11" s="319" t="s">
        <v>6</v>
      </c>
      <c r="B11" s="320" t="s">
        <v>113</v>
      </c>
      <c r="C11" s="314" t="s">
        <v>56</v>
      </c>
      <c r="D11" s="576">
        <v>26.97</v>
      </c>
      <c r="E11" s="328">
        <f>SUM(G11:H11,J11:Q11)</f>
        <v>0</v>
      </c>
      <c r="F11" s="325">
        <f>SUM(G11:H11)</f>
        <v>0</v>
      </c>
      <c r="G11" s="330"/>
      <c r="H11" s="330"/>
      <c r="I11" s="329">
        <f>D11-BE11</f>
        <v>4.5300000000000011</v>
      </c>
      <c r="J11" s="330"/>
      <c r="K11" s="330"/>
      <c r="L11" s="330"/>
      <c r="M11" s="330"/>
      <c r="N11" s="330"/>
      <c r="O11" s="330"/>
      <c r="P11" s="330"/>
      <c r="Q11" s="330"/>
      <c r="R11" s="325">
        <f t="shared" si="3"/>
        <v>22.439999999999998</v>
      </c>
      <c r="S11" s="330"/>
      <c r="T11" s="330">
        <v>0.15</v>
      </c>
      <c r="U11" s="330"/>
      <c r="V11" s="330"/>
      <c r="W11" s="330"/>
      <c r="X11" s="330"/>
      <c r="Y11" s="330"/>
      <c r="Z11" s="330"/>
      <c r="AA11" s="552">
        <f t="shared" si="4"/>
        <v>0.84000000000000008</v>
      </c>
      <c r="AB11" s="330">
        <v>0.8</v>
      </c>
      <c r="AC11" s="330"/>
      <c r="AD11" s="330"/>
      <c r="AE11" s="330"/>
      <c r="AF11" s="330"/>
      <c r="AG11" s="330"/>
      <c r="AH11" s="330"/>
      <c r="AI11" s="330">
        <v>0.04</v>
      </c>
      <c r="AJ11" s="330"/>
      <c r="AK11" s="330"/>
      <c r="AL11" s="330"/>
      <c r="AM11" s="330"/>
      <c r="AN11" s="330"/>
      <c r="AO11" s="330"/>
      <c r="AP11" s="330"/>
      <c r="AQ11" s="330"/>
      <c r="AR11" s="330"/>
      <c r="AS11" s="330"/>
      <c r="AT11" s="330"/>
      <c r="AU11" s="330"/>
      <c r="AV11" s="330">
        <v>21.3</v>
      </c>
      <c r="AW11" s="330"/>
      <c r="AX11" s="330"/>
      <c r="AY11" s="330"/>
      <c r="AZ11" s="330">
        <v>0.15</v>
      </c>
      <c r="BA11" s="330"/>
      <c r="BB11" s="330"/>
      <c r="BC11" s="330"/>
      <c r="BD11" s="330"/>
      <c r="BE11" s="325">
        <f>SUM(AB11:BD11,J11:Q11,G11:H11,S11:Z11)</f>
        <v>22.439999999999998</v>
      </c>
      <c r="BF11" s="314">
        <f>I60</f>
        <v>4.5300000000000011</v>
      </c>
      <c r="BG11" s="117">
        <f t="shared" si="1"/>
        <v>22.439999999999998</v>
      </c>
      <c r="BK11" s="587"/>
      <c r="BL11" s="576"/>
    </row>
    <row r="12" spans="1:64" x14ac:dyDescent="0.25">
      <c r="A12" s="319" t="s">
        <v>7</v>
      </c>
      <c r="B12" s="320" t="s">
        <v>39</v>
      </c>
      <c r="C12" s="314" t="s">
        <v>44</v>
      </c>
      <c r="D12" s="576">
        <v>218.7</v>
      </c>
      <c r="E12" s="328">
        <f>SUM(G12:I12,K12:Q12)</f>
        <v>0</v>
      </c>
      <c r="F12" s="325">
        <f t="shared" ref="F12:F18" si="5">SUM(G12:H12)</f>
        <v>0</v>
      </c>
      <c r="G12" s="330"/>
      <c r="H12" s="330"/>
      <c r="I12" s="330"/>
      <c r="J12" s="329">
        <f>D12-BE12</f>
        <v>193.73999999999998</v>
      </c>
      <c r="K12" s="330"/>
      <c r="L12" s="330"/>
      <c r="M12" s="330"/>
      <c r="N12" s="330"/>
      <c r="O12" s="330"/>
      <c r="P12" s="330"/>
      <c r="Q12" s="330"/>
      <c r="R12" s="325">
        <f t="shared" si="3"/>
        <v>24.96</v>
      </c>
      <c r="S12" s="330"/>
      <c r="T12" s="330"/>
      <c r="U12" s="330"/>
      <c r="V12" s="330"/>
      <c r="W12" s="330">
        <v>4.87</v>
      </c>
      <c r="X12" s="330"/>
      <c r="Y12" s="330"/>
      <c r="Z12" s="330"/>
      <c r="AA12" s="552">
        <f t="shared" si="4"/>
        <v>1.35</v>
      </c>
      <c r="AB12" s="330">
        <v>1.32</v>
      </c>
      <c r="AC12" s="330"/>
      <c r="AD12" s="330"/>
      <c r="AE12" s="330"/>
      <c r="AF12" s="330"/>
      <c r="AG12" s="330"/>
      <c r="AH12" s="330"/>
      <c r="AI12" s="330">
        <v>0.03</v>
      </c>
      <c r="AJ12" s="330"/>
      <c r="AK12" s="330"/>
      <c r="AL12" s="330"/>
      <c r="AM12" s="330"/>
      <c r="AN12" s="330"/>
      <c r="AO12" s="330"/>
      <c r="AP12" s="330"/>
      <c r="AQ12" s="330"/>
      <c r="AR12" s="330"/>
      <c r="AS12" s="330"/>
      <c r="AT12" s="330">
        <v>11.42</v>
      </c>
      <c r="AU12" s="330"/>
      <c r="AV12" s="330">
        <v>7.32</v>
      </c>
      <c r="AW12" s="330"/>
      <c r="AX12" s="330"/>
      <c r="AY12" s="330"/>
      <c r="AZ12" s="330"/>
      <c r="BA12" s="330"/>
      <c r="BB12" s="330"/>
      <c r="BC12" s="330"/>
      <c r="BD12" s="330"/>
      <c r="BE12" s="325">
        <f>SUM(AB12:BD12,K12:Q12,G12:I12,S12:Z12)</f>
        <v>24.96</v>
      </c>
      <c r="BF12" s="314">
        <f>J60</f>
        <v>193.73999999999998</v>
      </c>
      <c r="BG12" s="117">
        <f t="shared" si="1"/>
        <v>24.960000000000008</v>
      </c>
      <c r="BK12" s="587"/>
      <c r="BL12" s="576"/>
    </row>
    <row r="13" spans="1:64" x14ac:dyDescent="0.25">
      <c r="A13" s="319" t="s">
        <v>8</v>
      </c>
      <c r="B13" s="320" t="s">
        <v>15</v>
      </c>
      <c r="C13" s="314" t="s">
        <v>26</v>
      </c>
      <c r="D13" s="577"/>
      <c r="E13" s="328">
        <f>SUM(G13:J13,L13:Q13)</f>
        <v>0</v>
      </c>
      <c r="F13" s="325">
        <f t="shared" si="5"/>
        <v>0</v>
      </c>
      <c r="G13" s="330"/>
      <c r="H13" s="330"/>
      <c r="I13" s="330"/>
      <c r="J13" s="330"/>
      <c r="K13" s="329">
        <f>D13-BE13</f>
        <v>0</v>
      </c>
      <c r="L13" s="330"/>
      <c r="M13" s="330"/>
      <c r="N13" s="330"/>
      <c r="O13" s="330"/>
      <c r="P13" s="330"/>
      <c r="Q13" s="330"/>
      <c r="R13" s="325">
        <f t="shared" si="3"/>
        <v>0</v>
      </c>
      <c r="S13" s="330"/>
      <c r="T13" s="330"/>
      <c r="U13" s="330"/>
      <c r="V13" s="330"/>
      <c r="W13" s="330"/>
      <c r="X13" s="330"/>
      <c r="Y13" s="330"/>
      <c r="Z13" s="330"/>
      <c r="AA13" s="552">
        <f t="shared" si="4"/>
        <v>0</v>
      </c>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25">
        <f>SUM(AB13:BD13,L13:Q13,G13:J13,S13:Z13)</f>
        <v>0</v>
      </c>
      <c r="BF13" s="314">
        <f>K60</f>
        <v>0</v>
      </c>
      <c r="BG13" s="117">
        <f t="shared" si="1"/>
        <v>0</v>
      </c>
      <c r="BK13" s="587"/>
      <c r="BL13" s="576"/>
    </row>
    <row r="14" spans="1:64" x14ac:dyDescent="0.25">
      <c r="A14" s="319" t="s">
        <v>9</v>
      </c>
      <c r="B14" s="320" t="s">
        <v>16</v>
      </c>
      <c r="C14" s="314" t="s">
        <v>27</v>
      </c>
      <c r="D14" s="592"/>
      <c r="E14" s="328">
        <f>SUM(G14:K14,M14:Q14)</f>
        <v>0</v>
      </c>
      <c r="F14" s="325">
        <f t="shared" si="5"/>
        <v>0</v>
      </c>
      <c r="G14" s="330"/>
      <c r="H14" s="330"/>
      <c r="I14" s="330"/>
      <c r="J14" s="330"/>
      <c r="K14" s="330"/>
      <c r="L14" s="329">
        <f>D14-BE14</f>
        <v>0</v>
      </c>
      <c r="M14" s="330"/>
      <c r="N14" s="330"/>
      <c r="O14" s="330"/>
      <c r="P14" s="330"/>
      <c r="Q14" s="330"/>
      <c r="R14" s="325">
        <f t="shared" si="3"/>
        <v>0</v>
      </c>
      <c r="S14" s="330"/>
      <c r="T14" s="330"/>
      <c r="U14" s="330"/>
      <c r="V14" s="330"/>
      <c r="W14" s="330"/>
      <c r="X14" s="330"/>
      <c r="Y14" s="330"/>
      <c r="Z14" s="330"/>
      <c r="AA14" s="552">
        <f t="shared" si="4"/>
        <v>0</v>
      </c>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25">
        <f>SUM(AB14:BD14,M14:Q14,G14:K14,S14:Z14)</f>
        <v>0</v>
      </c>
      <c r="BF14" s="314">
        <f>L60</f>
        <v>0</v>
      </c>
      <c r="BG14" s="117">
        <f t="shared" si="1"/>
        <v>0</v>
      </c>
      <c r="BK14" s="587"/>
      <c r="BL14" s="576"/>
    </row>
    <row r="15" spans="1:64" x14ac:dyDescent="0.25">
      <c r="A15" s="319" t="s">
        <v>41</v>
      </c>
      <c r="B15" s="320" t="s">
        <v>40</v>
      </c>
      <c r="C15" s="314" t="s">
        <v>45</v>
      </c>
      <c r="D15" s="577">
        <v>15.5</v>
      </c>
      <c r="E15" s="328">
        <f>SUM(G15:L15,N15:Q15)</f>
        <v>0</v>
      </c>
      <c r="F15" s="325">
        <f t="shared" si="5"/>
        <v>0</v>
      </c>
      <c r="G15" s="330"/>
      <c r="H15" s="330"/>
      <c r="I15" s="330"/>
      <c r="J15" s="330"/>
      <c r="K15" s="330"/>
      <c r="L15" s="330"/>
      <c r="M15" s="329">
        <f>D15-BE15</f>
        <v>14.6</v>
      </c>
      <c r="N15" s="330"/>
      <c r="O15" s="330"/>
      <c r="P15" s="330"/>
      <c r="Q15" s="330"/>
      <c r="R15" s="325">
        <f t="shared" si="3"/>
        <v>0.9</v>
      </c>
      <c r="S15" s="330"/>
      <c r="T15" s="330"/>
      <c r="U15" s="330"/>
      <c r="V15" s="330"/>
      <c r="W15" s="330"/>
      <c r="X15" s="330"/>
      <c r="Y15" s="330"/>
      <c r="Z15" s="330"/>
      <c r="AA15" s="552">
        <f t="shared" si="4"/>
        <v>0</v>
      </c>
      <c r="AB15" s="330"/>
      <c r="AC15" s="330"/>
      <c r="AD15" s="330"/>
      <c r="AE15" s="330"/>
      <c r="AF15" s="330"/>
      <c r="AG15" s="330"/>
      <c r="AH15" s="330"/>
      <c r="AI15" s="330"/>
      <c r="AJ15" s="330"/>
      <c r="AK15" s="330"/>
      <c r="AL15" s="330"/>
      <c r="AM15" s="330"/>
      <c r="AN15" s="330"/>
      <c r="AO15" s="330"/>
      <c r="AP15" s="330"/>
      <c r="AQ15" s="330"/>
      <c r="AR15" s="330"/>
      <c r="AS15" s="330"/>
      <c r="AT15" s="330"/>
      <c r="AU15" s="330"/>
      <c r="AV15" s="330">
        <v>0.9</v>
      </c>
      <c r="AW15" s="330"/>
      <c r="AX15" s="330"/>
      <c r="AY15" s="330"/>
      <c r="AZ15" s="330"/>
      <c r="BA15" s="330"/>
      <c r="BB15" s="330"/>
      <c r="BC15" s="330"/>
      <c r="BD15" s="330"/>
      <c r="BE15" s="325">
        <f>SUM(AB15:BD15,N15:Q15,G15:L15,S15:Z15)</f>
        <v>0.9</v>
      </c>
      <c r="BF15" s="314">
        <f>M60</f>
        <v>14.6</v>
      </c>
      <c r="BG15" s="117">
        <f t="shared" si="1"/>
        <v>0.90000000000000036</v>
      </c>
      <c r="BK15" s="587"/>
      <c r="BL15" s="576"/>
    </row>
    <row r="16" spans="1:64" x14ac:dyDescent="0.25">
      <c r="A16" s="319"/>
      <c r="B16" s="333" t="s">
        <v>446</v>
      </c>
      <c r="C16" s="314" t="s">
        <v>447</v>
      </c>
      <c r="D16" s="577"/>
      <c r="E16" s="328">
        <f>SUM(G16:M16,O16:Q16)</f>
        <v>0</v>
      </c>
      <c r="F16" s="325">
        <f>SUM(G16:H16)</f>
        <v>0</v>
      </c>
      <c r="G16" s="330"/>
      <c r="H16" s="330"/>
      <c r="I16" s="330"/>
      <c r="J16" s="330"/>
      <c r="K16" s="330"/>
      <c r="L16" s="330"/>
      <c r="M16" s="330"/>
      <c r="N16" s="329">
        <f>D16-BE16</f>
        <v>0</v>
      </c>
      <c r="O16" s="330"/>
      <c r="P16" s="330"/>
      <c r="Q16" s="330"/>
      <c r="R16" s="325">
        <f t="shared" si="3"/>
        <v>0</v>
      </c>
      <c r="S16" s="330"/>
      <c r="T16" s="330"/>
      <c r="U16" s="330"/>
      <c r="V16" s="330"/>
      <c r="W16" s="330"/>
      <c r="X16" s="330"/>
      <c r="Y16" s="330"/>
      <c r="Z16" s="330"/>
      <c r="AA16" s="552">
        <f t="shared" si="4"/>
        <v>0</v>
      </c>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25">
        <f>SUM(AB16:BD16,O16:Q16,G16:M16,S16:Z16)</f>
        <v>0</v>
      </c>
      <c r="BF16" s="314">
        <f>N60</f>
        <v>0</v>
      </c>
      <c r="BG16" s="117"/>
      <c r="BK16" s="581"/>
      <c r="BL16" s="580"/>
    </row>
    <row r="17" spans="1:64" x14ac:dyDescent="0.25">
      <c r="A17" s="319" t="s">
        <v>42</v>
      </c>
      <c r="B17" s="320" t="s">
        <v>90</v>
      </c>
      <c r="C17" s="314" t="s">
        <v>78</v>
      </c>
      <c r="D17" s="577">
        <v>1.02</v>
      </c>
      <c r="E17" s="328">
        <f>SUM(G17:N17,P17:Q17)</f>
        <v>0</v>
      </c>
      <c r="F17" s="325">
        <f t="shared" si="5"/>
        <v>0</v>
      </c>
      <c r="G17" s="330"/>
      <c r="H17" s="330"/>
      <c r="I17" s="330"/>
      <c r="J17" s="330"/>
      <c r="K17" s="330"/>
      <c r="L17" s="330"/>
      <c r="M17" s="330"/>
      <c r="N17" s="330"/>
      <c r="O17" s="329">
        <f>D17-BE17</f>
        <v>0.55000000000000004</v>
      </c>
      <c r="P17" s="330"/>
      <c r="Q17" s="330"/>
      <c r="R17" s="325">
        <f t="shared" si="3"/>
        <v>0.47</v>
      </c>
      <c r="S17" s="330"/>
      <c r="T17" s="330"/>
      <c r="U17" s="330"/>
      <c r="V17" s="330"/>
      <c r="W17" s="330"/>
      <c r="X17" s="330"/>
      <c r="Y17" s="330"/>
      <c r="Z17" s="330"/>
      <c r="AA17" s="552">
        <f t="shared" si="4"/>
        <v>0.17</v>
      </c>
      <c r="AB17" s="330">
        <v>0.17</v>
      </c>
      <c r="AC17" s="330"/>
      <c r="AD17" s="330"/>
      <c r="AE17" s="330"/>
      <c r="AF17" s="330"/>
      <c r="AG17" s="330"/>
      <c r="AH17" s="330"/>
      <c r="AI17" s="330"/>
      <c r="AJ17" s="330"/>
      <c r="AK17" s="330"/>
      <c r="AL17" s="330"/>
      <c r="AM17" s="330"/>
      <c r="AN17" s="330"/>
      <c r="AO17" s="330"/>
      <c r="AP17" s="330"/>
      <c r="AQ17" s="330"/>
      <c r="AR17" s="330"/>
      <c r="AS17" s="330"/>
      <c r="AT17" s="330"/>
      <c r="AU17" s="330"/>
      <c r="AV17" s="330">
        <v>0.3</v>
      </c>
      <c r="AW17" s="330"/>
      <c r="AX17" s="330"/>
      <c r="AY17" s="330"/>
      <c r="AZ17" s="330"/>
      <c r="BA17" s="330"/>
      <c r="BB17" s="330"/>
      <c r="BC17" s="330"/>
      <c r="BD17" s="330"/>
      <c r="BE17" s="325">
        <f>SUM(AB17:BD17,P17:Q17,G17:N17,S17:Z17)</f>
        <v>0.47</v>
      </c>
      <c r="BF17" s="314">
        <f>O60</f>
        <v>0.55000000000000004</v>
      </c>
      <c r="BG17" s="117">
        <f t="shared" ref="BG17:BG27" si="6">D17-BF17</f>
        <v>0.47</v>
      </c>
      <c r="BK17" s="582"/>
      <c r="BL17" s="578"/>
    </row>
    <row r="18" spans="1:64" x14ac:dyDescent="0.25">
      <c r="A18" s="319" t="s">
        <v>52</v>
      </c>
      <c r="B18" s="320" t="s">
        <v>50</v>
      </c>
      <c r="C18" s="314" t="s">
        <v>51</v>
      </c>
      <c r="D18" s="590"/>
      <c r="E18" s="328">
        <f>SUM(G18:O18,Q18)</f>
        <v>0</v>
      </c>
      <c r="F18" s="325">
        <f t="shared" si="5"/>
        <v>0</v>
      </c>
      <c r="G18" s="330"/>
      <c r="H18" s="330"/>
      <c r="I18" s="330"/>
      <c r="J18" s="330"/>
      <c r="K18" s="330"/>
      <c r="L18" s="330"/>
      <c r="M18" s="330"/>
      <c r="N18" s="330"/>
      <c r="O18" s="330"/>
      <c r="P18" s="329">
        <f>D18-BE18</f>
        <v>0</v>
      </c>
      <c r="Q18" s="330"/>
      <c r="R18" s="325">
        <f t="shared" si="3"/>
        <v>0</v>
      </c>
      <c r="S18" s="330"/>
      <c r="T18" s="330"/>
      <c r="U18" s="330"/>
      <c r="V18" s="330"/>
      <c r="W18" s="330"/>
      <c r="X18" s="330"/>
      <c r="Y18" s="330"/>
      <c r="Z18" s="330"/>
      <c r="AA18" s="552">
        <f t="shared" si="4"/>
        <v>0</v>
      </c>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25">
        <f>SUM(AB18:BD18,Q18,G18:O18,S18:Z18)</f>
        <v>0</v>
      </c>
      <c r="BF18" s="314">
        <f>P60</f>
        <v>0</v>
      </c>
      <c r="BG18" s="117">
        <f t="shared" si="6"/>
        <v>0</v>
      </c>
      <c r="BK18" s="583"/>
      <c r="BL18" s="578"/>
    </row>
    <row r="19" spans="1:64" ht="16.5" thickBot="1" x14ac:dyDescent="0.3">
      <c r="A19" s="319" t="s">
        <v>192</v>
      </c>
      <c r="B19" s="320" t="s">
        <v>57</v>
      </c>
      <c r="C19" s="314" t="s">
        <v>58</v>
      </c>
      <c r="D19" s="589"/>
      <c r="E19" s="328">
        <f>SUM(G19:P19)</f>
        <v>0</v>
      </c>
      <c r="F19" s="325">
        <f>SUM(G19:H19)</f>
        <v>0</v>
      </c>
      <c r="G19" s="330"/>
      <c r="H19" s="330"/>
      <c r="I19" s="330"/>
      <c r="J19" s="330"/>
      <c r="K19" s="330"/>
      <c r="L19" s="330"/>
      <c r="M19" s="330"/>
      <c r="N19" s="330"/>
      <c r="O19" s="330"/>
      <c r="P19" s="330"/>
      <c r="Q19" s="329">
        <f>D19-BE19</f>
        <v>0</v>
      </c>
      <c r="R19" s="325">
        <f t="shared" si="3"/>
        <v>0</v>
      </c>
      <c r="S19" s="330"/>
      <c r="T19" s="330"/>
      <c r="U19" s="330"/>
      <c r="V19" s="330"/>
      <c r="W19" s="330"/>
      <c r="X19" s="330"/>
      <c r="Y19" s="330"/>
      <c r="Z19" s="330"/>
      <c r="AA19" s="552">
        <f t="shared" si="4"/>
        <v>0</v>
      </c>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25">
        <f>SUM(AB19:BD19,G19:P19,S19:Z19)</f>
        <v>0</v>
      </c>
      <c r="BF19" s="314">
        <f>Q60</f>
        <v>0</v>
      </c>
      <c r="BG19" s="117">
        <f t="shared" si="6"/>
        <v>0</v>
      </c>
      <c r="BK19" s="583"/>
      <c r="BL19" s="578"/>
    </row>
    <row r="20" spans="1:64" x14ac:dyDescent="0.25">
      <c r="A20" s="319">
        <v>2</v>
      </c>
      <c r="B20" s="319" t="s">
        <v>36</v>
      </c>
      <c r="C20" s="314" t="s">
        <v>28</v>
      </c>
      <c r="D20" s="590">
        <f>D21+D22+D23+D24+D25+D26+D27+D28+D29+D46+D47+D48+D49+D50+D51+D52+D53+D54+D55+D56+D57</f>
        <v>250.65</v>
      </c>
      <c r="E20" s="328">
        <f>SUM(G20:Q20)</f>
        <v>0</v>
      </c>
      <c r="F20" s="325">
        <f>SUM(G20:H20)</f>
        <v>0</v>
      </c>
      <c r="G20" s="325">
        <f t="shared" ref="G20:Q20" si="7">SUM(G21:G28,G30:G57)</f>
        <v>0</v>
      </c>
      <c r="H20" s="325">
        <f t="shared" si="7"/>
        <v>0</v>
      </c>
      <c r="I20" s="325">
        <f t="shared" si="7"/>
        <v>0</v>
      </c>
      <c r="J20" s="325">
        <f t="shared" si="7"/>
        <v>0</v>
      </c>
      <c r="K20" s="325">
        <f t="shared" si="7"/>
        <v>0</v>
      </c>
      <c r="L20" s="325">
        <f t="shared" si="7"/>
        <v>0</v>
      </c>
      <c r="M20" s="325">
        <f t="shared" si="7"/>
        <v>0</v>
      </c>
      <c r="N20" s="325">
        <f t="shared" si="7"/>
        <v>0</v>
      </c>
      <c r="O20" s="325">
        <f t="shared" si="7"/>
        <v>0</v>
      </c>
      <c r="P20" s="325">
        <f t="shared" si="7"/>
        <v>0</v>
      </c>
      <c r="Q20" s="325">
        <f t="shared" si="7"/>
        <v>0</v>
      </c>
      <c r="R20" s="329">
        <f>D20-BE20</f>
        <v>239.45000000000002</v>
      </c>
      <c r="S20" s="325">
        <f>SUM(S30:S57,S22:S28)</f>
        <v>0</v>
      </c>
      <c r="T20" s="325">
        <f>SUM(T30:T57,T21,T23:T28)</f>
        <v>0</v>
      </c>
      <c r="U20" s="325">
        <f>SUM(U21:U22,U30:U57,U24:U28)</f>
        <v>0</v>
      </c>
      <c r="V20" s="325">
        <f>SUM(V21:V23,V30:V57,V25:V28)</f>
        <v>0</v>
      </c>
      <c r="W20" s="325">
        <f>SUM(W21:W24,W30:W57,W26:W28)</f>
        <v>1.78</v>
      </c>
      <c r="X20" s="325">
        <f>SUM(X21:X25,X30:X57,X27:X28)</f>
        <v>0</v>
      </c>
      <c r="Y20" s="325">
        <f>SUM(Y21:Y26,Y30:Y57,Y28)</f>
        <v>0</v>
      </c>
      <c r="Z20" s="325">
        <f>SUM(Z21:Z27,Z30:Z57)</f>
        <v>0</v>
      </c>
      <c r="AA20" s="551">
        <f>SUM(AA21:AA28,AA30:AA57)</f>
        <v>6.1399999999999988</v>
      </c>
      <c r="AB20" s="325">
        <f>SUM(AB21:AB28,AB31:AB57)</f>
        <v>6.1</v>
      </c>
      <c r="AC20" s="325">
        <f>SUM(AC21:AC28,AC32:AC57,AC30:AC30)</f>
        <v>0</v>
      </c>
      <c r="AD20" s="325">
        <f>SUM(AD21:AD28,AD33:AD57,AD30:AD31)</f>
        <v>0</v>
      </c>
      <c r="AE20" s="325">
        <f>SUM(AE21:AE28,AE34:AE57,AE30:AE32)</f>
        <v>0</v>
      </c>
      <c r="AF20" s="325">
        <f>SUM(AF21:AF28,AF35:AF57,AF30:AF33)</f>
        <v>0</v>
      </c>
      <c r="AG20" s="325">
        <f>SUM(AG21:AG28,AG36:AG57,AG30:AG34)</f>
        <v>0</v>
      </c>
      <c r="AH20" s="325">
        <f>SUM(AH21:AH28,AH37:AH57,AH30:AH35)</f>
        <v>0.02</v>
      </c>
      <c r="AI20" s="325">
        <f>SUM(AI21:AI28,AI38:AI57,AI30:AI36)</f>
        <v>0.02</v>
      </c>
      <c r="AJ20" s="325">
        <f>SUM(AJ21:AJ28,AJ39:AJ57,AJ30:AJ37)</f>
        <v>0</v>
      </c>
      <c r="AK20" s="325">
        <f>SUM(AK21:AK28,AK40:AK57,AK30:AK38)</f>
        <v>0</v>
      </c>
      <c r="AL20" s="325">
        <f>SUM(AL21:AL28,AL41:AL57,AL30:AL39)</f>
        <v>0</v>
      </c>
      <c r="AM20" s="325">
        <f>SUM(AM21:AM28,AM42:AM57,AM30:AM40)</f>
        <v>0</v>
      </c>
      <c r="AN20" s="325">
        <f>SUM(AN21:AN28,AN43:AN57,AN30:AN41)</f>
        <v>0</v>
      </c>
      <c r="AO20" s="325">
        <f>SUM(AO21:AO28,AO44:AO57,AO30:AO42)</f>
        <v>0</v>
      </c>
      <c r="AP20" s="325">
        <f>SUM(AP21:AP28,AP45:AP57,AP30:AP43)</f>
        <v>0</v>
      </c>
      <c r="AQ20" s="325">
        <f>SUM(AQ21:AQ28,AQ46:AQ57,AQ30:AQ44)</f>
        <v>0</v>
      </c>
      <c r="AR20" s="325">
        <f>SUM(AR21:AR28,AR47:AR57,AR30:AR45)</f>
        <v>0</v>
      </c>
      <c r="AS20" s="325">
        <f>SUM(AS21:AS28,AS48:AS57,AS30:AS46)</f>
        <v>0</v>
      </c>
      <c r="AT20" s="325">
        <f>SUM(AT21:AT28,AT49:AT57,AT30:AT47)</f>
        <v>3.1500000000000004</v>
      </c>
      <c r="AU20" s="325">
        <f>SUM(AU21:AU28,AU50:AU57,AU30:AU48)</f>
        <v>0</v>
      </c>
      <c r="AV20" s="325">
        <f>SUM(AV21:AV28,AV51:AV57,AV30:AV49)</f>
        <v>0</v>
      </c>
      <c r="AW20" s="325">
        <f>SUM(AW21:AW28,AW52:AW57,AW30:AW50)</f>
        <v>0.13</v>
      </c>
      <c r="AX20" s="325">
        <f>SUM(AX21:AX28,AX53:AX57,AX30:AX51)</f>
        <v>0</v>
      </c>
      <c r="AY20" s="325">
        <f>SUM(AY21:AY28,AY54:AY57,AY30:AY52)</f>
        <v>0</v>
      </c>
      <c r="AZ20" s="325">
        <f>SUM(AZ21:AZ28,AZ55:AZ57,AZ30:AZ53)</f>
        <v>0</v>
      </c>
      <c r="BA20" s="325">
        <f>SUM(BA21:BA28,BA56:BA57,BA30:BA54)</f>
        <v>0</v>
      </c>
      <c r="BB20" s="325">
        <f>SUM(BB21:BB28,BB57,BB30:BB55)</f>
        <v>0</v>
      </c>
      <c r="BC20" s="325">
        <f>SUM(BC21:BC28,BC30:BC56)</f>
        <v>0</v>
      </c>
      <c r="BD20" s="325">
        <f>SUM(BD21:BD28,BD30:BD57)</f>
        <v>0</v>
      </c>
      <c r="BE20" s="325">
        <f>SUM(BE21:BE28,BE30:BE57)</f>
        <v>11.2</v>
      </c>
      <c r="BF20" s="314">
        <f>R60</f>
        <v>304.64999999999998</v>
      </c>
      <c r="BG20" s="117">
        <f t="shared" si="6"/>
        <v>-53.999999999999972</v>
      </c>
      <c r="BH20" s="292"/>
      <c r="BI20" s="293"/>
      <c r="BK20" s="582"/>
      <c r="BL20" s="578"/>
    </row>
    <row r="21" spans="1:64" x14ac:dyDescent="0.25">
      <c r="A21" s="319" t="s">
        <v>21</v>
      </c>
      <c r="B21" s="320" t="s">
        <v>17</v>
      </c>
      <c r="C21" s="314" t="s">
        <v>29</v>
      </c>
      <c r="D21" s="578">
        <v>0.78</v>
      </c>
      <c r="E21" s="328">
        <f>SUM(G21:Q21)</f>
        <v>0</v>
      </c>
      <c r="F21" s="325">
        <f t="shared" ref="F21:F56" si="8">SUM(G21:H21)</f>
        <v>0</v>
      </c>
      <c r="G21" s="330"/>
      <c r="H21" s="330"/>
      <c r="I21" s="330"/>
      <c r="J21" s="330"/>
      <c r="K21" s="330"/>
      <c r="L21" s="330"/>
      <c r="M21" s="330"/>
      <c r="N21" s="330"/>
      <c r="O21" s="330"/>
      <c r="P21" s="330"/>
      <c r="Q21" s="330"/>
      <c r="R21" s="325">
        <f>SUM(T21:Z21,AB21:BC21)</f>
        <v>0</v>
      </c>
      <c r="S21" s="329">
        <f>D21-BE21</f>
        <v>0.78</v>
      </c>
      <c r="T21" s="330"/>
      <c r="U21" s="330"/>
      <c r="V21" s="330"/>
      <c r="W21" s="330"/>
      <c r="X21" s="330"/>
      <c r="Y21" s="330"/>
      <c r="Z21" s="330"/>
      <c r="AA21" s="551">
        <f>SUM(AB21:AQ21)</f>
        <v>0</v>
      </c>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25">
        <f>SUM(AB21:BD21,G21:Q21,T21:Z21)</f>
        <v>0</v>
      </c>
      <c r="BF21" s="314">
        <f>S60</f>
        <v>0.93</v>
      </c>
      <c r="BG21" s="117">
        <f t="shared" si="6"/>
        <v>-0.15000000000000002</v>
      </c>
      <c r="BH21" s="294"/>
      <c r="BI21" s="295"/>
      <c r="BK21" s="583"/>
      <c r="BL21" s="578"/>
    </row>
    <row r="22" spans="1:64" x14ac:dyDescent="0.25">
      <c r="A22" s="319" t="s">
        <v>10</v>
      </c>
      <c r="B22" s="320" t="s">
        <v>18</v>
      </c>
      <c r="C22" s="314" t="s">
        <v>30</v>
      </c>
      <c r="D22" s="578">
        <v>0.98</v>
      </c>
      <c r="E22" s="328">
        <f>SUM(G22:Q22)</f>
        <v>0</v>
      </c>
      <c r="F22" s="325">
        <f t="shared" si="8"/>
        <v>0</v>
      </c>
      <c r="G22" s="330"/>
      <c r="H22" s="330"/>
      <c r="I22" s="330"/>
      <c r="J22" s="330"/>
      <c r="K22" s="330"/>
      <c r="L22" s="330"/>
      <c r="M22" s="330"/>
      <c r="N22" s="330"/>
      <c r="O22" s="330"/>
      <c r="P22" s="330"/>
      <c r="Q22" s="330"/>
      <c r="R22" s="325">
        <f>SUM(S22,U22:Z22,AB22:BC22)</f>
        <v>0</v>
      </c>
      <c r="S22" s="330"/>
      <c r="T22" s="329">
        <f>D22-BE22</f>
        <v>0.98</v>
      </c>
      <c r="U22" s="330"/>
      <c r="V22" s="330"/>
      <c r="W22" s="330"/>
      <c r="X22" s="330"/>
      <c r="Y22" s="330"/>
      <c r="Z22" s="330"/>
      <c r="AA22" s="551">
        <f t="shared" ref="AA22:AA28" si="9">SUM(AB22:AQ22)</f>
        <v>0</v>
      </c>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25">
        <f>SUM(AB22:BD22,G22:Q22,U22:Z22,S22)</f>
        <v>0</v>
      </c>
      <c r="BF22" s="314">
        <f>T60</f>
        <v>1.1299999999999999</v>
      </c>
      <c r="BG22" s="117">
        <f t="shared" si="6"/>
        <v>-0.14999999999999991</v>
      </c>
      <c r="BH22" s="296"/>
      <c r="BI22" s="295"/>
      <c r="BK22" s="583"/>
      <c r="BL22" s="578"/>
    </row>
    <row r="23" spans="1:64" x14ac:dyDescent="0.25">
      <c r="A23" s="319" t="s">
        <v>11</v>
      </c>
      <c r="B23" s="320" t="s">
        <v>19</v>
      </c>
      <c r="C23" s="314" t="s">
        <v>131</v>
      </c>
      <c r="D23" s="590"/>
      <c r="E23" s="328">
        <f t="shared" ref="E23:E58" si="10">SUM(G23:Q23)</f>
        <v>0</v>
      </c>
      <c r="F23" s="325">
        <f t="shared" si="8"/>
        <v>0</v>
      </c>
      <c r="G23" s="330"/>
      <c r="H23" s="330"/>
      <c r="I23" s="330"/>
      <c r="J23" s="330"/>
      <c r="K23" s="330"/>
      <c r="L23" s="330"/>
      <c r="M23" s="330"/>
      <c r="N23" s="330"/>
      <c r="O23" s="330"/>
      <c r="P23" s="330"/>
      <c r="Q23" s="330"/>
      <c r="R23" s="325">
        <f>SUM(S23:T23,V23:Z23,AB23:BC23)</f>
        <v>0</v>
      </c>
      <c r="S23" s="330"/>
      <c r="T23" s="330"/>
      <c r="U23" s="329">
        <f>D23-BE23</f>
        <v>0</v>
      </c>
      <c r="V23" s="330"/>
      <c r="W23" s="330"/>
      <c r="X23" s="330"/>
      <c r="Y23" s="330"/>
      <c r="Z23" s="330"/>
      <c r="AA23" s="551">
        <f t="shared" si="9"/>
        <v>0</v>
      </c>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25">
        <f>SUM(AB23:BD23,G23:Q23,V23:Z23,S23:T23)</f>
        <v>0</v>
      </c>
      <c r="BF23" s="314">
        <f>U60</f>
        <v>0</v>
      </c>
      <c r="BG23" s="117">
        <f t="shared" si="6"/>
        <v>0</v>
      </c>
      <c r="BH23" s="296"/>
      <c r="BI23" s="295"/>
      <c r="BK23" s="583"/>
      <c r="BL23" s="578"/>
    </row>
    <row r="24" spans="1:64" x14ac:dyDescent="0.25">
      <c r="A24" s="319" t="s">
        <v>13</v>
      </c>
      <c r="B24" s="320" t="s">
        <v>91</v>
      </c>
      <c r="C24" s="314" t="s">
        <v>135</v>
      </c>
      <c r="D24" s="590"/>
      <c r="E24" s="328">
        <f t="shared" si="10"/>
        <v>0</v>
      </c>
      <c r="F24" s="325">
        <f t="shared" si="8"/>
        <v>0</v>
      </c>
      <c r="G24" s="330"/>
      <c r="H24" s="330"/>
      <c r="I24" s="330"/>
      <c r="J24" s="330"/>
      <c r="K24" s="330"/>
      <c r="L24" s="330"/>
      <c r="M24" s="330"/>
      <c r="N24" s="330"/>
      <c r="O24" s="330"/>
      <c r="P24" s="330"/>
      <c r="Q24" s="330"/>
      <c r="R24" s="325">
        <f>SUM(S24:U24,AB24:BC24,W24:Z24)</f>
        <v>0</v>
      </c>
      <c r="S24" s="330"/>
      <c r="T24" s="330"/>
      <c r="U24" s="330"/>
      <c r="V24" s="329">
        <f>D24-BE24</f>
        <v>0</v>
      </c>
      <c r="W24" s="330"/>
      <c r="X24" s="330"/>
      <c r="Y24" s="330"/>
      <c r="Z24" s="330"/>
      <c r="AA24" s="551">
        <f t="shared" si="9"/>
        <v>0</v>
      </c>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25">
        <f>SUM(AB24:BD24,G24:Q24,W24:Z24,S24:U24)</f>
        <v>0</v>
      </c>
      <c r="BF24" s="314">
        <f>V60</f>
        <v>0</v>
      </c>
      <c r="BG24" s="117">
        <f t="shared" si="6"/>
        <v>0</v>
      </c>
      <c r="BH24" s="296"/>
      <c r="BI24" s="295"/>
      <c r="BK24" s="583"/>
      <c r="BL24" s="578"/>
    </row>
    <row r="25" spans="1:64" x14ac:dyDescent="0.25">
      <c r="A25" s="319" t="s">
        <v>14</v>
      </c>
      <c r="B25" s="320" t="s">
        <v>92</v>
      </c>
      <c r="C25" s="314" t="s">
        <v>133</v>
      </c>
      <c r="D25" s="578">
        <v>1.59</v>
      </c>
      <c r="E25" s="328">
        <f t="shared" si="10"/>
        <v>0</v>
      </c>
      <c r="F25" s="325">
        <f t="shared" si="8"/>
        <v>0</v>
      </c>
      <c r="G25" s="330"/>
      <c r="H25" s="330"/>
      <c r="I25" s="330"/>
      <c r="J25" s="330"/>
      <c r="K25" s="330"/>
      <c r="L25" s="330"/>
      <c r="M25" s="330"/>
      <c r="N25" s="330"/>
      <c r="O25" s="330"/>
      <c r="P25" s="330"/>
      <c r="Q25" s="330"/>
      <c r="R25" s="325">
        <f>SUM(S25:V25,AB25:BC25,X25:Z25)</f>
        <v>0</v>
      </c>
      <c r="S25" s="330"/>
      <c r="T25" s="330"/>
      <c r="U25" s="330"/>
      <c r="V25" s="330"/>
      <c r="W25" s="329">
        <f>D25-BE25</f>
        <v>1.59</v>
      </c>
      <c r="X25" s="330"/>
      <c r="Y25" s="330"/>
      <c r="Z25" s="330"/>
      <c r="AA25" s="551">
        <f t="shared" si="9"/>
        <v>0</v>
      </c>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25">
        <f>SUM(AB25:BD25,G25:Q25,X25:Z25,S25:V25)</f>
        <v>0</v>
      </c>
      <c r="BF25" s="314">
        <f>W60</f>
        <v>8.74</v>
      </c>
      <c r="BG25" s="117">
        <f t="shared" si="6"/>
        <v>-7.15</v>
      </c>
      <c r="BH25" s="296"/>
      <c r="BI25" s="295"/>
      <c r="BK25" s="583"/>
      <c r="BL25" s="578"/>
    </row>
    <row r="26" spans="1:64" x14ac:dyDescent="0.25">
      <c r="A26" s="319" t="s">
        <v>22</v>
      </c>
      <c r="B26" s="320" t="s">
        <v>93</v>
      </c>
      <c r="C26" s="314" t="s">
        <v>53</v>
      </c>
      <c r="D26" s="578">
        <v>3.61</v>
      </c>
      <c r="E26" s="328">
        <f t="shared" si="10"/>
        <v>0</v>
      </c>
      <c r="F26" s="325">
        <f t="shared" si="8"/>
        <v>0</v>
      </c>
      <c r="G26" s="330"/>
      <c r="H26" s="330"/>
      <c r="I26" s="330"/>
      <c r="J26" s="330"/>
      <c r="K26" s="330"/>
      <c r="L26" s="330"/>
      <c r="M26" s="330"/>
      <c r="N26" s="330"/>
      <c r="O26" s="330"/>
      <c r="P26" s="330"/>
      <c r="Q26" s="330"/>
      <c r="R26" s="325">
        <f>SUM(S26:W26,AB26:BC26,Y26:Z26)</f>
        <v>0.01</v>
      </c>
      <c r="S26" s="330"/>
      <c r="T26" s="330"/>
      <c r="U26" s="330"/>
      <c r="V26" s="330"/>
      <c r="W26" s="330"/>
      <c r="X26" s="329">
        <f>D26-BE26</f>
        <v>3.6</v>
      </c>
      <c r="Y26" s="330"/>
      <c r="Z26" s="330"/>
      <c r="AA26" s="551">
        <f t="shared" si="9"/>
        <v>0.01</v>
      </c>
      <c r="AB26" s="330">
        <v>0.01</v>
      </c>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25">
        <f>SUM(AB26:BD26,G26:Q26,Y26:Z26,S26:W26)</f>
        <v>0.01</v>
      </c>
      <c r="BF26" s="314">
        <f>X60</f>
        <v>3.6</v>
      </c>
      <c r="BG26" s="117">
        <f t="shared" si="6"/>
        <v>9.9999999999997868E-3</v>
      </c>
      <c r="BH26" s="296"/>
      <c r="BI26" s="295"/>
      <c r="BK26" s="583"/>
      <c r="BL26" s="578"/>
    </row>
    <row r="27" spans="1:64" x14ac:dyDescent="0.25">
      <c r="A27" s="319" t="s">
        <v>23</v>
      </c>
      <c r="B27" s="320" t="s">
        <v>94</v>
      </c>
      <c r="C27" s="314" t="s">
        <v>46</v>
      </c>
      <c r="D27" s="578"/>
      <c r="E27" s="328">
        <f t="shared" si="10"/>
        <v>0</v>
      </c>
      <c r="F27" s="325">
        <f t="shared" si="8"/>
        <v>0</v>
      </c>
      <c r="G27" s="330"/>
      <c r="H27" s="330"/>
      <c r="I27" s="330"/>
      <c r="J27" s="330"/>
      <c r="K27" s="330"/>
      <c r="L27" s="330"/>
      <c r="M27" s="330"/>
      <c r="N27" s="330"/>
      <c r="O27" s="330"/>
      <c r="P27" s="330"/>
      <c r="Q27" s="330"/>
      <c r="R27" s="325">
        <f>SUM(S27:X27,AB27:BC27,Z27)</f>
        <v>0</v>
      </c>
      <c r="S27" s="330"/>
      <c r="T27" s="330"/>
      <c r="U27" s="330"/>
      <c r="V27" s="330"/>
      <c r="W27" s="330"/>
      <c r="X27" s="330"/>
      <c r="Y27" s="329">
        <f>D27-BE27</f>
        <v>0</v>
      </c>
      <c r="Z27" s="330"/>
      <c r="AA27" s="551">
        <f t="shared" si="9"/>
        <v>0</v>
      </c>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25">
        <f>SUM(AB27:BD27,G27:Q27,Z27,S27:X27)</f>
        <v>0</v>
      </c>
      <c r="BF27" s="314">
        <f>Y60</f>
        <v>0</v>
      </c>
      <c r="BG27" s="117">
        <f t="shared" si="6"/>
        <v>0</v>
      </c>
      <c r="BH27" s="296"/>
      <c r="BI27" s="295"/>
      <c r="BK27" s="583"/>
      <c r="BL27" s="578"/>
    </row>
    <row r="28" spans="1:64" x14ac:dyDescent="0.25">
      <c r="A28" s="319"/>
      <c r="B28" s="320" t="s">
        <v>106</v>
      </c>
      <c r="C28" s="314" t="s">
        <v>54</v>
      </c>
      <c r="D28" s="578"/>
      <c r="E28" s="328">
        <f t="shared" si="10"/>
        <v>0</v>
      </c>
      <c r="F28" s="325">
        <f t="shared" si="8"/>
        <v>0</v>
      </c>
      <c r="G28" s="330"/>
      <c r="H28" s="330"/>
      <c r="I28" s="330"/>
      <c r="J28" s="330"/>
      <c r="K28" s="330"/>
      <c r="L28" s="330"/>
      <c r="M28" s="330"/>
      <c r="N28" s="330"/>
      <c r="O28" s="330"/>
      <c r="P28" s="330"/>
      <c r="Q28" s="330"/>
      <c r="R28" s="325">
        <f>SUM(S28:Y28,AB28:BC28)</f>
        <v>0</v>
      </c>
      <c r="S28" s="330"/>
      <c r="T28" s="330"/>
      <c r="U28" s="330"/>
      <c r="V28" s="330"/>
      <c r="W28" s="330"/>
      <c r="X28" s="330"/>
      <c r="Y28" s="330"/>
      <c r="Z28" s="329">
        <f>D28-BE28</f>
        <v>0</v>
      </c>
      <c r="AA28" s="551">
        <f t="shared" si="9"/>
        <v>0</v>
      </c>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25">
        <f>SUM(AB28:BD28,G28:Q28,S28:Y28)</f>
        <v>0</v>
      </c>
      <c r="BF28" s="314">
        <f>Z60</f>
        <v>0</v>
      </c>
      <c r="BG28" s="117"/>
      <c r="BH28" s="296"/>
      <c r="BI28" s="295"/>
      <c r="BK28" s="583"/>
      <c r="BL28" s="578"/>
    </row>
    <row r="29" spans="1:64" s="554" customFormat="1" x14ac:dyDescent="0.25">
      <c r="A29" s="555" t="s">
        <v>47</v>
      </c>
      <c r="B29" s="556" t="s">
        <v>139</v>
      </c>
      <c r="C29" s="557" t="s">
        <v>31</v>
      </c>
      <c r="D29" s="595">
        <f>SUM(D30:D45)</f>
        <v>120.37</v>
      </c>
      <c r="E29" s="559">
        <f t="shared" si="10"/>
        <v>0</v>
      </c>
      <c r="F29" s="551">
        <f t="shared" si="8"/>
        <v>0</v>
      </c>
      <c r="G29" s="551">
        <f>SUM(G30:G45)</f>
        <v>0</v>
      </c>
      <c r="H29" s="551">
        <f t="shared" ref="H29:Z29" si="11">SUM(H30:H45)</f>
        <v>0</v>
      </c>
      <c r="I29" s="551">
        <f t="shared" si="11"/>
        <v>0</v>
      </c>
      <c r="J29" s="551">
        <f t="shared" si="11"/>
        <v>0</v>
      </c>
      <c r="K29" s="551">
        <f t="shared" si="11"/>
        <v>0</v>
      </c>
      <c r="L29" s="551">
        <f t="shared" si="11"/>
        <v>0</v>
      </c>
      <c r="M29" s="551">
        <f t="shared" si="11"/>
        <v>0</v>
      </c>
      <c r="N29" s="551">
        <f t="shared" si="11"/>
        <v>0</v>
      </c>
      <c r="O29" s="551">
        <f t="shared" si="11"/>
        <v>0</v>
      </c>
      <c r="P29" s="551">
        <f t="shared" si="11"/>
        <v>0</v>
      </c>
      <c r="Q29" s="551">
        <f t="shared" si="11"/>
        <v>0</v>
      </c>
      <c r="R29" s="551">
        <f t="shared" si="11"/>
        <v>3.3900000000000006</v>
      </c>
      <c r="S29" s="551">
        <f t="shared" si="11"/>
        <v>0</v>
      </c>
      <c r="T29" s="551">
        <f t="shared" si="11"/>
        <v>0</v>
      </c>
      <c r="U29" s="551">
        <f t="shared" si="11"/>
        <v>0</v>
      </c>
      <c r="V29" s="551">
        <f t="shared" si="11"/>
        <v>0</v>
      </c>
      <c r="W29" s="551">
        <f t="shared" si="11"/>
        <v>0.28000000000000003</v>
      </c>
      <c r="X29" s="551">
        <f t="shared" si="11"/>
        <v>0</v>
      </c>
      <c r="Y29" s="551">
        <f t="shared" si="11"/>
        <v>0</v>
      </c>
      <c r="Z29" s="551">
        <f t="shared" si="11"/>
        <v>0</v>
      </c>
      <c r="AA29" s="551">
        <f>D29-BE29</f>
        <v>116.98</v>
      </c>
      <c r="AB29" s="551">
        <f>SUM(AB31:AB45)</f>
        <v>0.64</v>
      </c>
      <c r="AC29" s="551">
        <f>SUM(AC30,AC32:AC45)</f>
        <v>0</v>
      </c>
      <c r="AD29" s="551">
        <f>SUM(AD30:AD31,AD33:AD45)</f>
        <v>0</v>
      </c>
      <c r="AE29" s="551">
        <f>SUM(AE30:AE32,AE34:AE45)</f>
        <v>0</v>
      </c>
      <c r="AF29" s="551">
        <f>SUM(AF30:AF33,AF35:AF45)</f>
        <v>0</v>
      </c>
      <c r="AG29" s="551">
        <f>SUM(AG30:AG34,AG36:AG45)</f>
        <v>0</v>
      </c>
      <c r="AH29" s="551">
        <f>SUM(AH30:AH35,AH37:AH45)</f>
        <v>0.02</v>
      </c>
      <c r="AI29" s="551">
        <f>SUM(AI30:AI36,AI38:AI45)</f>
        <v>0</v>
      </c>
      <c r="AJ29" s="551">
        <f>SUM(AJ30:AJ37,AJ39:AJ45)</f>
        <v>0</v>
      </c>
      <c r="AK29" s="551">
        <f>SUM(AK30:AK38,AK40:AK45)</f>
        <v>0</v>
      </c>
      <c r="AL29" s="551">
        <f>SUM(AL30:AL39,AL41:AL45)</f>
        <v>0</v>
      </c>
      <c r="AM29" s="551">
        <f>SUM(AM30:AM40,AM42:AM45)</f>
        <v>0</v>
      </c>
      <c r="AN29" s="551">
        <f>SUM(AN30:AN41,AN43:AN45)</f>
        <v>0</v>
      </c>
      <c r="AO29" s="551">
        <f>SUM(AO30:AO42,AO44:AO45)</f>
        <v>0</v>
      </c>
      <c r="AP29" s="551">
        <f>SUM(AP30:AP43,AP45)</f>
        <v>0</v>
      </c>
      <c r="AQ29" s="551">
        <f>SUM(AQ30:AQ44)</f>
        <v>0</v>
      </c>
      <c r="AR29" s="551">
        <f>SUM(AR30:AR45)</f>
        <v>0</v>
      </c>
      <c r="AS29" s="551">
        <f t="shared" ref="AS29:BD29" si="12">SUM(AS30:AS45)</f>
        <v>0</v>
      </c>
      <c r="AT29" s="551">
        <f t="shared" si="12"/>
        <v>2.4500000000000002</v>
      </c>
      <c r="AU29" s="551">
        <f t="shared" si="12"/>
        <v>0</v>
      </c>
      <c r="AV29" s="551">
        <f t="shared" si="12"/>
        <v>0</v>
      </c>
      <c r="AW29" s="551">
        <f t="shared" si="12"/>
        <v>0</v>
      </c>
      <c r="AX29" s="551">
        <f t="shared" si="12"/>
        <v>0</v>
      </c>
      <c r="AY29" s="551">
        <f t="shared" si="12"/>
        <v>0</v>
      </c>
      <c r="AZ29" s="551">
        <f t="shared" si="12"/>
        <v>0</v>
      </c>
      <c r="BA29" s="551">
        <f t="shared" si="12"/>
        <v>0</v>
      </c>
      <c r="BB29" s="551">
        <f t="shared" si="12"/>
        <v>0</v>
      </c>
      <c r="BC29" s="551">
        <f t="shared" si="12"/>
        <v>0</v>
      </c>
      <c r="BD29" s="551">
        <f t="shared" si="12"/>
        <v>0</v>
      </c>
      <c r="BE29" s="551">
        <f>SUM(BE30:BE45)</f>
        <v>3.3900000000000006</v>
      </c>
      <c r="BF29" s="557">
        <f>AA60</f>
        <v>125.74000000000001</v>
      </c>
      <c r="BG29" s="560">
        <f>D29-BF29</f>
        <v>-5.3700000000000045</v>
      </c>
      <c r="BH29" s="561"/>
      <c r="BI29" s="562"/>
      <c r="BK29" s="583"/>
      <c r="BL29" s="578"/>
    </row>
    <row r="30" spans="1:64" x14ac:dyDescent="0.25">
      <c r="A30" s="319" t="s">
        <v>442</v>
      </c>
      <c r="B30" s="320" t="s">
        <v>248</v>
      </c>
      <c r="C30" s="314" t="s">
        <v>249</v>
      </c>
      <c r="D30" s="579">
        <v>81.98</v>
      </c>
      <c r="E30" s="328">
        <f t="shared" si="10"/>
        <v>0</v>
      </c>
      <c r="F30" s="325">
        <f t="shared" si="8"/>
        <v>0</v>
      </c>
      <c r="G30" s="330"/>
      <c r="H30" s="330"/>
      <c r="I30" s="330"/>
      <c r="J30" s="330"/>
      <c r="K30" s="330"/>
      <c r="L30" s="330"/>
      <c r="M30" s="330"/>
      <c r="N30" s="330"/>
      <c r="O30" s="330"/>
      <c r="P30" s="330"/>
      <c r="Q30" s="330"/>
      <c r="R30" s="325">
        <f>SUM(S30:Z30,AC30:BC30)</f>
        <v>0.02</v>
      </c>
      <c r="S30" s="330"/>
      <c r="T30" s="330"/>
      <c r="U30" s="330"/>
      <c r="V30" s="330"/>
      <c r="W30" s="330"/>
      <c r="X30" s="330"/>
      <c r="Y30" s="330"/>
      <c r="Z30" s="330"/>
      <c r="AA30" s="551">
        <f>SUM(AC30:AQ30)</f>
        <v>0.02</v>
      </c>
      <c r="AB30" s="337">
        <f>D30-BE30</f>
        <v>81.960000000000008</v>
      </c>
      <c r="AC30" s="330"/>
      <c r="AD30" s="330"/>
      <c r="AE30" s="330"/>
      <c r="AF30" s="330"/>
      <c r="AG30" s="330"/>
      <c r="AH30" s="330">
        <v>0.02</v>
      </c>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25">
        <f>SUM(G30:Q30,S30:Z30,AC30:BD30)</f>
        <v>0.02</v>
      </c>
      <c r="BF30" s="314">
        <f>AB60</f>
        <v>90.570000000000007</v>
      </c>
      <c r="BG30" s="117">
        <f t="shared" ref="BG30:BG58" si="13">D30-BF30</f>
        <v>-8.5900000000000034</v>
      </c>
      <c r="BH30" s="296"/>
      <c r="BI30" s="295"/>
      <c r="BK30" s="583"/>
      <c r="BL30" s="578"/>
    </row>
    <row r="31" spans="1:64" x14ac:dyDescent="0.25">
      <c r="A31" s="319" t="s">
        <v>442</v>
      </c>
      <c r="B31" s="320" t="s">
        <v>257</v>
      </c>
      <c r="C31" s="314" t="s">
        <v>258</v>
      </c>
      <c r="D31" s="578">
        <v>3.61</v>
      </c>
      <c r="E31" s="328">
        <f t="shared" si="10"/>
        <v>0</v>
      </c>
      <c r="F31" s="325">
        <f t="shared" si="8"/>
        <v>0</v>
      </c>
      <c r="G31" s="330"/>
      <c r="H31" s="330"/>
      <c r="I31" s="330"/>
      <c r="J31" s="330"/>
      <c r="K31" s="330"/>
      <c r="L31" s="330"/>
      <c r="M31" s="330"/>
      <c r="N31" s="330"/>
      <c r="O31" s="330"/>
      <c r="P31" s="330"/>
      <c r="Q31" s="330"/>
      <c r="R31" s="325">
        <f>SUM(S31:Z31,AD31:BC31,AB31)</f>
        <v>0.25</v>
      </c>
      <c r="S31" s="330"/>
      <c r="T31" s="330"/>
      <c r="U31" s="330"/>
      <c r="V31" s="330"/>
      <c r="W31" s="330"/>
      <c r="X31" s="330"/>
      <c r="Y31" s="330"/>
      <c r="Z31" s="330"/>
      <c r="AA31" s="551">
        <f>SUM(AB31,AD31:AQ31)</f>
        <v>0.25</v>
      </c>
      <c r="AB31" s="330">
        <v>0.25</v>
      </c>
      <c r="AC31" s="337">
        <f>D31-BE31</f>
        <v>3.36</v>
      </c>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25">
        <f>SUM(G31:Q31,S31:Z31,AD31:BD31,AB31)</f>
        <v>0.25</v>
      </c>
      <c r="BF31" s="314">
        <f>AC60</f>
        <v>3.36</v>
      </c>
      <c r="BG31" s="117">
        <f t="shared" si="13"/>
        <v>0.25</v>
      </c>
      <c r="BH31" s="296"/>
      <c r="BI31" s="295"/>
      <c r="BK31" s="583"/>
      <c r="BL31" s="578"/>
    </row>
    <row r="32" spans="1:64" x14ac:dyDescent="0.25">
      <c r="A32" s="319" t="s">
        <v>442</v>
      </c>
      <c r="B32" s="320" t="s">
        <v>443</v>
      </c>
      <c r="C32" s="314" t="s">
        <v>245</v>
      </c>
      <c r="D32" s="578">
        <v>0.3</v>
      </c>
      <c r="E32" s="328">
        <f t="shared" si="10"/>
        <v>0</v>
      </c>
      <c r="F32" s="325">
        <f t="shared" si="8"/>
        <v>0</v>
      </c>
      <c r="G32" s="330"/>
      <c r="H32" s="330"/>
      <c r="I32" s="330"/>
      <c r="J32" s="330"/>
      <c r="K32" s="330"/>
      <c r="L32" s="330"/>
      <c r="M32" s="330"/>
      <c r="N32" s="330"/>
      <c r="O32" s="330"/>
      <c r="P32" s="330"/>
      <c r="Q32" s="330"/>
      <c r="R32" s="325">
        <f>SUM(S32:Z32,AE32:BC32,AB32:AC32)</f>
        <v>0</v>
      </c>
      <c r="S32" s="330"/>
      <c r="T32" s="330"/>
      <c r="U32" s="330"/>
      <c r="V32" s="330"/>
      <c r="W32" s="330"/>
      <c r="X32" s="330"/>
      <c r="Y32" s="330"/>
      <c r="Z32" s="330"/>
      <c r="AA32" s="551">
        <f>SUM(AB32:AC32,AE32:AQ32)</f>
        <v>0</v>
      </c>
      <c r="AB32" s="330"/>
      <c r="AC32" s="330"/>
      <c r="AD32" s="337">
        <f>D32-BE32</f>
        <v>0.3</v>
      </c>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25">
        <f>SUM(G32:Q32,S32:Z32,AE32:BD32,AB32:AC32)</f>
        <v>0</v>
      </c>
      <c r="BF32" s="314">
        <f>AD60</f>
        <v>0.3</v>
      </c>
      <c r="BG32" s="117">
        <f t="shared" si="13"/>
        <v>0</v>
      </c>
      <c r="BH32" s="296"/>
      <c r="BI32" s="295"/>
      <c r="BK32" s="583"/>
      <c r="BL32" s="578"/>
    </row>
    <row r="33" spans="1:64" x14ac:dyDescent="0.25">
      <c r="A33" s="319" t="s">
        <v>442</v>
      </c>
      <c r="B33" s="320" t="s">
        <v>444</v>
      </c>
      <c r="C33" s="314" t="s">
        <v>436</v>
      </c>
      <c r="D33" s="578">
        <v>2.15</v>
      </c>
      <c r="E33" s="328">
        <f t="shared" si="10"/>
        <v>0</v>
      </c>
      <c r="F33" s="325">
        <f t="shared" si="8"/>
        <v>0</v>
      </c>
      <c r="G33" s="330"/>
      <c r="H33" s="330"/>
      <c r="I33" s="330"/>
      <c r="J33" s="330"/>
      <c r="K33" s="330"/>
      <c r="L33" s="330"/>
      <c r="M33" s="330"/>
      <c r="N33" s="330"/>
      <c r="O33" s="330"/>
      <c r="P33" s="330"/>
      <c r="Q33" s="330"/>
      <c r="R33" s="325">
        <f>SUM(S33:Z33,AF33:BC33,AB33:AD33)</f>
        <v>0.04</v>
      </c>
      <c r="S33" s="330"/>
      <c r="T33" s="330"/>
      <c r="U33" s="330"/>
      <c r="V33" s="330"/>
      <c r="W33" s="330"/>
      <c r="X33" s="330"/>
      <c r="Y33" s="330"/>
      <c r="Z33" s="330"/>
      <c r="AA33" s="551">
        <f>SUM(AB33:AD33,AF33:AQ33)</f>
        <v>0.04</v>
      </c>
      <c r="AB33" s="330">
        <v>0.04</v>
      </c>
      <c r="AC33" s="330"/>
      <c r="AD33" s="330"/>
      <c r="AE33" s="337">
        <f>D33-BE33</f>
        <v>2.11</v>
      </c>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25">
        <f>SUM(G33:Q33,S33:Z33,AF33:BD33,AB33:AD33)</f>
        <v>0.04</v>
      </c>
      <c r="BF33" s="314">
        <f>AE60</f>
        <v>2.11</v>
      </c>
      <c r="BG33" s="117">
        <f t="shared" si="13"/>
        <v>4.0000000000000036E-2</v>
      </c>
      <c r="BH33" s="296"/>
      <c r="BI33" s="295"/>
      <c r="BK33" s="583"/>
      <c r="BL33" s="578"/>
    </row>
    <row r="34" spans="1:64" x14ac:dyDescent="0.25">
      <c r="A34" s="319" t="s">
        <v>442</v>
      </c>
      <c r="B34" s="320" t="s">
        <v>277</v>
      </c>
      <c r="C34" s="314" t="s">
        <v>246</v>
      </c>
      <c r="D34" s="578">
        <v>10.98</v>
      </c>
      <c r="E34" s="328">
        <f t="shared" si="10"/>
        <v>0</v>
      </c>
      <c r="F34" s="325">
        <f t="shared" si="8"/>
        <v>0</v>
      </c>
      <c r="G34" s="330"/>
      <c r="H34" s="330"/>
      <c r="I34" s="330"/>
      <c r="J34" s="330"/>
      <c r="K34" s="330"/>
      <c r="L34" s="330"/>
      <c r="M34" s="330"/>
      <c r="N34" s="330"/>
      <c r="O34" s="330"/>
      <c r="P34" s="330"/>
      <c r="Q34" s="330"/>
      <c r="R34" s="325">
        <f>SUM(S34:Z34,AG34:BC34,AB34:AE34)</f>
        <v>0.29000000000000004</v>
      </c>
      <c r="S34" s="330"/>
      <c r="T34" s="330"/>
      <c r="U34" s="330"/>
      <c r="V34" s="330"/>
      <c r="W34" s="330">
        <v>0.28000000000000003</v>
      </c>
      <c r="X34" s="330"/>
      <c r="Y34" s="330"/>
      <c r="Z34" s="330"/>
      <c r="AA34" s="551">
        <f>SUM(AB34:AE34,AG34:AQ34)</f>
        <v>0.01</v>
      </c>
      <c r="AB34" s="330">
        <v>0.01</v>
      </c>
      <c r="AC34" s="330"/>
      <c r="AD34" s="330"/>
      <c r="AE34" s="330"/>
      <c r="AF34" s="337">
        <f>D34-BE34</f>
        <v>10.690000000000001</v>
      </c>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25">
        <f>SUM(G34:Q34,S34:Z34,AG34:BD34,AB34:AE34)</f>
        <v>0.29000000000000004</v>
      </c>
      <c r="BF34" s="314">
        <f>AF60</f>
        <v>10.690000000000001</v>
      </c>
      <c r="BG34" s="117">
        <f t="shared" si="13"/>
        <v>0.28999999999999915</v>
      </c>
      <c r="BH34" s="296"/>
      <c r="BI34" s="295"/>
      <c r="BK34" s="583"/>
      <c r="BL34" s="578"/>
    </row>
    <row r="35" spans="1:64" x14ac:dyDescent="0.25">
      <c r="A35" s="319" t="s">
        <v>442</v>
      </c>
      <c r="B35" s="320" t="s">
        <v>445</v>
      </c>
      <c r="C35" s="314" t="s">
        <v>437</v>
      </c>
      <c r="D35" s="578">
        <v>1.68</v>
      </c>
      <c r="E35" s="328">
        <f t="shared" si="10"/>
        <v>0</v>
      </c>
      <c r="F35" s="325">
        <f t="shared" si="8"/>
        <v>0</v>
      </c>
      <c r="G35" s="330"/>
      <c r="H35" s="330"/>
      <c r="I35" s="330"/>
      <c r="J35" s="330"/>
      <c r="K35" s="330"/>
      <c r="L35" s="330"/>
      <c r="M35" s="330"/>
      <c r="N35" s="330"/>
      <c r="O35" s="330"/>
      <c r="P35" s="330"/>
      <c r="Q35" s="330"/>
      <c r="R35" s="325">
        <f>SUM(S35:Z35,AH35:BC35,AB35:AF35)</f>
        <v>0.05</v>
      </c>
      <c r="S35" s="330"/>
      <c r="T35" s="330"/>
      <c r="U35" s="330"/>
      <c r="V35" s="330"/>
      <c r="W35" s="330"/>
      <c r="X35" s="330"/>
      <c r="Y35" s="330"/>
      <c r="Z35" s="330"/>
      <c r="AA35" s="551">
        <f>SUM(AB35:AF35,AH35:AQ35)</f>
        <v>0.05</v>
      </c>
      <c r="AB35" s="330">
        <v>0.05</v>
      </c>
      <c r="AC35" s="330"/>
      <c r="AD35" s="330"/>
      <c r="AE35" s="330"/>
      <c r="AF35" s="330"/>
      <c r="AG35" s="337">
        <f>D35-BE35</f>
        <v>1.63</v>
      </c>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25">
        <f>SUM(G35:Q35,S35:Z35,AH35:BD35,AB35:AF35)</f>
        <v>0.05</v>
      </c>
      <c r="BF35" s="314">
        <f>AG60</f>
        <v>1.63</v>
      </c>
      <c r="BG35" s="117">
        <f t="shared" si="13"/>
        <v>5.0000000000000044E-2</v>
      </c>
      <c r="BH35" s="296"/>
      <c r="BI35" s="295"/>
      <c r="BK35" s="583"/>
      <c r="BL35" s="578"/>
    </row>
    <row r="36" spans="1:64" x14ac:dyDescent="0.25">
      <c r="A36" s="319" t="s">
        <v>442</v>
      </c>
      <c r="B36" s="320" t="s">
        <v>449</v>
      </c>
      <c r="C36" s="314" t="s">
        <v>438</v>
      </c>
      <c r="D36" s="578">
        <v>0.13</v>
      </c>
      <c r="E36" s="328">
        <f t="shared" si="10"/>
        <v>0</v>
      </c>
      <c r="F36" s="325">
        <f t="shared" si="8"/>
        <v>0</v>
      </c>
      <c r="G36" s="330"/>
      <c r="H36" s="330"/>
      <c r="I36" s="330"/>
      <c r="J36" s="330"/>
      <c r="K36" s="330"/>
      <c r="L36" s="330"/>
      <c r="M36" s="330"/>
      <c r="N36" s="330"/>
      <c r="O36" s="330"/>
      <c r="P36" s="330"/>
      <c r="Q36" s="330"/>
      <c r="R36" s="325">
        <f>SUM(S36:Z36,AI36:BC36,AB36:AG36)</f>
        <v>0.01</v>
      </c>
      <c r="S36" s="330"/>
      <c r="T36" s="330"/>
      <c r="U36" s="330"/>
      <c r="V36" s="330"/>
      <c r="W36" s="330"/>
      <c r="X36" s="330"/>
      <c r="Y36" s="330"/>
      <c r="Z36" s="330"/>
      <c r="AA36" s="551">
        <f>SUM(AB36:AG36,AI36:AQ36)</f>
        <v>0.01</v>
      </c>
      <c r="AB36" s="330">
        <v>0.01</v>
      </c>
      <c r="AC36" s="330"/>
      <c r="AD36" s="330"/>
      <c r="AE36" s="330"/>
      <c r="AF36" s="330"/>
      <c r="AG36" s="330"/>
      <c r="AH36" s="337">
        <f>D36-BE36</f>
        <v>0.12000000000000001</v>
      </c>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25">
        <f>SUM(G36:Q36,S36:Z36,AI36:BD36,AB36:AG36)</f>
        <v>0.01</v>
      </c>
      <c r="BF36" s="314">
        <f>AH60</f>
        <v>0.14000000000000001</v>
      </c>
      <c r="BG36" s="117">
        <f t="shared" si="13"/>
        <v>-1.0000000000000009E-2</v>
      </c>
      <c r="BH36" s="296"/>
      <c r="BI36" s="295"/>
      <c r="BK36" s="583"/>
      <c r="BL36" s="578"/>
    </row>
    <row r="37" spans="1:64" x14ac:dyDescent="0.25">
      <c r="A37" s="319" t="s">
        <v>442</v>
      </c>
      <c r="B37" s="320" t="s">
        <v>363</v>
      </c>
      <c r="C37" s="314" t="s">
        <v>364</v>
      </c>
      <c r="D37" s="580">
        <v>0.32</v>
      </c>
      <c r="E37" s="328">
        <f t="shared" si="10"/>
        <v>0</v>
      </c>
      <c r="F37" s="325">
        <f t="shared" si="8"/>
        <v>0</v>
      </c>
      <c r="G37" s="330"/>
      <c r="H37" s="330"/>
      <c r="I37" s="330"/>
      <c r="J37" s="330"/>
      <c r="K37" s="330"/>
      <c r="L37" s="330"/>
      <c r="M37" s="330"/>
      <c r="N37" s="330"/>
      <c r="O37" s="330"/>
      <c r="P37" s="330"/>
      <c r="Q37" s="330"/>
      <c r="R37" s="325">
        <f>SUM(S37:Z37,AJ37:BC37,AB37:AH37)</f>
        <v>0</v>
      </c>
      <c r="S37" s="330"/>
      <c r="T37" s="330"/>
      <c r="U37" s="330"/>
      <c r="V37" s="330"/>
      <c r="W37" s="330"/>
      <c r="X37" s="330"/>
      <c r="Y37" s="330"/>
      <c r="Z37" s="330"/>
      <c r="AA37" s="551">
        <f>SUM(AB37:AH37,AJ37:AQ37)</f>
        <v>0</v>
      </c>
      <c r="AB37" s="330"/>
      <c r="AC37" s="330"/>
      <c r="AD37" s="330"/>
      <c r="AE37" s="330"/>
      <c r="AF37" s="330"/>
      <c r="AG37" s="330"/>
      <c r="AH37" s="330"/>
      <c r="AI37" s="337">
        <f>D37-BE37</f>
        <v>0.32</v>
      </c>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25">
        <f>SUM(G37:Q37,S37:Z37,AJ37:BD37,AB37:AH37)</f>
        <v>0</v>
      </c>
      <c r="BF37" s="314">
        <f>AI60</f>
        <v>0.45</v>
      </c>
      <c r="BG37" s="117">
        <f t="shared" si="13"/>
        <v>-0.13</v>
      </c>
      <c r="BH37" s="296"/>
      <c r="BI37" s="295"/>
      <c r="BK37" s="583"/>
      <c r="BL37" s="578"/>
    </row>
    <row r="38" spans="1:64" x14ac:dyDescent="0.25">
      <c r="A38" s="319" t="s">
        <v>442</v>
      </c>
      <c r="B38" s="320" t="s">
        <v>450</v>
      </c>
      <c r="C38" s="314" t="s">
        <v>439</v>
      </c>
      <c r="D38" s="590"/>
      <c r="E38" s="328">
        <f t="shared" si="10"/>
        <v>0</v>
      </c>
      <c r="F38" s="325">
        <f t="shared" si="8"/>
        <v>0</v>
      </c>
      <c r="G38" s="330"/>
      <c r="H38" s="330"/>
      <c r="I38" s="330"/>
      <c r="J38" s="330"/>
      <c r="K38" s="330"/>
      <c r="L38" s="330"/>
      <c r="M38" s="330"/>
      <c r="N38" s="330"/>
      <c r="O38" s="330"/>
      <c r="P38" s="330"/>
      <c r="Q38" s="330"/>
      <c r="R38" s="325">
        <f>SUM(S38:Z38,AK38:BC38,AB38:AI38)</f>
        <v>0</v>
      </c>
      <c r="S38" s="330"/>
      <c r="T38" s="330"/>
      <c r="U38" s="330"/>
      <c r="V38" s="330"/>
      <c r="W38" s="330"/>
      <c r="X38" s="330"/>
      <c r="Y38" s="330"/>
      <c r="Z38" s="330"/>
      <c r="AA38" s="551">
        <f>SUM(AB38:AI38,AK38:AQ38)</f>
        <v>0</v>
      </c>
      <c r="AB38" s="330"/>
      <c r="AC38" s="330"/>
      <c r="AD38" s="330"/>
      <c r="AE38" s="330"/>
      <c r="AF38" s="330"/>
      <c r="AG38" s="330"/>
      <c r="AH38" s="330"/>
      <c r="AI38" s="330"/>
      <c r="AJ38" s="337">
        <f>D38-BE38</f>
        <v>0</v>
      </c>
      <c r="AK38" s="330"/>
      <c r="AL38" s="330"/>
      <c r="AM38" s="330"/>
      <c r="AN38" s="330"/>
      <c r="AO38" s="330"/>
      <c r="AP38" s="330"/>
      <c r="AQ38" s="330"/>
      <c r="AR38" s="330"/>
      <c r="AS38" s="330"/>
      <c r="AT38" s="330"/>
      <c r="AU38" s="330"/>
      <c r="AV38" s="330"/>
      <c r="AW38" s="330"/>
      <c r="AX38" s="330"/>
      <c r="AY38" s="330"/>
      <c r="AZ38" s="330"/>
      <c r="BA38" s="330"/>
      <c r="BB38" s="330"/>
      <c r="BC38" s="330"/>
      <c r="BD38" s="330"/>
      <c r="BE38" s="325">
        <f>SUM(G38:Q38,S38:Z38,AK38:BD38,AB38:AI38)</f>
        <v>0</v>
      </c>
      <c r="BF38" s="314">
        <f>AJ60</f>
        <v>0</v>
      </c>
      <c r="BG38" s="117">
        <f t="shared" si="13"/>
        <v>0</v>
      </c>
      <c r="BH38" s="296"/>
      <c r="BI38" s="295"/>
      <c r="BK38" s="583"/>
      <c r="BL38" s="578"/>
    </row>
    <row r="39" spans="1:64" x14ac:dyDescent="0.25">
      <c r="A39" s="319" t="s">
        <v>442</v>
      </c>
      <c r="B39" s="320" t="s">
        <v>454</v>
      </c>
      <c r="C39" s="314" t="s">
        <v>156</v>
      </c>
      <c r="D39" s="594"/>
      <c r="E39" s="328">
        <f t="shared" si="10"/>
        <v>0</v>
      </c>
      <c r="F39" s="325">
        <f t="shared" si="8"/>
        <v>0</v>
      </c>
      <c r="G39" s="330"/>
      <c r="H39" s="330"/>
      <c r="I39" s="330"/>
      <c r="J39" s="330"/>
      <c r="K39" s="330"/>
      <c r="L39" s="330"/>
      <c r="M39" s="330"/>
      <c r="N39" s="330"/>
      <c r="O39" s="330"/>
      <c r="P39" s="330"/>
      <c r="Q39" s="330"/>
      <c r="R39" s="325">
        <f>SUM(S39:Z39,AL39:BC39,AB39:AJ39)</f>
        <v>0</v>
      </c>
      <c r="S39" s="330"/>
      <c r="T39" s="330"/>
      <c r="U39" s="330"/>
      <c r="V39" s="330"/>
      <c r="W39" s="330"/>
      <c r="X39" s="330"/>
      <c r="Y39" s="330"/>
      <c r="Z39" s="330"/>
      <c r="AA39" s="551">
        <f>SUM(AB39:AJ39,AL39:AQ39)</f>
        <v>0</v>
      </c>
      <c r="AB39" s="330"/>
      <c r="AC39" s="330"/>
      <c r="AD39" s="330"/>
      <c r="AE39" s="330"/>
      <c r="AF39" s="330"/>
      <c r="AG39" s="330"/>
      <c r="AH39" s="330"/>
      <c r="AI39" s="330"/>
      <c r="AJ39" s="330"/>
      <c r="AK39" s="337">
        <f>D39-BE39</f>
        <v>0</v>
      </c>
      <c r="AL39" s="330"/>
      <c r="AM39" s="330"/>
      <c r="AN39" s="330"/>
      <c r="AO39" s="330"/>
      <c r="AP39" s="330"/>
      <c r="AQ39" s="330"/>
      <c r="AR39" s="330"/>
      <c r="AS39" s="330"/>
      <c r="AT39" s="330"/>
      <c r="AU39" s="330"/>
      <c r="AV39" s="330"/>
      <c r="AW39" s="330"/>
      <c r="AX39" s="330"/>
      <c r="AY39" s="330"/>
      <c r="AZ39" s="330"/>
      <c r="BA39" s="330"/>
      <c r="BB39" s="330"/>
      <c r="BC39" s="330"/>
      <c r="BD39" s="330"/>
      <c r="BE39" s="325">
        <f>SUM(G39:Q39,S39:Z39,AL39:BD39,AB39:AJ39)</f>
        <v>0</v>
      </c>
      <c r="BF39" s="314">
        <f>AK60</f>
        <v>0</v>
      </c>
      <c r="BG39" s="117">
        <f t="shared" si="13"/>
        <v>0</v>
      </c>
      <c r="BH39" s="296"/>
      <c r="BI39" s="295"/>
      <c r="BK39" s="583"/>
      <c r="BL39" s="578"/>
    </row>
    <row r="40" spans="1:64" x14ac:dyDescent="0.25">
      <c r="A40" s="319" t="s">
        <v>442</v>
      </c>
      <c r="B40" s="320" t="s">
        <v>88</v>
      </c>
      <c r="C40" s="314" t="s">
        <v>77</v>
      </c>
      <c r="D40" s="596"/>
      <c r="E40" s="328">
        <f t="shared" si="10"/>
        <v>0</v>
      </c>
      <c r="F40" s="325">
        <f t="shared" si="8"/>
        <v>0</v>
      </c>
      <c r="G40" s="330"/>
      <c r="H40" s="330"/>
      <c r="I40" s="330"/>
      <c r="J40" s="330"/>
      <c r="K40" s="330"/>
      <c r="L40" s="330"/>
      <c r="M40" s="330"/>
      <c r="N40" s="330"/>
      <c r="O40" s="330"/>
      <c r="P40" s="330"/>
      <c r="Q40" s="330"/>
      <c r="R40" s="325">
        <f>SUM(S40:Z40,AM40:BC40,AB40:AK40)</f>
        <v>0</v>
      </c>
      <c r="S40" s="330"/>
      <c r="T40" s="330"/>
      <c r="U40" s="330"/>
      <c r="V40" s="330"/>
      <c r="W40" s="330"/>
      <c r="X40" s="330"/>
      <c r="Y40" s="330"/>
      <c r="Z40" s="330"/>
      <c r="AA40" s="551">
        <f>SUM(AB40:AK40,AM40:AQ40)</f>
        <v>0</v>
      </c>
      <c r="AB40" s="330"/>
      <c r="AC40" s="330"/>
      <c r="AD40" s="330"/>
      <c r="AE40" s="330"/>
      <c r="AF40" s="330"/>
      <c r="AG40" s="330"/>
      <c r="AH40" s="330"/>
      <c r="AI40" s="330"/>
      <c r="AJ40" s="330"/>
      <c r="AK40" s="330"/>
      <c r="AL40" s="337">
        <f>D40-BE40</f>
        <v>0</v>
      </c>
      <c r="AM40" s="330"/>
      <c r="AN40" s="330"/>
      <c r="AO40" s="330"/>
      <c r="AP40" s="330"/>
      <c r="AQ40" s="330"/>
      <c r="AR40" s="330"/>
      <c r="AS40" s="330"/>
      <c r="AT40" s="330"/>
      <c r="AU40" s="330"/>
      <c r="AV40" s="330"/>
      <c r="AW40" s="330"/>
      <c r="AX40" s="330"/>
      <c r="AY40" s="330"/>
      <c r="AZ40" s="330"/>
      <c r="BA40" s="330"/>
      <c r="BB40" s="330"/>
      <c r="BC40" s="330"/>
      <c r="BD40" s="330"/>
      <c r="BE40" s="325">
        <f>SUM(G40:Q40,S40:Z40,AM40:BD40,AB40:AK40)</f>
        <v>0</v>
      </c>
      <c r="BF40" s="314">
        <f>AL60</f>
        <v>0</v>
      </c>
      <c r="BG40" s="117">
        <f t="shared" si="13"/>
        <v>0</v>
      </c>
      <c r="BH40" s="296"/>
      <c r="BI40" s="295"/>
      <c r="BK40" s="583"/>
      <c r="BL40" s="578"/>
    </row>
    <row r="41" spans="1:64" x14ac:dyDescent="0.25">
      <c r="A41" s="319" t="s">
        <v>442</v>
      </c>
      <c r="B41" s="320" t="s">
        <v>98</v>
      </c>
      <c r="C41" s="314" t="s">
        <v>103</v>
      </c>
      <c r="D41" s="580">
        <v>2.84</v>
      </c>
      <c r="E41" s="328">
        <f t="shared" si="10"/>
        <v>0</v>
      </c>
      <c r="F41" s="325">
        <f t="shared" si="8"/>
        <v>0</v>
      </c>
      <c r="G41" s="330"/>
      <c r="H41" s="330"/>
      <c r="I41" s="330"/>
      <c r="J41" s="330"/>
      <c r="K41" s="330"/>
      <c r="L41" s="330"/>
      <c r="M41" s="330"/>
      <c r="N41" s="330"/>
      <c r="O41" s="330"/>
      <c r="P41" s="330"/>
      <c r="Q41" s="330"/>
      <c r="R41" s="325">
        <f>SUM(S41:Z41,AN41:BC41,AB41:AL41)</f>
        <v>0.01</v>
      </c>
      <c r="S41" s="330"/>
      <c r="T41" s="330"/>
      <c r="U41" s="330"/>
      <c r="V41" s="330"/>
      <c r="W41" s="330"/>
      <c r="X41" s="330"/>
      <c r="Y41" s="330"/>
      <c r="Z41" s="330"/>
      <c r="AA41" s="551">
        <f>SUM(AB41:AL41,AN41:AQ41)</f>
        <v>0.01</v>
      </c>
      <c r="AB41" s="330">
        <v>0.01</v>
      </c>
      <c r="AC41" s="330"/>
      <c r="AD41" s="330"/>
      <c r="AE41" s="330"/>
      <c r="AF41" s="330"/>
      <c r="AG41" s="330"/>
      <c r="AH41" s="330"/>
      <c r="AI41" s="330"/>
      <c r="AJ41" s="330"/>
      <c r="AK41" s="330"/>
      <c r="AL41" s="330"/>
      <c r="AM41" s="337">
        <f>D41-BE41</f>
        <v>2.83</v>
      </c>
      <c r="AN41" s="330"/>
      <c r="AO41" s="330"/>
      <c r="AP41" s="330"/>
      <c r="AQ41" s="330"/>
      <c r="AR41" s="330"/>
      <c r="AS41" s="330"/>
      <c r="AT41" s="330"/>
      <c r="AU41" s="330"/>
      <c r="AV41" s="330"/>
      <c r="AW41" s="330"/>
      <c r="AX41" s="330"/>
      <c r="AY41" s="330"/>
      <c r="AZ41" s="330"/>
      <c r="BA41" s="330"/>
      <c r="BB41" s="330"/>
      <c r="BC41" s="330"/>
      <c r="BD41" s="330"/>
      <c r="BE41" s="325">
        <f>SUM(G41:Q41,S41:Z41,AN41:BD41,AB41:AL41)</f>
        <v>0.01</v>
      </c>
      <c r="BF41" s="314">
        <f>AM60</f>
        <v>2.83</v>
      </c>
      <c r="BG41" s="117">
        <f t="shared" si="13"/>
        <v>9.9999999999997868E-3</v>
      </c>
      <c r="BH41" s="296"/>
      <c r="BI41" s="295"/>
      <c r="BK41" s="583"/>
      <c r="BL41" s="578"/>
    </row>
    <row r="42" spans="1:64" x14ac:dyDescent="0.25">
      <c r="A42" s="319" t="s">
        <v>442</v>
      </c>
      <c r="B42" s="320" t="s">
        <v>451</v>
      </c>
      <c r="C42" s="314" t="s">
        <v>48</v>
      </c>
      <c r="D42" s="578">
        <v>9.24</v>
      </c>
      <c r="E42" s="328">
        <f t="shared" si="10"/>
        <v>0</v>
      </c>
      <c r="F42" s="325">
        <f t="shared" si="8"/>
        <v>0</v>
      </c>
      <c r="G42" s="330"/>
      <c r="H42" s="330"/>
      <c r="I42" s="330"/>
      <c r="J42" s="330"/>
      <c r="K42" s="330"/>
      <c r="L42" s="330"/>
      <c r="M42" s="330"/>
      <c r="N42" s="330"/>
      <c r="O42" s="330"/>
      <c r="P42" s="330"/>
      <c r="Q42" s="330"/>
      <c r="R42" s="325">
        <f>SUM(S42:Z42,AO42:BC42,AB42:AM42)</f>
        <v>2.56</v>
      </c>
      <c r="S42" s="330"/>
      <c r="T42" s="330"/>
      <c r="U42" s="330"/>
      <c r="V42" s="330"/>
      <c r="W42" s="330"/>
      <c r="X42" s="330"/>
      <c r="Y42" s="330"/>
      <c r="Z42" s="330"/>
      <c r="AA42" s="551">
        <f>SUM(AB42:AM42,AO42:AQ42)</f>
        <v>0.11</v>
      </c>
      <c r="AB42" s="330">
        <v>0.11</v>
      </c>
      <c r="AC42" s="330"/>
      <c r="AD42" s="330"/>
      <c r="AE42" s="330"/>
      <c r="AF42" s="330"/>
      <c r="AG42" s="330"/>
      <c r="AH42" s="330"/>
      <c r="AI42" s="330"/>
      <c r="AJ42" s="330"/>
      <c r="AK42" s="330"/>
      <c r="AL42" s="330"/>
      <c r="AM42" s="330"/>
      <c r="AN42" s="337">
        <f>D42-BE42</f>
        <v>6.68</v>
      </c>
      <c r="AO42" s="330"/>
      <c r="AP42" s="330"/>
      <c r="AQ42" s="330"/>
      <c r="AR42" s="330"/>
      <c r="AS42" s="330"/>
      <c r="AT42" s="330">
        <v>2.4500000000000002</v>
      </c>
      <c r="AU42" s="330"/>
      <c r="AV42" s="330"/>
      <c r="AW42" s="330"/>
      <c r="AX42" s="330"/>
      <c r="AY42" s="330"/>
      <c r="AZ42" s="330"/>
      <c r="BA42" s="330"/>
      <c r="BB42" s="330"/>
      <c r="BC42" s="330"/>
      <c r="BD42" s="330"/>
      <c r="BE42" s="325">
        <f>SUM(G42:Q42,S42:Z42,AO42:BD42,AB42:AM42)</f>
        <v>2.56</v>
      </c>
      <c r="BF42" s="314">
        <f>AN60</f>
        <v>6.68</v>
      </c>
      <c r="BG42" s="117">
        <f t="shared" si="13"/>
        <v>2.5600000000000005</v>
      </c>
      <c r="BH42" s="296"/>
      <c r="BI42" s="295"/>
      <c r="BK42" s="583"/>
      <c r="BL42" s="578"/>
    </row>
    <row r="43" spans="1:64" x14ac:dyDescent="0.25">
      <c r="A43" s="319" t="s">
        <v>442</v>
      </c>
      <c r="B43" s="320" t="s">
        <v>452</v>
      </c>
      <c r="C43" s="314" t="s">
        <v>440</v>
      </c>
      <c r="D43" s="578">
        <v>0.27</v>
      </c>
      <c r="E43" s="328">
        <f t="shared" si="10"/>
        <v>0</v>
      </c>
      <c r="F43" s="325">
        <f t="shared" si="8"/>
        <v>0</v>
      </c>
      <c r="G43" s="330"/>
      <c r="H43" s="330"/>
      <c r="I43" s="330"/>
      <c r="J43" s="330"/>
      <c r="K43" s="330"/>
      <c r="L43" s="330"/>
      <c r="M43" s="330"/>
      <c r="N43" s="330"/>
      <c r="O43" s="330"/>
      <c r="P43" s="330"/>
      <c r="Q43" s="330"/>
      <c r="R43" s="325">
        <f>SUM(S43:Z43,AP43:BC43,AB43:AN43)</f>
        <v>0</v>
      </c>
      <c r="S43" s="330"/>
      <c r="T43" s="330"/>
      <c r="U43" s="330"/>
      <c r="V43" s="330"/>
      <c r="W43" s="330"/>
      <c r="X43" s="330"/>
      <c r="Y43" s="330"/>
      <c r="Z43" s="330"/>
      <c r="AA43" s="551">
        <f>SUM(AB43:AN43,AP43:AQ43)</f>
        <v>0</v>
      </c>
      <c r="AB43" s="330"/>
      <c r="AC43" s="330"/>
      <c r="AD43" s="330"/>
      <c r="AE43" s="330"/>
      <c r="AF43" s="330"/>
      <c r="AG43" s="330"/>
      <c r="AH43" s="330"/>
      <c r="AI43" s="330"/>
      <c r="AJ43" s="330"/>
      <c r="AK43" s="330"/>
      <c r="AL43" s="330"/>
      <c r="AM43" s="330"/>
      <c r="AN43" s="330"/>
      <c r="AO43" s="337">
        <f>D43-BE43</f>
        <v>0.27</v>
      </c>
      <c r="AP43" s="330"/>
      <c r="AQ43" s="330"/>
      <c r="AR43" s="330"/>
      <c r="AS43" s="330"/>
      <c r="AT43" s="330"/>
      <c r="AU43" s="330"/>
      <c r="AV43" s="330"/>
      <c r="AW43" s="330"/>
      <c r="AX43" s="330"/>
      <c r="AY43" s="330"/>
      <c r="AZ43" s="330"/>
      <c r="BA43" s="330"/>
      <c r="BB43" s="330"/>
      <c r="BC43" s="330"/>
      <c r="BD43" s="330"/>
      <c r="BE43" s="325">
        <f>SUM(G43:Q43,S43:Z43,AP43:BD43,AB43:AN43)</f>
        <v>0</v>
      </c>
      <c r="BF43" s="314">
        <f>AO60</f>
        <v>0.27</v>
      </c>
      <c r="BG43" s="117">
        <f t="shared" si="13"/>
        <v>0</v>
      </c>
      <c r="BH43" s="296"/>
      <c r="BI43" s="295"/>
      <c r="BK43" s="583"/>
      <c r="BL43" s="579"/>
    </row>
    <row r="44" spans="1:64" x14ac:dyDescent="0.25">
      <c r="A44" s="319" t="s">
        <v>442</v>
      </c>
      <c r="B44" s="320" t="s">
        <v>453</v>
      </c>
      <c r="C44" s="314" t="s">
        <v>441</v>
      </c>
      <c r="D44" s="590"/>
      <c r="E44" s="328">
        <f t="shared" si="10"/>
        <v>0</v>
      </c>
      <c r="F44" s="325">
        <f t="shared" si="8"/>
        <v>0</v>
      </c>
      <c r="G44" s="330"/>
      <c r="H44" s="330"/>
      <c r="I44" s="330"/>
      <c r="J44" s="330"/>
      <c r="K44" s="330"/>
      <c r="L44" s="330"/>
      <c r="M44" s="330"/>
      <c r="N44" s="330"/>
      <c r="O44" s="330"/>
      <c r="P44" s="330"/>
      <c r="Q44" s="330"/>
      <c r="R44" s="325">
        <f>SUM(S44:Z44,AQ44:BC44,AB44:AO44)</f>
        <v>0</v>
      </c>
      <c r="S44" s="330"/>
      <c r="T44" s="330"/>
      <c r="U44" s="330"/>
      <c r="V44" s="330"/>
      <c r="W44" s="330"/>
      <c r="X44" s="330"/>
      <c r="Y44" s="330"/>
      <c r="Z44" s="330"/>
      <c r="AA44" s="551">
        <f>SUM(AB44:AO44,AQ44)</f>
        <v>0</v>
      </c>
      <c r="AB44" s="330"/>
      <c r="AC44" s="330"/>
      <c r="AD44" s="330"/>
      <c r="AE44" s="330"/>
      <c r="AF44" s="330"/>
      <c r="AG44" s="330"/>
      <c r="AH44" s="330"/>
      <c r="AI44" s="330"/>
      <c r="AJ44" s="330"/>
      <c r="AK44" s="330"/>
      <c r="AL44" s="330"/>
      <c r="AM44" s="330"/>
      <c r="AN44" s="330"/>
      <c r="AO44" s="330"/>
      <c r="AP44" s="337">
        <f>D44-BE44</f>
        <v>0</v>
      </c>
      <c r="AQ44" s="330"/>
      <c r="AR44" s="330"/>
      <c r="AS44" s="330"/>
      <c r="AT44" s="330"/>
      <c r="AU44" s="330"/>
      <c r="AV44" s="330"/>
      <c r="AW44" s="330"/>
      <c r="AX44" s="330"/>
      <c r="AY44" s="330"/>
      <c r="AZ44" s="330"/>
      <c r="BA44" s="330"/>
      <c r="BB44" s="330"/>
      <c r="BC44" s="330"/>
      <c r="BD44" s="330"/>
      <c r="BE44" s="325">
        <f>SUM(G44:Q44,S44:Z44,AQ44:BD44,AB44:AO44)</f>
        <v>0</v>
      </c>
      <c r="BF44" s="314">
        <f>AP60</f>
        <v>0</v>
      </c>
      <c r="BG44" s="117">
        <f t="shared" si="13"/>
        <v>0</v>
      </c>
      <c r="BH44" s="296"/>
      <c r="BI44" s="295"/>
      <c r="BK44" s="583"/>
      <c r="BL44" s="578"/>
    </row>
    <row r="45" spans="1:64" x14ac:dyDescent="0.25">
      <c r="A45" s="319" t="s">
        <v>442</v>
      </c>
      <c r="B45" s="320" t="s">
        <v>345</v>
      </c>
      <c r="C45" s="314" t="s">
        <v>346</v>
      </c>
      <c r="D45" s="580">
        <v>6.87</v>
      </c>
      <c r="E45" s="328">
        <f t="shared" si="10"/>
        <v>0</v>
      </c>
      <c r="F45" s="325">
        <f t="shared" si="8"/>
        <v>0</v>
      </c>
      <c r="G45" s="330"/>
      <c r="H45" s="330"/>
      <c r="I45" s="330"/>
      <c r="J45" s="330"/>
      <c r="K45" s="330"/>
      <c r="L45" s="330"/>
      <c r="M45" s="330"/>
      <c r="N45" s="330"/>
      <c r="O45" s="330"/>
      <c r="P45" s="330"/>
      <c r="Q45" s="330"/>
      <c r="R45" s="325">
        <f>SUM(S45:Z45,AR45:BC45,AB45:AP45)</f>
        <v>0.16</v>
      </c>
      <c r="S45" s="330"/>
      <c r="T45" s="330"/>
      <c r="U45" s="330"/>
      <c r="V45" s="330"/>
      <c r="W45" s="330"/>
      <c r="X45" s="330"/>
      <c r="Y45" s="330"/>
      <c r="Z45" s="330"/>
      <c r="AA45" s="551">
        <f>SUM(AB45:AP45)</f>
        <v>0.16</v>
      </c>
      <c r="AB45" s="330">
        <v>0.16</v>
      </c>
      <c r="AC45" s="330"/>
      <c r="AD45" s="330"/>
      <c r="AE45" s="330"/>
      <c r="AF45" s="330"/>
      <c r="AG45" s="330"/>
      <c r="AH45" s="330"/>
      <c r="AI45" s="330"/>
      <c r="AJ45" s="330"/>
      <c r="AK45" s="330"/>
      <c r="AL45" s="330"/>
      <c r="AM45" s="330"/>
      <c r="AN45" s="330"/>
      <c r="AO45" s="330"/>
      <c r="AP45" s="330"/>
      <c r="AQ45" s="337">
        <f>D45-BE45</f>
        <v>6.71</v>
      </c>
      <c r="AR45" s="330"/>
      <c r="AS45" s="330"/>
      <c r="AT45" s="330"/>
      <c r="AU45" s="330"/>
      <c r="AV45" s="330"/>
      <c r="AW45" s="330"/>
      <c r="AX45" s="330"/>
      <c r="AY45" s="330"/>
      <c r="AZ45" s="330"/>
      <c r="BA45" s="330"/>
      <c r="BB45" s="330"/>
      <c r="BC45" s="330"/>
      <c r="BD45" s="330"/>
      <c r="BE45" s="325">
        <f>SUM(G45:Q45,S45:Z45,AR45:BD45,AB45:AP45)</f>
        <v>0.16</v>
      </c>
      <c r="BF45" s="314">
        <f>AQ60</f>
        <v>6.71</v>
      </c>
      <c r="BG45" s="117">
        <f t="shared" si="13"/>
        <v>0.16000000000000014</v>
      </c>
      <c r="BH45" s="296"/>
      <c r="BI45" s="295"/>
      <c r="BK45" s="583"/>
      <c r="BL45" s="578"/>
    </row>
    <row r="46" spans="1:64" x14ac:dyDescent="0.25">
      <c r="A46" s="319" t="s">
        <v>138</v>
      </c>
      <c r="B46" s="320" t="s">
        <v>128</v>
      </c>
      <c r="C46" s="314" t="s">
        <v>132</v>
      </c>
      <c r="D46" s="590"/>
      <c r="E46" s="328">
        <f t="shared" si="10"/>
        <v>0</v>
      </c>
      <c r="F46" s="325">
        <f t="shared" si="8"/>
        <v>0</v>
      </c>
      <c r="G46" s="330"/>
      <c r="H46" s="330"/>
      <c r="I46" s="330"/>
      <c r="J46" s="330"/>
      <c r="K46" s="330"/>
      <c r="L46" s="330"/>
      <c r="M46" s="330"/>
      <c r="N46" s="330"/>
      <c r="O46" s="330"/>
      <c r="P46" s="330"/>
      <c r="Q46" s="330"/>
      <c r="R46" s="325">
        <f>SUM(S46:Z46,AS46:BC46,AB46:AQ46)</f>
        <v>0</v>
      </c>
      <c r="S46" s="330"/>
      <c r="T46" s="330"/>
      <c r="U46" s="330"/>
      <c r="V46" s="330"/>
      <c r="W46" s="330"/>
      <c r="X46" s="330"/>
      <c r="Y46" s="330"/>
      <c r="Z46" s="330"/>
      <c r="AA46" s="551">
        <f>SUM(AB46:AQ46)</f>
        <v>0</v>
      </c>
      <c r="AB46" s="330"/>
      <c r="AC46" s="330"/>
      <c r="AD46" s="330"/>
      <c r="AE46" s="330"/>
      <c r="AF46" s="330"/>
      <c r="AG46" s="330"/>
      <c r="AH46" s="330"/>
      <c r="AI46" s="330"/>
      <c r="AJ46" s="330"/>
      <c r="AK46" s="330"/>
      <c r="AL46" s="330"/>
      <c r="AM46" s="330"/>
      <c r="AN46" s="330"/>
      <c r="AO46" s="330"/>
      <c r="AP46" s="330"/>
      <c r="AQ46" s="330"/>
      <c r="AR46" s="329">
        <f>D46-BE46</f>
        <v>0</v>
      </c>
      <c r="AS46" s="330"/>
      <c r="AT46" s="330"/>
      <c r="AU46" s="330"/>
      <c r="AV46" s="330"/>
      <c r="AW46" s="330"/>
      <c r="AX46" s="330"/>
      <c r="AY46" s="330"/>
      <c r="AZ46" s="330"/>
      <c r="BA46" s="330"/>
      <c r="BB46" s="330"/>
      <c r="BC46" s="330"/>
      <c r="BD46" s="330"/>
      <c r="BE46" s="325">
        <f>SUM(AS46:BD46,S46:Z46,G46:Q46,AB46:AQ46)</f>
        <v>0</v>
      </c>
      <c r="BF46" s="314">
        <f>AR60</f>
        <v>0</v>
      </c>
      <c r="BG46" s="117">
        <f t="shared" si="13"/>
        <v>0</v>
      </c>
      <c r="BH46" s="296"/>
      <c r="BI46" s="295"/>
      <c r="BK46" s="583"/>
      <c r="BL46" s="578"/>
    </row>
    <row r="47" spans="1:64" x14ac:dyDescent="0.25">
      <c r="A47" s="319" t="s">
        <v>183</v>
      </c>
      <c r="B47" s="320" t="s">
        <v>161</v>
      </c>
      <c r="C47" s="314" t="s">
        <v>159</v>
      </c>
      <c r="D47" s="578">
        <v>1.0900000000000001</v>
      </c>
      <c r="E47" s="328">
        <f t="shared" si="10"/>
        <v>0</v>
      </c>
      <c r="F47" s="325">
        <f t="shared" si="8"/>
        <v>0</v>
      </c>
      <c r="G47" s="330"/>
      <c r="H47" s="330"/>
      <c r="I47" s="330"/>
      <c r="J47" s="330"/>
      <c r="K47" s="330"/>
      <c r="L47" s="330"/>
      <c r="M47" s="330"/>
      <c r="N47" s="330"/>
      <c r="O47" s="330"/>
      <c r="P47" s="330"/>
      <c r="Q47" s="330"/>
      <c r="R47" s="325">
        <f>SUM(S47:Z47,AT47:BC47,AB47:AR47)</f>
        <v>0.01</v>
      </c>
      <c r="S47" s="330"/>
      <c r="T47" s="330"/>
      <c r="U47" s="330"/>
      <c r="V47" s="330"/>
      <c r="W47" s="330"/>
      <c r="X47" s="330"/>
      <c r="Y47" s="330"/>
      <c r="Z47" s="330"/>
      <c r="AA47" s="551">
        <f t="shared" ref="AA47:AA58" si="14">SUM(AB47:AQ47)</f>
        <v>0.01</v>
      </c>
      <c r="AB47" s="330">
        <v>0.01</v>
      </c>
      <c r="AC47" s="330"/>
      <c r="AD47" s="330"/>
      <c r="AE47" s="330"/>
      <c r="AF47" s="330"/>
      <c r="AG47" s="330"/>
      <c r="AH47" s="330"/>
      <c r="AI47" s="330"/>
      <c r="AJ47" s="330"/>
      <c r="AK47" s="330"/>
      <c r="AL47" s="330"/>
      <c r="AM47" s="330"/>
      <c r="AN47" s="330"/>
      <c r="AO47" s="330"/>
      <c r="AP47" s="330"/>
      <c r="AQ47" s="330"/>
      <c r="AR47" s="330"/>
      <c r="AS47" s="329">
        <f>D47-BE47</f>
        <v>1.08</v>
      </c>
      <c r="AT47" s="330"/>
      <c r="AU47" s="330"/>
      <c r="AV47" s="330"/>
      <c r="AW47" s="330"/>
      <c r="AX47" s="330"/>
      <c r="AY47" s="330"/>
      <c r="AZ47" s="330"/>
      <c r="BA47" s="330"/>
      <c r="BB47" s="330"/>
      <c r="BC47" s="330"/>
      <c r="BD47" s="330"/>
      <c r="BE47" s="325">
        <f>SUM(AT47:BD47,S47:Z47,G47:Q47,AB47:AR47)</f>
        <v>0.01</v>
      </c>
      <c r="BF47" s="314">
        <f>AS60</f>
        <v>1.08</v>
      </c>
      <c r="BG47" s="117">
        <f t="shared" si="13"/>
        <v>1.0000000000000009E-2</v>
      </c>
      <c r="BH47" s="296"/>
      <c r="BI47" s="295"/>
      <c r="BK47" s="583"/>
      <c r="BL47" s="578"/>
    </row>
    <row r="48" spans="1:64" x14ac:dyDescent="0.25">
      <c r="A48" s="319" t="s">
        <v>184</v>
      </c>
      <c r="B48" s="320" t="s">
        <v>162</v>
      </c>
      <c r="C48" s="314" t="s">
        <v>160</v>
      </c>
      <c r="D48" s="578">
        <v>0.1</v>
      </c>
      <c r="E48" s="328">
        <f t="shared" si="10"/>
        <v>0</v>
      </c>
      <c r="F48" s="325">
        <f t="shared" si="8"/>
        <v>0</v>
      </c>
      <c r="G48" s="330"/>
      <c r="H48" s="330"/>
      <c r="I48" s="330"/>
      <c r="J48" s="330"/>
      <c r="K48" s="330"/>
      <c r="L48" s="330"/>
      <c r="M48" s="330"/>
      <c r="N48" s="330"/>
      <c r="O48" s="330"/>
      <c r="P48" s="330"/>
      <c r="Q48" s="330"/>
      <c r="R48" s="325">
        <f>SUM(S48:Z48,AU48:BC48,AB48:AS48)</f>
        <v>0</v>
      </c>
      <c r="S48" s="330"/>
      <c r="T48" s="330"/>
      <c r="U48" s="330"/>
      <c r="V48" s="330"/>
      <c r="W48" s="330"/>
      <c r="X48" s="330"/>
      <c r="Y48" s="330"/>
      <c r="Z48" s="330"/>
      <c r="AA48" s="551">
        <f t="shared" si="14"/>
        <v>0</v>
      </c>
      <c r="AB48" s="330"/>
      <c r="AC48" s="330"/>
      <c r="AD48" s="330"/>
      <c r="AE48" s="330"/>
      <c r="AF48" s="330"/>
      <c r="AG48" s="330"/>
      <c r="AH48" s="330"/>
      <c r="AI48" s="330"/>
      <c r="AJ48" s="330"/>
      <c r="AK48" s="330"/>
      <c r="AL48" s="330"/>
      <c r="AM48" s="330"/>
      <c r="AN48" s="330"/>
      <c r="AO48" s="330"/>
      <c r="AP48" s="330"/>
      <c r="AQ48" s="330"/>
      <c r="AR48" s="330"/>
      <c r="AS48" s="330"/>
      <c r="AT48" s="329">
        <f>D48-BE48</f>
        <v>0.1</v>
      </c>
      <c r="AU48" s="330"/>
      <c r="AV48" s="330"/>
      <c r="AW48" s="330"/>
      <c r="AX48" s="330"/>
      <c r="AY48" s="330"/>
      <c r="AZ48" s="330"/>
      <c r="BA48" s="330"/>
      <c r="BB48" s="330"/>
      <c r="BC48" s="330"/>
      <c r="BD48" s="330"/>
      <c r="BE48" s="325">
        <f>SUM(AU48:BD48,AB48:AS48,G48:Q48,S48:Z48)</f>
        <v>0</v>
      </c>
      <c r="BF48" s="314">
        <f>AT60</f>
        <v>14.67</v>
      </c>
      <c r="BG48" s="117">
        <f t="shared" si="13"/>
        <v>-14.57</v>
      </c>
      <c r="BH48" s="296"/>
      <c r="BI48" s="295"/>
      <c r="BK48" s="583"/>
      <c r="BL48" s="578"/>
    </row>
    <row r="49" spans="1:64" x14ac:dyDescent="0.25">
      <c r="A49" s="319" t="s">
        <v>185</v>
      </c>
      <c r="B49" s="320" t="s">
        <v>95</v>
      </c>
      <c r="C49" s="314" t="s">
        <v>100</v>
      </c>
      <c r="D49" s="594"/>
      <c r="E49" s="328">
        <f t="shared" si="10"/>
        <v>0</v>
      </c>
      <c r="F49" s="325">
        <f t="shared" si="8"/>
        <v>0</v>
      </c>
      <c r="G49" s="330"/>
      <c r="H49" s="330"/>
      <c r="I49" s="330"/>
      <c r="J49" s="330"/>
      <c r="K49" s="330"/>
      <c r="L49" s="330"/>
      <c r="M49" s="330"/>
      <c r="N49" s="330"/>
      <c r="O49" s="330"/>
      <c r="P49" s="330"/>
      <c r="Q49" s="330"/>
      <c r="R49" s="325">
        <f>SUM(S49:Z49,AV49:BC49,AB49:AT49)</f>
        <v>0</v>
      </c>
      <c r="S49" s="330"/>
      <c r="T49" s="330"/>
      <c r="U49" s="330"/>
      <c r="V49" s="330"/>
      <c r="W49" s="330"/>
      <c r="X49" s="330"/>
      <c r="Y49" s="330"/>
      <c r="Z49" s="330"/>
      <c r="AA49" s="551">
        <f t="shared" si="14"/>
        <v>0</v>
      </c>
      <c r="AB49" s="330"/>
      <c r="AC49" s="330"/>
      <c r="AD49" s="330"/>
      <c r="AE49" s="330"/>
      <c r="AF49" s="330"/>
      <c r="AG49" s="330"/>
      <c r="AH49" s="330"/>
      <c r="AI49" s="330"/>
      <c r="AJ49" s="330"/>
      <c r="AK49" s="330"/>
      <c r="AL49" s="330"/>
      <c r="AM49" s="330"/>
      <c r="AN49" s="330"/>
      <c r="AO49" s="330"/>
      <c r="AP49" s="330"/>
      <c r="AQ49" s="330"/>
      <c r="AR49" s="330"/>
      <c r="AS49" s="330"/>
      <c r="AT49" s="330"/>
      <c r="AU49" s="329">
        <f>D49-BE49</f>
        <v>0</v>
      </c>
      <c r="AV49" s="330"/>
      <c r="AW49" s="330"/>
      <c r="AX49" s="330"/>
      <c r="AY49" s="330"/>
      <c r="AZ49" s="330"/>
      <c r="BA49" s="330"/>
      <c r="BB49" s="330"/>
      <c r="BC49" s="330"/>
      <c r="BD49" s="330"/>
      <c r="BE49" s="325">
        <f>SUM(AV49:BD49,AB49:AT49,G49:Q49,S49:Z49)</f>
        <v>0</v>
      </c>
      <c r="BF49" s="314">
        <f>AU60</f>
        <v>0</v>
      </c>
      <c r="BG49" s="117">
        <f t="shared" si="13"/>
        <v>0</v>
      </c>
      <c r="BH49" s="296"/>
      <c r="BI49" s="295"/>
      <c r="BK49" s="583"/>
      <c r="BL49" s="578"/>
    </row>
    <row r="50" spans="1:64" x14ac:dyDescent="0.25">
      <c r="A50" s="319" t="s">
        <v>186</v>
      </c>
      <c r="B50" s="320" t="s">
        <v>96</v>
      </c>
      <c r="C50" s="314" t="s">
        <v>101</v>
      </c>
      <c r="D50" s="578">
        <v>98.26</v>
      </c>
      <c r="E50" s="328">
        <f t="shared" si="10"/>
        <v>0</v>
      </c>
      <c r="F50" s="325">
        <f t="shared" si="8"/>
        <v>0</v>
      </c>
      <c r="G50" s="330"/>
      <c r="H50" s="330"/>
      <c r="I50" s="330"/>
      <c r="J50" s="330"/>
      <c r="K50" s="330"/>
      <c r="L50" s="330"/>
      <c r="M50" s="330"/>
      <c r="N50" s="330"/>
      <c r="O50" s="330"/>
      <c r="P50" s="330"/>
      <c r="Q50" s="330"/>
      <c r="R50" s="325">
        <f>SUM(S50:Z50,AW50:BC50,AB50:AU50)</f>
        <v>6.88</v>
      </c>
      <c r="S50" s="330"/>
      <c r="T50" s="330"/>
      <c r="U50" s="330"/>
      <c r="V50" s="330"/>
      <c r="W50" s="330">
        <v>1.5</v>
      </c>
      <c r="X50" s="330"/>
      <c r="Y50" s="330"/>
      <c r="Z50" s="330"/>
      <c r="AA50" s="551">
        <f t="shared" si="14"/>
        <v>4.55</v>
      </c>
      <c r="AB50" s="331">
        <v>4.55</v>
      </c>
      <c r="AC50" s="331"/>
      <c r="AD50" s="331"/>
      <c r="AE50" s="331"/>
      <c r="AF50" s="331"/>
      <c r="AG50" s="331"/>
      <c r="AH50" s="331"/>
      <c r="AI50" s="331"/>
      <c r="AJ50" s="331"/>
      <c r="AK50" s="331"/>
      <c r="AL50" s="331"/>
      <c r="AM50" s="331"/>
      <c r="AN50" s="331"/>
      <c r="AO50" s="331"/>
      <c r="AP50" s="331"/>
      <c r="AQ50" s="331"/>
      <c r="AR50" s="330"/>
      <c r="AS50" s="330"/>
      <c r="AT50" s="330">
        <v>0.7</v>
      </c>
      <c r="AU50" s="330"/>
      <c r="AV50" s="329">
        <f>D50-BE50</f>
        <v>91.38000000000001</v>
      </c>
      <c r="AW50" s="330">
        <v>0.13</v>
      </c>
      <c r="AX50" s="330"/>
      <c r="AY50" s="330"/>
      <c r="AZ50" s="330"/>
      <c r="BA50" s="330"/>
      <c r="BB50" s="330"/>
      <c r="BC50" s="330"/>
      <c r="BD50" s="330"/>
      <c r="BE50" s="325">
        <f>SUM(AW50:BD50,AB50:AU50,G50:Q50,S50:Z50)</f>
        <v>6.88</v>
      </c>
      <c r="BF50" s="314">
        <f>AV60</f>
        <v>125.52000000000001</v>
      </c>
      <c r="BG50" s="117">
        <f t="shared" si="13"/>
        <v>-27.260000000000005</v>
      </c>
      <c r="BH50" s="296"/>
      <c r="BI50" s="295"/>
      <c r="BK50" s="583"/>
      <c r="BL50" s="580"/>
    </row>
    <row r="51" spans="1:64" x14ac:dyDescent="0.25">
      <c r="A51" s="319" t="s">
        <v>187</v>
      </c>
      <c r="B51" s="320" t="s">
        <v>97</v>
      </c>
      <c r="C51" s="314" t="s">
        <v>105</v>
      </c>
      <c r="D51" s="578">
        <v>4.33</v>
      </c>
      <c r="E51" s="328">
        <f t="shared" si="10"/>
        <v>0</v>
      </c>
      <c r="F51" s="325">
        <f t="shared" si="8"/>
        <v>0</v>
      </c>
      <c r="G51" s="330"/>
      <c r="H51" s="330"/>
      <c r="I51" s="330"/>
      <c r="J51" s="330"/>
      <c r="K51" s="330"/>
      <c r="L51" s="330"/>
      <c r="M51" s="330"/>
      <c r="N51" s="330"/>
      <c r="O51" s="330"/>
      <c r="P51" s="330"/>
      <c r="Q51" s="330"/>
      <c r="R51" s="325">
        <f>SUM(S51:Z51,AX51:BC51,AB51:AV51)</f>
        <v>0.01</v>
      </c>
      <c r="S51" s="330"/>
      <c r="T51" s="330"/>
      <c r="U51" s="330"/>
      <c r="V51" s="330"/>
      <c r="W51" s="330"/>
      <c r="X51" s="330"/>
      <c r="Y51" s="330"/>
      <c r="Z51" s="330"/>
      <c r="AA51" s="551">
        <f t="shared" si="14"/>
        <v>0.01</v>
      </c>
      <c r="AB51" s="330">
        <v>0.01</v>
      </c>
      <c r="AC51" s="330"/>
      <c r="AD51" s="330"/>
      <c r="AE51" s="330"/>
      <c r="AF51" s="330"/>
      <c r="AG51" s="330"/>
      <c r="AH51" s="330"/>
      <c r="AI51" s="330"/>
      <c r="AJ51" s="330"/>
      <c r="AK51" s="330"/>
      <c r="AL51" s="330"/>
      <c r="AM51" s="330"/>
      <c r="AN51" s="330"/>
      <c r="AO51" s="330"/>
      <c r="AP51" s="330"/>
      <c r="AQ51" s="330"/>
      <c r="AR51" s="330"/>
      <c r="AS51" s="330"/>
      <c r="AT51" s="330"/>
      <c r="AU51" s="330"/>
      <c r="AV51" s="330"/>
      <c r="AW51" s="329">
        <f>D51-BE51</f>
        <v>4.32</v>
      </c>
      <c r="AX51" s="330"/>
      <c r="AY51" s="330"/>
      <c r="AZ51" s="330"/>
      <c r="BA51" s="330"/>
      <c r="BB51" s="330"/>
      <c r="BC51" s="330"/>
      <c r="BD51" s="330"/>
      <c r="BE51" s="325">
        <f>SUM(AX51:BD51,AB51:AV51,G51:Q51,S51:Z51)</f>
        <v>0.01</v>
      </c>
      <c r="BF51" s="314">
        <f>AW60</f>
        <v>4.45</v>
      </c>
      <c r="BG51" s="117">
        <f t="shared" si="13"/>
        <v>-0.12000000000000011</v>
      </c>
      <c r="BH51" s="296"/>
      <c r="BI51" s="295"/>
      <c r="BK51" s="583"/>
      <c r="BL51" s="580"/>
    </row>
    <row r="52" spans="1:64" x14ac:dyDescent="0.25">
      <c r="A52" s="319" t="s">
        <v>188</v>
      </c>
      <c r="B52" s="320" t="s">
        <v>125</v>
      </c>
      <c r="C52" s="314" t="s">
        <v>102</v>
      </c>
      <c r="D52" s="578">
        <v>2.25</v>
      </c>
      <c r="E52" s="328">
        <f t="shared" si="10"/>
        <v>0</v>
      </c>
      <c r="F52" s="325">
        <f t="shared" si="8"/>
        <v>0</v>
      </c>
      <c r="G52" s="330"/>
      <c r="H52" s="330"/>
      <c r="I52" s="330"/>
      <c r="J52" s="330"/>
      <c r="K52" s="330"/>
      <c r="L52" s="330"/>
      <c r="M52" s="330"/>
      <c r="N52" s="330"/>
      <c r="O52" s="330"/>
      <c r="P52" s="330"/>
      <c r="Q52" s="330"/>
      <c r="R52" s="325">
        <f>SUM(S52:Z52,AY52:BC52,AB52:AW52)</f>
        <v>0</v>
      </c>
      <c r="S52" s="330"/>
      <c r="T52" s="330"/>
      <c r="U52" s="330"/>
      <c r="V52" s="330"/>
      <c r="W52" s="330"/>
      <c r="X52" s="330"/>
      <c r="Y52" s="330"/>
      <c r="Z52" s="330"/>
      <c r="AA52" s="551">
        <f t="shared" si="14"/>
        <v>0</v>
      </c>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29">
        <f>D52-BE52</f>
        <v>2.25</v>
      </c>
      <c r="AY52" s="330"/>
      <c r="AZ52" s="330"/>
      <c r="BA52" s="330"/>
      <c r="BB52" s="330"/>
      <c r="BC52" s="330"/>
      <c r="BD52" s="330"/>
      <c r="BE52" s="325">
        <f>SUM(AY52:BD52,S52:AW52,G52:Q52)</f>
        <v>0</v>
      </c>
      <c r="BF52" s="314">
        <f>AX60</f>
        <v>2.25</v>
      </c>
      <c r="BG52" s="117">
        <f t="shared" si="13"/>
        <v>0</v>
      </c>
      <c r="BH52" s="296"/>
      <c r="BI52" s="295"/>
      <c r="BK52" s="583"/>
      <c r="BL52" s="580"/>
    </row>
    <row r="53" spans="1:64" x14ac:dyDescent="0.25">
      <c r="A53" s="319" t="s">
        <v>189</v>
      </c>
      <c r="B53" s="320" t="s">
        <v>129</v>
      </c>
      <c r="C53" s="314" t="s">
        <v>126</v>
      </c>
      <c r="D53" s="590"/>
      <c r="E53" s="328">
        <f t="shared" si="10"/>
        <v>0</v>
      </c>
      <c r="F53" s="325">
        <f t="shared" si="8"/>
        <v>0</v>
      </c>
      <c r="G53" s="330"/>
      <c r="H53" s="330"/>
      <c r="I53" s="330"/>
      <c r="J53" s="330"/>
      <c r="K53" s="330"/>
      <c r="L53" s="330"/>
      <c r="M53" s="330"/>
      <c r="N53" s="330"/>
      <c r="O53" s="330"/>
      <c r="P53" s="330"/>
      <c r="Q53" s="330"/>
      <c r="R53" s="325">
        <f>SUM(S53:Z53,AZ53:BC53,AB53:AX53)</f>
        <v>0</v>
      </c>
      <c r="S53" s="330"/>
      <c r="T53" s="330"/>
      <c r="U53" s="330"/>
      <c r="V53" s="330"/>
      <c r="W53" s="330"/>
      <c r="X53" s="330"/>
      <c r="Y53" s="330"/>
      <c r="Z53" s="330"/>
      <c r="AA53" s="551">
        <f t="shared" si="14"/>
        <v>0</v>
      </c>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29">
        <f>D53-BE53</f>
        <v>0</v>
      </c>
      <c r="AZ53" s="330"/>
      <c r="BA53" s="330"/>
      <c r="BB53" s="330"/>
      <c r="BC53" s="330"/>
      <c r="BD53" s="330"/>
      <c r="BE53" s="325">
        <f>SUM(AZ53:BD53,AB53:AX53,G53:Q53,S53:Z53)</f>
        <v>0</v>
      </c>
      <c r="BF53" s="314">
        <f>AY60</f>
        <v>0</v>
      </c>
      <c r="BG53" s="117">
        <f t="shared" si="13"/>
        <v>0</v>
      </c>
      <c r="BH53" s="296"/>
      <c r="BI53" s="295"/>
      <c r="BK53" s="583"/>
      <c r="BL53" s="580"/>
    </row>
    <row r="54" spans="1:64" x14ac:dyDescent="0.25">
      <c r="A54" s="319" t="s">
        <v>196</v>
      </c>
      <c r="B54" s="320" t="s">
        <v>157</v>
      </c>
      <c r="C54" s="314" t="s">
        <v>111</v>
      </c>
      <c r="D54" s="580">
        <v>0.08</v>
      </c>
      <c r="E54" s="328">
        <f t="shared" si="10"/>
        <v>0</v>
      </c>
      <c r="F54" s="325">
        <f t="shared" si="8"/>
        <v>0</v>
      </c>
      <c r="G54" s="330"/>
      <c r="H54" s="330"/>
      <c r="I54" s="330"/>
      <c r="J54" s="330"/>
      <c r="K54" s="330"/>
      <c r="L54" s="330"/>
      <c r="M54" s="330"/>
      <c r="N54" s="330"/>
      <c r="O54" s="330"/>
      <c r="P54" s="330"/>
      <c r="Q54" s="330"/>
      <c r="R54" s="325">
        <f>SUM(S54:Z54,BA54:BC54,AB54:AY54)</f>
        <v>0</v>
      </c>
      <c r="S54" s="330"/>
      <c r="T54" s="330"/>
      <c r="U54" s="330"/>
      <c r="V54" s="330"/>
      <c r="W54" s="330"/>
      <c r="X54" s="330"/>
      <c r="Y54" s="330"/>
      <c r="Z54" s="330"/>
      <c r="AA54" s="551">
        <f t="shared" si="14"/>
        <v>0</v>
      </c>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29">
        <f>D54-BE54</f>
        <v>0.08</v>
      </c>
      <c r="BA54" s="330"/>
      <c r="BB54" s="330"/>
      <c r="BC54" s="330"/>
      <c r="BD54" s="330"/>
      <c r="BE54" s="325">
        <f>SUM(BA54:BD54,AB54:AY54,G54:Q54,S54:Z54)</f>
        <v>0</v>
      </c>
      <c r="BF54" s="314">
        <f>AZ60</f>
        <v>0.22999999999999998</v>
      </c>
      <c r="BG54" s="117">
        <f t="shared" si="13"/>
        <v>-0.14999999999999997</v>
      </c>
      <c r="BH54" s="296"/>
      <c r="BI54" s="295"/>
      <c r="BK54" s="582"/>
      <c r="BL54" s="580"/>
    </row>
    <row r="55" spans="1:64" x14ac:dyDescent="0.25">
      <c r="A55" s="319" t="s">
        <v>197</v>
      </c>
      <c r="B55" s="320" t="s">
        <v>164</v>
      </c>
      <c r="C55" s="314" t="s">
        <v>165</v>
      </c>
      <c r="D55" s="578">
        <v>7.81</v>
      </c>
      <c r="E55" s="328">
        <f t="shared" si="10"/>
        <v>0</v>
      </c>
      <c r="F55" s="325">
        <f t="shared" si="8"/>
        <v>0</v>
      </c>
      <c r="G55" s="330"/>
      <c r="H55" s="330"/>
      <c r="I55" s="330"/>
      <c r="J55" s="330"/>
      <c r="K55" s="330"/>
      <c r="L55" s="330"/>
      <c r="M55" s="330"/>
      <c r="N55" s="330"/>
      <c r="O55" s="330"/>
      <c r="P55" s="330"/>
      <c r="Q55" s="330"/>
      <c r="R55" s="325">
        <f>SUM(S55:Z55,BB55:BC55,AB55:AZ55)</f>
        <v>0.72</v>
      </c>
      <c r="S55" s="330"/>
      <c r="T55" s="330"/>
      <c r="U55" s="330"/>
      <c r="V55" s="330"/>
      <c r="W55" s="330"/>
      <c r="X55" s="330"/>
      <c r="Y55" s="330"/>
      <c r="Z55" s="330"/>
      <c r="AA55" s="551">
        <f t="shared" si="14"/>
        <v>0.72</v>
      </c>
      <c r="AB55" s="330">
        <v>0.7</v>
      </c>
      <c r="AC55" s="330"/>
      <c r="AD55" s="330"/>
      <c r="AE55" s="330"/>
      <c r="AF55" s="330"/>
      <c r="AG55" s="330"/>
      <c r="AH55" s="330"/>
      <c r="AI55" s="330">
        <v>0.02</v>
      </c>
      <c r="AJ55" s="330"/>
      <c r="AK55" s="330"/>
      <c r="AL55" s="330"/>
      <c r="AM55" s="330"/>
      <c r="AN55" s="330"/>
      <c r="AO55" s="330"/>
      <c r="AP55" s="330"/>
      <c r="AQ55" s="330"/>
      <c r="AR55" s="330"/>
      <c r="AS55" s="330"/>
      <c r="AT55" s="330"/>
      <c r="AU55" s="330"/>
      <c r="AV55" s="330"/>
      <c r="AW55" s="330"/>
      <c r="AX55" s="330"/>
      <c r="AY55" s="330"/>
      <c r="AZ55" s="330"/>
      <c r="BA55" s="329">
        <f>D55-BE55</f>
        <v>7.09</v>
      </c>
      <c r="BB55" s="330"/>
      <c r="BC55" s="330"/>
      <c r="BD55" s="330"/>
      <c r="BE55" s="325">
        <f>SUM(BB55:BD55,AB55:AZ55,G55:Q55,S55:Z55)</f>
        <v>0.72</v>
      </c>
      <c r="BF55" s="314">
        <f>BA60</f>
        <v>7.09</v>
      </c>
      <c r="BG55" s="117">
        <f t="shared" si="13"/>
        <v>0.71999999999999975</v>
      </c>
      <c r="BH55" s="296"/>
      <c r="BI55" s="295"/>
      <c r="BK55" s="582"/>
      <c r="BL55" s="580"/>
    </row>
    <row r="56" spans="1:64" x14ac:dyDescent="0.25">
      <c r="A56" s="319" t="s">
        <v>198</v>
      </c>
      <c r="B56" s="320" t="s">
        <v>163</v>
      </c>
      <c r="C56" s="314" t="s">
        <v>166</v>
      </c>
      <c r="D56" s="578">
        <v>9.35</v>
      </c>
      <c r="E56" s="328">
        <f t="shared" si="10"/>
        <v>0</v>
      </c>
      <c r="F56" s="325">
        <f t="shared" si="8"/>
        <v>0</v>
      </c>
      <c r="G56" s="330"/>
      <c r="H56" s="330"/>
      <c r="I56" s="330"/>
      <c r="J56" s="330"/>
      <c r="K56" s="330"/>
      <c r="L56" s="330"/>
      <c r="M56" s="330"/>
      <c r="N56" s="330"/>
      <c r="O56" s="330"/>
      <c r="P56" s="330"/>
      <c r="Q56" s="330"/>
      <c r="R56" s="325">
        <f>SUM(S56:Z56,BC56,AB56:BA56)</f>
        <v>0.18</v>
      </c>
      <c r="S56" s="330"/>
      <c r="T56" s="330"/>
      <c r="U56" s="330"/>
      <c r="V56" s="330"/>
      <c r="W56" s="330"/>
      <c r="X56" s="330"/>
      <c r="Y56" s="330"/>
      <c r="Z56" s="330"/>
      <c r="AA56" s="551">
        <f t="shared" si="14"/>
        <v>0.18</v>
      </c>
      <c r="AB56" s="330">
        <v>0.18</v>
      </c>
      <c r="AC56" s="330"/>
      <c r="AD56" s="330"/>
      <c r="AE56" s="330"/>
      <c r="AF56" s="330"/>
      <c r="AG56" s="330"/>
      <c r="AH56" s="330"/>
      <c r="AI56" s="330"/>
      <c r="AJ56" s="330"/>
      <c r="AK56" s="330"/>
      <c r="AL56" s="330"/>
      <c r="AM56" s="330"/>
      <c r="AN56" s="330"/>
      <c r="AO56" s="330"/>
      <c r="AP56" s="330"/>
      <c r="AQ56" s="330"/>
      <c r="AR56" s="330"/>
      <c r="AS56" s="330"/>
      <c r="AT56" s="330"/>
      <c r="AU56" s="330"/>
      <c r="AV56" s="331"/>
      <c r="AW56" s="330"/>
      <c r="AX56" s="330"/>
      <c r="AY56" s="330"/>
      <c r="AZ56" s="330"/>
      <c r="BA56" s="330"/>
      <c r="BB56" s="329">
        <f>D56-BE56</f>
        <v>9.17</v>
      </c>
      <c r="BC56" s="330"/>
      <c r="BD56" s="330"/>
      <c r="BE56" s="325">
        <f>SUM(BC56:BD56,AB56:BA56,G56:Q56,S56:Z56)</f>
        <v>0.18</v>
      </c>
      <c r="BF56" s="314">
        <f>BB60</f>
        <v>9.17</v>
      </c>
      <c r="BG56" s="117">
        <f t="shared" si="13"/>
        <v>0.17999999999999972</v>
      </c>
      <c r="BH56" s="296"/>
      <c r="BI56" s="295"/>
      <c r="BK56" s="582"/>
      <c r="BL56" s="578"/>
    </row>
    <row r="57" spans="1:64" ht="16.5" thickBot="1" x14ac:dyDescent="0.3">
      <c r="A57" s="319" t="s">
        <v>199</v>
      </c>
      <c r="B57" s="320" t="s">
        <v>81</v>
      </c>
      <c r="C57" s="314" t="s">
        <v>82</v>
      </c>
      <c r="D57" s="585">
        <v>0.05</v>
      </c>
      <c r="E57" s="328">
        <f t="shared" si="10"/>
        <v>0</v>
      </c>
      <c r="F57" s="325">
        <f>SUM(G57:H57)</f>
        <v>0</v>
      </c>
      <c r="G57" s="330"/>
      <c r="H57" s="330"/>
      <c r="I57" s="330"/>
      <c r="J57" s="330"/>
      <c r="K57" s="330"/>
      <c r="L57" s="330"/>
      <c r="M57" s="330"/>
      <c r="N57" s="330"/>
      <c r="O57" s="330"/>
      <c r="P57" s="330"/>
      <c r="Q57" s="330"/>
      <c r="R57" s="325">
        <f>SUM(S57:Z57,AB57:BB57)</f>
        <v>0</v>
      </c>
      <c r="S57" s="330"/>
      <c r="T57" s="330"/>
      <c r="U57" s="330"/>
      <c r="V57" s="330"/>
      <c r="W57" s="330"/>
      <c r="X57" s="330"/>
      <c r="Y57" s="330"/>
      <c r="Z57" s="330"/>
      <c r="AA57" s="551">
        <f t="shared" si="14"/>
        <v>0</v>
      </c>
      <c r="AB57" s="330"/>
      <c r="AC57" s="330"/>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29">
        <f>D57-BE57</f>
        <v>0.05</v>
      </c>
      <c r="BD57" s="330"/>
      <c r="BE57" s="325">
        <f>SUM(BD57,AB57:BB57,G57:Q57,S57:Z57)</f>
        <v>0</v>
      </c>
      <c r="BF57" s="314">
        <f>BC60</f>
        <v>0.05</v>
      </c>
      <c r="BG57" s="117">
        <f t="shared" si="13"/>
        <v>0</v>
      </c>
      <c r="BH57" s="296"/>
      <c r="BI57" s="295"/>
      <c r="BK57" s="582"/>
      <c r="BL57" s="578"/>
    </row>
    <row r="58" spans="1:64" x14ac:dyDescent="0.25">
      <c r="A58" s="338">
        <v>3</v>
      </c>
      <c r="B58" s="339" t="s">
        <v>76</v>
      </c>
      <c r="C58" s="340" t="s">
        <v>89</v>
      </c>
      <c r="D58" s="590">
        <v>5.74</v>
      </c>
      <c r="E58" s="328">
        <f t="shared" si="10"/>
        <v>0</v>
      </c>
      <c r="F58" s="325">
        <f>SUM(G58:H58)</f>
        <v>0</v>
      </c>
      <c r="G58" s="330"/>
      <c r="H58" s="330"/>
      <c r="I58" s="330"/>
      <c r="J58" s="330"/>
      <c r="K58" s="330"/>
      <c r="L58" s="330"/>
      <c r="M58" s="330"/>
      <c r="N58" s="330"/>
      <c r="O58" s="330"/>
      <c r="P58" s="330"/>
      <c r="Q58" s="330"/>
      <c r="R58" s="325">
        <f>SUM(S58:Z58,AB58:BC58)</f>
        <v>0.99</v>
      </c>
      <c r="S58" s="330">
        <v>0.15</v>
      </c>
      <c r="T58" s="330"/>
      <c r="U58" s="330"/>
      <c r="V58" s="330"/>
      <c r="W58" s="330">
        <v>0.5</v>
      </c>
      <c r="X58" s="330"/>
      <c r="Y58" s="330"/>
      <c r="Z58" s="330"/>
      <c r="AA58" s="551">
        <f t="shared" si="14"/>
        <v>0.1</v>
      </c>
      <c r="AB58" s="330">
        <v>0.1</v>
      </c>
      <c r="AC58" s="330"/>
      <c r="AD58" s="330"/>
      <c r="AE58" s="330"/>
      <c r="AF58" s="330"/>
      <c r="AG58" s="330"/>
      <c r="AH58" s="330"/>
      <c r="AI58" s="330"/>
      <c r="AJ58" s="330"/>
      <c r="AK58" s="330"/>
      <c r="AL58" s="330"/>
      <c r="AM58" s="330"/>
      <c r="AN58" s="330"/>
      <c r="AO58" s="330"/>
      <c r="AP58" s="330"/>
      <c r="AQ58" s="330"/>
      <c r="AR58" s="330"/>
      <c r="AS58" s="330"/>
      <c r="AT58" s="330"/>
      <c r="AU58" s="330"/>
      <c r="AV58" s="330">
        <v>0.24</v>
      </c>
      <c r="AW58" s="330"/>
      <c r="AX58" s="330"/>
      <c r="AY58" s="330"/>
      <c r="AZ58" s="330"/>
      <c r="BA58" s="330"/>
      <c r="BB58" s="330"/>
      <c r="BC58" s="330"/>
      <c r="BD58" s="329">
        <f>D58-BE58</f>
        <v>4.75</v>
      </c>
      <c r="BE58" s="325">
        <f>SUM(AB58:BC58,G58:Q58,S58:Z58)</f>
        <v>0.99</v>
      </c>
      <c r="BF58" s="314">
        <f>BD60</f>
        <v>4.75</v>
      </c>
      <c r="BG58" s="117">
        <f t="shared" si="13"/>
        <v>0.99000000000000021</v>
      </c>
      <c r="BH58" s="296"/>
      <c r="BI58" s="297"/>
      <c r="BK58" s="582"/>
      <c r="BL58" s="578"/>
    </row>
    <row r="59" spans="1:64" ht="16.5" customHeight="1" thickBot="1" x14ac:dyDescent="0.3">
      <c r="A59" s="341"/>
      <c r="B59" s="342" t="s">
        <v>121</v>
      </c>
      <c r="C59" s="343"/>
      <c r="D59" s="332"/>
      <c r="E59" s="325">
        <f>SUM(G59:Q59)</f>
        <v>0</v>
      </c>
      <c r="F59" s="325">
        <f>SUM(G59:H59)</f>
        <v>0</v>
      </c>
      <c r="G59" s="325">
        <f>SUM(G30:G58,G10:G19,G21:G28)</f>
        <v>0</v>
      </c>
      <c r="H59" s="325">
        <f>SUM(H30:H58,H11:H19,H9,H21:H28)</f>
        <v>0</v>
      </c>
      <c r="I59" s="325">
        <f>SUM(I30:I58,I12:I19,I9:I10,I21:I28)</f>
        <v>0</v>
      </c>
      <c r="J59" s="325">
        <f>SUM(J30:J58,J13:J19,J9:J11,J21:J28)</f>
        <v>0</v>
      </c>
      <c r="K59" s="325">
        <f>SUM(K30:K58,K14:K19,K9:K12,K21:K28)</f>
        <v>0</v>
      </c>
      <c r="L59" s="325">
        <f>SUM(L30:L58,L15:L19,L9:L13,L21:L28)</f>
        <v>0</v>
      </c>
      <c r="M59" s="325">
        <f>SUM(M30:M58,M16:M19,M9:M14,M21:M28)</f>
        <v>0</v>
      </c>
      <c r="N59" s="325">
        <f>SUM(N30:N58,N17:N19,N9:N15,N21:N28)</f>
        <v>0</v>
      </c>
      <c r="O59" s="325">
        <f>SUM(O30:O58,O18:O19,O9:O16,O21:O28)</f>
        <v>0</v>
      </c>
      <c r="P59" s="325">
        <f>SUM(P30:P58,P19,P9:P17,P21:P28)</f>
        <v>0</v>
      </c>
      <c r="Q59" s="325">
        <f>SUM(Q30:Q58,Q9:Q18,Q21:Q28)</f>
        <v>0</v>
      </c>
      <c r="R59" s="325">
        <f>SUM(S59:Z59,AB59:BC59)</f>
        <v>65.199999999999989</v>
      </c>
      <c r="S59" s="325">
        <f>SUM(S30:S58,S9:S19,S22:S28)</f>
        <v>0.15</v>
      </c>
      <c r="T59" s="325">
        <f>SUM(T30:T58,T21,T9:T19,T23:T28)</f>
        <v>0.15</v>
      </c>
      <c r="U59" s="325">
        <f>SUM(U30:U58,U21:U22,U9:U19,U24:U28)</f>
        <v>0</v>
      </c>
      <c r="V59" s="325">
        <f>SUM(V30:V58,V21:V23,V9:V19,V25:V28)</f>
        <v>0</v>
      </c>
      <c r="W59" s="325">
        <f>SUM(W30:W58,W21:W24,W9:W19,W26:W28)</f>
        <v>7.15</v>
      </c>
      <c r="X59" s="325">
        <f>SUM(X30:X58,X21:X25,X9:X19,X27:X28)</f>
        <v>0</v>
      </c>
      <c r="Y59" s="325">
        <f>SUM(Y30:Y58,Y21:Y26,Y9:Y19,Y28)</f>
        <v>0</v>
      </c>
      <c r="Z59" s="325">
        <f>SUM(Z30:Z58,Z21:Z27,Z9:Z19)</f>
        <v>0</v>
      </c>
      <c r="AA59" s="551">
        <f>SUM(AA30:AA58,AA21:AA28,AA9:AA19)</f>
        <v>8.759999999999998</v>
      </c>
      <c r="AB59" s="325">
        <f>SUM(AB31:AB58,AB21:AB28,AB9:AB19)</f>
        <v>8.61</v>
      </c>
      <c r="AC59" s="325">
        <f>SUM(AC32:AC58,AC21:AC28,AC9:AC19,AC30)</f>
        <v>0</v>
      </c>
      <c r="AD59" s="325">
        <f>SUM(AD33:AD58,AD21:AD28,AD9:AD19,AD30:AD31)</f>
        <v>0</v>
      </c>
      <c r="AE59" s="325">
        <f>SUM(AE34:AE58,AE21:AE28,AE9:AE19,AE30:AE32)</f>
        <v>0</v>
      </c>
      <c r="AF59" s="325">
        <f>SUM(AF35:AF58,AF21:AF28,AF9:AF19,AF30:AF33)</f>
        <v>0</v>
      </c>
      <c r="AG59" s="325">
        <f>SUM(AG36:AG58,AG21:AG28,AG9:AG19,AG30:AG34)</f>
        <v>0</v>
      </c>
      <c r="AH59" s="325">
        <f>SUM(AH37:AH58,AH21:AH28,AH9:AH19,AH30:AH35)</f>
        <v>0.02</v>
      </c>
      <c r="AI59" s="325">
        <f>SUM(AI38:AI58,AI21:AI28,AI9:AI19,AI30:AI36)</f>
        <v>0.13</v>
      </c>
      <c r="AJ59" s="325">
        <f>SUM(AJ39:AJ58,AJ21:AJ28,AJ9:AJ19,AJ30:AJ37)</f>
        <v>0</v>
      </c>
      <c r="AK59" s="325">
        <f>SUM(AK40:AK58,AK21:AK28,AK9:AK19,AK30:AK38)</f>
        <v>0</v>
      </c>
      <c r="AL59" s="325">
        <f>SUM(AL41:AL58,AL21:AL28,AL9:AL19,AL30:AL39)</f>
        <v>0</v>
      </c>
      <c r="AM59" s="325">
        <f>SUM(AM42:AM58,AM21:AM28,AM9:AM19,AM30:AM40)</f>
        <v>0</v>
      </c>
      <c r="AN59" s="325">
        <f>SUM(AN43:AN58,AN21:AN28,AN9:AN19,AN30:AN41)</f>
        <v>0</v>
      </c>
      <c r="AO59" s="325">
        <f>SUM(AO44:AO58,AO21:AO28,AO9:AO19,AO30:AO42)</f>
        <v>0</v>
      </c>
      <c r="AP59" s="325">
        <f>SUM(AP45:AP58,AP21:AP28,AP9:AP19,AP30:AP43)</f>
        <v>0</v>
      </c>
      <c r="AQ59" s="325">
        <f>SUM(AQ46:AQ58,AQ21:AQ28,AQ9:AQ19,AQ30:AQ44)</f>
        <v>0</v>
      </c>
      <c r="AR59" s="325">
        <f>SUM(AR47:AR58,AR21:AR28,AR9:AR19,AR30:AR45)</f>
        <v>0</v>
      </c>
      <c r="AS59" s="325">
        <f>SUM(AS48:AS58,AS21:AS28,AS9:AS19,AS30:AS46)</f>
        <v>0</v>
      </c>
      <c r="AT59" s="325">
        <f>SUM(AT49:AT58,AT21:AT28,AT9:AT19,AT30:AT47)</f>
        <v>14.57</v>
      </c>
      <c r="AU59" s="325">
        <f>SUM(AU50:AU58,AU21:AU28,AU9:AU19,AU30:AU48)</f>
        <v>0</v>
      </c>
      <c r="AV59" s="325">
        <f>SUM(AV51:AV58,AV21:AV28,AV9:AV19,AV30:AV49)</f>
        <v>34.139999999999993</v>
      </c>
      <c r="AW59" s="325">
        <f>SUM(AW52:AW58,AW21:AW28,AW9:AW19,AW30:AW50)</f>
        <v>0.13</v>
      </c>
      <c r="AX59" s="325">
        <f>SUM(AX53:AX58,AX30:AX51,AX9:AX19,AX21:AX28)</f>
        <v>0</v>
      </c>
      <c r="AY59" s="325">
        <f>SUM(AY54:AY58,AY30:AY52,AY9:AY19,AY21:AY28)</f>
        <v>0</v>
      </c>
      <c r="AZ59" s="325">
        <f>SUM(AZ55:AZ58,AZ30:AZ53,AZ9:AZ19,AZ21:AZ28)</f>
        <v>0.15</v>
      </c>
      <c r="BA59" s="325">
        <f>SUM(BA56:BA58,BA30:BA54,BA9:BA19,BA21:BA28)</f>
        <v>0</v>
      </c>
      <c r="BB59" s="325">
        <f>SUM(BB57:BB58,BB30:BB55,BB9:BB19,BB21:BB28)</f>
        <v>0</v>
      </c>
      <c r="BC59" s="325">
        <f>SUM(BC58,BC30:BC56,BC9:BC19,BC21:BC28)</f>
        <v>0</v>
      </c>
      <c r="BD59" s="325">
        <f>SUM(BD30:BD57,BD9:BD19,BD21:BD28)</f>
        <v>0</v>
      </c>
      <c r="BE59" s="330"/>
      <c r="BF59" s="330"/>
      <c r="BG59" s="116"/>
      <c r="BH59" s="296"/>
      <c r="BI59" s="295"/>
      <c r="BK59" s="584"/>
      <c r="BL59" s="585"/>
    </row>
    <row r="60" spans="1:64" ht="36.75" customHeight="1" x14ac:dyDescent="0.25">
      <c r="A60" s="344"/>
      <c r="B60" s="345" t="s">
        <v>122</v>
      </c>
      <c r="C60" s="346"/>
      <c r="D60" s="347"/>
      <c r="E60" s="347">
        <f>E59+E7</f>
        <v>224.87</v>
      </c>
      <c r="F60" s="347">
        <f>F8+F59</f>
        <v>11.45</v>
      </c>
      <c r="G60" s="347">
        <f>G59+G9</f>
        <v>11.45</v>
      </c>
      <c r="H60" s="347">
        <f>H10+H59</f>
        <v>0</v>
      </c>
      <c r="I60" s="347">
        <f>I11+I59</f>
        <v>4.5300000000000011</v>
      </c>
      <c r="J60" s="347">
        <f>J12+J59</f>
        <v>193.73999999999998</v>
      </c>
      <c r="K60" s="347">
        <f>K13+K59</f>
        <v>0</v>
      </c>
      <c r="L60" s="347">
        <f>L14+L59</f>
        <v>0</v>
      </c>
      <c r="M60" s="347">
        <f>M15+M59</f>
        <v>14.6</v>
      </c>
      <c r="N60" s="347">
        <f>N16+N59</f>
        <v>0</v>
      </c>
      <c r="O60" s="347">
        <f>O59+O17</f>
        <v>0.55000000000000004</v>
      </c>
      <c r="P60" s="347">
        <f>P59+P18</f>
        <v>0</v>
      </c>
      <c r="Q60" s="347">
        <f>Q59+Q19</f>
        <v>0</v>
      </c>
      <c r="R60" s="347">
        <f>SUM(R59,R20)</f>
        <v>304.64999999999998</v>
      </c>
      <c r="S60" s="347">
        <f>S59+S21</f>
        <v>0.93</v>
      </c>
      <c r="T60" s="347">
        <f>T59+T22</f>
        <v>1.1299999999999999</v>
      </c>
      <c r="U60" s="347">
        <f>U59+U23</f>
        <v>0</v>
      </c>
      <c r="V60" s="347">
        <f>+V59+V24</f>
        <v>0</v>
      </c>
      <c r="W60" s="347">
        <f>+W59+W25</f>
        <v>8.74</v>
      </c>
      <c r="X60" s="347">
        <f>X59+X26</f>
        <v>3.6</v>
      </c>
      <c r="Y60" s="347">
        <f>+Y59+Y27</f>
        <v>0</v>
      </c>
      <c r="Z60" s="347">
        <f>+Z59+Z28</f>
        <v>0</v>
      </c>
      <c r="AA60" s="553">
        <f>+AA59+AA29</f>
        <v>125.74000000000001</v>
      </c>
      <c r="AB60" s="347">
        <f>+AB59+AB30</f>
        <v>90.570000000000007</v>
      </c>
      <c r="AC60" s="347">
        <f>+AC59+AC31</f>
        <v>3.36</v>
      </c>
      <c r="AD60" s="347">
        <f>+AD59+AD32</f>
        <v>0.3</v>
      </c>
      <c r="AE60" s="347">
        <f>+AE59+AE33</f>
        <v>2.11</v>
      </c>
      <c r="AF60" s="347">
        <f>+AF59+AF34</f>
        <v>10.690000000000001</v>
      </c>
      <c r="AG60" s="347">
        <f>+AG59+AG35</f>
        <v>1.63</v>
      </c>
      <c r="AH60" s="347">
        <f>+AH59+AH36</f>
        <v>0.14000000000000001</v>
      </c>
      <c r="AI60" s="347">
        <f>+AI59+AI37</f>
        <v>0.45</v>
      </c>
      <c r="AJ60" s="347">
        <f>+AJ59+AJ38</f>
        <v>0</v>
      </c>
      <c r="AK60" s="347">
        <f>+AK59+AK39</f>
        <v>0</v>
      </c>
      <c r="AL60" s="347">
        <f>+AL59+AL40</f>
        <v>0</v>
      </c>
      <c r="AM60" s="347">
        <f>+AM59+AM41</f>
        <v>2.83</v>
      </c>
      <c r="AN60" s="347">
        <f>+AN59+AN42</f>
        <v>6.68</v>
      </c>
      <c r="AO60" s="347">
        <f>+AO59+AO43</f>
        <v>0.27</v>
      </c>
      <c r="AP60" s="347">
        <f>+AP59+AP44</f>
        <v>0</v>
      </c>
      <c r="AQ60" s="347">
        <f>+AQ59+AQ45</f>
        <v>6.71</v>
      </c>
      <c r="AR60" s="347">
        <f>AR59+AR46</f>
        <v>0</v>
      </c>
      <c r="AS60" s="347">
        <f>AS59+AS47</f>
        <v>1.08</v>
      </c>
      <c r="AT60" s="347">
        <f>AT59+AT48</f>
        <v>14.67</v>
      </c>
      <c r="AU60" s="347">
        <f>AU59+AU49</f>
        <v>0</v>
      </c>
      <c r="AV60" s="347">
        <f>AV59+AV50</f>
        <v>125.52000000000001</v>
      </c>
      <c r="AW60" s="347">
        <f>AW59+AW51</f>
        <v>4.45</v>
      </c>
      <c r="AX60" s="347">
        <f>AX59+AX52</f>
        <v>2.25</v>
      </c>
      <c r="AY60" s="347">
        <f>AY59+AY53</f>
        <v>0</v>
      </c>
      <c r="AZ60" s="347">
        <f>AZ59+AZ54</f>
        <v>0.22999999999999998</v>
      </c>
      <c r="BA60" s="347">
        <f>BA59+BA55</f>
        <v>7.09</v>
      </c>
      <c r="BB60" s="347">
        <f>BB59+BB56</f>
        <v>9.17</v>
      </c>
      <c r="BC60" s="347">
        <f>BC59+BC57</f>
        <v>0.05</v>
      </c>
      <c r="BD60" s="347">
        <f>BD59+BD58</f>
        <v>4.75</v>
      </c>
      <c r="BE60" s="347"/>
      <c r="BF60" s="347"/>
      <c r="BG60" s="116"/>
      <c r="BH60" s="296"/>
      <c r="BI60" s="295"/>
    </row>
    <row r="61" spans="1:64" ht="36.75" customHeight="1" x14ac:dyDescent="0.25">
      <c r="A61" s="119"/>
      <c r="B61" s="124"/>
      <c r="C61" s="125"/>
      <c r="D61" s="116"/>
      <c r="E61" s="116"/>
      <c r="F61" s="116"/>
      <c r="G61" s="116"/>
      <c r="H61" s="116"/>
      <c r="I61" s="116"/>
      <c r="J61" s="116"/>
      <c r="K61" s="116"/>
      <c r="L61" s="116"/>
      <c r="M61" s="116"/>
      <c r="N61" s="116"/>
      <c r="O61" s="116"/>
      <c r="P61" s="116"/>
      <c r="Q61" s="116"/>
      <c r="R61" s="116"/>
      <c r="S61" s="116"/>
      <c r="T61" s="116"/>
      <c r="U61" s="116"/>
      <c r="V61" s="116"/>
      <c r="W61" s="116"/>
      <c r="X61" s="116"/>
      <c r="Y61" s="116"/>
      <c r="Z61" s="116"/>
      <c r="AA61" s="547"/>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H61" s="296"/>
      <c r="BI61" s="295"/>
    </row>
    <row r="62" spans="1:64" ht="31.5" customHeight="1" x14ac:dyDescent="0.25">
      <c r="A62" s="119"/>
      <c r="B62" s="120" t="s">
        <v>171</v>
      </c>
      <c r="C62" s="121" t="s">
        <v>167</v>
      </c>
      <c r="D62" s="122"/>
      <c r="E62" s="116"/>
      <c r="F62" s="116"/>
      <c r="G62" s="116"/>
      <c r="H62" s="116"/>
      <c r="I62" s="116"/>
      <c r="J62" s="116"/>
      <c r="K62" s="116"/>
      <c r="L62" s="116"/>
      <c r="M62" s="116"/>
      <c r="N62" s="116"/>
      <c r="O62" s="116"/>
      <c r="P62" s="116"/>
      <c r="Q62" s="116"/>
      <c r="R62" s="116"/>
      <c r="S62" s="116"/>
      <c r="T62" s="116"/>
      <c r="U62" s="116"/>
      <c r="V62" s="116"/>
      <c r="W62" s="116"/>
      <c r="X62" s="116"/>
      <c r="Y62" s="116"/>
      <c r="Z62" s="116"/>
      <c r="AA62" s="547"/>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H62" s="296"/>
      <c r="BI62" s="295"/>
    </row>
    <row r="63" spans="1:64" x14ac:dyDescent="0.25">
      <c r="A63" s="119"/>
      <c r="B63" s="120" t="s">
        <v>172</v>
      </c>
      <c r="C63" s="121" t="s">
        <v>168</v>
      </c>
      <c r="D63" s="122"/>
      <c r="E63" s="116"/>
      <c r="F63" s="116"/>
      <c r="G63" s="116"/>
      <c r="H63" s="116"/>
      <c r="I63" s="116"/>
      <c r="J63" s="116"/>
      <c r="K63" s="116"/>
      <c r="L63" s="116"/>
      <c r="M63" s="116"/>
      <c r="N63" s="116"/>
      <c r="O63" s="116"/>
      <c r="P63" s="116"/>
      <c r="Q63" s="116"/>
      <c r="R63" s="116"/>
      <c r="S63" s="116"/>
      <c r="T63" s="116"/>
      <c r="U63" s="116"/>
      <c r="V63" s="116"/>
      <c r="W63" s="116"/>
      <c r="X63" s="116"/>
      <c r="Y63" s="116"/>
      <c r="Z63" s="116"/>
      <c r="AA63" s="547"/>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5"/>
      <c r="AX63" s="115"/>
      <c r="AY63" s="115"/>
      <c r="AZ63" s="116"/>
      <c r="BA63" s="116"/>
      <c r="BB63" s="116"/>
      <c r="BC63" s="116"/>
      <c r="BD63" s="116"/>
      <c r="BE63" s="116"/>
      <c r="BF63" s="116"/>
      <c r="BH63" s="296"/>
      <c r="BI63" s="295"/>
    </row>
    <row r="64" spans="1:64" x14ac:dyDescent="0.25">
      <c r="A64" s="119"/>
      <c r="B64" s="120" t="s">
        <v>173</v>
      </c>
      <c r="C64" s="121" t="s">
        <v>127</v>
      </c>
      <c r="D64" s="122"/>
      <c r="E64" s="116"/>
      <c r="F64" s="116"/>
      <c r="G64" s="116"/>
      <c r="H64" s="116"/>
      <c r="I64" s="116"/>
      <c r="J64" s="116"/>
      <c r="K64" s="116"/>
      <c r="L64" s="116"/>
      <c r="M64" s="116"/>
      <c r="N64" s="116"/>
      <c r="O64" s="116"/>
      <c r="P64" s="116"/>
      <c r="Q64" s="116"/>
      <c r="R64" s="116"/>
      <c r="S64" s="116"/>
      <c r="T64" s="116"/>
      <c r="U64" s="116"/>
      <c r="V64" s="116"/>
      <c r="W64" s="116"/>
      <c r="X64" s="116"/>
      <c r="Y64" s="116"/>
      <c r="Z64" s="116"/>
      <c r="AA64" s="547"/>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5"/>
      <c r="AX64" s="115"/>
      <c r="AY64" s="115"/>
      <c r="AZ64" s="116"/>
      <c r="BA64" s="116"/>
      <c r="BB64" s="116"/>
      <c r="BC64" s="116"/>
      <c r="BD64" s="116"/>
      <c r="BE64" s="116"/>
      <c r="BF64" s="116"/>
      <c r="BH64" s="296"/>
      <c r="BI64" s="295"/>
    </row>
    <row r="65" spans="1:61" x14ac:dyDescent="0.25">
      <c r="A65" s="119"/>
      <c r="B65" s="124"/>
      <c r="C65" s="125"/>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547"/>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5"/>
      <c r="AX65" s="115"/>
      <c r="AY65" s="115"/>
      <c r="AZ65" s="116"/>
      <c r="BA65" s="116"/>
      <c r="BB65" s="116"/>
      <c r="BC65" s="116"/>
      <c r="BD65" s="116"/>
      <c r="BE65" s="116"/>
      <c r="BF65" s="116"/>
      <c r="BH65" s="296"/>
      <c r="BI65" s="293"/>
    </row>
    <row r="66" spans="1:61" x14ac:dyDescent="0.25">
      <c r="AC66" s="99" t="s">
        <v>616</v>
      </c>
      <c r="AW66" s="115"/>
      <c r="AX66" s="115"/>
      <c r="AY66" s="115"/>
      <c r="BH66" s="296"/>
      <c r="BI66" s="293"/>
    </row>
    <row r="67" spans="1:61" x14ac:dyDescent="0.25">
      <c r="AC67" s="99" t="s">
        <v>249</v>
      </c>
      <c r="AD67" s="99">
        <v>21.93</v>
      </c>
      <c r="BH67" s="296"/>
      <c r="BI67" s="293"/>
    </row>
    <row r="68" spans="1:61" x14ac:dyDescent="0.25">
      <c r="BH68" s="296"/>
      <c r="BI68" s="293"/>
    </row>
    <row r="69" spans="1:61" x14ac:dyDescent="0.25">
      <c r="BH69" s="294"/>
      <c r="BI69" s="293"/>
    </row>
    <row r="70" spans="1:61" x14ac:dyDescent="0.25">
      <c r="BH70" s="294"/>
      <c r="BI70" s="293"/>
    </row>
    <row r="71" spans="1:61" x14ac:dyDescent="0.25">
      <c r="BH71" s="294"/>
      <c r="BI71" s="295"/>
    </row>
    <row r="72" spans="1:61" x14ac:dyDescent="0.25">
      <c r="BH72" s="294"/>
      <c r="BI72" s="295"/>
    </row>
    <row r="73" spans="1:61" x14ac:dyDescent="0.25">
      <c r="BH73" s="294"/>
      <c r="BI73" s="295"/>
    </row>
    <row r="76" spans="1:61" x14ac:dyDescent="0.25">
      <c r="B76" s="143"/>
    </row>
  </sheetData>
  <sheetProtection selectLockedCells="1"/>
  <mergeCells count="11">
    <mergeCell ref="A1:B1"/>
    <mergeCell ref="A2:BE2"/>
    <mergeCell ref="A3:BF3"/>
    <mergeCell ref="BC4:BF4"/>
    <mergeCell ref="A5:A6"/>
    <mergeCell ref="B5:B6"/>
    <mergeCell ref="C5:C6"/>
    <mergeCell ref="D5:D6"/>
    <mergeCell ref="F5:BD5"/>
    <mergeCell ref="BE5:BE6"/>
    <mergeCell ref="BF5:BF6"/>
  </mergeCells>
  <pageMargins left="0.47" right="0.16" top="0.64" bottom="0.2" header="0.56999999999999995" footer="0.16"/>
  <pageSetup paperSize="8"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Q35"/>
  <sheetViews>
    <sheetView showZeros="0" zoomScale="70" zoomScaleNormal="70" workbookViewId="0">
      <pane xSplit="3" ySplit="7" topLeftCell="D32" activePane="bottomRight" state="frozen"/>
      <selection activeCell="AS53" sqref="AS53"/>
      <selection pane="topRight" activeCell="AS53" sqref="AS53"/>
      <selection pane="bottomLeft" activeCell="AS53" sqref="AS53"/>
      <selection pane="bottomRight" activeCell="D7" sqref="D7"/>
    </sheetView>
  </sheetViews>
  <sheetFormatPr defaultColWidth="8.85546875" defaultRowHeight="15.75" x14ac:dyDescent="0.2"/>
  <cols>
    <col min="1" max="1" width="5.85546875" style="11" customWidth="1"/>
    <col min="2" max="2" width="36.7109375" style="5" customWidth="1"/>
    <col min="3" max="3" width="12" style="21" customWidth="1"/>
    <col min="4" max="4" width="9.5703125" style="5" customWidth="1"/>
    <col min="5" max="5" width="7.7109375" style="5" customWidth="1"/>
    <col min="6" max="6" width="7.5703125" style="5" customWidth="1"/>
    <col min="7" max="25" width="8.140625" style="5" customWidth="1"/>
    <col min="26" max="38" width="8.42578125" style="5" hidden="1" customWidth="1"/>
    <col min="39" max="40" width="7.7109375" style="5" hidden="1" customWidth="1"/>
    <col min="41" max="41" width="2.140625" style="5" hidden="1" customWidth="1"/>
    <col min="42" max="16384" width="8.85546875" style="5"/>
  </cols>
  <sheetData>
    <row r="1" spans="1:43" s="1001" customFormat="1" ht="18" customHeight="1" x14ac:dyDescent="0.2">
      <c r="A1" s="998" t="s">
        <v>236</v>
      </c>
      <c r="B1" s="999"/>
      <c r="C1" s="1000"/>
      <c r="D1" s="999"/>
      <c r="E1" s="999"/>
      <c r="F1" s="999"/>
      <c r="G1" s="999"/>
      <c r="H1" s="999"/>
      <c r="I1" s="999"/>
      <c r="J1" s="999"/>
      <c r="K1" s="999"/>
      <c r="L1" s="999"/>
      <c r="M1" s="999"/>
      <c r="N1" s="999"/>
      <c r="O1" s="999"/>
      <c r="P1" s="999"/>
      <c r="Q1" s="999"/>
      <c r="R1" s="999"/>
      <c r="S1" s="999"/>
      <c r="T1" s="999"/>
      <c r="U1" s="999"/>
      <c r="V1" s="999"/>
      <c r="W1" s="999"/>
      <c r="X1" s="999"/>
      <c r="Y1" s="999"/>
      <c r="Z1" s="999"/>
      <c r="AA1" s="999"/>
      <c r="AB1" s="999"/>
      <c r="AC1" s="999"/>
      <c r="AD1" s="999"/>
      <c r="AE1" s="999"/>
      <c r="AF1" s="999"/>
      <c r="AG1" s="999"/>
      <c r="AH1" s="999"/>
      <c r="AI1" s="999"/>
      <c r="AJ1" s="999"/>
      <c r="AK1" s="999"/>
      <c r="AL1" s="999"/>
      <c r="AM1" s="999"/>
      <c r="AN1" s="999"/>
      <c r="AO1" s="999"/>
    </row>
    <row r="2" spans="1:43" s="1002" customFormat="1" ht="18.75" x14ac:dyDescent="0.2">
      <c r="A2" s="1124" t="s">
        <v>485</v>
      </c>
      <c r="B2" s="1096"/>
      <c r="C2" s="1096"/>
      <c r="D2" s="1096"/>
      <c r="E2" s="1096"/>
      <c r="F2" s="1096"/>
      <c r="G2" s="1096"/>
      <c r="H2" s="1096"/>
      <c r="I2" s="1096"/>
      <c r="J2" s="1096"/>
      <c r="K2" s="1096"/>
      <c r="L2" s="1096"/>
      <c r="M2" s="1096"/>
      <c r="N2" s="1096"/>
      <c r="O2" s="1096"/>
      <c r="P2" s="1096"/>
      <c r="Q2" s="1096"/>
      <c r="R2" s="1096"/>
      <c r="S2" s="1096"/>
      <c r="T2" s="1096"/>
      <c r="U2" s="1096"/>
      <c r="V2" s="1096"/>
      <c r="W2" s="1096"/>
      <c r="X2" s="1096"/>
      <c r="Y2" s="1096"/>
      <c r="Z2" s="1096"/>
      <c r="AA2" s="1096"/>
      <c r="AB2" s="1096"/>
      <c r="AC2" s="1096"/>
      <c r="AD2" s="1096"/>
      <c r="AE2" s="1096"/>
      <c r="AF2" s="1096"/>
      <c r="AG2" s="1096"/>
      <c r="AH2" s="1096"/>
      <c r="AI2" s="1096"/>
      <c r="AJ2" s="1096"/>
      <c r="AK2" s="1096"/>
      <c r="AL2" s="1096"/>
      <c r="AM2" s="1096"/>
      <c r="AN2" s="1096"/>
      <c r="AO2" s="1096"/>
    </row>
    <row r="3" spans="1:43" s="1001" customFormat="1" ht="18.75" x14ac:dyDescent="0.25">
      <c r="A3" s="1100" t="s">
        <v>619</v>
      </c>
      <c r="B3" s="1100"/>
      <c r="C3" s="1100"/>
      <c r="D3" s="1100"/>
      <c r="E3" s="1100"/>
      <c r="F3" s="1100"/>
      <c r="G3" s="1100"/>
      <c r="H3" s="1100"/>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c r="AP3" s="1003"/>
      <c r="AQ3" s="1003"/>
    </row>
    <row r="4" spans="1:43" x14ac:dyDescent="0.2">
      <c r="A4" s="48"/>
      <c r="B4" s="48"/>
      <c r="C4" s="48"/>
      <c r="D4" s="48"/>
      <c r="E4" s="1121" t="s">
        <v>32</v>
      </c>
      <c r="F4" s="1121"/>
      <c r="G4" s="1121"/>
      <c r="H4" s="1121"/>
      <c r="I4" s="1121"/>
      <c r="J4" s="1121"/>
      <c r="K4" s="1121"/>
      <c r="L4" s="1121"/>
      <c r="M4" s="1121"/>
      <c r="N4" s="1121"/>
      <c r="O4" s="1121"/>
      <c r="P4" s="1121"/>
      <c r="Q4" s="1121"/>
      <c r="R4" s="1121"/>
      <c r="S4" s="1121"/>
      <c r="T4" s="1121"/>
      <c r="U4" s="1121"/>
      <c r="V4" s="1121"/>
      <c r="W4" s="1121"/>
      <c r="X4" s="1121"/>
      <c r="Y4" s="1121"/>
      <c r="Z4" s="1121"/>
      <c r="AA4" s="1121"/>
      <c r="AB4" s="1121"/>
      <c r="AC4" s="1121"/>
      <c r="AD4" s="1121"/>
      <c r="AE4" s="1121"/>
      <c r="AF4" s="1121"/>
      <c r="AG4" s="1121"/>
      <c r="AH4" s="1121"/>
      <c r="AI4" s="1121"/>
      <c r="AJ4" s="1121"/>
      <c r="AK4" s="1121"/>
      <c r="AL4" s="1121"/>
      <c r="AM4" s="1121"/>
      <c r="AN4" s="1121"/>
      <c r="AO4" s="1121"/>
    </row>
    <row r="5" spans="1:43" ht="25.5" customHeight="1" x14ac:dyDescent="0.2">
      <c r="A5" s="1119" t="s">
        <v>20</v>
      </c>
      <c r="B5" s="1114" t="s">
        <v>170</v>
      </c>
      <c r="C5" s="1114" t="s">
        <v>24</v>
      </c>
      <c r="D5" s="1119" t="s">
        <v>153</v>
      </c>
      <c r="E5" s="1119" t="s">
        <v>181</v>
      </c>
      <c r="F5" s="1119"/>
      <c r="G5" s="1119"/>
      <c r="H5" s="1119"/>
      <c r="I5" s="1119"/>
      <c r="J5" s="1119"/>
      <c r="K5" s="1119"/>
      <c r="L5" s="1119"/>
      <c r="M5" s="1119"/>
      <c r="N5" s="1119"/>
      <c r="O5" s="1119"/>
      <c r="P5" s="1119"/>
      <c r="Q5" s="1119"/>
      <c r="R5" s="1119"/>
      <c r="S5" s="1119"/>
      <c r="T5" s="1119"/>
      <c r="U5" s="1119"/>
      <c r="V5" s="1119"/>
      <c r="W5" s="1119"/>
      <c r="X5" s="1119"/>
      <c r="Y5" s="1119"/>
      <c r="Z5" s="287"/>
      <c r="AA5" s="287"/>
      <c r="AB5" s="287"/>
      <c r="AC5" s="287"/>
      <c r="AD5" s="287"/>
      <c r="AE5" s="287"/>
      <c r="AF5" s="287"/>
      <c r="AG5" s="287"/>
      <c r="AH5" s="287"/>
      <c r="AI5" s="287"/>
      <c r="AJ5" s="287"/>
      <c r="AK5" s="287"/>
      <c r="AL5" s="287"/>
      <c r="AM5" s="754"/>
      <c r="AN5" s="754"/>
      <c r="AO5" s="755"/>
    </row>
    <row r="6" spans="1:43" ht="53.25" customHeight="1" x14ac:dyDescent="0.2">
      <c r="A6" s="1119"/>
      <c r="B6" s="1114"/>
      <c r="C6" s="1118"/>
      <c r="D6" s="1120"/>
      <c r="E6" s="798" t="s">
        <v>564</v>
      </c>
      <c r="F6" s="798" t="s">
        <v>565</v>
      </c>
      <c r="G6" s="798" t="s">
        <v>566</v>
      </c>
      <c r="H6" s="798" t="s">
        <v>567</v>
      </c>
      <c r="I6" s="798" t="s">
        <v>568</v>
      </c>
      <c r="J6" s="798" t="s">
        <v>569</v>
      </c>
      <c r="K6" s="798" t="s">
        <v>570</v>
      </c>
      <c r="L6" s="798" t="s">
        <v>571</v>
      </c>
      <c r="M6" s="798" t="s">
        <v>572</v>
      </c>
      <c r="N6" s="798" t="s">
        <v>573</v>
      </c>
      <c r="O6" s="798" t="s">
        <v>574</v>
      </c>
      <c r="P6" s="798" t="s">
        <v>575</v>
      </c>
      <c r="Q6" s="798" t="s">
        <v>576</v>
      </c>
      <c r="R6" s="798" t="s">
        <v>577</v>
      </c>
      <c r="S6" s="798" t="s">
        <v>578</v>
      </c>
      <c r="T6" s="798" t="s">
        <v>579</v>
      </c>
      <c r="U6" s="798" t="s">
        <v>580</v>
      </c>
      <c r="V6" s="798" t="s">
        <v>581</v>
      </c>
      <c r="W6" s="798" t="s">
        <v>582</v>
      </c>
      <c r="X6" s="798" t="s">
        <v>583</v>
      </c>
      <c r="Y6" s="798" t="s">
        <v>584</v>
      </c>
      <c r="Z6" s="302" t="s">
        <v>384</v>
      </c>
      <c r="AA6" s="255" t="s">
        <v>385</v>
      </c>
      <c r="AB6" s="255" t="s">
        <v>386</v>
      </c>
      <c r="AC6" s="255" t="s">
        <v>387</v>
      </c>
      <c r="AD6" s="255" t="s">
        <v>388</v>
      </c>
      <c r="AE6" s="255" t="s">
        <v>389</v>
      </c>
      <c r="AF6" s="255" t="s">
        <v>390</v>
      </c>
      <c r="AG6" s="255" t="s">
        <v>391</v>
      </c>
      <c r="AH6" s="255" t="s">
        <v>392</v>
      </c>
      <c r="AI6" s="255" t="s">
        <v>393</v>
      </c>
      <c r="AJ6" s="255" t="s">
        <v>394</v>
      </c>
      <c r="AK6" s="257" t="s">
        <v>395</v>
      </c>
      <c r="AL6" s="32" t="s">
        <v>217</v>
      </c>
      <c r="AM6" s="32" t="s">
        <v>218</v>
      </c>
      <c r="AN6" s="32" t="s">
        <v>219</v>
      </c>
      <c r="AO6" s="32" t="s">
        <v>220</v>
      </c>
    </row>
    <row r="7" spans="1:43" s="25" customFormat="1" ht="30.75" customHeight="1" x14ac:dyDescent="0.2">
      <c r="A7" s="957">
        <v>-1</v>
      </c>
      <c r="B7" s="957">
        <v>-2</v>
      </c>
      <c r="C7" s="957">
        <v>-3</v>
      </c>
      <c r="D7" s="957" t="s">
        <v>1792</v>
      </c>
      <c r="E7" s="975" t="s">
        <v>68</v>
      </c>
      <c r="F7" s="975" t="s">
        <v>69</v>
      </c>
      <c r="G7" s="975" t="s">
        <v>70</v>
      </c>
      <c r="H7" s="975" t="s">
        <v>221</v>
      </c>
      <c r="I7" s="975" t="s">
        <v>222</v>
      </c>
      <c r="J7" s="975" t="s">
        <v>223</v>
      </c>
      <c r="K7" s="975" t="s">
        <v>224</v>
      </c>
      <c r="L7" s="975" t="s">
        <v>225</v>
      </c>
      <c r="M7" s="976">
        <v>-13</v>
      </c>
      <c r="N7" s="975" t="s">
        <v>293</v>
      </c>
      <c r="O7" s="975" t="s">
        <v>294</v>
      </c>
      <c r="P7" s="975" t="s">
        <v>295</v>
      </c>
      <c r="Q7" s="975" t="s">
        <v>421</v>
      </c>
      <c r="R7" s="975" t="s">
        <v>422</v>
      </c>
      <c r="S7" s="975" t="s">
        <v>423</v>
      </c>
      <c r="T7" s="975" t="s">
        <v>424</v>
      </c>
      <c r="U7" s="975" t="s">
        <v>585</v>
      </c>
      <c r="V7" s="975" t="s">
        <v>586</v>
      </c>
      <c r="W7" s="975" t="s">
        <v>587</v>
      </c>
      <c r="X7" s="975" t="s">
        <v>588</v>
      </c>
      <c r="Y7" s="975" t="s">
        <v>589</v>
      </c>
      <c r="Z7" s="8" t="s">
        <v>38</v>
      </c>
      <c r="AA7" s="8" t="s">
        <v>38</v>
      </c>
      <c r="AB7" s="8" t="s">
        <v>38</v>
      </c>
      <c r="AC7" s="8" t="s">
        <v>38</v>
      </c>
      <c r="AD7" s="8" t="s">
        <v>38</v>
      </c>
      <c r="AE7" s="8" t="s">
        <v>38</v>
      </c>
      <c r="AF7" s="8" t="s">
        <v>38</v>
      </c>
      <c r="AG7" s="8" t="s">
        <v>38</v>
      </c>
      <c r="AH7" s="8" t="s">
        <v>38</v>
      </c>
      <c r="AI7" s="8" t="s">
        <v>38</v>
      </c>
      <c r="AJ7" s="8" t="s">
        <v>38</v>
      </c>
      <c r="AK7" s="8" t="s">
        <v>38</v>
      </c>
      <c r="AL7" s="8" t="s">
        <v>38</v>
      </c>
      <c r="AM7" s="8" t="s">
        <v>38</v>
      </c>
      <c r="AN7" s="8" t="s">
        <v>38</v>
      </c>
      <c r="AO7" s="8" t="s">
        <v>38</v>
      </c>
    </row>
    <row r="8" spans="1:43" s="9" customFormat="1" ht="25.5" x14ac:dyDescent="0.2">
      <c r="A8" s="977">
        <v>1</v>
      </c>
      <c r="B8" s="978" t="s">
        <v>178</v>
      </c>
      <c r="C8" s="977" t="s">
        <v>60</v>
      </c>
      <c r="D8" s="1004">
        <f>'Bieu 12 CH'!$R$8</f>
        <v>5978.49</v>
      </c>
      <c r="E8" s="1004">
        <f>'Gia Pho'!$R$7</f>
        <v>43.85</v>
      </c>
      <c r="F8" s="1004">
        <f>'Ha Linh'!$R$7</f>
        <v>863.79</v>
      </c>
      <c r="G8" s="1004">
        <f>'Hoa Hai'!$R$7</f>
        <v>1011.0799999999999</v>
      </c>
      <c r="H8" s="1004">
        <f>'Huong Binh'!$R$7</f>
        <v>52.23</v>
      </c>
      <c r="I8" s="1004">
        <f>'Huong Do'!$R$7</f>
        <v>63.739999999999995</v>
      </c>
      <c r="J8" s="1004">
        <f>'Huong Giang'!$R$7</f>
        <v>31.45</v>
      </c>
      <c r="K8" s="1004">
        <f>'Huong Lam'!$R$7</f>
        <v>811.42999999999984</v>
      </c>
      <c r="L8" s="1004">
        <f>'Huong Lien'!$R$7</f>
        <v>66.5</v>
      </c>
      <c r="M8" s="1004">
        <f>'Huong Long'!$R$7</f>
        <v>60.370000000000005</v>
      </c>
      <c r="N8" s="1004">
        <f>'Huong Thuy'!$R$7</f>
        <v>93.96</v>
      </c>
      <c r="O8" s="1004">
        <f>'Huong Tra'!$R$7</f>
        <v>163.01</v>
      </c>
      <c r="P8" s="1004">
        <f>'Huong Trach'!$R$7</f>
        <v>142.76</v>
      </c>
      <c r="Q8" s="1004">
        <f>'Huong Vinh'!$R$7</f>
        <v>561.25</v>
      </c>
      <c r="R8" s="1004">
        <f>'Huong Xuan'!$R$7</f>
        <v>203.66000000000003</v>
      </c>
      <c r="S8" s="1004">
        <f>'Loc Yen'!$R$7</f>
        <v>481.43999999999994</v>
      </c>
      <c r="T8" s="1004">
        <f>'Phu Gia'!$R$7</f>
        <v>804.91000000000008</v>
      </c>
      <c r="U8" s="1004">
        <f>'Phu Phong'!$R$7</f>
        <v>53.699999999999996</v>
      </c>
      <c r="V8" s="1004">
        <f>'Phuc Dong'!$R$7</f>
        <v>148.06000000000003</v>
      </c>
      <c r="W8" s="1004">
        <f>'Phuc Trach'!$R$7</f>
        <v>152.03</v>
      </c>
      <c r="X8" s="1004">
        <f>'Dien My'!$R$7</f>
        <v>116.25999999999999</v>
      </c>
      <c r="Y8" s="1004">
        <f>'Thi Tran'!$R$7</f>
        <v>53.01</v>
      </c>
      <c r="Z8" s="169"/>
      <c r="AA8" s="169"/>
      <c r="AB8" s="169"/>
      <c r="AC8" s="169"/>
      <c r="AD8" s="169"/>
      <c r="AE8" s="169"/>
      <c r="AF8" s="169"/>
      <c r="AG8" s="169"/>
      <c r="AH8" s="169"/>
      <c r="AI8" s="169"/>
      <c r="AJ8" s="169"/>
      <c r="AK8" s="169"/>
      <c r="AL8" s="169"/>
      <c r="AM8" s="169"/>
      <c r="AN8" s="169"/>
      <c r="AO8" s="169"/>
    </row>
    <row r="9" spans="1:43" s="9" customFormat="1" x14ac:dyDescent="0.2">
      <c r="A9" s="979"/>
      <c r="B9" s="980" t="s">
        <v>435</v>
      </c>
      <c r="C9" s="979"/>
      <c r="D9" s="1005"/>
      <c r="E9" s="1005"/>
      <c r="F9" s="1005"/>
      <c r="G9" s="1005"/>
      <c r="H9" s="1005"/>
      <c r="I9" s="1005"/>
      <c r="J9" s="1005"/>
      <c r="K9" s="1005"/>
      <c r="L9" s="1005"/>
      <c r="M9" s="1005"/>
      <c r="N9" s="1005"/>
      <c r="O9" s="1005"/>
      <c r="P9" s="1005"/>
      <c r="Q9" s="1005"/>
      <c r="R9" s="1005"/>
      <c r="S9" s="1005"/>
      <c r="T9" s="1005"/>
      <c r="U9" s="1005"/>
      <c r="V9" s="1005"/>
      <c r="W9" s="1005"/>
      <c r="X9" s="1005"/>
      <c r="Y9" s="1005"/>
      <c r="Z9" s="169"/>
      <c r="AA9" s="169"/>
      <c r="AB9" s="169"/>
      <c r="AC9" s="169"/>
      <c r="AD9" s="169"/>
      <c r="AE9" s="169"/>
      <c r="AF9" s="169"/>
      <c r="AG9" s="169"/>
      <c r="AH9" s="169"/>
      <c r="AI9" s="169"/>
      <c r="AJ9" s="169"/>
      <c r="AK9" s="169"/>
      <c r="AL9" s="169"/>
      <c r="AM9" s="169"/>
      <c r="AN9" s="169"/>
      <c r="AO9" s="169"/>
    </row>
    <row r="10" spans="1:43" s="10" customFormat="1" x14ac:dyDescent="0.2">
      <c r="A10" s="981" t="s">
        <v>5</v>
      </c>
      <c r="B10" s="982" t="s">
        <v>85</v>
      </c>
      <c r="C10" s="981" t="s">
        <v>104</v>
      </c>
      <c r="D10" s="966">
        <f>'Bieu 12 CH'!$R$9</f>
        <v>245.29000000000002</v>
      </c>
      <c r="E10" s="966">
        <f>'Gia Pho'!$R$8</f>
        <v>4.0599999999999996</v>
      </c>
      <c r="F10" s="966">
        <f>'Ha Linh'!$R$8</f>
        <v>1.21</v>
      </c>
      <c r="G10" s="966">
        <f>'Hoa Hai'!$R$8</f>
        <v>11.01</v>
      </c>
      <c r="H10" s="966">
        <f>'Huong Binh'!$R$8</f>
        <v>6.1099999999999994</v>
      </c>
      <c r="I10" s="966">
        <f>'Huong Do'!$R$8</f>
        <v>0</v>
      </c>
      <c r="J10" s="966">
        <f>'Huong Giang'!$R$8</f>
        <v>3.06</v>
      </c>
      <c r="K10" s="966">
        <f>'Huong Lam'!$R$8</f>
        <v>0</v>
      </c>
      <c r="L10" s="966">
        <f>'Huong Lien'!$R$8</f>
        <v>0</v>
      </c>
      <c r="M10" s="966">
        <f>'Huong Long'!$R$8</f>
        <v>11.08</v>
      </c>
      <c r="N10" s="966">
        <f>'Huong Thuy'!$R$8</f>
        <v>4.63</v>
      </c>
      <c r="O10" s="966">
        <f>'Huong Tra'!$R$8</f>
        <v>0.13</v>
      </c>
      <c r="P10" s="966">
        <f>'Huong Trach'!$R$8</f>
        <v>31.43</v>
      </c>
      <c r="Q10" s="966">
        <f>'Huong Vinh'!$R$8</f>
        <v>4.3599999999999994</v>
      </c>
      <c r="R10" s="966">
        <f>'Huong Xuan'!$R$8</f>
        <v>8.66</v>
      </c>
      <c r="S10" s="966">
        <f>'Loc Yen'!$R$8</f>
        <v>4.5999999999999996</v>
      </c>
      <c r="T10" s="966">
        <f>'Phu Gia'!$R$8</f>
        <v>6.1199999999999992</v>
      </c>
      <c r="U10" s="966">
        <f>'Phu Phong'!$R$8</f>
        <v>24.47</v>
      </c>
      <c r="V10" s="966">
        <f>'Phuc Dong'!$R$8</f>
        <v>87.750000000000014</v>
      </c>
      <c r="W10" s="966">
        <f>'Phuc Trach'!$R$8</f>
        <v>31.069999999999997</v>
      </c>
      <c r="X10" s="966">
        <f>'Dien My'!$R$8</f>
        <v>1.3</v>
      </c>
      <c r="Y10" s="966">
        <f>'Thi Tran'!$R$8</f>
        <v>4.24</v>
      </c>
      <c r="Z10" s="170"/>
      <c r="AA10" s="170"/>
      <c r="AB10" s="170"/>
      <c r="AC10" s="170"/>
      <c r="AD10" s="170"/>
      <c r="AE10" s="170"/>
      <c r="AF10" s="170"/>
      <c r="AG10" s="170"/>
      <c r="AH10" s="170"/>
      <c r="AI10" s="170"/>
      <c r="AJ10" s="170"/>
      <c r="AK10" s="170"/>
      <c r="AL10" s="170"/>
      <c r="AM10" s="170"/>
      <c r="AN10" s="170"/>
      <c r="AO10" s="170"/>
    </row>
    <row r="11" spans="1:43" s="19" customFormat="1" x14ac:dyDescent="0.2">
      <c r="A11" s="983"/>
      <c r="B11" s="984" t="s">
        <v>83</v>
      </c>
      <c r="C11" s="983" t="s">
        <v>73</v>
      </c>
      <c r="D11" s="966">
        <f>'Bieu 12 CH'!$R$10</f>
        <v>245.29000000000002</v>
      </c>
      <c r="E11" s="966">
        <f>'Gia Pho'!$R$9</f>
        <v>4.0599999999999996</v>
      </c>
      <c r="F11" s="966">
        <f>'Ha Linh'!$R$9</f>
        <v>1.21</v>
      </c>
      <c r="G11" s="966">
        <f>'Hoa Hai'!$R$9</f>
        <v>11.01</v>
      </c>
      <c r="H11" s="966">
        <f>'Huong Binh'!$R$9</f>
        <v>6.1099999999999994</v>
      </c>
      <c r="I11" s="966">
        <f>'Huong Do'!$R$9</f>
        <v>0</v>
      </c>
      <c r="J11" s="966">
        <f>'Huong Giang'!$R$9</f>
        <v>3.06</v>
      </c>
      <c r="K11" s="966">
        <f>'Huong Lam'!$R$9</f>
        <v>0</v>
      </c>
      <c r="L11" s="966">
        <f>'Huong Lien'!$R$9</f>
        <v>0</v>
      </c>
      <c r="M11" s="966">
        <f>'Huong Long'!$R$9</f>
        <v>11.08</v>
      </c>
      <c r="N11" s="966">
        <f>'Huong Thuy'!$R$9</f>
        <v>4.63</v>
      </c>
      <c r="O11" s="966">
        <f>'Huong Tra'!$R$9</f>
        <v>0.13</v>
      </c>
      <c r="P11" s="966">
        <f>'Huong Trach'!$R$9</f>
        <v>31.43</v>
      </c>
      <c r="Q11" s="966">
        <f>'Huong Vinh'!$R$9</f>
        <v>4.3599999999999994</v>
      </c>
      <c r="R11" s="966">
        <f>'Huong Xuan'!$R$9</f>
        <v>8.66</v>
      </c>
      <c r="S11" s="966">
        <f>'Loc Yen'!$R$9</f>
        <v>4.5999999999999996</v>
      </c>
      <c r="T11" s="966">
        <f>'Phu Gia'!$R$9</f>
        <v>6.1199999999999992</v>
      </c>
      <c r="U11" s="966">
        <f>'Phu Phong'!$R$9</f>
        <v>24.47</v>
      </c>
      <c r="V11" s="966">
        <f>'Phuc Dong'!$R$9</f>
        <v>87.750000000000014</v>
      </c>
      <c r="W11" s="966">
        <f>'Phuc Trach'!$R$9</f>
        <v>31.069999999999997</v>
      </c>
      <c r="X11" s="966">
        <f>'Dien My'!$R$9</f>
        <v>1.3</v>
      </c>
      <c r="Y11" s="966">
        <f>'Thi Tran'!$R$9</f>
        <v>4.24</v>
      </c>
      <c r="Z11" s="170"/>
      <c r="AA11" s="170"/>
      <c r="AB11" s="170"/>
      <c r="AC11" s="170"/>
      <c r="AD11" s="170"/>
      <c r="AE11" s="170"/>
      <c r="AF11" s="170"/>
      <c r="AG11" s="170"/>
      <c r="AH11" s="170"/>
      <c r="AI11" s="170"/>
      <c r="AJ11" s="170"/>
      <c r="AK11" s="170"/>
      <c r="AL11" s="170"/>
      <c r="AM11" s="170"/>
      <c r="AN11" s="170"/>
      <c r="AO11" s="170"/>
    </row>
    <row r="12" spans="1:43" s="10" customFormat="1" ht="21.75" customHeight="1" x14ac:dyDescent="0.2">
      <c r="A12" s="981" t="s">
        <v>6</v>
      </c>
      <c r="B12" s="982" t="s">
        <v>113</v>
      </c>
      <c r="C12" s="981" t="s">
        <v>79</v>
      </c>
      <c r="D12" s="966">
        <f>'Bieu 12 CH'!$R$12</f>
        <v>355.46</v>
      </c>
      <c r="E12" s="966">
        <f>'Gia Pho'!$R$11</f>
        <v>10.36</v>
      </c>
      <c r="F12" s="966">
        <f>'Ha Linh'!$R$11</f>
        <v>17.93</v>
      </c>
      <c r="G12" s="966">
        <f>'Hoa Hai'!$R$11</f>
        <v>15.009999999999998</v>
      </c>
      <c r="H12" s="966">
        <f>'Huong Binh'!$R$11</f>
        <v>9.3500000000000014</v>
      </c>
      <c r="I12" s="966">
        <f>'Huong Do'!$R$11</f>
        <v>25.33</v>
      </c>
      <c r="J12" s="966">
        <f>'Huong Giang'!$R$11</f>
        <v>8.379999999999999</v>
      </c>
      <c r="K12" s="966">
        <f>'Huong Lam'!$R$11</f>
        <v>1.95</v>
      </c>
      <c r="L12" s="966">
        <f>'Huong Lien'!$R$11</f>
        <v>16.55</v>
      </c>
      <c r="M12" s="966">
        <f>'Huong Long'!$R$11</f>
        <v>7.56</v>
      </c>
      <c r="N12" s="966">
        <f>'Huong Thuy'!$R$11</f>
        <v>25.15</v>
      </c>
      <c r="O12" s="966">
        <f>'Huong Tra'!$R$11</f>
        <v>0.62000000000000011</v>
      </c>
      <c r="P12" s="966">
        <f>'Huong Trach'!$R$11</f>
        <v>4.5999999999999996</v>
      </c>
      <c r="Q12" s="966">
        <f>'Huong Vinh'!$R$11</f>
        <v>14.129999999999999</v>
      </c>
      <c r="R12" s="966">
        <f>'Huong Xuan'!$R$11</f>
        <v>15.69</v>
      </c>
      <c r="S12" s="966">
        <f>'Loc Yen'!$R$11</f>
        <v>30.699999999999996</v>
      </c>
      <c r="T12" s="966">
        <f>'Phu Gia'!$R$11</f>
        <v>15.18</v>
      </c>
      <c r="U12" s="966">
        <f>'Phu Phong'!$R$11</f>
        <v>18.159999999999997</v>
      </c>
      <c r="V12" s="966">
        <f>'Phuc Dong'!$R$11</f>
        <v>7.53</v>
      </c>
      <c r="W12" s="966">
        <f>'Phuc Trach'!$R$11</f>
        <v>22.89</v>
      </c>
      <c r="X12" s="966">
        <f>'Dien My'!$R$11</f>
        <v>65.949999999999989</v>
      </c>
      <c r="Y12" s="966">
        <f>'Thi Tran'!$R$11</f>
        <v>22.439999999999998</v>
      </c>
      <c r="Z12" s="170"/>
      <c r="AA12" s="170"/>
      <c r="AB12" s="170"/>
      <c r="AC12" s="170"/>
      <c r="AD12" s="170"/>
      <c r="AE12" s="170"/>
      <c r="AF12" s="170"/>
      <c r="AG12" s="170"/>
      <c r="AH12" s="170"/>
      <c r="AI12" s="170"/>
      <c r="AJ12" s="170"/>
      <c r="AK12" s="170"/>
      <c r="AL12" s="170"/>
      <c r="AM12" s="170"/>
      <c r="AN12" s="170"/>
      <c r="AO12" s="170"/>
    </row>
    <row r="13" spans="1:43" s="10" customFormat="1" ht="21.75" customHeight="1" x14ac:dyDescent="0.2">
      <c r="A13" s="981" t="s">
        <v>7</v>
      </c>
      <c r="B13" s="982" t="s">
        <v>39</v>
      </c>
      <c r="C13" s="981" t="s">
        <v>61</v>
      </c>
      <c r="D13" s="966">
        <f>'Bieu 12 CH'!$R$13</f>
        <v>374.94</v>
      </c>
      <c r="E13" s="966">
        <f>'Gia Pho'!$R$12</f>
        <v>11.57</v>
      </c>
      <c r="F13" s="966">
        <f>'Ha Linh'!$R$12</f>
        <v>11.98</v>
      </c>
      <c r="G13" s="966">
        <f>'Hoa Hai'!$R$12</f>
        <v>10.469999999999999</v>
      </c>
      <c r="H13" s="966">
        <f>'Huong Binh'!$R$12</f>
        <v>16.669999999999998</v>
      </c>
      <c r="I13" s="966">
        <f>'Huong Do'!$R$12</f>
        <v>21.3</v>
      </c>
      <c r="J13" s="966">
        <f>'Huong Giang'!$R$12</f>
        <v>12.459999999999999</v>
      </c>
      <c r="K13" s="966">
        <f>'Huong Lam'!$R$12</f>
        <v>6.61</v>
      </c>
      <c r="L13" s="966">
        <f>'Huong Lien'!$R$12</f>
        <v>35.450000000000003</v>
      </c>
      <c r="M13" s="966">
        <f>'Huong Long'!$R$12</f>
        <v>26.73</v>
      </c>
      <c r="N13" s="966">
        <f>'Huong Thuy'!$R$12</f>
        <v>22.31</v>
      </c>
      <c r="O13" s="966">
        <f>'Huong Tra'!$R$12</f>
        <v>30.099999999999998</v>
      </c>
      <c r="P13" s="966">
        <f>'Huong Trach'!$R$12</f>
        <v>6.69</v>
      </c>
      <c r="Q13" s="966">
        <f>'Huong Vinh'!$R$12</f>
        <v>38.230000000000004</v>
      </c>
      <c r="R13" s="966">
        <f>'Huong Xuan'!$R$12</f>
        <v>13.77</v>
      </c>
      <c r="S13" s="966">
        <f>'Loc Yen'!$R$12</f>
        <v>12.54</v>
      </c>
      <c r="T13" s="966">
        <f>'Phu Gia'!$R$12</f>
        <v>8.7899999999999991</v>
      </c>
      <c r="U13" s="966">
        <f>'Phu Phong'!$R$12</f>
        <v>11.049999999999999</v>
      </c>
      <c r="V13" s="966">
        <f>'Phuc Dong'!$R$12</f>
        <v>21.31</v>
      </c>
      <c r="W13" s="966">
        <f>'Phuc Trach'!$R$12</f>
        <v>16.34</v>
      </c>
      <c r="X13" s="966">
        <f>'Dien My'!$R$12</f>
        <v>15.61</v>
      </c>
      <c r="Y13" s="966">
        <f>'Thi Tran'!$R$12</f>
        <v>24.96</v>
      </c>
      <c r="Z13" s="170"/>
      <c r="AA13" s="170"/>
      <c r="AB13" s="170"/>
      <c r="AC13" s="170"/>
      <c r="AD13" s="170"/>
      <c r="AE13" s="170"/>
      <c r="AF13" s="170"/>
      <c r="AG13" s="170"/>
      <c r="AH13" s="170"/>
      <c r="AI13" s="170"/>
      <c r="AJ13" s="170"/>
      <c r="AK13" s="170"/>
      <c r="AL13" s="170"/>
      <c r="AM13" s="170"/>
      <c r="AN13" s="170"/>
      <c r="AO13" s="170"/>
    </row>
    <row r="14" spans="1:43" s="10" customFormat="1" ht="21.75" customHeight="1" x14ac:dyDescent="0.2">
      <c r="A14" s="981" t="s">
        <v>8</v>
      </c>
      <c r="B14" s="982" t="s">
        <v>15</v>
      </c>
      <c r="C14" s="981" t="s">
        <v>62</v>
      </c>
      <c r="D14" s="966">
        <f>'Bieu 12 CH'!$R$15</f>
        <v>477.3</v>
      </c>
      <c r="E14" s="966">
        <f>'Gia Pho'!$R$14</f>
        <v>0</v>
      </c>
      <c r="F14" s="966">
        <f>'Ha Linh'!$R$14</f>
        <v>0</v>
      </c>
      <c r="G14" s="966">
        <f>'Hoa Hai'!$R$14</f>
        <v>477.3</v>
      </c>
      <c r="H14" s="966">
        <f>'Huong Binh'!$R$14</f>
        <v>0</v>
      </c>
      <c r="I14" s="966">
        <f>'Huong Do'!$R$14</f>
        <v>0</v>
      </c>
      <c r="J14" s="966">
        <f>'Huong Giang'!$R$14</f>
        <v>0</v>
      </c>
      <c r="K14" s="966">
        <f>'Huong Lam'!$R$14</f>
        <v>0</v>
      </c>
      <c r="L14" s="966">
        <f>'Huong Lien'!$R$14</f>
        <v>0</v>
      </c>
      <c r="M14" s="966">
        <f>'Huong Long'!$R$14</f>
        <v>0</v>
      </c>
      <c r="N14" s="966">
        <f>'Huong Thuy'!$R$14</f>
        <v>0</v>
      </c>
      <c r="O14" s="966">
        <f>'Huong Tra'!$R$14</f>
        <v>0</v>
      </c>
      <c r="P14" s="966">
        <f>'Huong Trach'!$R$14</f>
        <v>0</v>
      </c>
      <c r="Q14" s="966">
        <f>'Huong Vinh'!$R$14</f>
        <v>0</v>
      </c>
      <c r="R14" s="966">
        <f>'Huong Xuan'!$R$14</f>
        <v>0</v>
      </c>
      <c r="S14" s="966">
        <f>'Loc Yen'!$R$14</f>
        <v>0</v>
      </c>
      <c r="T14" s="966">
        <f>'Phu Gia'!$R$14</f>
        <v>0</v>
      </c>
      <c r="U14" s="966">
        <f>'Phu Phong'!$R$14</f>
        <v>0</v>
      </c>
      <c r="V14" s="966">
        <f>'Phuc Dong'!$R$14</f>
        <v>0</v>
      </c>
      <c r="W14" s="966">
        <f>'Phuc Trach'!$R$14</f>
        <v>0</v>
      </c>
      <c r="X14" s="966">
        <f>'Dien My'!$R$14</f>
        <v>0</v>
      </c>
      <c r="Y14" s="966">
        <f>'Thi Tran'!$R$14</f>
        <v>0</v>
      </c>
      <c r="Z14" s="170"/>
      <c r="AA14" s="170"/>
      <c r="AB14" s="170"/>
      <c r="AC14" s="170"/>
      <c r="AD14" s="170"/>
      <c r="AE14" s="170"/>
      <c r="AF14" s="170"/>
      <c r="AG14" s="170"/>
      <c r="AH14" s="170"/>
      <c r="AI14" s="170"/>
      <c r="AJ14" s="170"/>
      <c r="AK14" s="170"/>
      <c r="AL14" s="170"/>
      <c r="AM14" s="170"/>
      <c r="AN14" s="170"/>
      <c r="AO14" s="170"/>
    </row>
    <row r="15" spans="1:43" s="10" customFormat="1" ht="21.75" customHeight="1" x14ac:dyDescent="0.2">
      <c r="A15" s="981" t="s">
        <v>9</v>
      </c>
      <c r="B15" s="982" t="s">
        <v>16</v>
      </c>
      <c r="C15" s="981" t="s">
        <v>63</v>
      </c>
      <c r="D15" s="966">
        <f>'Bieu 12 CH'!$R$15</f>
        <v>477.3</v>
      </c>
      <c r="E15" s="966">
        <f>'Gia Pho'!$R$14</f>
        <v>0</v>
      </c>
      <c r="F15" s="966">
        <f>'Ha Linh'!$R$14</f>
        <v>0</v>
      </c>
      <c r="G15" s="966">
        <f>'Hoa Hai'!$R$14</f>
        <v>477.3</v>
      </c>
      <c r="H15" s="966">
        <f>'Huong Binh'!$R$14</f>
        <v>0</v>
      </c>
      <c r="I15" s="966">
        <f>'Huong Do'!$R$14</f>
        <v>0</v>
      </c>
      <c r="J15" s="966">
        <f>'Huong Giang'!$R$14</f>
        <v>0</v>
      </c>
      <c r="K15" s="966">
        <f>'Huong Lam'!$R$14</f>
        <v>0</v>
      </c>
      <c r="L15" s="966">
        <f>'Huong Lien'!$R$14</f>
        <v>0</v>
      </c>
      <c r="M15" s="966">
        <f>'Huong Long'!$R$14</f>
        <v>0</v>
      </c>
      <c r="N15" s="966">
        <f>'Huong Thuy'!$R$14</f>
        <v>0</v>
      </c>
      <c r="O15" s="966">
        <f>'Huong Tra'!$R$14</f>
        <v>0</v>
      </c>
      <c r="P15" s="966">
        <f>'Huong Trach'!$R$14</f>
        <v>0</v>
      </c>
      <c r="Q15" s="966">
        <f>'Huong Vinh'!$R$14</f>
        <v>0</v>
      </c>
      <c r="R15" s="966">
        <f>'Huong Xuan'!$R$14</f>
        <v>0</v>
      </c>
      <c r="S15" s="966">
        <f>'Loc Yen'!$R$14</f>
        <v>0</v>
      </c>
      <c r="T15" s="966">
        <f>'Phu Gia'!$R$14</f>
        <v>0</v>
      </c>
      <c r="U15" s="966">
        <f>'Phu Phong'!$R$14</f>
        <v>0</v>
      </c>
      <c r="V15" s="966">
        <f>'Phuc Dong'!$R$14</f>
        <v>0</v>
      </c>
      <c r="W15" s="966">
        <f>'Phuc Trach'!$R$14</f>
        <v>0</v>
      </c>
      <c r="X15" s="966">
        <f>'Dien My'!$R$14</f>
        <v>0</v>
      </c>
      <c r="Y15" s="966">
        <f>'Thi Tran'!$R$14</f>
        <v>0</v>
      </c>
      <c r="Z15" s="170"/>
      <c r="AA15" s="170"/>
      <c r="AB15" s="170"/>
      <c r="AC15" s="170"/>
      <c r="AD15" s="170"/>
      <c r="AE15" s="170"/>
      <c r="AF15" s="170"/>
      <c r="AG15" s="170"/>
      <c r="AH15" s="170"/>
      <c r="AI15" s="170"/>
      <c r="AJ15" s="170"/>
      <c r="AK15" s="170"/>
      <c r="AL15" s="170"/>
      <c r="AM15" s="170"/>
      <c r="AN15" s="170"/>
      <c r="AO15" s="170"/>
    </row>
    <row r="16" spans="1:43" ht="21.75" customHeight="1" x14ac:dyDescent="0.2">
      <c r="A16" s="981" t="s">
        <v>41</v>
      </c>
      <c r="B16" s="982" t="s">
        <v>40</v>
      </c>
      <c r="C16" s="981" t="s">
        <v>64</v>
      </c>
      <c r="D16" s="966">
        <f>'Bieu 12 CH'!$R$16</f>
        <v>3659.13</v>
      </c>
      <c r="E16" s="966">
        <f>'Gia Pho'!$R$15</f>
        <v>17.8</v>
      </c>
      <c r="F16" s="966">
        <f>'Ha Linh'!$R$15</f>
        <v>832.67</v>
      </c>
      <c r="G16" s="966">
        <f>'Hoa Hai'!$R$15</f>
        <v>497.29</v>
      </c>
      <c r="H16" s="966">
        <f>'Huong Binh'!$R$15</f>
        <v>0</v>
      </c>
      <c r="I16" s="966">
        <f>'Huong Do'!$R$15</f>
        <v>17.11</v>
      </c>
      <c r="J16" s="966">
        <f>'Huong Giang'!$R$15</f>
        <v>7.55</v>
      </c>
      <c r="K16" s="966">
        <f>'Huong Lam'!$R$15</f>
        <v>802.86999999999989</v>
      </c>
      <c r="L16" s="966">
        <f>'Huong Lien'!$R$15</f>
        <v>14.5</v>
      </c>
      <c r="M16" s="966">
        <f>'Huong Long'!$R$15</f>
        <v>15</v>
      </c>
      <c r="N16" s="966">
        <f>'Huong Thuy'!$R$15</f>
        <v>41.87</v>
      </c>
      <c r="O16" s="966">
        <f>'Huong Tra'!$R$15</f>
        <v>130.9</v>
      </c>
      <c r="P16" s="966">
        <f>'Huong Trach'!$R$15</f>
        <v>100.04</v>
      </c>
      <c r="Q16" s="966">
        <f>'Huong Vinh'!$R$15</f>
        <v>188.9</v>
      </c>
      <c r="R16" s="966">
        <f>'Huong Xuan'!$R$15</f>
        <v>165.54000000000002</v>
      </c>
      <c r="S16" s="966">
        <f>'Loc Yen'!$R$15</f>
        <v>410.07</v>
      </c>
      <c r="T16" s="966">
        <f>'Phu Gia'!$R$15</f>
        <v>269.52000000000004</v>
      </c>
      <c r="U16" s="966">
        <f>'Phu Phong'!$R$15</f>
        <v>0</v>
      </c>
      <c r="V16" s="966">
        <f>'Phuc Dong'!$R$15</f>
        <v>31.470000000000002</v>
      </c>
      <c r="W16" s="966">
        <f>'Phuc Trach'!$R$15</f>
        <v>81.73</v>
      </c>
      <c r="X16" s="966">
        <f>'Dien My'!$R$15</f>
        <v>33.4</v>
      </c>
      <c r="Y16" s="966">
        <f>'Thi Tran'!$R$15</f>
        <v>0.9</v>
      </c>
      <c r="Z16" s="170"/>
      <c r="AA16" s="170"/>
      <c r="AB16" s="170"/>
      <c r="AC16" s="170"/>
      <c r="AD16" s="170"/>
      <c r="AE16" s="170"/>
      <c r="AF16" s="170"/>
      <c r="AG16" s="170"/>
      <c r="AH16" s="170"/>
      <c r="AI16" s="170"/>
      <c r="AJ16" s="170"/>
      <c r="AK16" s="170"/>
      <c r="AL16" s="170"/>
      <c r="AM16" s="170"/>
      <c r="AN16" s="170"/>
      <c r="AO16" s="170"/>
    </row>
    <row r="17" spans="1:41" ht="25.5" x14ac:dyDescent="0.2">
      <c r="A17" s="981"/>
      <c r="B17" s="984" t="s">
        <v>446</v>
      </c>
      <c r="C17" s="983" t="s">
        <v>459</v>
      </c>
      <c r="D17" s="966">
        <f>'Bieu 12 CH'!$R$17</f>
        <v>0</v>
      </c>
      <c r="E17" s="966">
        <f>'Gia Pho'!$R$16</f>
        <v>0</v>
      </c>
      <c r="F17" s="966">
        <f>'Ha Linh'!$R$16</f>
        <v>0</v>
      </c>
      <c r="G17" s="966">
        <f>'Hoa Hai'!$R$16</f>
        <v>0</v>
      </c>
      <c r="H17" s="966">
        <f>'Huong Binh'!$R$16</f>
        <v>0</v>
      </c>
      <c r="I17" s="966">
        <f>'Huong Do'!$R$16</f>
        <v>0</v>
      </c>
      <c r="J17" s="966">
        <f>'Huong Giang'!$R$16</f>
        <v>0</v>
      </c>
      <c r="K17" s="966">
        <f>'Huong Lam'!$R$16</f>
        <v>0</v>
      </c>
      <c r="L17" s="966">
        <f>'Huong Lien'!$R$16</f>
        <v>0</v>
      </c>
      <c r="M17" s="966">
        <f>'Huong Long'!$R$16</f>
        <v>0</v>
      </c>
      <c r="N17" s="966">
        <f>'Huong Thuy'!$R$16</f>
        <v>0</v>
      </c>
      <c r="O17" s="966">
        <f>'Huong Tra'!$R$16</f>
        <v>0</v>
      </c>
      <c r="P17" s="966">
        <f>'Huong Trach'!$R$16</f>
        <v>0</v>
      </c>
      <c r="Q17" s="966">
        <f>'Huong Vinh'!$R$16</f>
        <v>0</v>
      </c>
      <c r="R17" s="966">
        <f>'Huong Xuan'!$R$16</f>
        <v>0</v>
      </c>
      <c r="S17" s="966">
        <f>'Loc Yen'!$R$16</f>
        <v>0</v>
      </c>
      <c r="T17" s="966">
        <f>'Phu Gia'!$R$16</f>
        <v>0</v>
      </c>
      <c r="U17" s="966">
        <f>'Phu Phong'!$R$16</f>
        <v>0</v>
      </c>
      <c r="V17" s="966">
        <f>'Phuc Dong'!$R$16</f>
        <v>0</v>
      </c>
      <c r="W17" s="966">
        <f>'Phuc Trach'!$R$16</f>
        <v>0</v>
      </c>
      <c r="X17" s="966">
        <f>'Dien My'!$R$16</f>
        <v>0</v>
      </c>
      <c r="Y17" s="966">
        <f>'Thi Tran'!$R$16</f>
        <v>0</v>
      </c>
      <c r="Z17" s="170"/>
      <c r="AA17" s="170"/>
      <c r="AB17" s="170"/>
      <c r="AC17" s="170"/>
      <c r="AD17" s="170"/>
      <c r="AE17" s="170"/>
      <c r="AF17" s="170"/>
      <c r="AG17" s="170"/>
      <c r="AH17" s="170"/>
      <c r="AI17" s="170"/>
      <c r="AJ17" s="170"/>
      <c r="AK17" s="170"/>
      <c r="AL17" s="170"/>
      <c r="AM17" s="170"/>
      <c r="AN17" s="170"/>
      <c r="AO17" s="170"/>
    </row>
    <row r="18" spans="1:41" ht="21.75" customHeight="1" x14ac:dyDescent="0.2">
      <c r="A18" s="981" t="s">
        <v>42</v>
      </c>
      <c r="B18" s="982" t="s">
        <v>150</v>
      </c>
      <c r="C18" s="981" t="s">
        <v>71</v>
      </c>
      <c r="D18" s="966">
        <f>'Bieu 12 CH'!$R$18</f>
        <v>2.17</v>
      </c>
      <c r="E18" s="966">
        <f>'Gia Pho'!$R$17</f>
        <v>0.06</v>
      </c>
      <c r="F18" s="966">
        <f>'Ha Linh'!$R$17</f>
        <v>0</v>
      </c>
      <c r="G18" s="966">
        <f>'Hoa Hai'!$R$17</f>
        <v>0</v>
      </c>
      <c r="H18" s="966">
        <f>'Huong Binh'!$R$17</f>
        <v>0</v>
      </c>
      <c r="I18" s="966">
        <f>'Huong Do'!$R$17</f>
        <v>0</v>
      </c>
      <c r="J18" s="966">
        <f>'Huong Giang'!$R$17</f>
        <v>0</v>
      </c>
      <c r="K18" s="966">
        <f>'Huong Lam'!$R$17</f>
        <v>0</v>
      </c>
      <c r="L18" s="966">
        <f>'Huong Lien'!$R$17</f>
        <v>0</v>
      </c>
      <c r="M18" s="966">
        <f>'Huong Long'!$R$17</f>
        <v>0</v>
      </c>
      <c r="N18" s="966">
        <f>'Huong Thuy'!$R$17</f>
        <v>0</v>
      </c>
      <c r="O18" s="966">
        <f>'Huong Tra'!$R$17</f>
        <v>1.26</v>
      </c>
      <c r="P18" s="966">
        <f>'Huong Trach'!$R$17</f>
        <v>0</v>
      </c>
      <c r="Q18" s="966">
        <f>'Huong Vinh'!$R$17</f>
        <v>0.33</v>
      </c>
      <c r="R18" s="966">
        <f>'Huong Xuan'!$R$17</f>
        <v>0</v>
      </c>
      <c r="S18" s="966">
        <f>'Loc Yen'!$R$17</f>
        <v>0.03</v>
      </c>
      <c r="T18" s="966">
        <f>'Phu Gia'!$R$17</f>
        <v>0</v>
      </c>
      <c r="U18" s="966">
        <f>'Phu Phong'!$R$17</f>
        <v>0.02</v>
      </c>
      <c r="V18" s="966">
        <f>'Phuc Dong'!$R$17</f>
        <v>0</v>
      </c>
      <c r="W18" s="966">
        <f>'Phuc Trach'!$R$17</f>
        <v>0</v>
      </c>
      <c r="X18" s="966">
        <f>'Dien My'!$R$17</f>
        <v>0</v>
      </c>
      <c r="Y18" s="966">
        <f>'Thi Tran'!$R$17</f>
        <v>0.47</v>
      </c>
      <c r="Z18" s="170"/>
      <c r="AA18" s="170"/>
      <c r="AB18" s="170"/>
      <c r="AC18" s="170"/>
      <c r="AD18" s="170"/>
      <c r="AE18" s="170"/>
      <c r="AF18" s="170"/>
      <c r="AG18" s="170"/>
      <c r="AH18" s="170"/>
      <c r="AI18" s="170"/>
      <c r="AJ18" s="170"/>
      <c r="AK18" s="170"/>
      <c r="AL18" s="170"/>
      <c r="AM18" s="170"/>
      <c r="AN18" s="170"/>
      <c r="AO18" s="170"/>
    </row>
    <row r="19" spans="1:41" ht="21.75" customHeight="1" x14ac:dyDescent="0.2">
      <c r="A19" s="981" t="s">
        <v>52</v>
      </c>
      <c r="B19" s="982" t="s">
        <v>50</v>
      </c>
      <c r="C19" s="981" t="s">
        <v>72</v>
      </c>
      <c r="D19" s="966">
        <f>'Bieu 12 CH'!$R$19</f>
        <v>0</v>
      </c>
      <c r="E19" s="966">
        <f>'Gia Pho'!$R$18</f>
        <v>0</v>
      </c>
      <c r="F19" s="966">
        <f>'Ha Linh'!$R$18</f>
        <v>0</v>
      </c>
      <c r="G19" s="966">
        <f>'Hoa Hai'!$R$18</f>
        <v>0</v>
      </c>
      <c r="H19" s="966">
        <f>'Huong Binh'!$R$18</f>
        <v>0</v>
      </c>
      <c r="I19" s="966">
        <f>'Huong Do'!$R$18</f>
        <v>0</v>
      </c>
      <c r="J19" s="966">
        <f>'Huong Giang'!$R$18</f>
        <v>0</v>
      </c>
      <c r="K19" s="966">
        <f>'Huong Lam'!$R$18</f>
        <v>0</v>
      </c>
      <c r="L19" s="966">
        <f>'Huong Lien'!$R$18</f>
        <v>0</v>
      </c>
      <c r="M19" s="966">
        <f>'Huong Long'!$R$18</f>
        <v>0</v>
      </c>
      <c r="N19" s="966">
        <f>'Huong Thuy'!$R$18</f>
        <v>0</v>
      </c>
      <c r="O19" s="966">
        <f>'Huong Tra'!$R$18</f>
        <v>0</v>
      </c>
      <c r="P19" s="966">
        <f>'Huong Trach'!$R$18</f>
        <v>0</v>
      </c>
      <c r="Q19" s="966">
        <f>'Huong Vinh'!$R$18</f>
        <v>0</v>
      </c>
      <c r="R19" s="966">
        <f>'Huong Xuan'!$R$18</f>
        <v>0</v>
      </c>
      <c r="S19" s="966">
        <f>'Loc Yen'!$R$18</f>
        <v>0</v>
      </c>
      <c r="T19" s="966">
        <f>'Phu Gia'!$R$18</f>
        <v>0</v>
      </c>
      <c r="U19" s="966">
        <f>'Phu Phong'!$R$18</f>
        <v>0</v>
      </c>
      <c r="V19" s="966">
        <f>'Phuc Dong'!$R$18</f>
        <v>0</v>
      </c>
      <c r="W19" s="966">
        <f>'Phuc Trach'!$R$18</f>
        <v>0</v>
      </c>
      <c r="X19" s="966">
        <f>'Dien My'!$R$18</f>
        <v>0</v>
      </c>
      <c r="Y19" s="966">
        <f>'Thi Tran'!$R$18</f>
        <v>0</v>
      </c>
      <c r="Z19" s="170"/>
      <c r="AA19" s="170"/>
      <c r="AB19" s="170"/>
      <c r="AC19" s="170"/>
      <c r="AD19" s="170"/>
      <c r="AE19" s="170"/>
      <c r="AF19" s="170"/>
      <c r="AG19" s="170"/>
      <c r="AH19" s="170"/>
      <c r="AI19" s="170"/>
      <c r="AJ19" s="170"/>
      <c r="AK19" s="170"/>
      <c r="AL19" s="170"/>
      <c r="AM19" s="170"/>
      <c r="AN19" s="170"/>
      <c r="AO19" s="170"/>
    </row>
    <row r="20" spans="1:41" ht="21.75" customHeight="1" x14ac:dyDescent="0.2">
      <c r="A20" s="981" t="s">
        <v>192</v>
      </c>
      <c r="B20" s="982" t="s">
        <v>57</v>
      </c>
      <c r="C20" s="981" t="s">
        <v>205</v>
      </c>
      <c r="D20" s="966">
        <f>'Bieu 12 CH'!$R$20</f>
        <v>5.5</v>
      </c>
      <c r="E20" s="966">
        <f>'Gia Pho'!$R$19</f>
        <v>0</v>
      </c>
      <c r="F20" s="966">
        <f>'Ha Linh'!$R$19</f>
        <v>0</v>
      </c>
      <c r="G20" s="966">
        <f>'Hoa Hai'!$R$19</f>
        <v>0</v>
      </c>
      <c r="H20" s="966">
        <f>'Huong Binh'!$R$19</f>
        <v>5.5</v>
      </c>
      <c r="I20" s="966">
        <f>'Huong Do'!$R$19</f>
        <v>0</v>
      </c>
      <c r="J20" s="966">
        <f>'Huong Giang'!$R$19</f>
        <v>0</v>
      </c>
      <c r="K20" s="966">
        <f>'Huong Lam'!$R$19</f>
        <v>0</v>
      </c>
      <c r="L20" s="966">
        <f>'Huong Lien'!$R$19</f>
        <v>0</v>
      </c>
      <c r="M20" s="966">
        <f>'Huong Long'!$R$19</f>
        <v>0</v>
      </c>
      <c r="N20" s="966">
        <f>'Huong Thuy'!$R$19</f>
        <v>0</v>
      </c>
      <c r="O20" s="966">
        <f>'Huong Tra'!$R$19</f>
        <v>0</v>
      </c>
      <c r="P20" s="966">
        <f>'Huong Trach'!$R$19</f>
        <v>0</v>
      </c>
      <c r="Q20" s="966">
        <f>'Huong Vinh'!$R$19</f>
        <v>0</v>
      </c>
      <c r="R20" s="966">
        <f>'Huong Xuan'!$R$19</f>
        <v>0</v>
      </c>
      <c r="S20" s="966">
        <f>'Loc Yen'!$R$19</f>
        <v>0</v>
      </c>
      <c r="T20" s="966">
        <f>'Phu Gia'!$R$19</f>
        <v>0</v>
      </c>
      <c r="U20" s="966">
        <f>'Phu Phong'!$R$19</f>
        <v>0</v>
      </c>
      <c r="V20" s="966">
        <f>'Phuc Dong'!$R$19</f>
        <v>0</v>
      </c>
      <c r="W20" s="966">
        <f>'Phuc Trach'!$R$19</f>
        <v>0</v>
      </c>
      <c r="X20" s="966">
        <f>'Dien My'!$R$19</f>
        <v>0</v>
      </c>
      <c r="Y20" s="966">
        <f>'Thi Tran'!$R$19</f>
        <v>0</v>
      </c>
      <c r="Z20" s="170"/>
      <c r="AA20" s="170"/>
      <c r="AB20" s="170"/>
      <c r="AC20" s="170"/>
      <c r="AD20" s="170"/>
      <c r="AE20" s="170"/>
      <c r="AF20" s="170"/>
      <c r="AG20" s="170"/>
      <c r="AH20" s="170"/>
      <c r="AI20" s="170"/>
      <c r="AJ20" s="170"/>
      <c r="AK20" s="170"/>
      <c r="AL20" s="170"/>
      <c r="AM20" s="170"/>
      <c r="AN20" s="170"/>
      <c r="AO20" s="170"/>
    </row>
    <row r="21" spans="1:41" ht="25.5" x14ac:dyDescent="0.2">
      <c r="A21" s="985">
        <v>2</v>
      </c>
      <c r="B21" s="986" t="s">
        <v>80</v>
      </c>
      <c r="C21" s="985"/>
      <c r="D21" s="964">
        <f>SUM(D22:D32)</f>
        <v>2854.0499999999997</v>
      </c>
      <c r="E21" s="964"/>
      <c r="F21" s="964"/>
      <c r="G21" s="964"/>
      <c r="H21" s="964"/>
      <c r="I21" s="964"/>
      <c r="J21" s="964"/>
      <c r="K21" s="964"/>
      <c r="L21" s="964"/>
      <c r="M21" s="964"/>
      <c r="N21" s="964"/>
      <c r="O21" s="964"/>
      <c r="P21" s="964"/>
      <c r="Q21" s="964"/>
      <c r="R21" s="964"/>
      <c r="S21" s="964"/>
      <c r="T21" s="964"/>
      <c r="U21" s="964"/>
      <c r="V21" s="964"/>
      <c r="W21" s="964"/>
      <c r="X21" s="964"/>
      <c r="Y21" s="964"/>
      <c r="Z21" s="169"/>
      <c r="AA21" s="169"/>
      <c r="AB21" s="169"/>
      <c r="AC21" s="169"/>
      <c r="AD21" s="169"/>
      <c r="AE21" s="169"/>
      <c r="AF21" s="169"/>
      <c r="AG21" s="169"/>
      <c r="AH21" s="169"/>
      <c r="AI21" s="169"/>
      <c r="AJ21" s="169"/>
      <c r="AK21" s="169"/>
      <c r="AL21" s="169"/>
      <c r="AM21" s="169"/>
      <c r="AN21" s="169"/>
      <c r="AO21" s="169"/>
    </row>
    <row r="22" spans="1:41" s="18" customFormat="1" x14ac:dyDescent="0.2">
      <c r="A22" s="983"/>
      <c r="B22" s="984" t="s">
        <v>43</v>
      </c>
      <c r="C22" s="983"/>
      <c r="D22" s="964"/>
      <c r="E22" s="964"/>
      <c r="F22" s="964"/>
      <c r="G22" s="964"/>
      <c r="H22" s="964"/>
      <c r="I22" s="964"/>
      <c r="J22" s="964"/>
      <c r="K22" s="964"/>
      <c r="L22" s="964"/>
      <c r="M22" s="964"/>
      <c r="N22" s="964"/>
      <c r="O22" s="964"/>
      <c r="P22" s="964"/>
      <c r="Q22" s="964"/>
      <c r="R22" s="964"/>
      <c r="S22" s="964"/>
      <c r="T22" s="964"/>
      <c r="U22" s="964"/>
      <c r="V22" s="964"/>
      <c r="W22" s="964"/>
      <c r="X22" s="964"/>
      <c r="Y22" s="964"/>
      <c r="Z22" s="169"/>
      <c r="AA22" s="169"/>
      <c r="AB22" s="169"/>
      <c r="AC22" s="169"/>
      <c r="AD22" s="169"/>
      <c r="AE22" s="169"/>
      <c r="AF22" s="169"/>
      <c r="AG22" s="169"/>
      <c r="AH22" s="169"/>
      <c r="AI22" s="169"/>
      <c r="AJ22" s="169"/>
      <c r="AK22" s="169"/>
      <c r="AL22" s="169"/>
      <c r="AM22" s="169"/>
      <c r="AN22" s="169"/>
      <c r="AO22" s="169"/>
    </row>
    <row r="23" spans="1:41" ht="25.5" x14ac:dyDescent="0.2">
      <c r="A23" s="981" t="s">
        <v>21</v>
      </c>
      <c r="B23" s="982" t="s">
        <v>142</v>
      </c>
      <c r="C23" s="981" t="s">
        <v>117</v>
      </c>
      <c r="D23" s="966">
        <f>'Bieu 12 CH'!$J$9</f>
        <v>23.93</v>
      </c>
      <c r="E23" s="966">
        <f>'Gia Pho'!$J$8</f>
        <v>9</v>
      </c>
      <c r="F23" s="966">
        <f>'Ha Linh'!$J$8</f>
        <v>0</v>
      </c>
      <c r="G23" s="966">
        <f>'Hoa Hai'!$J$8</f>
        <v>0</v>
      </c>
      <c r="H23" s="966">
        <f>'Huong Binh'!$J$8</f>
        <v>0</v>
      </c>
      <c r="I23" s="966">
        <f>'Huong Do'!$J$8</f>
        <v>0</v>
      </c>
      <c r="J23" s="966">
        <f>'Huong Giang'!$J$8</f>
        <v>0</v>
      </c>
      <c r="K23" s="966">
        <f>'Huong Lam'!$J$8</f>
        <v>0</v>
      </c>
      <c r="L23" s="966">
        <f>'Huong Lien'!$J$8</f>
        <v>0</v>
      </c>
      <c r="M23" s="966">
        <f>'Huong Long'!$J$8</f>
        <v>0</v>
      </c>
      <c r="N23" s="966">
        <f>'Huong Thuy'!$J$8</f>
        <v>0</v>
      </c>
      <c r="O23" s="966">
        <f>'Huong Tra'!$J$8</f>
        <v>0</v>
      </c>
      <c r="P23" s="966">
        <f>'Huong Trach'!$J$8</f>
        <v>14.93</v>
      </c>
      <c r="Q23" s="966">
        <f>'Huong Vinh'!$J$8</f>
        <v>0</v>
      </c>
      <c r="R23" s="966">
        <f>'Huong Xuan'!$J$8</f>
        <v>0</v>
      </c>
      <c r="S23" s="966">
        <f>'Loc Yen'!$J$8</f>
        <v>0</v>
      </c>
      <c r="T23" s="966">
        <f>'Phu Gia'!$J$8</f>
        <v>0</v>
      </c>
      <c r="U23" s="966">
        <f>'Phu Phong'!$J$8</f>
        <v>0</v>
      </c>
      <c r="V23" s="966">
        <f>'Phuc Dong'!$J$8</f>
        <v>0</v>
      </c>
      <c r="W23" s="966">
        <f>'Phuc Trach'!$J$8</f>
        <v>0</v>
      </c>
      <c r="X23" s="966">
        <f>'Dien My'!$J$8</f>
        <v>0</v>
      </c>
      <c r="Y23" s="966">
        <f>'Thi Tran'!$J$8</f>
        <v>0</v>
      </c>
      <c r="Z23" s="170"/>
      <c r="AA23" s="170"/>
      <c r="AB23" s="170"/>
      <c r="AC23" s="170"/>
      <c r="AD23" s="170"/>
      <c r="AE23" s="170"/>
      <c r="AF23" s="170"/>
      <c r="AG23" s="170"/>
      <c r="AH23" s="170"/>
      <c r="AI23" s="170"/>
      <c r="AJ23" s="170"/>
      <c r="AK23" s="170"/>
      <c r="AL23" s="170"/>
      <c r="AM23" s="170"/>
      <c r="AN23" s="170"/>
      <c r="AO23" s="170"/>
    </row>
    <row r="24" spans="1:41" ht="23.25" customHeight="1" x14ac:dyDescent="0.2">
      <c r="A24" s="981" t="s">
        <v>10</v>
      </c>
      <c r="B24" s="982" t="s">
        <v>146</v>
      </c>
      <c r="C24" s="981" t="s">
        <v>118</v>
      </c>
      <c r="D24" s="966">
        <f>SUM('Bieu 12 CH'!$K$9:$M$9)</f>
        <v>0</v>
      </c>
      <c r="E24" s="966">
        <f>SUM('Gia Pho'!$K$8:$M$8)</f>
        <v>0</v>
      </c>
      <c r="F24" s="966">
        <f>SUM('Ha Linh'!$K$8:$M$8)</f>
        <v>0</v>
      </c>
      <c r="G24" s="966">
        <f>SUM('Hoa Hai'!$K$8:$M$8)</f>
        <v>0</v>
      </c>
      <c r="H24" s="966">
        <f>SUM('Huong Binh'!$K$8:$M$8)</f>
        <v>0</v>
      </c>
      <c r="I24" s="966">
        <f>SUM('Huong Do'!$K$8:$M$8)</f>
        <v>0</v>
      </c>
      <c r="J24" s="966">
        <f>SUM('Huong Giang'!$K$8:$M$8)</f>
        <v>0</v>
      </c>
      <c r="K24" s="966">
        <f>SUM('Huong Lam'!$K$8:$M$8)</f>
        <v>0</v>
      </c>
      <c r="L24" s="966">
        <f>SUM('Huong Lien'!$K$8:$M$8)</f>
        <v>0</v>
      </c>
      <c r="M24" s="966">
        <f>SUM('Huong Long'!$K$8:$M$8)</f>
        <v>0</v>
      </c>
      <c r="N24" s="966">
        <f>SUM('Huong Thuy'!$K$8:$M$8)</f>
        <v>0</v>
      </c>
      <c r="O24" s="966">
        <f>SUM('Huong Tra'!$K$8:$M$8)</f>
        <v>0</v>
      </c>
      <c r="P24" s="966">
        <f>SUM('Huong Trach'!$K$8:$M$8)</f>
        <v>0</v>
      </c>
      <c r="Q24" s="966">
        <f>SUM('Huong Vinh'!$K$8:$M$8)</f>
        <v>0</v>
      </c>
      <c r="R24" s="966">
        <f>SUM('Huong Xuan'!$K$8:$M$8)</f>
        <v>0</v>
      </c>
      <c r="S24" s="966">
        <f>SUM('Loc Yen'!$K$8:$M$8)</f>
        <v>0</v>
      </c>
      <c r="T24" s="966">
        <f>SUM('Phu Gia'!$K$8:$M$8)</f>
        <v>0</v>
      </c>
      <c r="U24" s="966">
        <f>SUM('Phu Phong'!$K$8:$M$8)</f>
        <v>0</v>
      </c>
      <c r="V24" s="966">
        <f>SUM('Phuc Dong'!$K$8:$M$8)</f>
        <v>0</v>
      </c>
      <c r="W24" s="966">
        <f>SUM('Phuc Trach'!$K$8:$M$8)</f>
        <v>0</v>
      </c>
      <c r="X24" s="966">
        <f>SUM('Dien My'!$K$8:$M$8)</f>
        <v>0</v>
      </c>
      <c r="Y24" s="966">
        <f>SUM('Thi Tran'!$K$8:$M$8)</f>
        <v>0</v>
      </c>
      <c r="Z24" s="170"/>
      <c r="AA24" s="170"/>
      <c r="AB24" s="170"/>
      <c r="AC24" s="170"/>
      <c r="AD24" s="170"/>
      <c r="AE24" s="170"/>
      <c r="AF24" s="170"/>
      <c r="AG24" s="170"/>
      <c r="AH24" s="170"/>
      <c r="AI24" s="170"/>
      <c r="AJ24" s="170"/>
      <c r="AK24" s="170"/>
      <c r="AL24" s="170"/>
      <c r="AM24" s="170"/>
      <c r="AN24" s="170"/>
      <c r="AO24" s="170"/>
    </row>
    <row r="25" spans="1:41" ht="25.5" x14ac:dyDescent="0.2">
      <c r="A25" s="981" t="s">
        <v>11</v>
      </c>
      <c r="B25" s="982" t="s">
        <v>143</v>
      </c>
      <c r="C25" s="981" t="s">
        <v>119</v>
      </c>
      <c r="D25" s="966">
        <f>'Bieu 12 CH'!$O$9</f>
        <v>0</v>
      </c>
      <c r="E25" s="966">
        <f>'Gia Pho'!$O$8</f>
        <v>0</v>
      </c>
      <c r="F25" s="966">
        <f>'Ha Linh'!$O$8</f>
        <v>0</v>
      </c>
      <c r="G25" s="966">
        <f>'Hoa Hai'!$O$8</f>
        <v>0</v>
      </c>
      <c r="H25" s="966">
        <f>'Huong Binh'!$O$8</f>
        <v>0</v>
      </c>
      <c r="I25" s="966">
        <f>'Huong Do'!$O$8</f>
        <v>0</v>
      </c>
      <c r="J25" s="966">
        <f>'Huong Giang'!$O$8</f>
        <v>0</v>
      </c>
      <c r="K25" s="966">
        <f>'Huong Lam'!$O$8</f>
        <v>0</v>
      </c>
      <c r="L25" s="966">
        <f>'Huong Lien'!$O$8</f>
        <v>0</v>
      </c>
      <c r="M25" s="966">
        <f>'Huong Long'!$O$8</f>
        <v>0</v>
      </c>
      <c r="N25" s="966">
        <f>'Huong Thuy'!$O$8</f>
        <v>0</v>
      </c>
      <c r="O25" s="966">
        <f>'Huong Tra'!$O$8</f>
        <v>0</v>
      </c>
      <c r="P25" s="966">
        <f>'Huong Trach'!$O$8</f>
        <v>0</v>
      </c>
      <c r="Q25" s="966">
        <f>'Huong Vinh'!$O$8</f>
        <v>0</v>
      </c>
      <c r="R25" s="966">
        <f>'Huong Xuan'!$O$8</f>
        <v>0</v>
      </c>
      <c r="S25" s="966">
        <f>'Loc Yen'!$O$8</f>
        <v>0</v>
      </c>
      <c r="T25" s="966">
        <f>'Phu Gia'!$O$8</f>
        <v>0</v>
      </c>
      <c r="U25" s="966">
        <f>'Phu Phong'!$O$8</f>
        <v>0</v>
      </c>
      <c r="V25" s="966">
        <f>'Phuc Dong'!$O$8</f>
        <v>0</v>
      </c>
      <c r="W25" s="966">
        <f>'Phuc Trach'!$O$8</f>
        <v>0</v>
      </c>
      <c r="X25" s="966">
        <f>'Dien My'!$O$8</f>
        <v>0</v>
      </c>
      <c r="Y25" s="966">
        <f>'Thi Tran'!$O$8</f>
        <v>0</v>
      </c>
      <c r="Z25" s="170"/>
      <c r="AA25" s="170"/>
      <c r="AB25" s="170"/>
      <c r="AC25" s="170"/>
      <c r="AD25" s="170"/>
      <c r="AE25" s="170"/>
      <c r="AF25" s="170"/>
      <c r="AG25" s="170"/>
      <c r="AH25" s="170"/>
      <c r="AI25" s="170"/>
      <c r="AJ25" s="170"/>
      <c r="AK25" s="170"/>
      <c r="AL25" s="170"/>
      <c r="AM25" s="170"/>
      <c r="AN25" s="170"/>
      <c r="AO25" s="170"/>
    </row>
    <row r="26" spans="1:41" ht="23.25" customHeight="1" x14ac:dyDescent="0.2">
      <c r="A26" s="981" t="s">
        <v>12</v>
      </c>
      <c r="B26" s="982" t="s">
        <v>144</v>
      </c>
      <c r="C26" s="981" t="s">
        <v>114</v>
      </c>
      <c r="D26" s="966">
        <f>'Bieu 12 CH'!$P$9</f>
        <v>0</v>
      </c>
      <c r="E26" s="966">
        <f>'Gia Pho'!$P$8</f>
        <v>0</v>
      </c>
      <c r="F26" s="966">
        <f>'Ha Linh'!$P$8</f>
        <v>0</v>
      </c>
      <c r="G26" s="966">
        <f>'Hoa Hai'!$P$8</f>
        <v>0</v>
      </c>
      <c r="H26" s="966">
        <f>'Huong Binh'!$P$8</f>
        <v>0</v>
      </c>
      <c r="I26" s="966">
        <f>'Huong Do'!$P$8</f>
        <v>0</v>
      </c>
      <c r="J26" s="966">
        <f>'Huong Giang'!$P$8</f>
        <v>0</v>
      </c>
      <c r="K26" s="966">
        <f>'Huong Lam'!$P$8</f>
        <v>0</v>
      </c>
      <c r="L26" s="966">
        <f>'Huong Lien'!$P$8</f>
        <v>0</v>
      </c>
      <c r="M26" s="966">
        <f>'Huong Long'!$P$8</f>
        <v>0</v>
      </c>
      <c r="N26" s="966">
        <f>'Huong Thuy'!$P$8</f>
        <v>0</v>
      </c>
      <c r="O26" s="966">
        <f>'Huong Tra'!$P$8</f>
        <v>0</v>
      </c>
      <c r="P26" s="966">
        <f>'Huong Trach'!$P$8</f>
        <v>0</v>
      </c>
      <c r="Q26" s="966">
        <f>'Huong Vinh'!$P$8</f>
        <v>0</v>
      </c>
      <c r="R26" s="966">
        <f>'Huong Xuan'!$P$8</f>
        <v>0</v>
      </c>
      <c r="S26" s="966">
        <f>'Loc Yen'!$P$8</f>
        <v>0</v>
      </c>
      <c r="T26" s="966">
        <f>'Phu Gia'!$P$8</f>
        <v>0</v>
      </c>
      <c r="U26" s="966">
        <f>'Phu Phong'!$P$8</f>
        <v>0</v>
      </c>
      <c r="V26" s="966">
        <f>'Phuc Dong'!$P$8</f>
        <v>0</v>
      </c>
      <c r="W26" s="966">
        <f>'Phuc Trach'!$P$8</f>
        <v>0</v>
      </c>
      <c r="X26" s="966">
        <f>'Dien My'!$P$8</f>
        <v>0</v>
      </c>
      <c r="Y26" s="966">
        <f>'Thi Tran'!$P$8</f>
        <v>0</v>
      </c>
      <c r="Z26" s="170"/>
      <c r="AA26" s="170"/>
      <c r="AB26" s="170"/>
      <c r="AC26" s="170"/>
      <c r="AD26" s="170"/>
      <c r="AE26" s="170"/>
      <c r="AF26" s="170"/>
      <c r="AG26" s="170"/>
      <c r="AH26" s="170"/>
      <c r="AI26" s="170"/>
      <c r="AJ26" s="170"/>
      <c r="AK26" s="170"/>
      <c r="AL26" s="170"/>
      <c r="AM26" s="170"/>
      <c r="AN26" s="170"/>
      <c r="AO26" s="170"/>
    </row>
    <row r="27" spans="1:41" ht="25.5" x14ac:dyDescent="0.2">
      <c r="A27" s="981" t="s">
        <v>13</v>
      </c>
      <c r="B27" s="982" t="s">
        <v>151</v>
      </c>
      <c r="C27" s="981" t="s">
        <v>136</v>
      </c>
      <c r="D27" s="966">
        <f>'Bieu 12 CH'!$O$12</f>
        <v>0</v>
      </c>
      <c r="E27" s="966">
        <f>'Gia Pho'!$O$11</f>
        <v>0</v>
      </c>
      <c r="F27" s="966">
        <f>'Ha Linh'!$O$11</f>
        <v>0</v>
      </c>
      <c r="G27" s="966">
        <f>'Hoa Hai'!$O$11</f>
        <v>0</v>
      </c>
      <c r="H27" s="966">
        <f>'Huong Binh'!$O$11</f>
        <v>0</v>
      </c>
      <c r="I27" s="966">
        <f>'Huong Do'!$O$11</f>
        <v>0</v>
      </c>
      <c r="J27" s="966">
        <f>'Huong Giang'!$O$11</f>
        <v>0</v>
      </c>
      <c r="K27" s="966">
        <f>'Huong Lam'!$O$11</f>
        <v>0</v>
      </c>
      <c r="L27" s="966">
        <f>'Huong Lien'!$O$11</f>
        <v>0</v>
      </c>
      <c r="M27" s="966">
        <f>'Huong Long'!$O$11</f>
        <v>0</v>
      </c>
      <c r="N27" s="966">
        <f>'Huong Thuy'!$O$11</f>
        <v>0</v>
      </c>
      <c r="O27" s="966">
        <f>'Huong Tra'!$O$11</f>
        <v>0</v>
      </c>
      <c r="P27" s="966">
        <f>'Huong Trach'!$O$11</f>
        <v>0</v>
      </c>
      <c r="Q27" s="966">
        <f>'Huong Vinh'!$O$11</f>
        <v>0</v>
      </c>
      <c r="R27" s="966">
        <f>'Huong Xuan'!$O$11</f>
        <v>0</v>
      </c>
      <c r="S27" s="966">
        <f>'Loc Yen'!$O$11</f>
        <v>0</v>
      </c>
      <c r="T27" s="966">
        <f>'Phu Gia'!$O$11</f>
        <v>0</v>
      </c>
      <c r="U27" s="966">
        <f>'Phu Phong'!$O$11</f>
        <v>0</v>
      </c>
      <c r="V27" s="966">
        <f>'Phuc Dong'!$O$11</f>
        <v>0</v>
      </c>
      <c r="W27" s="966">
        <f>'Phuc Trach'!$O$11</f>
        <v>0</v>
      </c>
      <c r="X27" s="966">
        <f>'Dien My'!$O$11</f>
        <v>0</v>
      </c>
      <c r="Y27" s="966">
        <f>'Thi Tran'!$O$11</f>
        <v>0</v>
      </c>
      <c r="Z27" s="170"/>
      <c r="AA27" s="170"/>
      <c r="AB27" s="170"/>
      <c r="AC27" s="170"/>
      <c r="AD27" s="170"/>
      <c r="AE27" s="170"/>
      <c r="AF27" s="170"/>
      <c r="AG27" s="170"/>
      <c r="AH27" s="170"/>
      <c r="AI27" s="170"/>
      <c r="AJ27" s="170"/>
      <c r="AK27" s="170"/>
      <c r="AL27" s="170"/>
      <c r="AM27" s="170"/>
      <c r="AN27" s="170"/>
      <c r="AO27" s="170"/>
    </row>
    <row r="28" spans="1:41" ht="25.5" x14ac:dyDescent="0.2">
      <c r="A28" s="981" t="s">
        <v>14</v>
      </c>
      <c r="B28" s="982" t="s">
        <v>145</v>
      </c>
      <c r="C28" s="981" t="s">
        <v>137</v>
      </c>
      <c r="D28" s="966">
        <f>'Bieu 12 CH'!$P$12</f>
        <v>0</v>
      </c>
      <c r="E28" s="966">
        <f>'Gia Pho'!$P$11</f>
        <v>0</v>
      </c>
      <c r="F28" s="966">
        <f>'Ha Linh'!$P$11</f>
        <v>0</v>
      </c>
      <c r="G28" s="966">
        <f>'Hoa Hai'!$P$11</f>
        <v>0</v>
      </c>
      <c r="H28" s="966">
        <f>'Huong Binh'!$P$11</f>
        <v>0</v>
      </c>
      <c r="I28" s="966">
        <f>'Huong Do'!$P$11</f>
        <v>0</v>
      </c>
      <c r="J28" s="966">
        <f>'Huong Giang'!$P$11</f>
        <v>0</v>
      </c>
      <c r="K28" s="966">
        <f>'Huong Lam'!$P$11</f>
        <v>0</v>
      </c>
      <c r="L28" s="966">
        <f>'Huong Lien'!$P$11</f>
        <v>0</v>
      </c>
      <c r="M28" s="966">
        <f>'Huong Long'!$P$11</f>
        <v>0</v>
      </c>
      <c r="N28" s="966">
        <f>'Huong Thuy'!$P$11</f>
        <v>0</v>
      </c>
      <c r="O28" s="966">
        <f>'Huong Tra'!$P$11</f>
        <v>0</v>
      </c>
      <c r="P28" s="966">
        <f>'Huong Trach'!$P$11</f>
        <v>0</v>
      </c>
      <c r="Q28" s="966">
        <f>'Huong Vinh'!$P$11</f>
        <v>0</v>
      </c>
      <c r="R28" s="966">
        <f>'Huong Xuan'!$P$11</f>
        <v>0</v>
      </c>
      <c r="S28" s="966">
        <f>'Loc Yen'!$P$11</f>
        <v>0</v>
      </c>
      <c r="T28" s="966">
        <f>'Phu Gia'!$P$11</f>
        <v>0</v>
      </c>
      <c r="U28" s="966">
        <f>'Phu Phong'!$P$11</f>
        <v>0</v>
      </c>
      <c r="V28" s="966">
        <f>'Phuc Dong'!$P$11</f>
        <v>0</v>
      </c>
      <c r="W28" s="966">
        <f>'Phuc Trach'!$P$11</f>
        <v>0</v>
      </c>
      <c r="X28" s="966">
        <f>'Dien My'!$P$11</f>
        <v>0</v>
      </c>
      <c r="Y28" s="966">
        <f>'Thi Tran'!$P$11</f>
        <v>0</v>
      </c>
      <c r="Z28" s="170"/>
      <c r="AA28" s="170"/>
      <c r="AB28" s="170"/>
      <c r="AC28" s="170"/>
      <c r="AD28" s="170"/>
      <c r="AE28" s="170"/>
      <c r="AF28" s="170"/>
      <c r="AG28" s="170"/>
      <c r="AH28" s="170"/>
      <c r="AI28" s="170"/>
      <c r="AJ28" s="170"/>
      <c r="AK28" s="170"/>
      <c r="AL28" s="170"/>
      <c r="AM28" s="170"/>
      <c r="AN28" s="170"/>
      <c r="AO28" s="170"/>
    </row>
    <row r="29" spans="1:41" ht="25.5" x14ac:dyDescent="0.2">
      <c r="A29" s="981" t="s">
        <v>22</v>
      </c>
      <c r="B29" s="982" t="s">
        <v>147</v>
      </c>
      <c r="C29" s="981" t="s">
        <v>430</v>
      </c>
      <c r="D29" s="966">
        <f>SUM('Bieu 12 CH'!$G$14:$J$14,'Bieu 12 CH'!$O$14:$Q$14)</f>
        <v>0</v>
      </c>
      <c r="E29" s="966">
        <f>SUM('Gia Pho'!$G$13:$J$13,'Gia Pho'!$O$13:$Q$13)</f>
        <v>0</v>
      </c>
      <c r="F29" s="966">
        <f>SUM('Ha Linh'!$G$13:$J$13,'Ha Linh'!$O$13:$Q$13)</f>
        <v>0</v>
      </c>
      <c r="G29" s="966">
        <f>SUM('Hoa Hai'!$G$13:$J$13,'Hoa Hai'!$O$13:$Q$13)</f>
        <v>0</v>
      </c>
      <c r="H29" s="966">
        <f>SUM('Huong Binh'!$G$13:$J$13,'Huong Binh'!$O$13:$Q$13)</f>
        <v>0</v>
      </c>
      <c r="I29" s="966">
        <f>SUM('Huong Do'!$G$13:$J$13,'Huong Do'!$O$13:$Q$13)</f>
        <v>0</v>
      </c>
      <c r="J29" s="966">
        <f>SUM('Huong Giang'!$G$13:$J$13,'Huong Giang'!$O$13:$Q$13)</f>
        <v>0</v>
      </c>
      <c r="K29" s="966">
        <f>SUM('Huong Lam'!$G$13:$J$13,'Huong Lam'!$O$13:$Q$13)</f>
        <v>0</v>
      </c>
      <c r="L29" s="966">
        <f>SUM('Huong Lien'!$G$13:$J$13,'Huong Lien'!$O$13:$Q$13)</f>
        <v>0</v>
      </c>
      <c r="M29" s="966">
        <f>SUM('Huong Long'!$G$13:$J$13,'Huong Long'!$O$13:$Q$13)</f>
        <v>0</v>
      </c>
      <c r="N29" s="966">
        <f>SUM('Huong Thuy'!$G$13:$J$13,'Huong Thuy'!$O$13:$Q$13)</f>
        <v>0</v>
      </c>
      <c r="O29" s="966">
        <f>SUM('Huong Tra'!$G$13:$J$13,'Huong Tra'!$O$13:$Q$13)</f>
        <v>0</v>
      </c>
      <c r="P29" s="966">
        <f>SUM('Huong Trach'!$G$13:$J$13,'Huong Trach'!$O$13:$Q$13)</f>
        <v>0</v>
      </c>
      <c r="Q29" s="966">
        <f>SUM('Huong Vinh'!$G$13:$J$13,'Huong Vinh'!$O$13:$Q$13)</f>
        <v>0</v>
      </c>
      <c r="R29" s="966">
        <f>SUM('Huong Xuan'!$G$13:$J$13,'Huong Xuan'!$O$13:$Q$13)</f>
        <v>0</v>
      </c>
      <c r="S29" s="966">
        <f>SUM('Loc Yen'!$G$13:$J$13,'Loc Yen'!$O$13:$Q$13)</f>
        <v>0</v>
      </c>
      <c r="T29" s="966">
        <f>SUM('Phu Gia'!$G$13:$J$13,'Phu Gia'!$O$13:$Q$13)</f>
        <v>0</v>
      </c>
      <c r="U29" s="966">
        <f>SUM('Phu Phong'!$G$13:$J$13,'Phu Phong'!$O$13:$Q$13)</f>
        <v>0</v>
      </c>
      <c r="V29" s="966">
        <f>SUM('Phuc Dong'!$G$13:$J$13,'Phuc Dong'!$O$13:$Q$13)</f>
        <v>0</v>
      </c>
      <c r="W29" s="966">
        <f>SUM('Phuc Trach'!$G$13:$J$13,'Phuc Trach'!$O$13:$Q$13)</f>
        <v>0</v>
      </c>
      <c r="X29" s="966">
        <f>SUM('Dien My'!$G$13:$J$13,'Dien My'!$O$13:$Q$13)</f>
        <v>0</v>
      </c>
      <c r="Y29" s="966">
        <f>SUM('Thi Tran'!$G$13:$J$13,'Thi Tran'!$O$13:$Q$13)</f>
        <v>0</v>
      </c>
      <c r="Z29" s="170"/>
      <c r="AA29" s="170"/>
      <c r="AB29" s="170"/>
      <c r="AC29" s="170"/>
      <c r="AD29" s="170"/>
      <c r="AE29" s="170"/>
      <c r="AF29" s="170"/>
      <c r="AG29" s="170"/>
      <c r="AH29" s="170"/>
      <c r="AI29" s="170"/>
      <c r="AJ29" s="170"/>
      <c r="AK29" s="170"/>
      <c r="AL29" s="170"/>
      <c r="AM29" s="170"/>
      <c r="AN29" s="170"/>
      <c r="AO29" s="170"/>
    </row>
    <row r="30" spans="1:41" ht="25.5" x14ac:dyDescent="0.2">
      <c r="A30" s="981" t="s">
        <v>23</v>
      </c>
      <c r="B30" s="982" t="s">
        <v>148</v>
      </c>
      <c r="C30" s="981" t="s">
        <v>431</v>
      </c>
      <c r="D30" s="966">
        <f>SUM('Bieu 12 CH'!$G$15:$J$15,'Bieu 12 CH'!$O$15:$Q$15)</f>
        <v>0</v>
      </c>
      <c r="E30" s="966">
        <f>SUM('Gia Pho'!$G$14:$J$14,'Gia Pho'!$O$14:$Q$14)</f>
        <v>0</v>
      </c>
      <c r="F30" s="966">
        <f>SUM('Ha Linh'!$G$14:$J$14,'Ha Linh'!$O$14:$Q$14)</f>
        <v>0</v>
      </c>
      <c r="G30" s="966">
        <f>SUM('Hoa Hai'!$G$14:$J$14,'Hoa Hai'!$O$14:$Q$14)</f>
        <v>0</v>
      </c>
      <c r="H30" s="966">
        <f>SUM('Huong Binh'!$G$14:$J$14,'Huong Binh'!$O$14:$Q$14)</f>
        <v>0</v>
      </c>
      <c r="I30" s="966">
        <f>SUM('Huong Do'!$G$14:$J$14,'Huong Do'!$O$14:$Q$14)</f>
        <v>0</v>
      </c>
      <c r="J30" s="966">
        <f>SUM('Huong Giang'!$G$14:$J$14,'Huong Giang'!$O$14:$Q$14)</f>
        <v>0</v>
      </c>
      <c r="K30" s="966">
        <f>SUM('Huong Lam'!$G$14:$J$14,'Huong Lam'!$O$14:$Q$14)</f>
        <v>0</v>
      </c>
      <c r="L30" s="966">
        <f>SUM('Huong Lien'!$G$14:$J$14,'Huong Lien'!$O$14:$Q$14)</f>
        <v>0</v>
      </c>
      <c r="M30" s="966">
        <f>SUM('Huong Long'!$G$14:$J$14,'Huong Long'!$O$14:$Q$14)</f>
        <v>0</v>
      </c>
      <c r="N30" s="966">
        <f>SUM('Huong Thuy'!$G$14:$J$14,'Huong Thuy'!$O$14:$Q$14)</f>
        <v>0</v>
      </c>
      <c r="O30" s="966">
        <f>SUM('Huong Tra'!$G$14:$J$14,'Huong Tra'!$O$14:$Q$14)</f>
        <v>0</v>
      </c>
      <c r="P30" s="966">
        <f>SUM('Huong Trach'!$G$14:$J$14,'Huong Trach'!$O$14:$Q$14)</f>
        <v>0</v>
      </c>
      <c r="Q30" s="966">
        <f>SUM('Huong Vinh'!$G$14:$J$14,'Huong Vinh'!$O$14:$Q$14)</f>
        <v>0</v>
      </c>
      <c r="R30" s="966">
        <f>SUM('Huong Xuan'!$G$14:$J$14,'Huong Xuan'!$O$14:$Q$14)</f>
        <v>0</v>
      </c>
      <c r="S30" s="966">
        <f>SUM('Loc Yen'!$G$14:$J$14,'Loc Yen'!$O$14:$Q$14)</f>
        <v>0</v>
      </c>
      <c r="T30" s="966">
        <f>SUM('Phu Gia'!$G$14:$J$14,'Phu Gia'!$O$14:$Q$14)</f>
        <v>0</v>
      </c>
      <c r="U30" s="966">
        <f>SUM('Phu Phong'!$G$14:$J$14,'Phu Phong'!$O$14:$Q$14)</f>
        <v>0</v>
      </c>
      <c r="V30" s="966">
        <f>SUM('Phuc Dong'!$G$14:$J$14,'Phuc Dong'!$O$14:$Q$14)</f>
        <v>0</v>
      </c>
      <c r="W30" s="966">
        <f>SUM('Phuc Trach'!$G$14:$J$14,'Phuc Trach'!$O$14:$Q$14)</f>
        <v>0</v>
      </c>
      <c r="X30" s="966">
        <f>SUM('Dien My'!$G$14:$J$14,'Dien My'!$O$14:$Q$14)</f>
        <v>0</v>
      </c>
      <c r="Y30" s="966">
        <f>SUM('Thi Tran'!$G$14:$J$14,'Thi Tran'!$O$14:$Q$14)</f>
        <v>0</v>
      </c>
      <c r="Z30" s="170"/>
      <c r="AA30" s="170"/>
      <c r="AB30" s="170"/>
      <c r="AC30" s="170"/>
      <c r="AD30" s="170"/>
      <c r="AE30" s="170"/>
      <c r="AF30" s="170"/>
      <c r="AG30" s="170"/>
      <c r="AH30" s="170"/>
      <c r="AI30" s="170"/>
      <c r="AJ30" s="170"/>
      <c r="AK30" s="170"/>
      <c r="AL30" s="170"/>
      <c r="AM30" s="170"/>
      <c r="AN30" s="170"/>
      <c r="AO30" s="170"/>
    </row>
    <row r="31" spans="1:41" ht="25.5" x14ac:dyDescent="0.2">
      <c r="A31" s="981" t="s">
        <v>47</v>
      </c>
      <c r="B31" s="982" t="s">
        <v>149</v>
      </c>
      <c r="C31" s="981" t="s">
        <v>432</v>
      </c>
      <c r="D31" s="966">
        <f>SUM('Bieu 12 CH'!$G$16:$J$16,'Bieu 12 CH'!$O$16:$Q$16)</f>
        <v>2830.12</v>
      </c>
      <c r="E31" s="966">
        <f>SUM('Gia Pho'!$G$15:$J$15,'Gia Pho'!$O$15:$Q$15)</f>
        <v>4</v>
      </c>
      <c r="F31" s="966">
        <f>SUM('Ha Linh'!$G$15:$J$15,'Ha Linh'!$O$15:$Q$15)</f>
        <v>224.68</v>
      </c>
      <c r="G31" s="966">
        <f>SUM('Hoa Hai'!$G$15:$J$15,'Hoa Hai'!$O$15:$Q$15)</f>
        <v>0</v>
      </c>
      <c r="H31" s="966">
        <f>SUM('Huong Binh'!$G$15:$J$15,'Huong Binh'!$O$15:$Q$15)</f>
        <v>0</v>
      </c>
      <c r="I31" s="966">
        <f>SUM('Huong Do'!$G$15:$J$15,'Huong Do'!$O$15:$Q$15)</f>
        <v>456.3</v>
      </c>
      <c r="J31" s="966">
        <f>SUM('Huong Giang'!$G$15:$J$15,'Huong Giang'!$O$15:$Q$15)</f>
        <v>97.1</v>
      </c>
      <c r="K31" s="966">
        <f>SUM('Huong Lam'!$G$15:$J$15,'Huong Lam'!$O$15:$Q$15)</f>
        <v>0</v>
      </c>
      <c r="L31" s="966">
        <f>SUM('Huong Lien'!$G$15:$J$15,'Huong Lien'!$O$15:$Q$15)</f>
        <v>20.29</v>
      </c>
      <c r="M31" s="966">
        <f>SUM('Huong Long'!$G$15:$J$15,'Huong Long'!$O$15:$Q$15)</f>
        <v>0</v>
      </c>
      <c r="N31" s="966">
        <f>SUM('Huong Thuy'!$G$15:$J$15,'Huong Thuy'!$O$15:$Q$15)</f>
        <v>182.72</v>
      </c>
      <c r="O31" s="966">
        <f>SUM('Huong Tra'!$G$15:$J$15,'Huong Tra'!$O$15:$Q$15)</f>
        <v>25</v>
      </c>
      <c r="P31" s="966">
        <f>SUM('Huong Trach'!$G$15:$J$15,'Huong Trach'!$O$15:$Q$15)</f>
        <v>0</v>
      </c>
      <c r="Q31" s="966">
        <f>SUM('Huong Vinh'!$G$15:$J$15,'Huong Vinh'!$O$15:$Q$15)</f>
        <v>338.6</v>
      </c>
      <c r="R31" s="966">
        <f>SUM('Huong Xuan'!$G$15:$J$15,'Huong Xuan'!$O$15:$Q$15)</f>
        <v>0</v>
      </c>
      <c r="S31" s="966">
        <f>SUM('Loc Yen'!$G$15:$J$15,'Loc Yen'!$O$15:$Q$15)</f>
        <v>757.57</v>
      </c>
      <c r="T31" s="966">
        <f>SUM('Phu Gia'!$G$15:$J$15,'Phu Gia'!$O$15:$Q$15)</f>
        <v>213.19</v>
      </c>
      <c r="U31" s="966">
        <f>SUM('Phu Phong'!$G$15:$J$15,'Phu Phong'!$O$15:$Q$15)</f>
        <v>0</v>
      </c>
      <c r="V31" s="966">
        <f>SUM('Phuc Dong'!$G$15:$J$15,'Phuc Dong'!$O$15:$Q$15)</f>
        <v>6</v>
      </c>
      <c r="W31" s="966">
        <f>SUM('Phuc Trach'!$G$15:$J$15,'Phuc Trach'!$O$15:$Q$15)</f>
        <v>246.76999999999998</v>
      </c>
      <c r="X31" s="966">
        <f>SUM('Dien My'!$G$15:$J$15,'Dien My'!$O$15:$Q$15)</f>
        <v>257.89999999999998</v>
      </c>
      <c r="Y31" s="966">
        <f>SUM('Thi Tran'!$G$15:$J$15,'Thi Tran'!$O$15:$Q$15)</f>
        <v>0</v>
      </c>
      <c r="Z31" s="170"/>
      <c r="AA31" s="170"/>
      <c r="AB31" s="170"/>
      <c r="AC31" s="170"/>
      <c r="AD31" s="170"/>
      <c r="AE31" s="170"/>
      <c r="AF31" s="170"/>
      <c r="AG31" s="170"/>
      <c r="AH31" s="170"/>
      <c r="AI31" s="170"/>
      <c r="AJ31" s="170"/>
      <c r="AK31" s="170"/>
      <c r="AL31" s="170"/>
      <c r="AM31" s="170"/>
      <c r="AN31" s="170"/>
      <c r="AO31" s="170"/>
    </row>
    <row r="32" spans="1:41" ht="25.5" x14ac:dyDescent="0.2">
      <c r="A32" s="987"/>
      <c r="B32" s="988" t="s">
        <v>460</v>
      </c>
      <c r="C32" s="981" t="s">
        <v>461</v>
      </c>
      <c r="D32" s="1006">
        <f>SUM('Bieu 12 CH'!$G$17:$J$17,'Bieu 12 CH'!$O$17:$Q$17)</f>
        <v>0</v>
      </c>
      <c r="E32" s="1006">
        <f>SUM('Gia Pho'!$G$16:$J$16,'Gia Pho'!$O$16:$Q$16)</f>
        <v>0</v>
      </c>
      <c r="F32" s="1006">
        <f>SUM('Ha Linh'!$G$16:$J$16,'Ha Linh'!$O$16:$Q$16)</f>
        <v>0</v>
      </c>
      <c r="G32" s="1006">
        <f>SUM('Hoa Hai'!$G$16:$J$16,'Hoa Hai'!$O$16:$Q$16)</f>
        <v>0</v>
      </c>
      <c r="H32" s="1006">
        <f>SUM('Huong Binh'!$G$16:$J$16,'Huong Binh'!$O$16:$Q$16)</f>
        <v>0</v>
      </c>
      <c r="I32" s="1006">
        <f>SUM('Huong Do'!$G$16:$J$16,'Huong Do'!$O$16:$Q$16)</f>
        <v>0</v>
      </c>
      <c r="J32" s="1006">
        <f>SUM('Huong Giang'!$G$16:$J$16,'Huong Giang'!$O$16:$Q$16)</f>
        <v>0</v>
      </c>
      <c r="K32" s="1006">
        <f>SUM('Huong Lam'!$G$16:$J$16,'Huong Lam'!$O$16:$Q$16)</f>
        <v>0</v>
      </c>
      <c r="L32" s="1006">
        <f>SUM('Huong Lien'!$G$16:$J$16,'Huong Lien'!$O$16:$Q$16)</f>
        <v>0</v>
      </c>
      <c r="M32" s="1006">
        <f>SUM('Huong Long'!$G$16:$J$16,'Huong Long'!$O$16:$Q$16)</f>
        <v>0</v>
      </c>
      <c r="N32" s="1006">
        <f>SUM('Huong Thuy'!$G$16:$J$16,'Huong Thuy'!$O$16:$Q$16)</f>
        <v>0</v>
      </c>
      <c r="O32" s="1006">
        <f>SUM('Huong Tra'!$G$16:$J$16,'Huong Tra'!$O$16:$Q$16)</f>
        <v>0</v>
      </c>
      <c r="P32" s="1006">
        <f>SUM('Huong Trach'!$G$16:$J$16,'Huong Trach'!$O$16:$Q$16)</f>
        <v>0</v>
      </c>
      <c r="Q32" s="1006">
        <f>SUM('Huong Vinh'!$G$16:$J$16,'Huong Vinh'!$O$16:$Q$16)</f>
        <v>0</v>
      </c>
      <c r="R32" s="1006">
        <f>SUM('Huong Xuan'!$G$16:$J$16,'Huong Xuan'!$O$16:$Q$16)</f>
        <v>0</v>
      </c>
      <c r="S32" s="1006">
        <f>SUM('Loc Yen'!$G$16:$J$16,'Loc Yen'!$O$16:$Q$16)</f>
        <v>0</v>
      </c>
      <c r="T32" s="1006">
        <f>SUM('Phu Gia'!$G$16:$J$16,'Phu Gia'!$O$16:$Q$16)</f>
        <v>0</v>
      </c>
      <c r="U32" s="1006">
        <f>SUM('Phu Phong'!$G$16:$J$16,'Phu Phong'!$O$16:$Q$16)</f>
        <v>0</v>
      </c>
      <c r="V32" s="1006">
        <f>SUM('Phuc Dong'!$G$16:$J$16,'Phuc Dong'!$O$16:$Q$16)</f>
        <v>0</v>
      </c>
      <c r="W32" s="1006">
        <f>SUM('Phuc Trach'!$G$16:$J$16,'Phuc Trach'!$O$16:$Q$16)</f>
        <v>0</v>
      </c>
      <c r="X32" s="1006">
        <f>SUM('Dien My'!$G$16:$J$16,'Dien My'!$O$16:$Q$16)</f>
        <v>0</v>
      </c>
      <c r="Y32" s="1006">
        <f>SUM('Thi Tran'!$G$16:$J$16,'Thi Tran'!$O$16:$Q$16)</f>
        <v>0</v>
      </c>
      <c r="Z32" s="170"/>
      <c r="AA32" s="170"/>
      <c r="AB32" s="170"/>
      <c r="AC32" s="170"/>
      <c r="AD32" s="170"/>
      <c r="AE32" s="170"/>
      <c r="AF32" s="170"/>
      <c r="AG32" s="170"/>
      <c r="AH32" s="170"/>
      <c r="AI32" s="170"/>
      <c r="AJ32" s="170"/>
      <c r="AK32" s="170"/>
      <c r="AL32" s="170"/>
      <c r="AM32" s="170"/>
      <c r="AN32" s="170"/>
      <c r="AO32" s="170"/>
    </row>
    <row r="33" spans="1:41" ht="25.5" x14ac:dyDescent="0.2">
      <c r="A33" s="989">
        <v>3</v>
      </c>
      <c r="B33" s="990" t="s">
        <v>115</v>
      </c>
      <c r="C33" s="989" t="s">
        <v>116</v>
      </c>
      <c r="D33" s="1007">
        <f>SUM('Bieu 12 CH'!$AU$21:$AV$21)</f>
        <v>5.22</v>
      </c>
      <c r="E33" s="1007">
        <f>SUM('Gia Pho'!$AU$20:$AV$20)</f>
        <v>0</v>
      </c>
      <c r="F33" s="1007">
        <f>SUM('Ha Linh'!$AU$20:$AV$20)</f>
        <v>0.69</v>
      </c>
      <c r="G33" s="1007">
        <f>SUM('Hoa Hai'!$AU$20:$AV$20)</f>
        <v>0.68</v>
      </c>
      <c r="H33" s="1007">
        <f>SUM('Huong Binh'!$AU$20:$AV$20)</f>
        <v>0.3</v>
      </c>
      <c r="I33" s="1007">
        <f>SUM('Huong Do'!$AU$20:$AV$20)</f>
        <v>0.8600000000000001</v>
      </c>
      <c r="J33" s="1007">
        <f>SUM('Huong Giang'!$AU$20:$AV$20)</f>
        <v>0.13</v>
      </c>
      <c r="K33" s="1007">
        <f>SUM('Huong Lam'!$AU$20:$AV$20)</f>
        <v>0</v>
      </c>
      <c r="L33" s="1007">
        <f>SUM('Huong Lien'!$AU$20:$AV$20)</f>
        <v>0.2</v>
      </c>
      <c r="M33" s="1007">
        <f>SUM('Huong Long'!$AU$20:$AV$20)</f>
        <v>0.39</v>
      </c>
      <c r="N33" s="1007">
        <f>SUM('Huong Thuy'!$AU$20:$AV$20)</f>
        <v>0.03</v>
      </c>
      <c r="O33" s="1007">
        <f>SUM('Huong Tra'!$AU$20:$AV$20)</f>
        <v>0.12</v>
      </c>
      <c r="P33" s="1007">
        <f>SUM('Huong Trach'!$AU$20:$AV$20)</f>
        <v>0</v>
      </c>
      <c r="Q33" s="1007">
        <f>SUM('Huong Vinh'!$AU$20:$AV$20)</f>
        <v>0</v>
      </c>
      <c r="R33" s="1007">
        <f>SUM('Huong Xuan'!$AU$20:$AV$20)</f>
        <v>0</v>
      </c>
      <c r="S33" s="1007">
        <f>SUM('Loc Yen'!$AU$20:$AV$20)</f>
        <v>0.69</v>
      </c>
      <c r="T33" s="1007">
        <f>SUM('Phu Gia'!$AU$20:$AV$20)</f>
        <v>0</v>
      </c>
      <c r="U33" s="1007">
        <f>SUM('Phu Phong'!$AU$20:$AV$20)</f>
        <v>0.12</v>
      </c>
      <c r="V33" s="1007">
        <f>SUM('Phuc Dong'!$AU$20:$AV$20)</f>
        <v>0.51</v>
      </c>
      <c r="W33" s="1007">
        <f>SUM('Phuc Trach'!$AU$20:$AV$20)</f>
        <v>0.08</v>
      </c>
      <c r="X33" s="1007">
        <f>SUM('Dien My'!$AU$20:$AV$20)</f>
        <v>0.42</v>
      </c>
      <c r="Y33" s="1007">
        <f>SUM('Thi Tran'!$AU$20:$AV$20)</f>
        <v>0</v>
      </c>
      <c r="Z33" s="170"/>
      <c r="AA33" s="170"/>
      <c r="AB33" s="170"/>
      <c r="AC33" s="170"/>
      <c r="AD33" s="170"/>
      <c r="AE33" s="170"/>
      <c r="AF33" s="170"/>
      <c r="AG33" s="170"/>
      <c r="AH33" s="170"/>
      <c r="AI33" s="170"/>
      <c r="AJ33" s="170"/>
      <c r="AK33" s="170"/>
      <c r="AL33" s="170"/>
      <c r="AM33" s="170"/>
      <c r="AN33" s="170"/>
      <c r="AO33" s="170"/>
    </row>
    <row r="34" spans="1:41" s="26" customFormat="1" ht="22.5" customHeight="1" x14ac:dyDescent="0.2">
      <c r="A34" s="1122" t="s">
        <v>206</v>
      </c>
      <c r="B34" s="1122"/>
      <c r="C34" s="1122"/>
      <c r="D34" s="1122"/>
      <c r="E34" s="1122"/>
      <c r="F34" s="1122"/>
      <c r="G34" s="1122"/>
      <c r="H34" s="1122"/>
      <c r="I34" s="1122"/>
      <c r="J34" s="1122"/>
      <c r="K34" s="1122"/>
      <c r="L34" s="1122"/>
      <c r="M34" s="1122"/>
      <c r="N34" s="1122"/>
      <c r="O34" s="1122"/>
      <c r="P34" s="1122"/>
      <c r="Q34" s="1122"/>
      <c r="R34" s="1122"/>
      <c r="S34" s="1122"/>
      <c r="T34" s="1122"/>
      <c r="U34" s="1122"/>
      <c r="V34" s="1122"/>
      <c r="W34" s="1122"/>
      <c r="X34" s="1122"/>
      <c r="Y34" s="1122"/>
      <c r="Z34" s="1122"/>
      <c r="AA34" s="1122"/>
      <c r="AB34" s="1122"/>
      <c r="AC34" s="1122"/>
      <c r="AD34" s="1122"/>
      <c r="AE34" s="1122"/>
      <c r="AF34" s="1122"/>
      <c r="AG34" s="1122"/>
      <c r="AH34" s="1122"/>
      <c r="AI34" s="1122"/>
      <c r="AJ34" s="1122"/>
      <c r="AK34" s="1122"/>
      <c r="AL34" s="1122"/>
      <c r="AM34" s="1122"/>
      <c r="AN34" s="1122"/>
      <c r="AO34" s="1122"/>
    </row>
    <row r="35" spans="1:41" s="26" customFormat="1" x14ac:dyDescent="0.2">
      <c r="A35" s="1123" t="s">
        <v>182</v>
      </c>
      <c r="B35" s="1123"/>
      <c r="C35" s="1123"/>
      <c r="D35" s="1123"/>
      <c r="E35" s="1123"/>
      <c r="F35" s="1123"/>
      <c r="G35" s="1123"/>
      <c r="H35" s="1123"/>
      <c r="I35" s="1123"/>
      <c r="J35" s="1123"/>
      <c r="K35" s="1123"/>
      <c r="L35" s="1123"/>
      <c r="M35" s="1123"/>
      <c r="N35" s="1123"/>
      <c r="O35" s="1123"/>
      <c r="P35" s="1123"/>
      <c r="Q35" s="1123"/>
      <c r="R35" s="1123"/>
      <c r="S35" s="1123"/>
      <c r="T35" s="1123"/>
      <c r="U35" s="1123"/>
      <c r="V35" s="1123"/>
      <c r="W35" s="1123"/>
      <c r="X35" s="1123"/>
      <c r="Y35" s="1123"/>
      <c r="Z35" s="1123"/>
      <c r="AA35" s="1123"/>
      <c r="AB35" s="1123"/>
      <c r="AC35" s="1123"/>
      <c r="AD35" s="1123"/>
      <c r="AE35" s="1123"/>
      <c r="AF35" s="1123"/>
      <c r="AG35" s="1123"/>
      <c r="AH35" s="1123"/>
      <c r="AI35" s="1123"/>
      <c r="AJ35" s="1123"/>
      <c r="AK35" s="1123"/>
      <c r="AL35" s="1123"/>
      <c r="AM35" s="1123"/>
      <c r="AN35" s="1123"/>
      <c r="AO35" s="1123"/>
    </row>
  </sheetData>
  <mergeCells count="10">
    <mergeCell ref="A3:AO3"/>
    <mergeCell ref="A34:AO34"/>
    <mergeCell ref="A35:AO35"/>
    <mergeCell ref="A2:AO2"/>
    <mergeCell ref="A5:A6"/>
    <mergeCell ref="B5:B6"/>
    <mergeCell ref="C5:C6"/>
    <mergeCell ref="D5:D6"/>
    <mergeCell ref="E4:AO4"/>
    <mergeCell ref="E5:Y5"/>
  </mergeCells>
  <phoneticPr fontId="4" type="noConversion"/>
  <pageMargins left="0.75" right="0.16" top="0.63" bottom="0.22" header="0.46" footer="0.16"/>
  <pageSetup paperSize="8" scale="85"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0000"/>
  </sheetPr>
  <dimension ref="A1:AV64"/>
  <sheetViews>
    <sheetView zoomScale="55" zoomScaleNormal="55" workbookViewId="0">
      <pane xSplit="4" ySplit="6" topLeftCell="E7" activePane="bottomRight" state="frozen"/>
      <selection activeCell="AJ8" sqref="AJ8"/>
      <selection pane="topRight" activeCell="AJ8" sqref="AJ8"/>
      <selection pane="bottomLeft" activeCell="AJ8" sqref="AJ8"/>
      <selection pane="bottomRight" activeCell="U7" sqref="U7"/>
    </sheetView>
  </sheetViews>
  <sheetFormatPr defaultColWidth="7.85546875" defaultRowHeight="12.75" x14ac:dyDescent="0.2"/>
  <cols>
    <col min="1" max="1" width="3.7109375" style="91" customWidth="1"/>
    <col min="2" max="2" width="21.5703125" style="92" customWidth="1"/>
    <col min="3" max="3" width="5.140625" style="93" customWidth="1"/>
    <col min="4" max="4" width="10.28515625" style="63" customWidth="1"/>
    <col min="5" max="46" width="8.7109375" style="63" customWidth="1"/>
    <col min="47" max="48" width="9.85546875" style="63" customWidth="1"/>
    <col min="49" max="16384" width="7.85546875" style="63"/>
  </cols>
  <sheetData>
    <row r="1" spans="1:48" ht="15.75" x14ac:dyDescent="0.25">
      <c r="A1" s="1258" t="s">
        <v>215</v>
      </c>
      <c r="B1" s="1258"/>
      <c r="C1" s="98"/>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row>
    <row r="2" spans="1:48" ht="14.25" customHeight="1" x14ac:dyDescent="0.25">
      <c r="A2" s="1259" t="s">
        <v>2</v>
      </c>
      <c r="B2" s="1259"/>
      <c r="C2" s="1259"/>
      <c r="D2" s="1259"/>
      <c r="E2" s="1259"/>
      <c r="F2" s="1259"/>
      <c r="G2" s="1259"/>
      <c r="H2" s="1259"/>
      <c r="I2" s="1259"/>
      <c r="J2" s="1259"/>
      <c r="K2" s="1259"/>
      <c r="L2" s="1259"/>
      <c r="M2" s="1259"/>
      <c r="N2" s="1259"/>
      <c r="O2" s="1259"/>
      <c r="P2" s="1259"/>
      <c r="Q2" s="1259"/>
      <c r="R2" s="1259"/>
      <c r="S2" s="1259"/>
      <c r="T2" s="1259"/>
      <c r="U2" s="1259"/>
      <c r="V2" s="1259"/>
      <c r="W2" s="1259"/>
      <c r="X2" s="1259"/>
      <c r="Y2" s="1259"/>
      <c r="Z2" s="1259"/>
      <c r="AA2" s="1259"/>
      <c r="AB2" s="1259"/>
      <c r="AC2" s="1259"/>
      <c r="AD2" s="1259"/>
      <c r="AE2" s="1259"/>
      <c r="AF2" s="1259"/>
      <c r="AG2" s="1259"/>
      <c r="AH2" s="1259"/>
      <c r="AI2" s="1259"/>
      <c r="AJ2" s="1259"/>
      <c r="AK2" s="1259"/>
      <c r="AL2" s="1259"/>
      <c r="AM2" s="1259"/>
      <c r="AN2" s="1259"/>
      <c r="AO2" s="1259"/>
      <c r="AP2" s="1259"/>
      <c r="AQ2" s="1259"/>
      <c r="AR2" s="1259"/>
      <c r="AS2" s="1259"/>
      <c r="AT2" s="99"/>
    </row>
    <row r="3" spans="1:48" ht="15.75" x14ac:dyDescent="0.2">
      <c r="A3" s="1196" t="s">
        <v>216</v>
      </c>
      <c r="B3" s="1196"/>
      <c r="C3" s="1196"/>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row>
    <row r="4" spans="1:48" ht="15.75" customHeight="1" x14ac:dyDescent="0.2">
      <c r="A4" s="62"/>
      <c r="B4" s="61"/>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1260" t="s">
        <v>32</v>
      </c>
      <c r="AR4" s="1260"/>
      <c r="AS4" s="1260"/>
      <c r="AT4" s="1260"/>
    </row>
    <row r="5" spans="1:48" ht="14.25" customHeight="1" x14ac:dyDescent="0.2">
      <c r="A5" s="1261" t="s">
        <v>20</v>
      </c>
      <c r="B5" s="1262" t="s">
        <v>170</v>
      </c>
      <c r="C5" s="1264" t="s">
        <v>24</v>
      </c>
      <c r="D5" s="1257" t="s">
        <v>141</v>
      </c>
      <c r="E5" s="64"/>
      <c r="F5" s="1257"/>
      <c r="G5" s="1257"/>
      <c r="H5" s="1257"/>
      <c r="I5" s="1257"/>
      <c r="J5" s="1257"/>
      <c r="K5" s="1257"/>
      <c r="L5" s="1257"/>
      <c r="M5" s="1257"/>
      <c r="N5" s="1257"/>
      <c r="O5" s="1257"/>
      <c r="P5" s="1257"/>
      <c r="Q5" s="1257"/>
      <c r="R5" s="1257"/>
      <c r="S5" s="1257"/>
      <c r="T5" s="1257"/>
      <c r="U5" s="1257"/>
      <c r="V5" s="1257"/>
      <c r="W5" s="1257"/>
      <c r="X5" s="1257"/>
      <c r="Y5" s="1257"/>
      <c r="Z5" s="1257"/>
      <c r="AA5" s="1257"/>
      <c r="AB5" s="1257"/>
      <c r="AC5" s="1257"/>
      <c r="AD5" s="1257"/>
      <c r="AE5" s="1257"/>
      <c r="AF5" s="1257"/>
      <c r="AG5" s="1257"/>
      <c r="AH5" s="1257"/>
      <c r="AI5" s="1257"/>
      <c r="AJ5" s="1257"/>
      <c r="AK5" s="1257"/>
      <c r="AL5" s="1257"/>
      <c r="AM5" s="1257"/>
      <c r="AN5" s="1257"/>
      <c r="AO5" s="1257"/>
      <c r="AP5" s="1257"/>
      <c r="AQ5" s="1257"/>
      <c r="AR5" s="1257"/>
      <c r="AS5" s="1257" t="s">
        <v>120</v>
      </c>
      <c r="AT5" s="1257" t="s">
        <v>201</v>
      </c>
    </row>
    <row r="6" spans="1:48" s="67" customFormat="1" ht="36" customHeight="1" x14ac:dyDescent="0.2">
      <c r="A6" s="1261"/>
      <c r="B6" s="1263"/>
      <c r="C6" s="1265"/>
      <c r="D6" s="1257"/>
      <c r="E6" s="65" t="s">
        <v>25</v>
      </c>
      <c r="F6" s="66" t="s">
        <v>86</v>
      </c>
      <c r="G6" s="64" t="s">
        <v>84</v>
      </c>
      <c r="H6" s="64" t="s">
        <v>207</v>
      </c>
      <c r="I6" s="64" t="s">
        <v>56</v>
      </c>
      <c r="J6" s="64" t="s">
        <v>44</v>
      </c>
      <c r="K6" s="64" t="s">
        <v>26</v>
      </c>
      <c r="L6" s="64" t="s">
        <v>27</v>
      </c>
      <c r="M6" s="64" t="s">
        <v>45</v>
      </c>
      <c r="N6" s="64" t="s">
        <v>78</v>
      </c>
      <c r="O6" s="64" t="s">
        <v>51</v>
      </c>
      <c r="P6" s="64" t="s">
        <v>58</v>
      </c>
      <c r="Q6" s="65" t="s">
        <v>28</v>
      </c>
      <c r="R6" s="64" t="s">
        <v>29</v>
      </c>
      <c r="S6" s="64" t="s">
        <v>30</v>
      </c>
      <c r="T6" s="64" t="s">
        <v>131</v>
      </c>
      <c r="U6" s="64" t="s">
        <v>134</v>
      </c>
      <c r="V6" s="64" t="s">
        <v>135</v>
      </c>
      <c r="W6" s="64" t="s">
        <v>133</v>
      </c>
      <c r="X6" s="64" t="s">
        <v>53</v>
      </c>
      <c r="Y6" s="64" t="s">
        <v>46</v>
      </c>
      <c r="Z6" s="64" t="s">
        <v>31</v>
      </c>
      <c r="AA6" s="64" t="s">
        <v>156</v>
      </c>
      <c r="AB6" s="64" t="s">
        <v>132</v>
      </c>
      <c r="AC6" s="64" t="s">
        <v>77</v>
      </c>
      <c r="AD6" s="64" t="s">
        <v>100</v>
      </c>
      <c r="AE6" s="64" t="s">
        <v>101</v>
      </c>
      <c r="AF6" s="64" t="s">
        <v>105</v>
      </c>
      <c r="AG6" s="64" t="s">
        <v>102</v>
      </c>
      <c r="AH6" s="64" t="s">
        <v>126</v>
      </c>
      <c r="AI6" s="64" t="s">
        <v>103</v>
      </c>
      <c r="AJ6" s="64" t="s">
        <v>48</v>
      </c>
      <c r="AK6" s="64" t="s">
        <v>54</v>
      </c>
      <c r="AL6" s="64" t="s">
        <v>159</v>
      </c>
      <c r="AM6" s="64" t="s">
        <v>160</v>
      </c>
      <c r="AN6" s="64" t="s">
        <v>111</v>
      </c>
      <c r="AO6" s="64" t="s">
        <v>165</v>
      </c>
      <c r="AP6" s="64" t="s">
        <v>166</v>
      </c>
      <c r="AQ6" s="64" t="s">
        <v>82</v>
      </c>
      <c r="AR6" s="64" t="s">
        <v>89</v>
      </c>
      <c r="AS6" s="1257"/>
      <c r="AT6" s="1257"/>
    </row>
    <row r="7" spans="1:48" s="67" customFormat="1" ht="17.25" customHeight="1" x14ac:dyDescent="0.2">
      <c r="A7" s="68">
        <v>1</v>
      </c>
      <c r="B7" s="69" t="s">
        <v>35</v>
      </c>
      <c r="C7" s="70" t="s">
        <v>25</v>
      </c>
      <c r="D7" s="298"/>
      <c r="E7" s="71">
        <f>D7-AS7</f>
        <v>0</v>
      </c>
      <c r="F7" s="72">
        <f>SUM(F11:F18)</f>
        <v>0</v>
      </c>
      <c r="G7" s="72">
        <f>SUM(G10:G18)</f>
        <v>0</v>
      </c>
      <c r="H7" s="72">
        <f>SUM(H9,H11:H18)</f>
        <v>0</v>
      </c>
      <c r="I7" s="72">
        <f>SUM(I9:I10,I12:I18)</f>
        <v>0</v>
      </c>
      <c r="J7" s="72">
        <f>SUM(J9:J11,J13:J18)</f>
        <v>0</v>
      </c>
      <c r="K7" s="72">
        <f>SUM(K9:K12,K14:K18)</f>
        <v>0</v>
      </c>
      <c r="L7" s="72">
        <f>SUM(L9:L13,L15:L18)</f>
        <v>0</v>
      </c>
      <c r="M7" s="72">
        <f>SUM(M9:M14,M16:M18)</f>
        <v>0</v>
      </c>
      <c r="N7" s="72">
        <f>SUM(N9:N15,N17:N18)</f>
        <v>0</v>
      </c>
      <c r="O7" s="72">
        <f>SUM(O9:O16,O18)</f>
        <v>0</v>
      </c>
      <c r="P7" s="72">
        <f>SUM(P9:P17)</f>
        <v>0</v>
      </c>
      <c r="Q7" s="73">
        <f>SUM(Q9:Q18)</f>
        <v>0</v>
      </c>
      <c r="R7" s="72">
        <f>SUM(R9:R18)</f>
        <v>0</v>
      </c>
      <c r="S7" s="72">
        <f t="shared" ref="S7:AR7" si="0">SUM(S9:S18)</f>
        <v>0</v>
      </c>
      <c r="T7" s="72">
        <f t="shared" si="0"/>
        <v>0</v>
      </c>
      <c r="U7" s="72">
        <f t="shared" si="0"/>
        <v>0</v>
      </c>
      <c r="V7" s="72">
        <f t="shared" si="0"/>
        <v>0</v>
      </c>
      <c r="W7" s="72">
        <f t="shared" si="0"/>
        <v>0</v>
      </c>
      <c r="X7" s="72">
        <f t="shared" si="0"/>
        <v>0</v>
      </c>
      <c r="Y7" s="72">
        <f t="shared" si="0"/>
        <v>0</v>
      </c>
      <c r="Z7" s="72">
        <f t="shared" si="0"/>
        <v>0</v>
      </c>
      <c r="AA7" s="72">
        <f t="shared" si="0"/>
        <v>0</v>
      </c>
      <c r="AB7" s="72">
        <f t="shared" si="0"/>
        <v>0</v>
      </c>
      <c r="AC7" s="72">
        <f t="shared" si="0"/>
        <v>0</v>
      </c>
      <c r="AD7" s="72">
        <f t="shared" si="0"/>
        <v>0</v>
      </c>
      <c r="AE7" s="72">
        <f t="shared" si="0"/>
        <v>0</v>
      </c>
      <c r="AF7" s="72">
        <f t="shared" si="0"/>
        <v>0</v>
      </c>
      <c r="AG7" s="72">
        <f t="shared" si="0"/>
        <v>0</v>
      </c>
      <c r="AH7" s="72">
        <f t="shared" si="0"/>
        <v>0</v>
      </c>
      <c r="AI7" s="72">
        <f t="shared" si="0"/>
        <v>0</v>
      </c>
      <c r="AJ7" s="72">
        <f t="shared" si="0"/>
        <v>0</v>
      </c>
      <c r="AK7" s="72">
        <f t="shared" si="0"/>
        <v>0</v>
      </c>
      <c r="AL7" s="72">
        <f t="shared" si="0"/>
        <v>0</v>
      </c>
      <c r="AM7" s="72">
        <f t="shared" si="0"/>
        <v>0</v>
      </c>
      <c r="AN7" s="72">
        <f t="shared" si="0"/>
        <v>0</v>
      </c>
      <c r="AO7" s="72">
        <f t="shared" si="0"/>
        <v>0</v>
      </c>
      <c r="AP7" s="72">
        <f t="shared" si="0"/>
        <v>0</v>
      </c>
      <c r="AQ7" s="72">
        <f t="shared" si="0"/>
        <v>0</v>
      </c>
      <c r="AR7" s="72">
        <f t="shared" si="0"/>
        <v>0</v>
      </c>
      <c r="AS7" s="74">
        <f>SUM(AS9:AS18)</f>
        <v>0</v>
      </c>
      <c r="AT7" s="75">
        <f>E48</f>
        <v>0</v>
      </c>
      <c r="AV7" s="129" t="s">
        <v>210</v>
      </c>
    </row>
    <row r="8" spans="1:48" s="79" customFormat="1" ht="15" x14ac:dyDescent="0.25">
      <c r="A8" s="68" t="s">
        <v>5</v>
      </c>
      <c r="B8" s="69" t="s">
        <v>85</v>
      </c>
      <c r="C8" s="76" t="s">
        <v>86</v>
      </c>
      <c r="D8" s="299"/>
      <c r="E8" s="77">
        <f>SUM(I8:P8)</f>
        <v>0</v>
      </c>
      <c r="F8" s="78">
        <f>D8-AS8</f>
        <v>0</v>
      </c>
      <c r="G8" s="73">
        <f>SUM(G10)</f>
        <v>0</v>
      </c>
      <c r="H8" s="73">
        <f>SUM(H9)</f>
        <v>0</v>
      </c>
      <c r="I8" s="73">
        <f>SUM(I9:I10)</f>
        <v>0</v>
      </c>
      <c r="J8" s="73">
        <f t="shared" ref="J8:AS8" si="1">SUM(J9:J10)</f>
        <v>0</v>
      </c>
      <c r="K8" s="73">
        <f t="shared" si="1"/>
        <v>0</v>
      </c>
      <c r="L8" s="73">
        <f t="shared" si="1"/>
        <v>0</v>
      </c>
      <c r="M8" s="73">
        <f t="shared" si="1"/>
        <v>0</v>
      </c>
      <c r="N8" s="73">
        <f t="shared" si="1"/>
        <v>0</v>
      </c>
      <c r="O8" s="73">
        <f t="shared" si="1"/>
        <v>0</v>
      </c>
      <c r="P8" s="73">
        <f t="shared" si="1"/>
        <v>0</v>
      </c>
      <c r="Q8" s="73">
        <f>SUM(Q9:Q10)</f>
        <v>0</v>
      </c>
      <c r="R8" s="73">
        <f t="shared" si="1"/>
        <v>0</v>
      </c>
      <c r="S8" s="73">
        <f t="shared" si="1"/>
        <v>0</v>
      </c>
      <c r="T8" s="73">
        <f t="shared" si="1"/>
        <v>0</v>
      </c>
      <c r="U8" s="73">
        <f t="shared" si="1"/>
        <v>0</v>
      </c>
      <c r="V8" s="73">
        <f t="shared" si="1"/>
        <v>0</v>
      </c>
      <c r="W8" s="73">
        <f t="shared" si="1"/>
        <v>0</v>
      </c>
      <c r="X8" s="73">
        <f t="shared" si="1"/>
        <v>0</v>
      </c>
      <c r="Y8" s="73">
        <f t="shared" si="1"/>
        <v>0</v>
      </c>
      <c r="Z8" s="73">
        <f t="shared" si="1"/>
        <v>0</v>
      </c>
      <c r="AA8" s="73">
        <f t="shared" si="1"/>
        <v>0</v>
      </c>
      <c r="AB8" s="73">
        <f t="shared" si="1"/>
        <v>0</v>
      </c>
      <c r="AC8" s="73">
        <f t="shared" si="1"/>
        <v>0</v>
      </c>
      <c r="AD8" s="73">
        <f t="shared" si="1"/>
        <v>0</v>
      </c>
      <c r="AE8" s="73">
        <f t="shared" si="1"/>
        <v>0</v>
      </c>
      <c r="AF8" s="73">
        <f t="shared" si="1"/>
        <v>0</v>
      </c>
      <c r="AG8" s="73">
        <f t="shared" si="1"/>
        <v>0</v>
      </c>
      <c r="AH8" s="73">
        <f t="shared" si="1"/>
        <v>0</v>
      </c>
      <c r="AI8" s="73">
        <f t="shared" si="1"/>
        <v>0</v>
      </c>
      <c r="AJ8" s="73">
        <f t="shared" si="1"/>
        <v>0</v>
      </c>
      <c r="AK8" s="73">
        <f t="shared" si="1"/>
        <v>0</v>
      </c>
      <c r="AL8" s="73">
        <f t="shared" si="1"/>
        <v>0</v>
      </c>
      <c r="AM8" s="73">
        <f t="shared" si="1"/>
        <v>0</v>
      </c>
      <c r="AN8" s="73">
        <f t="shared" si="1"/>
        <v>0</v>
      </c>
      <c r="AO8" s="73">
        <f t="shared" si="1"/>
        <v>0</v>
      </c>
      <c r="AP8" s="73">
        <f t="shared" si="1"/>
        <v>0</v>
      </c>
      <c r="AQ8" s="73">
        <f t="shared" si="1"/>
        <v>0</v>
      </c>
      <c r="AR8" s="73">
        <f t="shared" si="1"/>
        <v>0</v>
      </c>
      <c r="AS8" s="73">
        <f t="shared" si="1"/>
        <v>0</v>
      </c>
      <c r="AT8" s="76">
        <f>F48</f>
        <v>0</v>
      </c>
      <c r="AU8" s="63"/>
      <c r="AV8" s="129" t="s">
        <v>211</v>
      </c>
    </row>
    <row r="9" spans="1:48" s="79" customFormat="1" ht="15" x14ac:dyDescent="0.25">
      <c r="A9" s="68"/>
      <c r="B9" s="69" t="s">
        <v>208</v>
      </c>
      <c r="C9" s="76" t="s">
        <v>84</v>
      </c>
      <c r="D9" s="299"/>
      <c r="E9" s="77">
        <f>SUM(H9:P9)</f>
        <v>0</v>
      </c>
      <c r="F9" s="73">
        <f>SUM(H9)</f>
        <v>0</v>
      </c>
      <c r="G9" s="78">
        <f>D9-AS9</f>
        <v>0</v>
      </c>
      <c r="H9" s="95"/>
      <c r="I9" s="95"/>
      <c r="J9" s="95"/>
      <c r="K9" s="95"/>
      <c r="L9" s="95"/>
      <c r="M9" s="95"/>
      <c r="N9" s="95"/>
      <c r="O9" s="95"/>
      <c r="P9" s="95"/>
      <c r="Q9" s="73">
        <f>SUM(R9:AQ9)</f>
        <v>0</v>
      </c>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73">
        <f>SUM(R9:AR9,H9:P9)</f>
        <v>0</v>
      </c>
      <c r="AT9" s="76">
        <f>G48</f>
        <v>0</v>
      </c>
      <c r="AU9" s="63"/>
      <c r="AV9" s="129" t="s">
        <v>212</v>
      </c>
    </row>
    <row r="10" spans="1:48" s="79" customFormat="1" ht="15" x14ac:dyDescent="0.25">
      <c r="A10" s="68"/>
      <c r="B10" s="69" t="s">
        <v>209</v>
      </c>
      <c r="C10" s="76" t="s">
        <v>207</v>
      </c>
      <c r="D10" s="299"/>
      <c r="E10" s="77">
        <f>SUM(G10,I10:P10)</f>
        <v>0</v>
      </c>
      <c r="F10" s="73">
        <f>SUM(G10)</f>
        <v>0</v>
      </c>
      <c r="G10" s="95"/>
      <c r="H10" s="78">
        <f>D10-AS10</f>
        <v>0</v>
      </c>
      <c r="I10" s="95"/>
      <c r="J10" s="95"/>
      <c r="K10" s="95"/>
      <c r="L10" s="95"/>
      <c r="M10" s="95"/>
      <c r="N10" s="95"/>
      <c r="O10" s="95"/>
      <c r="P10" s="95"/>
      <c r="Q10" s="73">
        <f t="shared" ref="Q10:Q17" si="2">SUM(R10:AQ10)</f>
        <v>0</v>
      </c>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73">
        <f>SUM(R10:AR10,I10:P10,G10)</f>
        <v>0</v>
      </c>
      <c r="AT10" s="76">
        <f>H48</f>
        <v>0</v>
      </c>
      <c r="AU10" s="63"/>
      <c r="AV10" s="129" t="s">
        <v>213</v>
      </c>
    </row>
    <row r="11" spans="1:48" s="79" customFormat="1" ht="15" x14ac:dyDescent="0.25">
      <c r="A11" s="68" t="s">
        <v>6</v>
      </c>
      <c r="B11" s="69" t="s">
        <v>113</v>
      </c>
      <c r="C11" s="76" t="s">
        <v>56</v>
      </c>
      <c r="D11" s="299"/>
      <c r="E11" s="77">
        <f>SUM(G11:H11,J11:P11)</f>
        <v>0</v>
      </c>
      <c r="F11" s="73">
        <f>SUM(G11:H11)</f>
        <v>0</v>
      </c>
      <c r="G11" s="95"/>
      <c r="H11" s="95"/>
      <c r="I11" s="78">
        <f>D11-AS11</f>
        <v>0</v>
      </c>
      <c r="J11" s="95"/>
      <c r="K11" s="95"/>
      <c r="L11" s="95"/>
      <c r="M11" s="95"/>
      <c r="N11" s="95"/>
      <c r="O11" s="95"/>
      <c r="P11" s="95"/>
      <c r="Q11" s="73">
        <f t="shared" si="2"/>
        <v>0</v>
      </c>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73">
        <f>SUM(R11:AR11,J11:P11,G11:H11)</f>
        <v>0</v>
      </c>
      <c r="AT11" s="76">
        <f>I48</f>
        <v>0</v>
      </c>
      <c r="AU11" s="63"/>
    </row>
    <row r="12" spans="1:48" s="79" customFormat="1" ht="15" x14ac:dyDescent="0.25">
      <c r="A12" s="68" t="s">
        <v>7</v>
      </c>
      <c r="B12" s="69" t="s">
        <v>39</v>
      </c>
      <c r="C12" s="76" t="s">
        <v>44</v>
      </c>
      <c r="D12" s="299"/>
      <c r="E12" s="77">
        <f>SUM(G12:I12,K12:P12)</f>
        <v>0</v>
      </c>
      <c r="F12" s="73">
        <f t="shared" ref="F12:F17" si="3">SUM(G12:H12)</f>
        <v>0</v>
      </c>
      <c r="G12" s="95"/>
      <c r="H12" s="95"/>
      <c r="I12" s="95"/>
      <c r="J12" s="78">
        <f>D12-AS12</f>
        <v>0</v>
      </c>
      <c r="K12" s="95"/>
      <c r="L12" s="95"/>
      <c r="M12" s="95"/>
      <c r="N12" s="95"/>
      <c r="O12" s="95"/>
      <c r="P12" s="95"/>
      <c r="Q12" s="73">
        <f t="shared" si="2"/>
        <v>0</v>
      </c>
      <c r="R12" s="95"/>
      <c r="S12" s="95"/>
      <c r="T12" s="95"/>
      <c r="U12" s="95"/>
      <c r="V12" s="95"/>
      <c r="W12" s="95"/>
      <c r="X12" s="95"/>
      <c r="Y12" s="95"/>
      <c r="Z12" s="95"/>
      <c r="AA12" s="95"/>
      <c r="AB12" s="95"/>
      <c r="AC12" s="95"/>
      <c r="AD12" s="95"/>
      <c r="AE12" s="95"/>
      <c r="AF12" s="95"/>
      <c r="AG12" s="95"/>
      <c r="AH12" s="95"/>
      <c r="AI12" s="95"/>
      <c r="AJ12" s="95"/>
      <c r="AK12" s="95"/>
      <c r="AL12" s="95"/>
      <c r="AM12" s="95"/>
      <c r="AN12" s="95"/>
      <c r="AO12" s="95"/>
      <c r="AP12" s="95"/>
      <c r="AQ12" s="95"/>
      <c r="AR12" s="95"/>
      <c r="AS12" s="73">
        <f>SUM(R12:AR12,K12:P12,G12:I12)</f>
        <v>0</v>
      </c>
      <c r="AT12" s="76">
        <f>J48</f>
        <v>0</v>
      </c>
      <c r="AU12" s="63"/>
    </row>
    <row r="13" spans="1:48" s="79" customFormat="1" ht="15" x14ac:dyDescent="0.25">
      <c r="A13" s="68" t="s">
        <v>8</v>
      </c>
      <c r="B13" s="69" t="s">
        <v>15</v>
      </c>
      <c r="C13" s="76" t="s">
        <v>26</v>
      </c>
      <c r="D13" s="299"/>
      <c r="E13" s="77">
        <f>SUM(G13:J13,L13:P13)</f>
        <v>0</v>
      </c>
      <c r="F13" s="73">
        <f t="shared" si="3"/>
        <v>0</v>
      </c>
      <c r="G13" s="95"/>
      <c r="H13" s="95"/>
      <c r="I13" s="95"/>
      <c r="J13" s="95"/>
      <c r="K13" s="78">
        <f>D13-AS13</f>
        <v>0</v>
      </c>
      <c r="L13" s="95"/>
      <c r="M13" s="95"/>
      <c r="N13" s="95"/>
      <c r="O13" s="95"/>
      <c r="P13" s="95"/>
      <c r="Q13" s="73">
        <f t="shared" si="2"/>
        <v>0</v>
      </c>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73">
        <f>SUM(R13:AR13,L13:P13,G13:J13)</f>
        <v>0</v>
      </c>
      <c r="AT13" s="76">
        <f>K48</f>
        <v>0</v>
      </c>
      <c r="AU13" s="63"/>
    </row>
    <row r="14" spans="1:48" s="79" customFormat="1" ht="15" x14ac:dyDescent="0.25">
      <c r="A14" s="68" t="s">
        <v>9</v>
      </c>
      <c r="B14" s="69" t="s">
        <v>16</v>
      </c>
      <c r="C14" s="76" t="s">
        <v>27</v>
      </c>
      <c r="D14" s="299"/>
      <c r="E14" s="77">
        <f>SUM(G14:K14,M14:P14)</f>
        <v>0</v>
      </c>
      <c r="F14" s="73">
        <f t="shared" si="3"/>
        <v>0</v>
      </c>
      <c r="G14" s="95"/>
      <c r="H14" s="95"/>
      <c r="I14" s="95"/>
      <c r="J14" s="95"/>
      <c r="K14" s="95"/>
      <c r="L14" s="78">
        <f>D14-AS14</f>
        <v>0</v>
      </c>
      <c r="M14" s="95"/>
      <c r="N14" s="95"/>
      <c r="O14" s="95"/>
      <c r="P14" s="95"/>
      <c r="Q14" s="73">
        <f t="shared" si="2"/>
        <v>0</v>
      </c>
      <c r="R14" s="95"/>
      <c r="S14" s="95"/>
      <c r="T14" s="95"/>
      <c r="U14" s="95"/>
      <c r="V14" s="95"/>
      <c r="W14" s="95"/>
      <c r="X14" s="95"/>
      <c r="Y14" s="95"/>
      <c r="Z14" s="95"/>
      <c r="AA14" s="95"/>
      <c r="AB14" s="95"/>
      <c r="AC14" s="95"/>
      <c r="AD14" s="95"/>
      <c r="AE14" s="95"/>
      <c r="AF14" s="95"/>
      <c r="AG14" s="95"/>
      <c r="AH14" s="95"/>
      <c r="AI14" s="95"/>
      <c r="AJ14" s="95"/>
      <c r="AK14" s="95"/>
      <c r="AL14" s="95"/>
      <c r="AM14" s="95"/>
      <c r="AN14" s="95"/>
      <c r="AO14" s="95"/>
      <c r="AP14" s="95"/>
      <c r="AQ14" s="95"/>
      <c r="AR14" s="95"/>
      <c r="AS14" s="73">
        <f>SUM(R14:AR14,M14:P14,G14:K14)</f>
        <v>0</v>
      </c>
      <c r="AT14" s="76">
        <f>L48</f>
        <v>0</v>
      </c>
      <c r="AU14" s="63"/>
    </row>
    <row r="15" spans="1:48" s="79" customFormat="1" ht="15" x14ac:dyDescent="0.25">
      <c r="A15" s="68" t="s">
        <v>41</v>
      </c>
      <c r="B15" s="69" t="s">
        <v>40</v>
      </c>
      <c r="C15" s="76" t="s">
        <v>45</v>
      </c>
      <c r="D15" s="299"/>
      <c r="E15" s="77">
        <f>SUM(G15:L15,N15:P15)</f>
        <v>0</v>
      </c>
      <c r="F15" s="73">
        <f t="shared" si="3"/>
        <v>0</v>
      </c>
      <c r="G15" s="95"/>
      <c r="H15" s="95"/>
      <c r="I15" s="95"/>
      <c r="J15" s="95"/>
      <c r="K15" s="95"/>
      <c r="L15" s="95"/>
      <c r="M15" s="78">
        <f>D15-AS15</f>
        <v>0</v>
      </c>
      <c r="N15" s="95"/>
      <c r="O15" s="95"/>
      <c r="P15" s="95"/>
      <c r="Q15" s="73">
        <f t="shared" si="2"/>
        <v>0</v>
      </c>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73">
        <f>SUM(R15:AR15,N15:P15,G15:L15)</f>
        <v>0</v>
      </c>
      <c r="AT15" s="76">
        <f>M48</f>
        <v>0</v>
      </c>
      <c r="AU15" s="63"/>
    </row>
    <row r="16" spans="1:48" s="79" customFormat="1" ht="15" x14ac:dyDescent="0.25">
      <c r="A16" s="68" t="s">
        <v>42</v>
      </c>
      <c r="B16" s="69" t="s">
        <v>90</v>
      </c>
      <c r="C16" s="76" t="s">
        <v>78</v>
      </c>
      <c r="D16" s="299"/>
      <c r="E16" s="77">
        <f>SUM(G16:M16,O16:P16)</f>
        <v>0</v>
      </c>
      <c r="F16" s="73">
        <f t="shared" si="3"/>
        <v>0</v>
      </c>
      <c r="G16" s="95"/>
      <c r="H16" s="95"/>
      <c r="I16" s="95"/>
      <c r="J16" s="95"/>
      <c r="K16" s="95"/>
      <c r="L16" s="95"/>
      <c r="M16" s="95"/>
      <c r="N16" s="78">
        <f>D16-AS16</f>
        <v>0</v>
      </c>
      <c r="O16" s="95"/>
      <c r="P16" s="95"/>
      <c r="Q16" s="73">
        <f t="shared" si="2"/>
        <v>0</v>
      </c>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73">
        <f>SUM(R16:AR16,O16:P16,G16:M16)</f>
        <v>0</v>
      </c>
      <c r="AT16" s="76">
        <f>N48</f>
        <v>0</v>
      </c>
      <c r="AU16" s="63"/>
    </row>
    <row r="17" spans="1:47" s="79" customFormat="1" ht="15" x14ac:dyDescent="0.25">
      <c r="A17" s="68" t="s">
        <v>52</v>
      </c>
      <c r="B17" s="69" t="s">
        <v>50</v>
      </c>
      <c r="C17" s="76" t="s">
        <v>51</v>
      </c>
      <c r="D17" s="299"/>
      <c r="E17" s="77">
        <f>SUM(G17:N17,P17)</f>
        <v>0</v>
      </c>
      <c r="F17" s="73">
        <f t="shared" si="3"/>
        <v>0</v>
      </c>
      <c r="G17" s="95"/>
      <c r="H17" s="95"/>
      <c r="I17" s="95"/>
      <c r="J17" s="95"/>
      <c r="K17" s="95"/>
      <c r="L17" s="95"/>
      <c r="M17" s="95"/>
      <c r="N17" s="95"/>
      <c r="O17" s="78">
        <f>D17-AS17</f>
        <v>0</v>
      </c>
      <c r="P17" s="95"/>
      <c r="Q17" s="73">
        <f t="shared" si="2"/>
        <v>0</v>
      </c>
      <c r="R17" s="95"/>
      <c r="S17" s="95"/>
      <c r="T17" s="95"/>
      <c r="U17" s="95"/>
      <c r="V17" s="95"/>
      <c r="W17" s="95"/>
      <c r="X17" s="95"/>
      <c r="Y17" s="95"/>
      <c r="Z17" s="95"/>
      <c r="AA17" s="95"/>
      <c r="AB17" s="95"/>
      <c r="AC17" s="95"/>
      <c r="AD17" s="95"/>
      <c r="AE17" s="95"/>
      <c r="AF17" s="95"/>
      <c r="AG17" s="95"/>
      <c r="AH17" s="95"/>
      <c r="AI17" s="95"/>
      <c r="AJ17" s="95"/>
      <c r="AK17" s="95"/>
      <c r="AL17" s="95"/>
      <c r="AM17" s="95"/>
      <c r="AN17" s="95"/>
      <c r="AO17" s="95"/>
      <c r="AP17" s="95"/>
      <c r="AQ17" s="95"/>
      <c r="AR17" s="95"/>
      <c r="AS17" s="73">
        <f>SUM(R17:AR17,P17,G17:N17)</f>
        <v>0</v>
      </c>
      <c r="AT17" s="76">
        <f>O48</f>
        <v>0</v>
      </c>
      <c r="AU17" s="63"/>
    </row>
    <row r="18" spans="1:47" s="79" customFormat="1" ht="15" x14ac:dyDescent="0.25">
      <c r="A18" s="68" t="s">
        <v>192</v>
      </c>
      <c r="B18" s="69" t="s">
        <v>57</v>
      </c>
      <c r="C18" s="76" t="s">
        <v>58</v>
      </c>
      <c r="D18" s="299"/>
      <c r="E18" s="77">
        <f>SUM(G18:O18)</f>
        <v>0</v>
      </c>
      <c r="F18" s="73">
        <f>SUM(G18:H18)</f>
        <v>0</v>
      </c>
      <c r="G18" s="95"/>
      <c r="H18" s="95"/>
      <c r="I18" s="95"/>
      <c r="J18" s="95"/>
      <c r="K18" s="95"/>
      <c r="L18" s="95"/>
      <c r="M18" s="95"/>
      <c r="N18" s="95"/>
      <c r="O18" s="95"/>
      <c r="P18" s="78">
        <f>D18-AS18</f>
        <v>0</v>
      </c>
      <c r="Q18" s="73">
        <f>SUM(R18:AQ18)</f>
        <v>0</v>
      </c>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73">
        <f>SUM(R18:AR18,G18:O18)</f>
        <v>0</v>
      </c>
      <c r="AT18" s="76">
        <f>P48</f>
        <v>0</v>
      </c>
      <c r="AU18" s="63"/>
    </row>
    <row r="19" spans="1:47" s="79" customFormat="1" ht="15" x14ac:dyDescent="0.25">
      <c r="A19" s="68">
        <v>2</v>
      </c>
      <c r="B19" s="68" t="s">
        <v>36</v>
      </c>
      <c r="C19" s="76" t="s">
        <v>28</v>
      </c>
      <c r="D19" s="298"/>
      <c r="E19" s="77">
        <f>SUM(G19:P19)</f>
        <v>0</v>
      </c>
      <c r="F19" s="73">
        <f t="shared" ref="F19:F46" si="4">SUM(G19:H19)</f>
        <v>0</v>
      </c>
      <c r="G19" s="73">
        <f>SUM(G20:G45)</f>
        <v>0</v>
      </c>
      <c r="H19" s="73">
        <f t="shared" ref="H19:P19" si="5">SUM(H20:H45)</f>
        <v>0</v>
      </c>
      <c r="I19" s="73">
        <f t="shared" si="5"/>
        <v>0</v>
      </c>
      <c r="J19" s="73">
        <f t="shared" si="5"/>
        <v>0</v>
      </c>
      <c r="K19" s="73">
        <f t="shared" si="5"/>
        <v>0</v>
      </c>
      <c r="L19" s="73">
        <f t="shared" si="5"/>
        <v>0</v>
      </c>
      <c r="M19" s="73">
        <f t="shared" si="5"/>
        <v>0</v>
      </c>
      <c r="N19" s="73">
        <f t="shared" si="5"/>
        <v>0</v>
      </c>
      <c r="O19" s="73">
        <f t="shared" si="5"/>
        <v>0</v>
      </c>
      <c r="P19" s="73">
        <f t="shared" si="5"/>
        <v>0</v>
      </c>
      <c r="Q19" s="78">
        <f>D19-AS19</f>
        <v>0</v>
      </c>
      <c r="R19" s="73">
        <f>SUM(R21:R45)</f>
        <v>0</v>
      </c>
      <c r="S19" s="73">
        <f>SUM(S22:S45,S20)</f>
        <v>0</v>
      </c>
      <c r="T19" s="73">
        <f>SUM(T20:T21,T23:T45)</f>
        <v>0</v>
      </c>
      <c r="U19" s="73">
        <f>SUM(U20:U22,U24:U45)</f>
        <v>0</v>
      </c>
      <c r="V19" s="73">
        <f>SUM(V20:V23,V25:V45)</f>
        <v>0</v>
      </c>
      <c r="W19" s="73">
        <f>SUM(W20:W24,W26:W45)</f>
        <v>0</v>
      </c>
      <c r="X19" s="73">
        <f>SUM(X20:X25,X27:X45)</f>
        <v>0</v>
      </c>
      <c r="Y19" s="73">
        <f>SUM(Y20:Y26,Y28:Y45)</f>
        <v>0</v>
      </c>
      <c r="Z19" s="73">
        <f>SUM(Z20:Z27,Z29:Z45)</f>
        <v>0</v>
      </c>
      <c r="AA19" s="73">
        <f>SUM(AA20:AA28,AA30:AA45)</f>
        <v>0</v>
      </c>
      <c r="AB19" s="73">
        <f>SUM(AB20:AB29,AB31:AB45)</f>
        <v>0</v>
      </c>
      <c r="AC19" s="73">
        <f>SUM(AC20:AC30,AC32:AC45)</f>
        <v>0</v>
      </c>
      <c r="AD19" s="73">
        <f>SUM(AD20:AD31,AD33:AD45)</f>
        <v>0</v>
      </c>
      <c r="AE19" s="73">
        <f>SUM(AE20:AE32,AE34:AE45)</f>
        <v>0</v>
      </c>
      <c r="AF19" s="73">
        <f>SUM(AF20:AF33,AF35:AF45)</f>
        <v>0</v>
      </c>
      <c r="AG19" s="73">
        <f>SUM(AG20:AG34,AG36:AG45)</f>
        <v>0</v>
      </c>
      <c r="AH19" s="73">
        <f>SUM(AH20:AH35,AH37:AH45)</f>
        <v>0</v>
      </c>
      <c r="AI19" s="73">
        <f>SUM(AI20:AI36,AI38:AI45)</f>
        <v>0</v>
      </c>
      <c r="AJ19" s="73">
        <f>SUM(AJ20:AJ37,AJ39:AJ45)</f>
        <v>0</v>
      </c>
      <c r="AK19" s="73">
        <f>SUM(AK20:AK38,AK40:AK45)</f>
        <v>0</v>
      </c>
      <c r="AL19" s="73">
        <f>SUM(AL20:AL39,AL41:AL45)</f>
        <v>0</v>
      </c>
      <c r="AM19" s="73">
        <f>SUM(AM20:AM40,AM42:AM45)</f>
        <v>0</v>
      </c>
      <c r="AN19" s="73">
        <f>SUM(AN20:AN41,AN43:AN45)</f>
        <v>0</v>
      </c>
      <c r="AO19" s="73">
        <f>SUM(AO20:AO42,AO44:AO45)</f>
        <v>0</v>
      </c>
      <c r="AP19" s="73">
        <f>SUM(AP20:AP43,AP45)</f>
        <v>0</v>
      </c>
      <c r="AQ19" s="73">
        <f>SUM(AQ20:AQ44)</f>
        <v>0</v>
      </c>
      <c r="AR19" s="73">
        <f>SUM(AR20:AR45)</f>
        <v>0</v>
      </c>
      <c r="AS19" s="73">
        <f>SUM(AS20:AS45)</f>
        <v>0</v>
      </c>
      <c r="AT19" s="76">
        <f>Q48</f>
        <v>0</v>
      </c>
      <c r="AU19" s="63"/>
    </row>
    <row r="20" spans="1:47" s="79" customFormat="1" ht="15" x14ac:dyDescent="0.25">
      <c r="A20" s="68" t="s">
        <v>21</v>
      </c>
      <c r="B20" s="69" t="s">
        <v>17</v>
      </c>
      <c r="C20" s="76" t="s">
        <v>29</v>
      </c>
      <c r="D20" s="299"/>
      <c r="E20" s="77">
        <f>SUM(G20:P20)</f>
        <v>0</v>
      </c>
      <c r="F20" s="73">
        <f t="shared" si="4"/>
        <v>0</v>
      </c>
      <c r="G20" s="95"/>
      <c r="H20" s="95"/>
      <c r="I20" s="95"/>
      <c r="J20" s="95"/>
      <c r="K20" s="95"/>
      <c r="L20" s="95"/>
      <c r="M20" s="95"/>
      <c r="N20" s="95"/>
      <c r="O20" s="95"/>
      <c r="P20" s="95"/>
      <c r="Q20" s="73">
        <f>SUM(S20:AQ20)</f>
        <v>0</v>
      </c>
      <c r="R20" s="78">
        <f>D20-AS20</f>
        <v>0</v>
      </c>
      <c r="S20" s="95"/>
      <c r="T20" s="95"/>
      <c r="U20" s="95"/>
      <c r="V20" s="95"/>
      <c r="W20" s="95"/>
      <c r="X20" s="95"/>
      <c r="Y20" s="95"/>
      <c r="Z20" s="95"/>
      <c r="AA20" s="95"/>
      <c r="AB20" s="95"/>
      <c r="AC20" s="95"/>
      <c r="AD20" s="95"/>
      <c r="AE20" s="95"/>
      <c r="AF20" s="95"/>
      <c r="AG20" s="95"/>
      <c r="AH20" s="95"/>
      <c r="AI20" s="95"/>
      <c r="AJ20" s="95"/>
      <c r="AK20" s="95"/>
      <c r="AL20" s="95"/>
      <c r="AM20" s="95"/>
      <c r="AN20" s="95"/>
      <c r="AO20" s="95"/>
      <c r="AP20" s="95"/>
      <c r="AQ20" s="95"/>
      <c r="AR20" s="95"/>
      <c r="AS20" s="73">
        <f>SUM(S20:AR20,G20:P20)</f>
        <v>0</v>
      </c>
      <c r="AT20" s="76">
        <f>R48</f>
        <v>0</v>
      </c>
      <c r="AU20" s="63"/>
    </row>
    <row r="21" spans="1:47" s="79" customFormat="1" ht="15" x14ac:dyDescent="0.25">
      <c r="A21" s="68" t="s">
        <v>10</v>
      </c>
      <c r="B21" s="69" t="s">
        <v>18</v>
      </c>
      <c r="C21" s="76" t="s">
        <v>30</v>
      </c>
      <c r="D21" s="299"/>
      <c r="E21" s="77">
        <f t="shared" ref="E21:E46" si="6">SUM(G21:P21)</f>
        <v>0</v>
      </c>
      <c r="F21" s="73">
        <f t="shared" si="4"/>
        <v>0</v>
      </c>
      <c r="G21" s="95"/>
      <c r="H21" s="95"/>
      <c r="I21" s="95"/>
      <c r="J21" s="95"/>
      <c r="K21" s="95"/>
      <c r="L21" s="95"/>
      <c r="M21" s="95"/>
      <c r="N21" s="95"/>
      <c r="O21" s="95"/>
      <c r="P21" s="95"/>
      <c r="Q21" s="73">
        <f>SUM(R21,T21:AQ21)</f>
        <v>0</v>
      </c>
      <c r="R21" s="95"/>
      <c r="S21" s="78">
        <f>D21-AS21</f>
        <v>0</v>
      </c>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73">
        <f>SUM(T21:AR21,R21,G21:P21)</f>
        <v>0</v>
      </c>
      <c r="AT21" s="76">
        <f>S48</f>
        <v>0</v>
      </c>
      <c r="AU21" s="63"/>
    </row>
    <row r="22" spans="1:47" s="79" customFormat="1" ht="15" x14ac:dyDescent="0.25">
      <c r="A22" s="68" t="s">
        <v>11</v>
      </c>
      <c r="B22" s="69" t="s">
        <v>19</v>
      </c>
      <c r="C22" s="76" t="s">
        <v>131</v>
      </c>
      <c r="D22" s="299"/>
      <c r="E22" s="77">
        <f t="shared" si="6"/>
        <v>0</v>
      </c>
      <c r="F22" s="73">
        <f t="shared" si="4"/>
        <v>0</v>
      </c>
      <c r="G22" s="95"/>
      <c r="H22" s="95"/>
      <c r="I22" s="95"/>
      <c r="J22" s="95"/>
      <c r="K22" s="95"/>
      <c r="L22" s="95"/>
      <c r="M22" s="95"/>
      <c r="N22" s="95"/>
      <c r="O22" s="95"/>
      <c r="P22" s="95"/>
      <c r="Q22" s="73">
        <f>SUM(R22:S22,U22:AQ22)</f>
        <v>0</v>
      </c>
      <c r="R22" s="95"/>
      <c r="S22" s="95"/>
      <c r="T22" s="78">
        <f>D22-AS22</f>
        <v>0</v>
      </c>
      <c r="U22" s="95"/>
      <c r="V22" s="95"/>
      <c r="W22" s="95"/>
      <c r="X22" s="95"/>
      <c r="Y22" s="95"/>
      <c r="Z22" s="95"/>
      <c r="AA22" s="95"/>
      <c r="AB22" s="95"/>
      <c r="AC22" s="95"/>
      <c r="AD22" s="95"/>
      <c r="AE22" s="95"/>
      <c r="AF22" s="95"/>
      <c r="AG22" s="95"/>
      <c r="AH22" s="95"/>
      <c r="AI22" s="95"/>
      <c r="AJ22" s="95"/>
      <c r="AK22" s="95"/>
      <c r="AL22" s="95"/>
      <c r="AM22" s="95"/>
      <c r="AN22" s="95"/>
      <c r="AO22" s="95"/>
      <c r="AP22" s="95"/>
      <c r="AQ22" s="95"/>
      <c r="AR22" s="95"/>
      <c r="AS22" s="73">
        <f>SUM(U22:AR22,R22:S22,G22:P22)</f>
        <v>0</v>
      </c>
      <c r="AT22" s="76">
        <f>T48</f>
        <v>0</v>
      </c>
      <c r="AU22" s="63"/>
    </row>
    <row r="23" spans="1:47" s="79" customFormat="1" ht="15" x14ac:dyDescent="0.25">
      <c r="A23" s="68" t="s">
        <v>12</v>
      </c>
      <c r="B23" s="69" t="s">
        <v>87</v>
      </c>
      <c r="C23" s="76" t="s">
        <v>134</v>
      </c>
      <c r="D23" s="299"/>
      <c r="E23" s="77">
        <f t="shared" si="6"/>
        <v>0</v>
      </c>
      <c r="F23" s="73">
        <f t="shared" si="4"/>
        <v>0</v>
      </c>
      <c r="G23" s="95"/>
      <c r="H23" s="95"/>
      <c r="I23" s="95"/>
      <c r="J23" s="95"/>
      <c r="K23" s="95"/>
      <c r="L23" s="95"/>
      <c r="M23" s="95"/>
      <c r="N23" s="95"/>
      <c r="O23" s="95"/>
      <c r="P23" s="95"/>
      <c r="Q23" s="73">
        <f>SUM(R23:T23,V23:AQ23)</f>
        <v>0</v>
      </c>
      <c r="R23" s="95"/>
      <c r="S23" s="95"/>
      <c r="T23" s="95"/>
      <c r="U23" s="78">
        <f>D23-AS23</f>
        <v>0</v>
      </c>
      <c r="V23" s="95"/>
      <c r="W23" s="95"/>
      <c r="X23" s="95"/>
      <c r="Y23" s="95"/>
      <c r="Z23" s="95"/>
      <c r="AA23" s="95"/>
      <c r="AB23" s="95"/>
      <c r="AC23" s="95"/>
      <c r="AD23" s="95"/>
      <c r="AE23" s="95"/>
      <c r="AF23" s="95"/>
      <c r="AG23" s="95"/>
      <c r="AH23" s="95"/>
      <c r="AI23" s="95"/>
      <c r="AJ23" s="95"/>
      <c r="AK23" s="95"/>
      <c r="AL23" s="95"/>
      <c r="AM23" s="95"/>
      <c r="AN23" s="95"/>
      <c r="AO23" s="95"/>
      <c r="AP23" s="95"/>
      <c r="AQ23" s="95"/>
      <c r="AR23" s="95"/>
      <c r="AS23" s="73">
        <f>SUM(V23:AR23,R23:T23,G23:P23)</f>
        <v>0</v>
      </c>
      <c r="AT23" s="76">
        <f>U48</f>
        <v>0</v>
      </c>
      <c r="AU23" s="63"/>
    </row>
    <row r="24" spans="1:47" s="79" customFormat="1" ht="15" x14ac:dyDescent="0.25">
      <c r="A24" s="68" t="s">
        <v>13</v>
      </c>
      <c r="B24" s="69" t="s">
        <v>91</v>
      </c>
      <c r="C24" s="76" t="s">
        <v>135</v>
      </c>
      <c r="D24" s="299"/>
      <c r="E24" s="77">
        <f t="shared" si="6"/>
        <v>0</v>
      </c>
      <c r="F24" s="73">
        <f t="shared" si="4"/>
        <v>0</v>
      </c>
      <c r="G24" s="95"/>
      <c r="H24" s="95"/>
      <c r="I24" s="95"/>
      <c r="J24" s="95"/>
      <c r="K24" s="95"/>
      <c r="L24" s="95"/>
      <c r="M24" s="95"/>
      <c r="N24" s="95"/>
      <c r="O24" s="95"/>
      <c r="P24" s="95"/>
      <c r="Q24" s="73">
        <f>SUM(R24:U24,W24:AQ24)</f>
        <v>0</v>
      </c>
      <c r="R24" s="95"/>
      <c r="S24" s="95"/>
      <c r="T24" s="95"/>
      <c r="U24" s="95"/>
      <c r="V24" s="78">
        <f>D24-AS24</f>
        <v>0</v>
      </c>
      <c r="W24" s="95"/>
      <c r="X24" s="95"/>
      <c r="Y24" s="95"/>
      <c r="Z24" s="95"/>
      <c r="AA24" s="95"/>
      <c r="AB24" s="95"/>
      <c r="AC24" s="95"/>
      <c r="AD24" s="95"/>
      <c r="AE24" s="95"/>
      <c r="AF24" s="95"/>
      <c r="AG24" s="95"/>
      <c r="AH24" s="95"/>
      <c r="AI24" s="95"/>
      <c r="AJ24" s="95"/>
      <c r="AK24" s="95"/>
      <c r="AL24" s="95"/>
      <c r="AM24" s="95"/>
      <c r="AN24" s="95"/>
      <c r="AO24" s="95"/>
      <c r="AP24" s="95"/>
      <c r="AQ24" s="95"/>
      <c r="AR24" s="95"/>
      <c r="AS24" s="73">
        <f>SUM(W24:AR24,R24:U24,G24:P24)</f>
        <v>0</v>
      </c>
      <c r="AT24" s="76">
        <f>V48</f>
        <v>0</v>
      </c>
      <c r="AU24" s="63"/>
    </row>
    <row r="25" spans="1:47" s="79" customFormat="1" ht="15" x14ac:dyDescent="0.25">
      <c r="A25" s="68" t="s">
        <v>14</v>
      </c>
      <c r="B25" s="69" t="s">
        <v>92</v>
      </c>
      <c r="C25" s="76" t="s">
        <v>133</v>
      </c>
      <c r="D25" s="299"/>
      <c r="E25" s="77">
        <f t="shared" si="6"/>
        <v>0</v>
      </c>
      <c r="F25" s="73">
        <f t="shared" si="4"/>
        <v>0</v>
      </c>
      <c r="G25" s="95"/>
      <c r="H25" s="95"/>
      <c r="I25" s="95"/>
      <c r="J25" s="95"/>
      <c r="K25" s="95"/>
      <c r="L25" s="95"/>
      <c r="M25" s="95"/>
      <c r="N25" s="95"/>
      <c r="O25" s="95"/>
      <c r="P25" s="95"/>
      <c r="Q25" s="73">
        <f>SUM(R25:V25,X25:AQ25)</f>
        <v>0</v>
      </c>
      <c r="R25" s="95"/>
      <c r="S25" s="95"/>
      <c r="T25" s="95"/>
      <c r="U25" s="95"/>
      <c r="V25" s="95"/>
      <c r="W25" s="78">
        <f>D25-AS25</f>
        <v>0</v>
      </c>
      <c r="X25" s="95"/>
      <c r="Y25" s="95"/>
      <c r="Z25" s="95"/>
      <c r="AA25" s="95"/>
      <c r="AB25" s="95"/>
      <c r="AC25" s="95"/>
      <c r="AD25" s="95"/>
      <c r="AE25" s="95"/>
      <c r="AF25" s="95"/>
      <c r="AG25" s="95"/>
      <c r="AH25" s="95"/>
      <c r="AI25" s="95"/>
      <c r="AJ25" s="95"/>
      <c r="AK25" s="95"/>
      <c r="AL25" s="95"/>
      <c r="AM25" s="95"/>
      <c r="AN25" s="95"/>
      <c r="AO25" s="95"/>
      <c r="AP25" s="95"/>
      <c r="AQ25" s="95"/>
      <c r="AR25" s="95"/>
      <c r="AS25" s="73">
        <f>SUM(X25:AR25,R25:V25,G25:P25)</f>
        <v>0</v>
      </c>
      <c r="AT25" s="76">
        <f>W48</f>
        <v>0</v>
      </c>
      <c r="AU25" s="63"/>
    </row>
    <row r="26" spans="1:47" s="79" customFormat="1" ht="18" x14ac:dyDescent="0.25">
      <c r="A26" s="68" t="s">
        <v>22</v>
      </c>
      <c r="B26" s="69" t="s">
        <v>93</v>
      </c>
      <c r="C26" s="76" t="s">
        <v>53</v>
      </c>
      <c r="D26" s="299"/>
      <c r="E26" s="77">
        <f t="shared" si="6"/>
        <v>0</v>
      </c>
      <c r="F26" s="73">
        <f t="shared" si="4"/>
        <v>0</v>
      </c>
      <c r="G26" s="95"/>
      <c r="H26" s="95"/>
      <c r="I26" s="95"/>
      <c r="J26" s="95"/>
      <c r="K26" s="95"/>
      <c r="L26" s="95"/>
      <c r="M26" s="95"/>
      <c r="N26" s="95"/>
      <c r="O26" s="95"/>
      <c r="P26" s="95"/>
      <c r="Q26" s="73">
        <f>SUM(R26:W26,Y26:AQ26)</f>
        <v>0</v>
      </c>
      <c r="R26" s="95"/>
      <c r="S26" s="95"/>
      <c r="T26" s="95"/>
      <c r="U26" s="95"/>
      <c r="V26" s="95"/>
      <c r="W26" s="95"/>
      <c r="X26" s="78">
        <f>D26-AS26</f>
        <v>0</v>
      </c>
      <c r="Y26" s="95"/>
      <c r="Z26" s="95"/>
      <c r="AA26" s="95"/>
      <c r="AB26" s="95"/>
      <c r="AC26" s="95"/>
      <c r="AD26" s="95"/>
      <c r="AE26" s="95"/>
      <c r="AF26" s="95"/>
      <c r="AG26" s="95"/>
      <c r="AH26" s="95"/>
      <c r="AI26" s="95"/>
      <c r="AJ26" s="95"/>
      <c r="AK26" s="95"/>
      <c r="AL26" s="95"/>
      <c r="AM26" s="95"/>
      <c r="AN26" s="95"/>
      <c r="AO26" s="95"/>
      <c r="AP26" s="95"/>
      <c r="AQ26" s="95"/>
      <c r="AR26" s="95"/>
      <c r="AS26" s="73">
        <f>SUM(Y26:AR26,R26:W26,G26:P26)</f>
        <v>0</v>
      </c>
      <c r="AT26" s="76">
        <f>X48</f>
        <v>0</v>
      </c>
      <c r="AU26" s="63"/>
    </row>
    <row r="27" spans="1:47" s="79" customFormat="1" ht="20.25" customHeight="1" x14ac:dyDescent="0.25">
      <c r="A27" s="68" t="s">
        <v>23</v>
      </c>
      <c r="B27" s="69" t="s">
        <v>94</v>
      </c>
      <c r="C27" s="76" t="s">
        <v>46</v>
      </c>
      <c r="D27" s="299"/>
      <c r="E27" s="77">
        <f t="shared" si="6"/>
        <v>0</v>
      </c>
      <c r="F27" s="73">
        <f t="shared" si="4"/>
        <v>0</v>
      </c>
      <c r="G27" s="95"/>
      <c r="H27" s="95"/>
      <c r="I27" s="95"/>
      <c r="J27" s="95"/>
      <c r="K27" s="95"/>
      <c r="L27" s="95"/>
      <c r="M27" s="95"/>
      <c r="N27" s="95"/>
      <c r="O27" s="95"/>
      <c r="P27" s="95"/>
      <c r="Q27" s="73">
        <f>SUM(R27:X27,Z27:AQ27)</f>
        <v>0</v>
      </c>
      <c r="R27" s="95"/>
      <c r="S27" s="95"/>
      <c r="T27" s="95"/>
      <c r="U27" s="95"/>
      <c r="V27" s="95"/>
      <c r="W27" s="95"/>
      <c r="X27" s="95"/>
      <c r="Y27" s="78">
        <f>D27-AS27</f>
        <v>0</v>
      </c>
      <c r="Z27" s="95"/>
      <c r="AA27" s="95"/>
      <c r="AB27" s="95"/>
      <c r="AC27" s="95"/>
      <c r="AD27" s="95"/>
      <c r="AE27" s="95"/>
      <c r="AF27" s="95"/>
      <c r="AG27" s="95"/>
      <c r="AH27" s="95"/>
      <c r="AI27" s="95"/>
      <c r="AJ27" s="95"/>
      <c r="AK27" s="95"/>
      <c r="AL27" s="95"/>
      <c r="AM27" s="95"/>
      <c r="AN27" s="95"/>
      <c r="AO27" s="95"/>
      <c r="AP27" s="95"/>
      <c r="AQ27" s="95"/>
      <c r="AR27" s="95"/>
      <c r="AS27" s="73">
        <f>SUM(Z27:AR27,R27:X27,G27:P27)</f>
        <v>0</v>
      </c>
      <c r="AT27" s="76">
        <f>Y48</f>
        <v>0</v>
      </c>
      <c r="AU27" s="63"/>
    </row>
    <row r="28" spans="1:47" s="79" customFormat="1" ht="20.25" customHeight="1" x14ac:dyDescent="0.25">
      <c r="A28" s="68" t="s">
        <v>47</v>
      </c>
      <c r="B28" s="69" t="s">
        <v>139</v>
      </c>
      <c r="C28" s="76" t="s">
        <v>31</v>
      </c>
      <c r="D28" s="299"/>
      <c r="E28" s="77">
        <f t="shared" si="6"/>
        <v>0</v>
      </c>
      <c r="F28" s="73">
        <f t="shared" si="4"/>
        <v>0</v>
      </c>
      <c r="G28" s="95"/>
      <c r="H28" s="95"/>
      <c r="I28" s="95"/>
      <c r="J28" s="95"/>
      <c r="K28" s="95"/>
      <c r="L28" s="95"/>
      <c r="M28" s="95"/>
      <c r="N28" s="95"/>
      <c r="O28" s="95"/>
      <c r="P28" s="95"/>
      <c r="Q28" s="73">
        <f>SUM(R28:Y28,AA28:AQ28)</f>
        <v>0</v>
      </c>
      <c r="R28" s="95"/>
      <c r="S28" s="95"/>
      <c r="T28" s="95"/>
      <c r="U28" s="95"/>
      <c r="V28" s="95"/>
      <c r="W28" s="95"/>
      <c r="X28" s="95"/>
      <c r="Y28" s="95"/>
      <c r="Z28" s="78">
        <f>D28-AS28</f>
        <v>0</v>
      </c>
      <c r="AA28" s="95"/>
      <c r="AB28" s="95"/>
      <c r="AC28" s="95"/>
      <c r="AD28" s="95"/>
      <c r="AE28" s="95"/>
      <c r="AF28" s="95"/>
      <c r="AG28" s="95"/>
      <c r="AH28" s="95"/>
      <c r="AI28" s="95"/>
      <c r="AJ28" s="95"/>
      <c r="AK28" s="95"/>
      <c r="AL28" s="95"/>
      <c r="AM28" s="95"/>
      <c r="AN28" s="95"/>
      <c r="AO28" s="95"/>
      <c r="AP28" s="95"/>
      <c r="AQ28" s="95"/>
      <c r="AR28" s="95"/>
      <c r="AS28" s="73">
        <f>SUM(AA28:AR28,R28:Y28,G28:P28)</f>
        <v>0</v>
      </c>
      <c r="AT28" s="76">
        <f>Z48</f>
        <v>0</v>
      </c>
      <c r="AU28" s="63"/>
    </row>
    <row r="29" spans="1:47" s="79" customFormat="1" ht="15" x14ac:dyDescent="0.25">
      <c r="A29" s="68" t="s">
        <v>138</v>
      </c>
      <c r="B29" s="69" t="s">
        <v>112</v>
      </c>
      <c r="C29" s="69" t="s">
        <v>156</v>
      </c>
      <c r="D29" s="299"/>
      <c r="E29" s="77">
        <f t="shared" si="6"/>
        <v>0</v>
      </c>
      <c r="F29" s="73">
        <f t="shared" si="4"/>
        <v>0</v>
      </c>
      <c r="G29" s="95"/>
      <c r="H29" s="95"/>
      <c r="I29" s="95"/>
      <c r="J29" s="95"/>
      <c r="K29" s="95"/>
      <c r="L29" s="95"/>
      <c r="M29" s="95"/>
      <c r="N29" s="95"/>
      <c r="O29" s="95"/>
      <c r="P29" s="95"/>
      <c r="Q29" s="73">
        <f>SUM(R29:Z29,AB29:AQ29)</f>
        <v>0</v>
      </c>
      <c r="R29" s="95"/>
      <c r="S29" s="95"/>
      <c r="T29" s="95"/>
      <c r="U29" s="95"/>
      <c r="V29" s="95"/>
      <c r="W29" s="95"/>
      <c r="X29" s="95"/>
      <c r="Y29" s="95"/>
      <c r="Z29" s="95"/>
      <c r="AA29" s="78">
        <f>D29-AS29</f>
        <v>0</v>
      </c>
      <c r="AB29" s="95"/>
      <c r="AC29" s="95"/>
      <c r="AD29" s="95"/>
      <c r="AE29" s="95"/>
      <c r="AF29" s="95"/>
      <c r="AG29" s="95"/>
      <c r="AH29" s="95"/>
      <c r="AI29" s="95"/>
      <c r="AJ29" s="95"/>
      <c r="AK29" s="95"/>
      <c r="AL29" s="95"/>
      <c r="AM29" s="95"/>
      <c r="AN29" s="95"/>
      <c r="AO29" s="95"/>
      <c r="AP29" s="95"/>
      <c r="AQ29" s="95"/>
      <c r="AR29" s="95"/>
      <c r="AS29" s="73">
        <f>SUM(AB29:AR29,R29:Z29,G29:P29)</f>
        <v>0</v>
      </c>
      <c r="AT29" s="76">
        <f>AA48</f>
        <v>0</v>
      </c>
      <c r="AU29" s="63"/>
    </row>
    <row r="30" spans="1:47" s="79" customFormat="1" ht="15" x14ac:dyDescent="0.25">
      <c r="A30" s="68" t="s">
        <v>183</v>
      </c>
      <c r="B30" s="69" t="s">
        <v>128</v>
      </c>
      <c r="C30" s="76" t="s">
        <v>132</v>
      </c>
      <c r="D30" s="299"/>
      <c r="E30" s="77">
        <f t="shared" si="6"/>
        <v>0</v>
      </c>
      <c r="F30" s="73">
        <f t="shared" si="4"/>
        <v>0</v>
      </c>
      <c r="G30" s="95"/>
      <c r="H30" s="95"/>
      <c r="I30" s="95"/>
      <c r="J30" s="95"/>
      <c r="K30" s="95"/>
      <c r="L30" s="95"/>
      <c r="M30" s="95"/>
      <c r="N30" s="95"/>
      <c r="O30" s="95"/>
      <c r="P30" s="95"/>
      <c r="Q30" s="73">
        <f>SUM(R30:AA30,AC30:AQ30)</f>
        <v>0</v>
      </c>
      <c r="R30" s="95"/>
      <c r="S30" s="95"/>
      <c r="T30" s="95"/>
      <c r="U30" s="95"/>
      <c r="V30" s="95"/>
      <c r="W30" s="95"/>
      <c r="X30" s="95"/>
      <c r="Y30" s="95"/>
      <c r="Z30" s="95"/>
      <c r="AA30" s="95"/>
      <c r="AB30" s="78">
        <f>D30-AS30</f>
        <v>0</v>
      </c>
      <c r="AC30" s="95"/>
      <c r="AD30" s="95"/>
      <c r="AE30" s="95"/>
      <c r="AF30" s="95"/>
      <c r="AG30" s="95"/>
      <c r="AH30" s="95"/>
      <c r="AI30" s="95"/>
      <c r="AJ30" s="95"/>
      <c r="AK30" s="95"/>
      <c r="AL30" s="95"/>
      <c r="AM30" s="95"/>
      <c r="AN30" s="95"/>
      <c r="AO30" s="95"/>
      <c r="AP30" s="95"/>
      <c r="AQ30" s="95"/>
      <c r="AR30" s="95"/>
      <c r="AS30" s="73">
        <f>SUM(AC30:AR30,R30:AA30,G30:P30)</f>
        <v>0</v>
      </c>
      <c r="AT30" s="76">
        <f>AB48</f>
        <v>0</v>
      </c>
      <c r="AU30" s="63"/>
    </row>
    <row r="31" spans="1:47" s="79" customFormat="1" ht="15" x14ac:dyDescent="0.25">
      <c r="A31" s="68" t="s">
        <v>184</v>
      </c>
      <c r="B31" s="69" t="s">
        <v>88</v>
      </c>
      <c r="C31" s="76" t="s">
        <v>77</v>
      </c>
      <c r="D31" s="299"/>
      <c r="E31" s="77">
        <f t="shared" si="6"/>
        <v>0</v>
      </c>
      <c r="F31" s="73">
        <f t="shared" si="4"/>
        <v>0</v>
      </c>
      <c r="G31" s="95"/>
      <c r="H31" s="95"/>
      <c r="I31" s="95"/>
      <c r="J31" s="95"/>
      <c r="K31" s="95"/>
      <c r="L31" s="95"/>
      <c r="M31" s="95"/>
      <c r="N31" s="95"/>
      <c r="O31" s="95"/>
      <c r="P31" s="95"/>
      <c r="Q31" s="73">
        <f>SUM(R31:AB31,AD31:AQ31)</f>
        <v>0</v>
      </c>
      <c r="R31" s="95"/>
      <c r="S31" s="95"/>
      <c r="T31" s="95"/>
      <c r="U31" s="95"/>
      <c r="V31" s="95"/>
      <c r="W31" s="95"/>
      <c r="X31" s="95"/>
      <c r="Y31" s="95"/>
      <c r="Z31" s="95"/>
      <c r="AA31" s="95"/>
      <c r="AB31" s="95"/>
      <c r="AC31" s="78">
        <f>D31-AS31</f>
        <v>0</v>
      </c>
      <c r="AD31" s="95"/>
      <c r="AE31" s="95"/>
      <c r="AF31" s="95"/>
      <c r="AG31" s="95"/>
      <c r="AH31" s="95"/>
      <c r="AI31" s="95"/>
      <c r="AJ31" s="95"/>
      <c r="AK31" s="95"/>
      <c r="AL31" s="95"/>
      <c r="AM31" s="95"/>
      <c r="AN31" s="95"/>
      <c r="AO31" s="95"/>
      <c r="AP31" s="95"/>
      <c r="AQ31" s="95"/>
      <c r="AR31" s="95"/>
      <c r="AS31" s="73">
        <f>SUM(AD31:AR31,R31:AB31,G31:P31)</f>
        <v>0</v>
      </c>
      <c r="AT31" s="76">
        <f>AC48</f>
        <v>0</v>
      </c>
      <c r="AU31" s="63"/>
    </row>
    <row r="32" spans="1:47" s="79" customFormat="1" ht="15" x14ac:dyDescent="0.25">
      <c r="A32" s="68" t="s">
        <v>185</v>
      </c>
      <c r="B32" s="69" t="s">
        <v>95</v>
      </c>
      <c r="C32" s="76" t="s">
        <v>100</v>
      </c>
      <c r="D32" s="299"/>
      <c r="E32" s="77">
        <f t="shared" si="6"/>
        <v>0</v>
      </c>
      <c r="F32" s="73">
        <f t="shared" si="4"/>
        <v>0</v>
      </c>
      <c r="G32" s="95"/>
      <c r="H32" s="95"/>
      <c r="I32" s="95"/>
      <c r="J32" s="95"/>
      <c r="K32" s="95"/>
      <c r="L32" s="95"/>
      <c r="M32" s="95"/>
      <c r="N32" s="95"/>
      <c r="O32" s="95"/>
      <c r="P32" s="95"/>
      <c r="Q32" s="73">
        <f>SUM(R32:AC32,AE32:AQ32)</f>
        <v>0</v>
      </c>
      <c r="R32" s="95"/>
      <c r="S32" s="95"/>
      <c r="T32" s="95"/>
      <c r="U32" s="95"/>
      <c r="V32" s="95"/>
      <c r="W32" s="95"/>
      <c r="X32" s="95"/>
      <c r="Y32" s="95"/>
      <c r="Z32" s="95"/>
      <c r="AA32" s="95"/>
      <c r="AB32" s="95"/>
      <c r="AC32" s="95"/>
      <c r="AD32" s="78">
        <f>D32-AS32</f>
        <v>0</v>
      </c>
      <c r="AE32" s="95"/>
      <c r="AF32" s="95"/>
      <c r="AG32" s="95"/>
      <c r="AH32" s="95"/>
      <c r="AI32" s="95"/>
      <c r="AJ32" s="95"/>
      <c r="AK32" s="95"/>
      <c r="AL32" s="95"/>
      <c r="AM32" s="95"/>
      <c r="AN32" s="95"/>
      <c r="AO32" s="95"/>
      <c r="AP32" s="95"/>
      <c r="AQ32" s="95"/>
      <c r="AR32" s="95"/>
      <c r="AS32" s="73">
        <f>SUM(AE32:AR32,R32:AC32,G32:P32)</f>
        <v>0</v>
      </c>
      <c r="AT32" s="76">
        <f>AD48</f>
        <v>0</v>
      </c>
      <c r="AU32" s="63"/>
    </row>
    <row r="33" spans="1:47" s="79" customFormat="1" ht="15" x14ac:dyDescent="0.25">
      <c r="A33" s="68" t="s">
        <v>186</v>
      </c>
      <c r="B33" s="69" t="s">
        <v>96</v>
      </c>
      <c r="C33" s="76" t="s">
        <v>101</v>
      </c>
      <c r="D33" s="299"/>
      <c r="E33" s="77">
        <f t="shared" si="6"/>
        <v>0</v>
      </c>
      <c r="F33" s="73">
        <f t="shared" si="4"/>
        <v>0</v>
      </c>
      <c r="G33" s="95"/>
      <c r="H33" s="95"/>
      <c r="I33" s="95"/>
      <c r="J33" s="95"/>
      <c r="K33" s="95"/>
      <c r="L33" s="95"/>
      <c r="M33" s="95"/>
      <c r="N33" s="95"/>
      <c r="O33" s="95"/>
      <c r="P33" s="95"/>
      <c r="Q33" s="73">
        <f>SUM(R33:AD33,AF33:AQ33)</f>
        <v>0</v>
      </c>
      <c r="R33" s="95"/>
      <c r="S33" s="95"/>
      <c r="T33" s="95"/>
      <c r="U33" s="95"/>
      <c r="V33" s="95"/>
      <c r="W33" s="95"/>
      <c r="X33" s="95"/>
      <c r="Y33" s="95"/>
      <c r="Z33" s="95"/>
      <c r="AA33" s="95"/>
      <c r="AB33" s="95"/>
      <c r="AC33" s="95"/>
      <c r="AD33" s="95"/>
      <c r="AE33" s="78">
        <f>D33-AS33</f>
        <v>0</v>
      </c>
      <c r="AF33" s="95"/>
      <c r="AG33" s="95"/>
      <c r="AH33" s="95"/>
      <c r="AI33" s="95"/>
      <c r="AJ33" s="95"/>
      <c r="AK33" s="95"/>
      <c r="AL33" s="95"/>
      <c r="AM33" s="95"/>
      <c r="AN33" s="95"/>
      <c r="AO33" s="95"/>
      <c r="AP33" s="95"/>
      <c r="AQ33" s="95"/>
      <c r="AR33" s="95"/>
      <c r="AS33" s="73">
        <f>SUM(AF33:AR33,R33:AD33,G33:P33)</f>
        <v>0</v>
      </c>
      <c r="AT33" s="76">
        <f>AE48</f>
        <v>0</v>
      </c>
      <c r="AU33" s="63"/>
    </row>
    <row r="34" spans="1:47" s="79" customFormat="1" ht="15" x14ac:dyDescent="0.25">
      <c r="A34" s="68" t="s">
        <v>187</v>
      </c>
      <c r="B34" s="69" t="s">
        <v>97</v>
      </c>
      <c r="C34" s="76" t="s">
        <v>105</v>
      </c>
      <c r="D34" s="299"/>
      <c r="E34" s="77">
        <f t="shared" si="6"/>
        <v>0</v>
      </c>
      <c r="F34" s="73">
        <f t="shared" si="4"/>
        <v>0</v>
      </c>
      <c r="G34" s="95"/>
      <c r="H34" s="95"/>
      <c r="I34" s="95"/>
      <c r="J34" s="95"/>
      <c r="K34" s="95"/>
      <c r="L34" s="95"/>
      <c r="M34" s="95"/>
      <c r="N34" s="95"/>
      <c r="O34" s="95"/>
      <c r="P34" s="95"/>
      <c r="Q34" s="73">
        <f>SUM(R34:AE34,AG34:AQ34)</f>
        <v>0</v>
      </c>
      <c r="R34" s="95"/>
      <c r="S34" s="95"/>
      <c r="T34" s="95"/>
      <c r="U34" s="95"/>
      <c r="V34" s="95"/>
      <c r="W34" s="95"/>
      <c r="X34" s="95"/>
      <c r="Y34" s="95"/>
      <c r="Z34" s="95"/>
      <c r="AA34" s="95"/>
      <c r="AB34" s="95"/>
      <c r="AC34" s="95"/>
      <c r="AD34" s="95"/>
      <c r="AE34" s="95"/>
      <c r="AF34" s="78">
        <f>D34-AS34</f>
        <v>0</v>
      </c>
      <c r="AG34" s="95"/>
      <c r="AH34" s="95"/>
      <c r="AI34" s="95"/>
      <c r="AJ34" s="95"/>
      <c r="AK34" s="95"/>
      <c r="AL34" s="95"/>
      <c r="AM34" s="95"/>
      <c r="AN34" s="95"/>
      <c r="AO34" s="95"/>
      <c r="AP34" s="95"/>
      <c r="AQ34" s="95"/>
      <c r="AR34" s="95"/>
      <c r="AS34" s="73">
        <f>SUM(AG34:AR34,R34:AE34,G34:P34)</f>
        <v>0</v>
      </c>
      <c r="AT34" s="76">
        <f>AF48</f>
        <v>0</v>
      </c>
      <c r="AU34" s="63"/>
    </row>
    <row r="35" spans="1:47" s="79" customFormat="1" ht="18" x14ac:dyDescent="0.25">
      <c r="A35" s="68" t="s">
        <v>188</v>
      </c>
      <c r="B35" s="69" t="s">
        <v>125</v>
      </c>
      <c r="C35" s="76" t="s">
        <v>102</v>
      </c>
      <c r="D35" s="299"/>
      <c r="E35" s="77">
        <f t="shared" si="6"/>
        <v>0</v>
      </c>
      <c r="F35" s="73">
        <f t="shared" si="4"/>
        <v>0</v>
      </c>
      <c r="G35" s="95"/>
      <c r="H35" s="95"/>
      <c r="I35" s="95"/>
      <c r="J35" s="95"/>
      <c r="K35" s="95"/>
      <c r="L35" s="95"/>
      <c r="M35" s="95"/>
      <c r="N35" s="95"/>
      <c r="O35" s="95"/>
      <c r="P35" s="95"/>
      <c r="Q35" s="73">
        <f>SUM(R35:AF35,AH35:AQ35)</f>
        <v>0</v>
      </c>
      <c r="R35" s="95"/>
      <c r="S35" s="95"/>
      <c r="T35" s="95"/>
      <c r="U35" s="95"/>
      <c r="V35" s="95"/>
      <c r="W35" s="95"/>
      <c r="X35" s="95"/>
      <c r="Y35" s="95"/>
      <c r="Z35" s="95"/>
      <c r="AA35" s="95"/>
      <c r="AB35" s="95"/>
      <c r="AC35" s="95"/>
      <c r="AD35" s="95"/>
      <c r="AE35" s="95"/>
      <c r="AF35" s="95"/>
      <c r="AG35" s="78">
        <f>D35-AS35</f>
        <v>0</v>
      </c>
      <c r="AH35" s="95"/>
      <c r="AI35" s="95"/>
      <c r="AJ35" s="95"/>
      <c r="AK35" s="95"/>
      <c r="AL35" s="95"/>
      <c r="AM35" s="95"/>
      <c r="AN35" s="95"/>
      <c r="AO35" s="95"/>
      <c r="AP35" s="95"/>
      <c r="AQ35" s="95"/>
      <c r="AR35" s="95"/>
      <c r="AS35" s="73">
        <f>SUM(AH35:AR35,R35:AF35,G35:P35)</f>
        <v>0</v>
      </c>
      <c r="AT35" s="76">
        <f>AG48</f>
        <v>0</v>
      </c>
      <c r="AU35" s="63"/>
    </row>
    <row r="36" spans="1:47" s="79" customFormat="1" ht="15" x14ac:dyDescent="0.25">
      <c r="A36" s="68" t="s">
        <v>189</v>
      </c>
      <c r="B36" s="69" t="s">
        <v>129</v>
      </c>
      <c r="C36" s="76" t="s">
        <v>126</v>
      </c>
      <c r="D36" s="299"/>
      <c r="E36" s="77">
        <f t="shared" si="6"/>
        <v>0</v>
      </c>
      <c r="F36" s="73">
        <f t="shared" si="4"/>
        <v>0</v>
      </c>
      <c r="G36" s="95"/>
      <c r="H36" s="95"/>
      <c r="I36" s="95"/>
      <c r="J36" s="95"/>
      <c r="K36" s="95"/>
      <c r="L36" s="95"/>
      <c r="M36" s="95"/>
      <c r="N36" s="95"/>
      <c r="O36" s="95"/>
      <c r="P36" s="95"/>
      <c r="Q36" s="73">
        <f>SUM(R36:AG36,AI36:AQ36)</f>
        <v>0</v>
      </c>
      <c r="R36" s="95"/>
      <c r="S36" s="95"/>
      <c r="T36" s="95"/>
      <c r="U36" s="95"/>
      <c r="V36" s="95"/>
      <c r="W36" s="95"/>
      <c r="X36" s="95"/>
      <c r="Y36" s="95"/>
      <c r="Z36" s="95"/>
      <c r="AA36" s="95"/>
      <c r="AB36" s="95"/>
      <c r="AC36" s="95"/>
      <c r="AD36" s="95"/>
      <c r="AE36" s="95"/>
      <c r="AF36" s="95"/>
      <c r="AG36" s="95"/>
      <c r="AH36" s="78">
        <f>D36-AS36</f>
        <v>0</v>
      </c>
      <c r="AI36" s="95"/>
      <c r="AJ36" s="95"/>
      <c r="AK36" s="95"/>
      <c r="AL36" s="95"/>
      <c r="AM36" s="95"/>
      <c r="AN36" s="95"/>
      <c r="AO36" s="95"/>
      <c r="AP36" s="95"/>
      <c r="AQ36" s="95"/>
      <c r="AR36" s="95"/>
      <c r="AS36" s="73">
        <f>SUM(AI36:AR36,R36:AG36,G36:P36)</f>
        <v>0</v>
      </c>
      <c r="AT36" s="76">
        <f>AH48</f>
        <v>0</v>
      </c>
      <c r="AU36" s="63"/>
    </row>
    <row r="37" spans="1:47" s="79" customFormat="1" ht="15" x14ac:dyDescent="0.25">
      <c r="A37" s="68" t="s">
        <v>190</v>
      </c>
      <c r="B37" s="69" t="s">
        <v>98</v>
      </c>
      <c r="C37" s="76" t="s">
        <v>103</v>
      </c>
      <c r="D37" s="299"/>
      <c r="E37" s="77">
        <f t="shared" si="6"/>
        <v>0</v>
      </c>
      <c r="F37" s="73">
        <f t="shared" si="4"/>
        <v>0</v>
      </c>
      <c r="G37" s="95"/>
      <c r="H37" s="95"/>
      <c r="I37" s="95"/>
      <c r="J37" s="95"/>
      <c r="K37" s="95"/>
      <c r="L37" s="95"/>
      <c r="M37" s="95"/>
      <c r="N37" s="95"/>
      <c r="O37" s="95"/>
      <c r="P37" s="95"/>
      <c r="Q37" s="73">
        <f>SUM(R37:AH37,AJ37:AQ37)</f>
        <v>0</v>
      </c>
      <c r="R37" s="95"/>
      <c r="S37" s="95"/>
      <c r="T37" s="95"/>
      <c r="U37" s="95"/>
      <c r="V37" s="95"/>
      <c r="W37" s="95"/>
      <c r="X37" s="95"/>
      <c r="Y37" s="95"/>
      <c r="Z37" s="95"/>
      <c r="AA37" s="95"/>
      <c r="AB37" s="95"/>
      <c r="AC37" s="95"/>
      <c r="AD37" s="95"/>
      <c r="AE37" s="95"/>
      <c r="AF37" s="95"/>
      <c r="AG37" s="95"/>
      <c r="AH37" s="95"/>
      <c r="AI37" s="78">
        <f>D37-AS37</f>
        <v>0</v>
      </c>
      <c r="AJ37" s="95"/>
      <c r="AK37" s="95"/>
      <c r="AL37" s="95"/>
      <c r="AM37" s="95"/>
      <c r="AN37" s="95"/>
      <c r="AO37" s="95"/>
      <c r="AP37" s="95"/>
      <c r="AQ37" s="95"/>
      <c r="AR37" s="95"/>
      <c r="AS37" s="73">
        <f>SUM(AJ37:AR37,R37:AH37,G37:P37)</f>
        <v>0</v>
      </c>
      <c r="AT37" s="76">
        <f>AI48</f>
        <v>0</v>
      </c>
      <c r="AU37" s="63"/>
    </row>
    <row r="38" spans="1:47" s="79" customFormat="1" ht="18" x14ac:dyDescent="0.25">
      <c r="A38" s="68" t="s">
        <v>191</v>
      </c>
      <c r="B38" s="69" t="s">
        <v>99</v>
      </c>
      <c r="C38" s="76" t="s">
        <v>48</v>
      </c>
      <c r="D38" s="299"/>
      <c r="E38" s="77">
        <f t="shared" si="6"/>
        <v>0</v>
      </c>
      <c r="F38" s="73">
        <f t="shared" si="4"/>
        <v>0</v>
      </c>
      <c r="G38" s="95"/>
      <c r="H38" s="95"/>
      <c r="I38" s="95"/>
      <c r="J38" s="95"/>
      <c r="K38" s="95"/>
      <c r="L38" s="95"/>
      <c r="M38" s="95"/>
      <c r="N38" s="95"/>
      <c r="O38" s="95"/>
      <c r="P38" s="95"/>
      <c r="Q38" s="73">
        <f>SUM(R38:AI38,AK38:AQ38)</f>
        <v>0</v>
      </c>
      <c r="R38" s="95"/>
      <c r="S38" s="95"/>
      <c r="T38" s="95"/>
      <c r="U38" s="95"/>
      <c r="V38" s="95"/>
      <c r="W38" s="95"/>
      <c r="X38" s="95"/>
      <c r="Y38" s="95"/>
      <c r="Z38" s="95"/>
      <c r="AA38" s="95"/>
      <c r="AB38" s="95"/>
      <c r="AC38" s="95"/>
      <c r="AD38" s="95"/>
      <c r="AE38" s="95"/>
      <c r="AF38" s="95"/>
      <c r="AG38" s="95"/>
      <c r="AH38" s="95"/>
      <c r="AI38" s="95"/>
      <c r="AJ38" s="78">
        <f>D38-AS38</f>
        <v>0</v>
      </c>
      <c r="AK38" s="95"/>
      <c r="AL38" s="95"/>
      <c r="AM38" s="95"/>
      <c r="AN38" s="95"/>
      <c r="AO38" s="95"/>
      <c r="AP38" s="95"/>
      <c r="AQ38" s="95"/>
      <c r="AR38" s="95"/>
      <c r="AS38" s="73">
        <f>SUM(AK38:AR38,R38:AI38,G38:P38)</f>
        <v>0</v>
      </c>
      <c r="AT38" s="76">
        <f>AJ48</f>
        <v>0</v>
      </c>
      <c r="AU38" s="63"/>
    </row>
    <row r="39" spans="1:47" s="79" customFormat="1" ht="18" x14ac:dyDescent="0.25">
      <c r="A39" s="68" t="s">
        <v>193</v>
      </c>
      <c r="B39" s="69" t="s">
        <v>106</v>
      </c>
      <c r="C39" s="76" t="s">
        <v>54</v>
      </c>
      <c r="D39" s="299"/>
      <c r="E39" s="77">
        <f t="shared" si="6"/>
        <v>0</v>
      </c>
      <c r="F39" s="73">
        <f t="shared" si="4"/>
        <v>0</v>
      </c>
      <c r="G39" s="95"/>
      <c r="H39" s="95"/>
      <c r="I39" s="95"/>
      <c r="J39" s="95"/>
      <c r="K39" s="95"/>
      <c r="L39" s="95"/>
      <c r="M39" s="95"/>
      <c r="N39" s="95"/>
      <c r="O39" s="95"/>
      <c r="P39" s="95"/>
      <c r="Q39" s="73">
        <f>SUM(R39:AJ39,AL39:AQ39)</f>
        <v>0</v>
      </c>
      <c r="R39" s="95"/>
      <c r="S39" s="95"/>
      <c r="T39" s="95"/>
      <c r="U39" s="95"/>
      <c r="V39" s="95"/>
      <c r="W39" s="95"/>
      <c r="X39" s="95"/>
      <c r="Y39" s="95"/>
      <c r="Z39" s="95"/>
      <c r="AA39" s="95"/>
      <c r="AB39" s="95"/>
      <c r="AC39" s="95"/>
      <c r="AD39" s="95"/>
      <c r="AE39" s="95"/>
      <c r="AF39" s="95"/>
      <c r="AG39" s="95"/>
      <c r="AH39" s="95"/>
      <c r="AI39" s="95"/>
      <c r="AJ39" s="95"/>
      <c r="AK39" s="78">
        <f>D39-AS39</f>
        <v>0</v>
      </c>
      <c r="AL39" s="95"/>
      <c r="AM39" s="95"/>
      <c r="AN39" s="95"/>
      <c r="AO39" s="95"/>
      <c r="AP39" s="95"/>
      <c r="AQ39" s="95"/>
      <c r="AR39" s="95"/>
      <c r="AS39" s="73">
        <f>SUM(AL39:AR39,R39:AJ39,G39:P39)</f>
        <v>0</v>
      </c>
      <c r="AT39" s="76">
        <f>AK48</f>
        <v>0</v>
      </c>
      <c r="AU39" s="63"/>
    </row>
    <row r="40" spans="1:47" s="79" customFormat="1" ht="15" x14ac:dyDescent="0.25">
      <c r="A40" s="68" t="s">
        <v>194</v>
      </c>
      <c r="B40" s="69" t="s">
        <v>161</v>
      </c>
      <c r="C40" s="76" t="s">
        <v>159</v>
      </c>
      <c r="D40" s="299"/>
      <c r="E40" s="77">
        <f t="shared" si="6"/>
        <v>0</v>
      </c>
      <c r="F40" s="73">
        <f t="shared" si="4"/>
        <v>0</v>
      </c>
      <c r="G40" s="95"/>
      <c r="H40" s="95"/>
      <c r="I40" s="95"/>
      <c r="J40" s="95"/>
      <c r="K40" s="95"/>
      <c r="L40" s="95"/>
      <c r="M40" s="95"/>
      <c r="N40" s="95"/>
      <c r="O40" s="95"/>
      <c r="P40" s="95"/>
      <c r="Q40" s="73">
        <f>SUM(R40:AK40,AM40:AQ40)</f>
        <v>0</v>
      </c>
      <c r="R40" s="95"/>
      <c r="S40" s="95"/>
      <c r="T40" s="95"/>
      <c r="U40" s="95"/>
      <c r="V40" s="95"/>
      <c r="W40" s="95"/>
      <c r="X40" s="95"/>
      <c r="Y40" s="95"/>
      <c r="Z40" s="95"/>
      <c r="AA40" s="95"/>
      <c r="AB40" s="95"/>
      <c r="AC40" s="95"/>
      <c r="AD40" s="95"/>
      <c r="AE40" s="95"/>
      <c r="AF40" s="95"/>
      <c r="AG40" s="95"/>
      <c r="AH40" s="95"/>
      <c r="AI40" s="95"/>
      <c r="AJ40" s="95"/>
      <c r="AK40" s="95"/>
      <c r="AL40" s="78">
        <f>D40-AS40</f>
        <v>0</v>
      </c>
      <c r="AM40" s="95"/>
      <c r="AN40" s="95"/>
      <c r="AO40" s="95"/>
      <c r="AP40" s="95"/>
      <c r="AQ40" s="95"/>
      <c r="AR40" s="95"/>
      <c r="AS40" s="73">
        <f>SUM(AM40:AR40,R40:AK40,G40:P40)</f>
        <v>0</v>
      </c>
      <c r="AT40" s="76">
        <f>AL48</f>
        <v>0</v>
      </c>
      <c r="AU40" s="63"/>
    </row>
    <row r="41" spans="1:47" s="79" customFormat="1" ht="18" x14ac:dyDescent="0.25">
      <c r="A41" s="68" t="s">
        <v>195</v>
      </c>
      <c r="B41" s="69" t="s">
        <v>162</v>
      </c>
      <c r="C41" s="76" t="s">
        <v>160</v>
      </c>
      <c r="D41" s="299"/>
      <c r="E41" s="77">
        <f t="shared" si="6"/>
        <v>0</v>
      </c>
      <c r="F41" s="73">
        <f t="shared" si="4"/>
        <v>0</v>
      </c>
      <c r="G41" s="95"/>
      <c r="H41" s="95"/>
      <c r="I41" s="95"/>
      <c r="J41" s="95"/>
      <c r="K41" s="95"/>
      <c r="L41" s="95"/>
      <c r="M41" s="95"/>
      <c r="N41" s="95"/>
      <c r="O41" s="95"/>
      <c r="P41" s="95"/>
      <c r="Q41" s="73">
        <f>SUM(R41:AL41,AN41:AQ41)</f>
        <v>0</v>
      </c>
      <c r="R41" s="95"/>
      <c r="S41" s="95"/>
      <c r="T41" s="95"/>
      <c r="U41" s="95"/>
      <c r="V41" s="95"/>
      <c r="W41" s="95"/>
      <c r="X41" s="95"/>
      <c r="Y41" s="95"/>
      <c r="Z41" s="95"/>
      <c r="AA41" s="95"/>
      <c r="AB41" s="95"/>
      <c r="AC41" s="95"/>
      <c r="AD41" s="95"/>
      <c r="AE41" s="95"/>
      <c r="AF41" s="95"/>
      <c r="AG41" s="95"/>
      <c r="AH41" s="95"/>
      <c r="AI41" s="95"/>
      <c r="AJ41" s="95"/>
      <c r="AK41" s="95"/>
      <c r="AL41" s="95"/>
      <c r="AM41" s="78">
        <f>D41-AS41</f>
        <v>0</v>
      </c>
      <c r="AN41" s="95"/>
      <c r="AO41" s="95"/>
      <c r="AP41" s="95"/>
      <c r="AQ41" s="95"/>
      <c r="AR41" s="95"/>
      <c r="AS41" s="73">
        <f>SUM(AN41:AR41,R41:AL41,G41:P41)</f>
        <v>0</v>
      </c>
      <c r="AT41" s="76">
        <f>AM48</f>
        <v>0</v>
      </c>
      <c r="AU41" s="63"/>
    </row>
    <row r="42" spans="1:47" s="79" customFormat="1" ht="15" x14ac:dyDescent="0.25">
      <c r="A42" s="68" t="s">
        <v>196</v>
      </c>
      <c r="B42" s="69" t="s">
        <v>157</v>
      </c>
      <c r="C42" s="76" t="s">
        <v>111</v>
      </c>
      <c r="D42" s="299"/>
      <c r="E42" s="77">
        <f t="shared" si="6"/>
        <v>0</v>
      </c>
      <c r="F42" s="73">
        <f t="shared" si="4"/>
        <v>0</v>
      </c>
      <c r="G42" s="95"/>
      <c r="H42" s="95"/>
      <c r="I42" s="95"/>
      <c r="J42" s="95"/>
      <c r="K42" s="95"/>
      <c r="L42" s="95"/>
      <c r="M42" s="95"/>
      <c r="N42" s="95"/>
      <c r="O42" s="95"/>
      <c r="P42" s="95"/>
      <c r="Q42" s="73">
        <f>SUM(R42:AM42,AO42:AQ42)</f>
        <v>0</v>
      </c>
      <c r="R42" s="95"/>
      <c r="S42" s="95"/>
      <c r="T42" s="95"/>
      <c r="U42" s="95"/>
      <c r="V42" s="95"/>
      <c r="W42" s="95"/>
      <c r="X42" s="95"/>
      <c r="Y42" s="95"/>
      <c r="Z42" s="95"/>
      <c r="AA42" s="95"/>
      <c r="AB42" s="95"/>
      <c r="AC42" s="95"/>
      <c r="AD42" s="95"/>
      <c r="AE42" s="95"/>
      <c r="AF42" s="95"/>
      <c r="AG42" s="95"/>
      <c r="AH42" s="95"/>
      <c r="AI42" s="95"/>
      <c r="AJ42" s="95"/>
      <c r="AK42" s="95"/>
      <c r="AL42" s="95"/>
      <c r="AM42" s="95"/>
      <c r="AN42" s="78">
        <f>D42-AS42</f>
        <v>0</v>
      </c>
      <c r="AO42" s="95"/>
      <c r="AP42" s="95"/>
      <c r="AQ42" s="95"/>
      <c r="AR42" s="95"/>
      <c r="AS42" s="73">
        <f>SUM(AO42:AR42,R42:AM42,G42:P42)</f>
        <v>0</v>
      </c>
      <c r="AT42" s="76">
        <f>AN48</f>
        <v>0</v>
      </c>
      <c r="AU42" s="63"/>
    </row>
    <row r="43" spans="1:47" s="79" customFormat="1" ht="15" x14ac:dyDescent="0.25">
      <c r="A43" s="68" t="s">
        <v>197</v>
      </c>
      <c r="B43" s="69" t="s">
        <v>164</v>
      </c>
      <c r="C43" s="76" t="s">
        <v>165</v>
      </c>
      <c r="D43" s="299"/>
      <c r="E43" s="77">
        <f t="shared" si="6"/>
        <v>0</v>
      </c>
      <c r="F43" s="73">
        <f t="shared" si="4"/>
        <v>0</v>
      </c>
      <c r="G43" s="95"/>
      <c r="H43" s="95"/>
      <c r="I43" s="95"/>
      <c r="J43" s="95"/>
      <c r="K43" s="95"/>
      <c r="L43" s="95"/>
      <c r="M43" s="95"/>
      <c r="N43" s="95"/>
      <c r="O43" s="95"/>
      <c r="P43" s="95"/>
      <c r="Q43" s="73">
        <f>SUM(R43:AN43,AP43:AQ43)</f>
        <v>0</v>
      </c>
      <c r="R43" s="95"/>
      <c r="S43" s="95"/>
      <c r="T43" s="95"/>
      <c r="U43" s="95"/>
      <c r="V43" s="95"/>
      <c r="W43" s="95"/>
      <c r="X43" s="95"/>
      <c r="Y43" s="95"/>
      <c r="Z43" s="95"/>
      <c r="AA43" s="95"/>
      <c r="AB43" s="95"/>
      <c r="AC43" s="95"/>
      <c r="AD43" s="95"/>
      <c r="AE43" s="95"/>
      <c r="AF43" s="95"/>
      <c r="AG43" s="95"/>
      <c r="AH43" s="95"/>
      <c r="AI43" s="95"/>
      <c r="AJ43" s="95"/>
      <c r="AK43" s="95"/>
      <c r="AL43" s="95"/>
      <c r="AM43" s="95"/>
      <c r="AN43" s="95"/>
      <c r="AO43" s="78">
        <f>D43-AS43</f>
        <v>0</v>
      </c>
      <c r="AP43" s="95"/>
      <c r="AQ43" s="95"/>
      <c r="AR43" s="95"/>
      <c r="AS43" s="73">
        <f>SUM(AP43:AR43,R43:AN43,G43:P43)</f>
        <v>0</v>
      </c>
      <c r="AT43" s="76">
        <f>AO48</f>
        <v>0</v>
      </c>
      <c r="AU43" s="63"/>
    </row>
    <row r="44" spans="1:47" s="79" customFormat="1" ht="15" x14ac:dyDescent="0.25">
      <c r="A44" s="68" t="s">
        <v>198</v>
      </c>
      <c r="B44" s="69" t="s">
        <v>163</v>
      </c>
      <c r="C44" s="76" t="s">
        <v>166</v>
      </c>
      <c r="D44" s="299"/>
      <c r="E44" s="77">
        <f t="shared" si="6"/>
        <v>0</v>
      </c>
      <c r="F44" s="73">
        <f t="shared" si="4"/>
        <v>0</v>
      </c>
      <c r="G44" s="95"/>
      <c r="H44" s="95"/>
      <c r="I44" s="95"/>
      <c r="J44" s="95"/>
      <c r="K44" s="95"/>
      <c r="L44" s="95"/>
      <c r="M44" s="95"/>
      <c r="N44" s="95"/>
      <c r="O44" s="95"/>
      <c r="P44" s="95"/>
      <c r="Q44" s="73">
        <f>SUM(R44:AO44,AQ44)</f>
        <v>0</v>
      </c>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78">
        <f>D44-AS44</f>
        <v>0</v>
      </c>
      <c r="AQ44" s="95"/>
      <c r="AR44" s="95"/>
      <c r="AS44" s="73">
        <f>SUM(AQ44:AR44,R44:AO44,G44:P44)</f>
        <v>0</v>
      </c>
      <c r="AT44" s="76">
        <f>AP48</f>
        <v>0</v>
      </c>
      <c r="AU44" s="63"/>
    </row>
    <row r="45" spans="1:47" s="79" customFormat="1" ht="15" x14ac:dyDescent="0.25">
      <c r="A45" s="68" t="s">
        <v>199</v>
      </c>
      <c r="B45" s="69" t="s">
        <v>81</v>
      </c>
      <c r="C45" s="76" t="s">
        <v>82</v>
      </c>
      <c r="D45" s="299"/>
      <c r="E45" s="77">
        <f t="shared" si="6"/>
        <v>0</v>
      </c>
      <c r="F45" s="73">
        <f t="shared" si="4"/>
        <v>0</v>
      </c>
      <c r="G45" s="95"/>
      <c r="H45" s="95"/>
      <c r="I45" s="95"/>
      <c r="J45" s="95"/>
      <c r="K45" s="95"/>
      <c r="L45" s="95"/>
      <c r="M45" s="95"/>
      <c r="N45" s="95"/>
      <c r="O45" s="95"/>
      <c r="P45" s="95"/>
      <c r="Q45" s="73">
        <f>SUM(R45:AP45)</f>
        <v>0</v>
      </c>
      <c r="R45" s="95"/>
      <c r="S45" s="95"/>
      <c r="T45" s="95"/>
      <c r="U45" s="95"/>
      <c r="V45" s="95"/>
      <c r="W45" s="95"/>
      <c r="X45" s="95"/>
      <c r="Y45" s="95"/>
      <c r="Z45" s="95"/>
      <c r="AA45" s="95"/>
      <c r="AB45" s="95"/>
      <c r="AC45" s="95"/>
      <c r="AD45" s="95"/>
      <c r="AE45" s="95"/>
      <c r="AF45" s="95"/>
      <c r="AG45" s="95"/>
      <c r="AH45" s="95"/>
      <c r="AI45" s="95"/>
      <c r="AJ45" s="95"/>
      <c r="AK45" s="95"/>
      <c r="AL45" s="95"/>
      <c r="AM45" s="95"/>
      <c r="AN45" s="95"/>
      <c r="AO45" s="95"/>
      <c r="AP45" s="95"/>
      <c r="AQ45" s="78">
        <f>D45-AS45</f>
        <v>0</v>
      </c>
      <c r="AR45" s="95"/>
      <c r="AS45" s="73">
        <f>SUM(AR45,R45:AP45,G45:P45)</f>
        <v>0</v>
      </c>
      <c r="AT45" s="76">
        <f>AQ48</f>
        <v>0</v>
      </c>
      <c r="AU45" s="63"/>
    </row>
    <row r="46" spans="1:47" s="79" customFormat="1" ht="15" x14ac:dyDescent="0.25">
      <c r="A46" s="81">
        <v>3</v>
      </c>
      <c r="B46" s="82" t="s">
        <v>76</v>
      </c>
      <c r="C46" s="83" t="s">
        <v>89</v>
      </c>
      <c r="D46" s="298"/>
      <c r="E46" s="77">
        <f t="shared" si="6"/>
        <v>0</v>
      </c>
      <c r="F46" s="73">
        <f t="shared" si="4"/>
        <v>0</v>
      </c>
      <c r="G46" s="95"/>
      <c r="H46" s="95"/>
      <c r="I46" s="95"/>
      <c r="J46" s="95"/>
      <c r="K46" s="95"/>
      <c r="L46" s="95"/>
      <c r="M46" s="95"/>
      <c r="N46" s="95"/>
      <c r="O46" s="95"/>
      <c r="P46" s="95"/>
      <c r="Q46" s="73">
        <f>SUM(R46:AQ46)</f>
        <v>0</v>
      </c>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78">
        <f>D46-AS46</f>
        <v>0</v>
      </c>
      <c r="AS46" s="73">
        <f>SUM(R46:AQ46,G46:P46)</f>
        <v>0</v>
      </c>
      <c r="AT46" s="76">
        <f>AR48</f>
        <v>0</v>
      </c>
      <c r="AU46" s="63"/>
    </row>
    <row r="47" spans="1:47" ht="16.5" customHeight="1" x14ac:dyDescent="0.2">
      <c r="A47" s="84"/>
      <c r="B47" s="85" t="s">
        <v>121</v>
      </c>
      <c r="C47" s="86"/>
      <c r="D47" s="80"/>
      <c r="E47" s="73">
        <f>SUM(G47:P47)</f>
        <v>0</v>
      </c>
      <c r="F47" s="73">
        <f>SUM(G47:H47)</f>
        <v>0</v>
      </c>
      <c r="G47" s="73">
        <f>SUM(G20:G46,G10:G18)</f>
        <v>0</v>
      </c>
      <c r="H47" s="73">
        <f>SUM(H20:H46,H11:H18,H9)</f>
        <v>0</v>
      </c>
      <c r="I47" s="73">
        <f>SUM(I20:I46,I12:I18,I9:I10)</f>
        <v>0</v>
      </c>
      <c r="J47" s="73">
        <f>SUM(J20:J46,J13:J18,J9:J11)</f>
        <v>0</v>
      </c>
      <c r="K47" s="73">
        <f>SUM(K20:K46,K14:K18,K9:K12)</f>
        <v>0</v>
      </c>
      <c r="L47" s="73">
        <f>SUM(L20:L46,L15:L18,L9:L13)</f>
        <v>0</v>
      </c>
      <c r="M47" s="73">
        <f>SUM(M20:M46,M16:M18,M9:M14)</f>
        <v>0</v>
      </c>
      <c r="N47" s="73">
        <f>SUM(N20:N46,N17:N18,N9:N15)</f>
        <v>0</v>
      </c>
      <c r="O47" s="73">
        <f>SUM(O20:O46,O18,O9:O16)</f>
        <v>0</v>
      </c>
      <c r="P47" s="73">
        <f>SUM(P20:P46,P9:P17)</f>
        <v>0</v>
      </c>
      <c r="Q47" s="73">
        <f>SUM(R47:AQ47)</f>
        <v>0</v>
      </c>
      <c r="R47" s="73">
        <f>SUM(R21:R46,R9:R18)</f>
        <v>0</v>
      </c>
      <c r="S47" s="73">
        <f>SUM(S22:S46,S20,S9:S18)</f>
        <v>0</v>
      </c>
      <c r="T47" s="73">
        <f>SUM(T23:T46,T20:T21,T9:T18)</f>
        <v>0</v>
      </c>
      <c r="U47" s="73">
        <f>SUM(U24:U46,U20:U22,U9:U18)</f>
        <v>0</v>
      </c>
      <c r="V47" s="73">
        <f>SUM(V25:V46,V20:V23,V9:V18)</f>
        <v>0</v>
      </c>
      <c r="W47" s="73">
        <f>SUM(W26:W46,W20:W24,W9:W18)</f>
        <v>0</v>
      </c>
      <c r="X47" s="73">
        <f>SUM(X27:X46,X20:X25,X9:X18)</f>
        <v>0</v>
      </c>
      <c r="Y47" s="73">
        <f>SUM(Y28:Y46,Y20:Y26,Y9:Y18)</f>
        <v>0</v>
      </c>
      <c r="Z47" s="73">
        <f>SUM(Z29:Z46,Z20:Z27,Z9:Z18)</f>
        <v>0</v>
      </c>
      <c r="AA47" s="73">
        <f>SUM(AA30:AA46,AA20:AA28,AA9:AA18)</f>
        <v>0</v>
      </c>
      <c r="AB47" s="73">
        <f>SUM(AB31:AB46,AB20:AB29,AB9:AB18)</f>
        <v>0</v>
      </c>
      <c r="AC47" s="73">
        <f>SUM(AC32:AC46,AC20:AC30,AC9:AC18)</f>
        <v>0</v>
      </c>
      <c r="AD47" s="73">
        <f>SUM(AD33:AD46,AD20:AD31,AD9:AD18)</f>
        <v>0</v>
      </c>
      <c r="AE47" s="73">
        <f>SUM(AE34:AE46,AE20:AE32,AE9:AE18)</f>
        <v>0</v>
      </c>
      <c r="AF47" s="73">
        <f>SUM(AF35:AF46,AF20:AF33,AF9:AF18)</f>
        <v>0</v>
      </c>
      <c r="AG47" s="73">
        <f>SUM(AG36:AG46,AG20:AG34,AG9:AG18)</f>
        <v>0</v>
      </c>
      <c r="AH47" s="73">
        <f>SUM(AH37:AH46,AH20:AH35,AH9:AH18)</f>
        <v>0</v>
      </c>
      <c r="AI47" s="73">
        <f>SUM(AI9:AI18,AI20:AI36,AI38:AI46)</f>
        <v>0</v>
      </c>
      <c r="AJ47" s="73">
        <f>SUM(AJ39:AJ46,AJ20:AJ37,AJ9:AJ18)</f>
        <v>0</v>
      </c>
      <c r="AK47" s="73">
        <f>SUM(AK40:AK46,AK20:AK38,AK9:AK18)</f>
        <v>0</v>
      </c>
      <c r="AL47" s="73">
        <f>SUM(AL41:AL46,AL20:AL39,AL9:AL18)</f>
        <v>0</v>
      </c>
      <c r="AM47" s="73">
        <f>SUM(AM42:AM46,AM20:AM40,AM9:AM18)</f>
        <v>0</v>
      </c>
      <c r="AN47" s="73">
        <f>SUM(AN43:AN46,AN20:AN41,AN9:AN18)</f>
        <v>0</v>
      </c>
      <c r="AO47" s="73">
        <f>SUM(AO44:AO46,AO20:AO42,AO9:AO18)</f>
        <v>0</v>
      </c>
      <c r="AP47" s="73">
        <f>SUM(AP45:AP46,AP20:AP43,AP9:AP18)</f>
        <v>0</v>
      </c>
      <c r="AQ47" s="73">
        <f>SUM(AQ46,AQ20:AQ44,AQ9:AQ18)</f>
        <v>0</v>
      </c>
      <c r="AR47" s="73">
        <f>SUM(AR20:AR45,AR9:AR18)</f>
        <v>0</v>
      </c>
      <c r="AS47" s="80"/>
      <c r="AT47" s="80"/>
    </row>
    <row r="48" spans="1:47" ht="16.5" customHeight="1" x14ac:dyDescent="0.2">
      <c r="A48" s="87"/>
      <c r="B48" s="88" t="s">
        <v>122</v>
      </c>
      <c r="C48" s="89"/>
      <c r="D48" s="90"/>
      <c r="E48" s="90">
        <f>E47+E7</f>
        <v>0</v>
      </c>
      <c r="F48" s="90">
        <f>F8+F47</f>
        <v>0</v>
      </c>
      <c r="G48" s="90">
        <f>G47+G9</f>
        <v>0</v>
      </c>
      <c r="H48" s="90">
        <f>H10+H47</f>
        <v>0</v>
      </c>
      <c r="I48" s="90">
        <f>I11+I47</f>
        <v>0</v>
      </c>
      <c r="J48" s="90">
        <f>J12+J47</f>
        <v>0</v>
      </c>
      <c r="K48" s="90">
        <f>K13+K47</f>
        <v>0</v>
      </c>
      <c r="L48" s="90">
        <f>L14+L47</f>
        <v>0</v>
      </c>
      <c r="M48" s="90">
        <f>M15+M47</f>
        <v>0</v>
      </c>
      <c r="N48" s="90">
        <f>N47+N16</f>
        <v>0</v>
      </c>
      <c r="O48" s="90">
        <f>O47+O17</f>
        <v>0</v>
      </c>
      <c r="P48" s="90">
        <f>P47+P18</f>
        <v>0</v>
      </c>
      <c r="Q48" s="90">
        <f>SUM(Q47,Q19)</f>
        <v>0</v>
      </c>
      <c r="R48" s="90">
        <f>R47+R20</f>
        <v>0</v>
      </c>
      <c r="S48" s="90">
        <f>S47+S21</f>
        <v>0</v>
      </c>
      <c r="T48" s="90">
        <f>T47+T22</f>
        <v>0</v>
      </c>
      <c r="U48" s="90">
        <f>U47+U23</f>
        <v>0</v>
      </c>
      <c r="V48" s="90">
        <f>+V47+V24</f>
        <v>0</v>
      </c>
      <c r="W48" s="90">
        <f>+W47+W25</f>
        <v>0</v>
      </c>
      <c r="X48" s="90">
        <f>X47+X26</f>
        <v>0</v>
      </c>
      <c r="Y48" s="90">
        <f>+Y47+Y27</f>
        <v>0</v>
      </c>
      <c r="Z48" s="90">
        <f>+Z47+Z28</f>
        <v>0</v>
      </c>
      <c r="AA48" s="90">
        <f>AA47+AA29</f>
        <v>0</v>
      </c>
      <c r="AB48" s="90">
        <f>AB47+AB30</f>
        <v>0</v>
      </c>
      <c r="AC48" s="90">
        <f>AC47+AC31</f>
        <v>0</v>
      </c>
      <c r="AD48" s="90">
        <f>AD47+AD32</f>
        <v>0</v>
      </c>
      <c r="AE48" s="90">
        <f>AE47+AE33</f>
        <v>0</v>
      </c>
      <c r="AF48" s="90">
        <f>AF47+AF34</f>
        <v>0</v>
      </c>
      <c r="AG48" s="90">
        <f>AG47+AG35</f>
        <v>0</v>
      </c>
      <c r="AH48" s="90">
        <f>AH47+AH36</f>
        <v>0</v>
      </c>
      <c r="AI48" s="90">
        <f>AI47+AI37</f>
        <v>0</v>
      </c>
      <c r="AJ48" s="90">
        <f>AJ47+AJ38</f>
        <v>0</v>
      </c>
      <c r="AK48" s="90">
        <f>AK47+AK39</f>
        <v>0</v>
      </c>
      <c r="AL48" s="90">
        <f>AL47+AL40</f>
        <v>0</v>
      </c>
      <c r="AM48" s="90">
        <f>AM47+AM41</f>
        <v>0</v>
      </c>
      <c r="AN48" s="90">
        <f>AN47+AN42</f>
        <v>0</v>
      </c>
      <c r="AO48" s="90">
        <f>AO47+AO43</f>
        <v>0</v>
      </c>
      <c r="AP48" s="90">
        <f>AP47+AP44</f>
        <v>0</v>
      </c>
      <c r="AQ48" s="90">
        <f>AQ47+AQ45</f>
        <v>0</v>
      </c>
      <c r="AR48" s="90">
        <f>AR47+AR46</f>
        <v>0</v>
      </c>
      <c r="AS48" s="90"/>
      <c r="AT48" s="90"/>
    </row>
    <row r="50" spans="2:37" x14ac:dyDescent="0.2">
      <c r="B50" s="112" t="s">
        <v>171</v>
      </c>
      <c r="C50" s="113" t="s">
        <v>167</v>
      </c>
      <c r="D50" s="114"/>
    </row>
    <row r="51" spans="2:37" ht="15.75" x14ac:dyDescent="0.25">
      <c r="B51" s="112" t="s">
        <v>172</v>
      </c>
      <c r="C51" s="113" t="s">
        <v>168</v>
      </c>
      <c r="D51" s="114"/>
      <c r="AA51" s="96"/>
      <c r="AB51" s="96"/>
      <c r="AC51" s="96"/>
      <c r="AD51" s="96"/>
      <c r="AE51" s="96"/>
      <c r="AF51" s="96"/>
      <c r="AG51" s="96"/>
      <c r="AH51" s="96"/>
      <c r="AI51" s="96"/>
      <c r="AJ51" s="97"/>
      <c r="AK51" s="97"/>
    </row>
    <row r="52" spans="2:37" ht="15.75" x14ac:dyDescent="0.25">
      <c r="B52" s="112" t="s">
        <v>173</v>
      </c>
      <c r="C52" s="113" t="s">
        <v>127</v>
      </c>
      <c r="D52" s="114"/>
      <c r="AA52" s="96"/>
      <c r="AB52" s="96"/>
      <c r="AC52" s="96"/>
      <c r="AD52" s="96"/>
      <c r="AE52" s="96"/>
      <c r="AF52" s="96"/>
      <c r="AG52" s="96"/>
      <c r="AH52" s="96"/>
      <c r="AI52" s="96"/>
      <c r="AJ52" s="97"/>
      <c r="AK52" s="97"/>
    </row>
    <row r="53" spans="2:37" ht="15.75" x14ac:dyDescent="0.25">
      <c r="AA53" s="96"/>
      <c r="AB53" s="96"/>
      <c r="AC53" s="96"/>
      <c r="AD53" s="96"/>
      <c r="AE53" s="96"/>
      <c r="AF53" s="96"/>
      <c r="AG53" s="96"/>
      <c r="AH53" s="96"/>
      <c r="AI53" s="96"/>
      <c r="AJ53" s="97"/>
      <c r="AK53" s="97"/>
    </row>
    <row r="54" spans="2:37" ht="15.75" x14ac:dyDescent="0.25">
      <c r="AA54" s="96"/>
      <c r="AB54" s="96"/>
      <c r="AC54" s="96"/>
      <c r="AD54" s="96"/>
      <c r="AE54" s="96"/>
      <c r="AF54" s="96"/>
      <c r="AG54" s="96"/>
      <c r="AH54" s="96"/>
      <c r="AI54" s="96"/>
      <c r="AJ54" s="97"/>
      <c r="AK54" s="97"/>
    </row>
    <row r="64" spans="2:37" x14ac:dyDescent="0.2">
      <c r="B64" s="94"/>
    </row>
  </sheetData>
  <mergeCells count="11">
    <mergeCell ref="F5:AR5"/>
    <mergeCell ref="AS5:AS6"/>
    <mergeCell ref="AT5:AT6"/>
    <mergeCell ref="A1:B1"/>
    <mergeCell ref="A2:AS2"/>
    <mergeCell ref="A3:AT3"/>
    <mergeCell ref="AQ4:AT4"/>
    <mergeCell ref="A5:A6"/>
    <mergeCell ref="B5:B6"/>
    <mergeCell ref="C5:C6"/>
    <mergeCell ref="D5:D6"/>
  </mergeCells>
  <phoneticPr fontId="0" type="noConversion"/>
  <pageMargins left="0.47" right="0.16" top="0.64" bottom="0.2" header="0.56999999999999995" footer="0.16"/>
  <pageSetup paperSize="8"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L77"/>
  <sheetViews>
    <sheetView topLeftCell="A4" zoomScale="85" zoomScaleNormal="85" zoomScaleSheetLayoutView="40" workbookViewId="0">
      <pane xSplit="4" ySplit="3" topLeftCell="E7" activePane="bottomRight" state="frozen"/>
      <selection activeCell="A4" sqref="A4"/>
      <selection pane="topRight" activeCell="E4" sqref="E4"/>
      <selection pane="bottomLeft" activeCell="A7" sqref="A7"/>
      <selection pane="bottomRight" activeCell="C30" sqref="C30"/>
    </sheetView>
  </sheetViews>
  <sheetFormatPr defaultColWidth="7.85546875" defaultRowHeight="12.75" x14ac:dyDescent="0.2"/>
  <cols>
    <col min="1" max="1" width="7.5703125" style="119" customWidth="1"/>
    <col min="2" max="2" width="48.42578125" style="124" customWidth="1"/>
    <col min="3" max="3" width="8.85546875" style="125" customWidth="1"/>
    <col min="4" max="4" width="19.140625" style="116" customWidth="1"/>
    <col min="5" max="5" width="8.42578125" style="116" bestFit="1" customWidth="1"/>
    <col min="6" max="7" width="6" style="116" bestFit="1" customWidth="1"/>
    <col min="8" max="8" width="6.140625" style="116" bestFit="1" customWidth="1"/>
    <col min="9" max="9" width="6.5703125" style="116" bestFit="1" customWidth="1"/>
    <col min="10" max="10" width="6.140625" style="116" bestFit="1" customWidth="1"/>
    <col min="11" max="12" width="6.28515625" style="116" bestFit="1" customWidth="1"/>
    <col min="13" max="13" width="5.85546875" style="116" bestFit="1" customWidth="1"/>
    <col min="14" max="14" width="6" style="116" bestFit="1" customWidth="1"/>
    <col min="15" max="15" width="5.85546875" style="116" bestFit="1" customWidth="1"/>
    <col min="16" max="16" width="6.42578125" style="116" bestFit="1" customWidth="1"/>
    <col min="17" max="17" width="6.5703125" style="116" bestFit="1" customWidth="1"/>
    <col min="18" max="19" width="6.28515625" style="116" bestFit="1" customWidth="1"/>
    <col min="20" max="20" width="6.42578125" style="116" bestFit="1" customWidth="1"/>
    <col min="21" max="22" width="6.28515625" style="116" bestFit="1" customWidth="1"/>
    <col min="23" max="23" width="6.5703125" style="116" bestFit="1" customWidth="1"/>
    <col min="24" max="24" width="6.140625" style="116" bestFit="1" customWidth="1"/>
    <col min="25" max="25" width="5.85546875" style="116" bestFit="1" customWidth="1"/>
    <col min="26" max="26" width="6.140625" style="116" bestFit="1" customWidth="1"/>
    <col min="27" max="28" width="6.28515625" style="116" bestFit="1" customWidth="1"/>
    <col min="29" max="29" width="5.85546875" style="116" bestFit="1" customWidth="1"/>
    <col min="30" max="33" width="6.28515625" style="116" bestFit="1" customWidth="1"/>
    <col min="34" max="34" width="6.140625" style="116" bestFit="1" customWidth="1"/>
    <col min="35" max="35" width="6.28515625" style="116" bestFit="1" customWidth="1"/>
    <col min="36" max="36" width="6.42578125" style="116" bestFit="1" customWidth="1"/>
    <col min="37" max="40" width="6.28515625" style="116" bestFit="1" customWidth="1"/>
    <col min="41" max="41" width="6.42578125" style="116" bestFit="1" customWidth="1"/>
    <col min="42" max="43" width="6.28515625" style="116" bestFit="1" customWidth="1"/>
    <col min="44" max="45" width="6" style="116" bestFit="1" customWidth="1"/>
    <col min="46" max="46" width="6.42578125" style="116" bestFit="1" customWidth="1"/>
    <col min="47" max="48" width="6.28515625" style="116" bestFit="1" customWidth="1"/>
    <col min="49" max="50" width="5.85546875" style="116" bestFit="1" customWidth="1"/>
    <col min="51" max="51" width="6.42578125" style="116" bestFit="1" customWidth="1"/>
    <col min="52" max="52" width="5.85546875" style="116" bestFit="1" customWidth="1"/>
    <col min="53" max="53" width="6.28515625" style="116" bestFit="1" customWidth="1"/>
    <col min="54" max="54" width="6.85546875" style="116" bestFit="1" customWidth="1"/>
    <col min="55" max="55" width="6.28515625" style="116" bestFit="1" customWidth="1"/>
    <col min="56" max="56" width="6" style="116" bestFit="1" customWidth="1"/>
    <col min="57" max="57" width="11.28515625" style="116" bestFit="1" customWidth="1"/>
    <col min="58" max="58" width="12" style="116" bestFit="1" customWidth="1"/>
    <col min="59" max="59" width="16.5703125" style="116" customWidth="1"/>
    <col min="60" max="60" width="47.5703125" style="116" customWidth="1"/>
    <col min="61" max="61" width="7.85546875" style="116"/>
    <col min="62" max="62" width="11.7109375" style="116" customWidth="1"/>
    <col min="63" max="16384" width="7.85546875" style="116"/>
  </cols>
  <sheetData>
    <row r="1" spans="1:64" x14ac:dyDescent="0.2">
      <c r="A1" s="1249" t="s">
        <v>215</v>
      </c>
      <c r="B1" s="1249"/>
      <c r="C1" s="315"/>
    </row>
    <row r="2" spans="1:64" ht="14.25" customHeight="1" x14ac:dyDescent="0.2">
      <c r="A2" s="1250" t="s">
        <v>2</v>
      </c>
      <c r="B2" s="1250"/>
      <c r="C2" s="1250"/>
      <c r="D2" s="1250"/>
      <c r="E2" s="1250"/>
      <c r="F2" s="1250"/>
      <c r="G2" s="1250"/>
      <c r="H2" s="1250"/>
      <c r="I2" s="1250"/>
      <c r="J2" s="1250"/>
      <c r="K2" s="1250"/>
      <c r="L2" s="1250"/>
      <c r="M2" s="1250"/>
      <c r="N2" s="1250"/>
      <c r="O2" s="1250"/>
      <c r="P2" s="1250"/>
      <c r="Q2" s="1250"/>
      <c r="R2" s="1250"/>
      <c r="S2" s="1250"/>
      <c r="T2" s="1250"/>
      <c r="U2" s="1250"/>
      <c r="V2" s="1250"/>
      <c r="W2" s="1250"/>
      <c r="X2" s="1250"/>
      <c r="Y2" s="1250"/>
      <c r="Z2" s="1250"/>
      <c r="AA2" s="1250"/>
      <c r="AB2" s="1250"/>
      <c r="AC2" s="1250"/>
      <c r="AD2" s="1250"/>
      <c r="AE2" s="1250"/>
      <c r="AF2" s="1250"/>
      <c r="AG2" s="1250"/>
      <c r="AH2" s="1250"/>
      <c r="AI2" s="1250"/>
      <c r="AJ2" s="1250"/>
      <c r="AK2" s="1250"/>
      <c r="AL2" s="1250"/>
      <c r="AM2" s="1250"/>
      <c r="AN2" s="1250"/>
      <c r="AO2" s="1250"/>
      <c r="AP2" s="1250"/>
      <c r="AQ2" s="1250"/>
      <c r="AR2" s="1250"/>
      <c r="AS2" s="1250"/>
      <c r="AT2" s="1250"/>
      <c r="AU2" s="1250"/>
      <c r="AV2" s="1250"/>
      <c r="AW2" s="1250"/>
      <c r="AX2" s="1250"/>
      <c r="AY2" s="1250"/>
      <c r="AZ2" s="1250"/>
      <c r="BA2" s="1250"/>
      <c r="BB2" s="1250"/>
      <c r="BC2" s="1250"/>
      <c r="BD2" s="1250"/>
      <c r="BE2" s="1250"/>
    </row>
    <row r="3" spans="1:64" x14ac:dyDescent="0.2">
      <c r="A3" s="1251" t="s">
        <v>216</v>
      </c>
      <c r="B3" s="1251"/>
      <c r="C3" s="1251"/>
      <c r="D3" s="1251"/>
      <c r="E3" s="1251"/>
      <c r="F3" s="1251"/>
      <c r="G3" s="1251"/>
      <c r="H3" s="1251"/>
      <c r="I3" s="1251"/>
      <c r="J3" s="1251"/>
      <c r="K3" s="1251"/>
      <c r="L3" s="1251"/>
      <c r="M3" s="1251"/>
      <c r="N3" s="1251"/>
      <c r="O3" s="1251"/>
      <c r="P3" s="1251"/>
      <c r="Q3" s="1251"/>
      <c r="R3" s="1251"/>
      <c r="S3" s="1251"/>
      <c r="T3" s="1251"/>
      <c r="U3" s="1251"/>
      <c r="V3" s="1251"/>
      <c r="W3" s="1251"/>
      <c r="X3" s="1251"/>
      <c r="Y3" s="1251"/>
      <c r="Z3" s="1251"/>
      <c r="AA3" s="1251"/>
      <c r="AB3" s="1251"/>
      <c r="AC3" s="1251"/>
      <c r="AD3" s="1251"/>
      <c r="AE3" s="1251"/>
      <c r="AF3" s="1251"/>
      <c r="AG3" s="1251"/>
      <c r="AH3" s="1251"/>
      <c r="AI3" s="1251"/>
      <c r="AJ3" s="1251"/>
      <c r="AK3" s="1251"/>
      <c r="AL3" s="1251"/>
      <c r="AM3" s="1251"/>
      <c r="AN3" s="1251"/>
      <c r="AO3" s="1251"/>
      <c r="AP3" s="1251"/>
      <c r="AQ3" s="1251"/>
      <c r="AR3" s="1251"/>
      <c r="AS3" s="1251"/>
      <c r="AT3" s="1251"/>
      <c r="AU3" s="1251"/>
      <c r="AV3" s="1251"/>
      <c r="AW3" s="1251"/>
      <c r="AX3" s="1251"/>
      <c r="AY3" s="1251"/>
      <c r="AZ3" s="1251"/>
      <c r="BA3" s="1251"/>
      <c r="BB3" s="1251"/>
      <c r="BC3" s="1251"/>
      <c r="BD3" s="1251"/>
      <c r="BE3" s="1251"/>
      <c r="BF3" s="1251"/>
    </row>
    <row r="4" spans="1:64" x14ac:dyDescent="0.2">
      <c r="A4" s="317"/>
      <c r="B4" s="316"/>
      <c r="C4" s="317"/>
      <c r="D4" s="317"/>
      <c r="E4" s="317"/>
      <c r="F4" s="317"/>
      <c r="G4" s="317"/>
      <c r="H4" s="317"/>
      <c r="I4" s="317"/>
      <c r="J4" s="317"/>
      <c r="K4" s="317"/>
      <c r="L4" s="317"/>
      <c r="M4" s="317"/>
      <c r="N4" s="317"/>
      <c r="O4" s="317"/>
      <c r="P4" s="317"/>
      <c r="Q4" s="317"/>
      <c r="R4" s="317"/>
      <c r="S4" s="317"/>
      <c r="T4" s="317"/>
      <c r="U4" s="317"/>
      <c r="V4" s="317"/>
      <c r="W4" s="317"/>
      <c r="X4" s="317"/>
      <c r="Y4" s="317"/>
      <c r="Z4" s="317"/>
      <c r="AA4" s="317"/>
      <c r="AB4" s="317"/>
      <c r="AC4" s="317"/>
      <c r="AD4" s="317"/>
      <c r="AE4" s="317"/>
      <c r="AF4" s="317"/>
      <c r="AG4" s="317"/>
      <c r="AH4" s="317"/>
      <c r="AI4" s="317"/>
      <c r="AJ4" s="317"/>
      <c r="AK4" s="317"/>
      <c r="AL4" s="317"/>
      <c r="AM4" s="317"/>
      <c r="AN4" s="317"/>
      <c r="AO4" s="317"/>
      <c r="AP4" s="317"/>
      <c r="AQ4" s="317"/>
      <c r="AR4" s="317"/>
      <c r="AS4" s="317"/>
      <c r="AT4" s="317"/>
      <c r="AU4" s="317"/>
      <c r="AV4" s="317"/>
      <c r="AW4" s="317"/>
      <c r="AX4" s="317"/>
      <c r="AY4" s="317"/>
      <c r="AZ4" s="317"/>
      <c r="BA4" s="317"/>
      <c r="BB4" s="317"/>
      <c r="BC4" s="1252" t="s">
        <v>32</v>
      </c>
      <c r="BD4" s="1252"/>
      <c r="BE4" s="1252"/>
      <c r="BF4" s="1252"/>
    </row>
    <row r="5" spans="1:64" ht="14.25" customHeight="1" x14ac:dyDescent="0.2">
      <c r="A5" s="1253" t="s">
        <v>20</v>
      </c>
      <c r="B5" s="1254" t="s">
        <v>170</v>
      </c>
      <c r="C5" s="1175" t="s">
        <v>24</v>
      </c>
      <c r="D5" s="1248" t="s">
        <v>427</v>
      </c>
      <c r="E5" s="311"/>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c r="AM5" s="1248"/>
      <c r="AN5" s="1248"/>
      <c r="AO5" s="1248"/>
      <c r="AP5" s="1248"/>
      <c r="AQ5" s="1248"/>
      <c r="AR5" s="1248"/>
      <c r="AS5" s="1248"/>
      <c r="AT5" s="1248"/>
      <c r="AU5" s="1248"/>
      <c r="AV5" s="1248"/>
      <c r="AW5" s="1248"/>
      <c r="AX5" s="1248"/>
      <c r="AY5" s="1248"/>
      <c r="AZ5" s="1248"/>
      <c r="BA5" s="1248"/>
      <c r="BB5" s="1248"/>
      <c r="BC5" s="1248"/>
      <c r="BD5" s="1248"/>
      <c r="BE5" s="1248" t="s">
        <v>120</v>
      </c>
      <c r="BF5" s="1248" t="s">
        <v>448</v>
      </c>
    </row>
    <row r="6" spans="1:64" s="117" customFormat="1" ht="36" customHeight="1" x14ac:dyDescent="0.2">
      <c r="A6" s="1253"/>
      <c r="B6" s="1255"/>
      <c r="C6" s="1256"/>
      <c r="D6" s="1248"/>
      <c r="E6" s="312" t="s">
        <v>25</v>
      </c>
      <c r="F6" s="318" t="s">
        <v>86</v>
      </c>
      <c r="G6" s="311" t="s">
        <v>84</v>
      </c>
      <c r="H6" s="311" t="s">
        <v>207</v>
      </c>
      <c r="I6" s="311" t="s">
        <v>56</v>
      </c>
      <c r="J6" s="311" t="s">
        <v>44</v>
      </c>
      <c r="K6" s="311" t="s">
        <v>26</v>
      </c>
      <c r="L6" s="311" t="s">
        <v>27</v>
      </c>
      <c r="M6" s="311" t="s">
        <v>45</v>
      </c>
      <c r="N6" s="311" t="s">
        <v>447</v>
      </c>
      <c r="O6" s="311" t="s">
        <v>78</v>
      </c>
      <c r="P6" s="311" t="s">
        <v>51</v>
      </c>
      <c r="Q6" s="311" t="s">
        <v>58</v>
      </c>
      <c r="R6" s="312" t="s">
        <v>28</v>
      </c>
      <c r="S6" s="311" t="s">
        <v>29</v>
      </c>
      <c r="T6" s="311" t="s">
        <v>30</v>
      </c>
      <c r="U6" s="311" t="s">
        <v>131</v>
      </c>
      <c r="V6" s="311" t="s">
        <v>135</v>
      </c>
      <c r="W6" s="311" t="s">
        <v>133</v>
      </c>
      <c r="X6" s="311" t="s">
        <v>53</v>
      </c>
      <c r="Y6" s="311" t="s">
        <v>46</v>
      </c>
      <c r="Z6" s="311" t="s">
        <v>54</v>
      </c>
      <c r="AA6" s="313" t="s">
        <v>31</v>
      </c>
      <c r="AB6" s="313" t="s">
        <v>249</v>
      </c>
      <c r="AC6" s="313" t="s">
        <v>258</v>
      </c>
      <c r="AD6" s="313" t="s">
        <v>245</v>
      </c>
      <c r="AE6" s="313" t="s">
        <v>436</v>
      </c>
      <c r="AF6" s="313" t="s">
        <v>246</v>
      </c>
      <c r="AG6" s="313" t="s">
        <v>437</v>
      </c>
      <c r="AH6" s="313" t="s">
        <v>438</v>
      </c>
      <c r="AI6" s="313" t="s">
        <v>364</v>
      </c>
      <c r="AJ6" s="313" t="s">
        <v>439</v>
      </c>
      <c r="AK6" s="313" t="s">
        <v>156</v>
      </c>
      <c r="AL6" s="313" t="s">
        <v>77</v>
      </c>
      <c r="AM6" s="313" t="s">
        <v>103</v>
      </c>
      <c r="AN6" s="313" t="s">
        <v>48</v>
      </c>
      <c r="AO6" s="313" t="s">
        <v>440</v>
      </c>
      <c r="AP6" s="313" t="s">
        <v>441</v>
      </c>
      <c r="AQ6" s="313" t="s">
        <v>346</v>
      </c>
      <c r="AR6" s="314" t="s">
        <v>132</v>
      </c>
      <c r="AS6" s="311" t="s">
        <v>159</v>
      </c>
      <c r="AT6" s="311" t="s">
        <v>160</v>
      </c>
      <c r="AU6" s="311" t="s">
        <v>100</v>
      </c>
      <c r="AV6" s="311" t="s">
        <v>101</v>
      </c>
      <c r="AW6" s="311" t="s">
        <v>105</v>
      </c>
      <c r="AX6" s="311" t="s">
        <v>102</v>
      </c>
      <c r="AY6" s="311" t="s">
        <v>126</v>
      </c>
      <c r="AZ6" s="311" t="s">
        <v>111</v>
      </c>
      <c r="BA6" s="311" t="s">
        <v>165</v>
      </c>
      <c r="BB6" s="311" t="s">
        <v>166</v>
      </c>
      <c r="BC6" s="311" t="s">
        <v>82</v>
      </c>
      <c r="BD6" s="311" t="s">
        <v>89</v>
      </c>
      <c r="BE6" s="1248"/>
      <c r="BF6" s="1248"/>
    </row>
    <row r="7" spans="1:64" s="117" customFormat="1" x14ac:dyDescent="0.2">
      <c r="A7" s="319">
        <v>1</v>
      </c>
      <c r="B7" s="320" t="s">
        <v>35</v>
      </c>
      <c r="C7" s="321" t="s">
        <v>25</v>
      </c>
      <c r="D7" s="322"/>
      <c r="E7" s="323">
        <f>D7-BE7</f>
        <v>0</v>
      </c>
      <c r="F7" s="324">
        <f>SUM(F11:F19)</f>
        <v>0</v>
      </c>
      <c r="G7" s="324">
        <f>SUM(G10:G19)</f>
        <v>0</v>
      </c>
      <c r="H7" s="324">
        <f>SUM(H9,H11:H19)</f>
        <v>0</v>
      </c>
      <c r="I7" s="324">
        <f>SUM(I9:I10,I12:I19)</f>
        <v>0</v>
      </c>
      <c r="J7" s="324">
        <f>SUM(J9:J11,J13:J19)</f>
        <v>0</v>
      </c>
      <c r="K7" s="324">
        <f>SUM(K9:K12,K14:K19)</f>
        <v>0</v>
      </c>
      <c r="L7" s="324">
        <f>SUM(L9:L13,L15:L19)</f>
        <v>0</v>
      </c>
      <c r="M7" s="324">
        <f>SUM(M9:M14,M16:M19)</f>
        <v>0</v>
      </c>
      <c r="N7" s="324">
        <f>SUM(N9:N15,N17:N19)</f>
        <v>0</v>
      </c>
      <c r="O7" s="324">
        <f>SUM(O9:O16,O18:O19)</f>
        <v>0</v>
      </c>
      <c r="P7" s="324">
        <f>SUM(P9:P17,P19)</f>
        <v>0</v>
      </c>
      <c r="Q7" s="324">
        <f>SUM(Q9:Q18)</f>
        <v>0</v>
      </c>
      <c r="R7" s="325">
        <f>SUM(R9:R19)</f>
        <v>0</v>
      </c>
      <c r="S7" s="324">
        <f>SUM(S9:S19)</f>
        <v>0</v>
      </c>
      <c r="T7" s="324">
        <f t="shared" ref="T7:BD7" si="0">SUM(T9:T19)</f>
        <v>0</v>
      </c>
      <c r="U7" s="324">
        <f t="shared" si="0"/>
        <v>0</v>
      </c>
      <c r="V7" s="324">
        <f t="shared" si="0"/>
        <v>0</v>
      </c>
      <c r="W7" s="324">
        <f t="shared" si="0"/>
        <v>0</v>
      </c>
      <c r="X7" s="324">
        <f t="shared" si="0"/>
        <v>0</v>
      </c>
      <c r="Y7" s="324">
        <f t="shared" si="0"/>
        <v>0</v>
      </c>
      <c r="Z7" s="324">
        <f>SUM(Z9:Z19)</f>
        <v>0</v>
      </c>
      <c r="AA7" s="324">
        <f t="shared" si="0"/>
        <v>0</v>
      </c>
      <c r="AB7" s="324">
        <f t="shared" si="0"/>
        <v>0</v>
      </c>
      <c r="AC7" s="324">
        <f t="shared" si="0"/>
        <v>0</v>
      </c>
      <c r="AD7" s="324">
        <f t="shared" si="0"/>
        <v>0</v>
      </c>
      <c r="AE7" s="324">
        <f t="shared" si="0"/>
        <v>0</v>
      </c>
      <c r="AF7" s="324">
        <f t="shared" si="0"/>
        <v>0</v>
      </c>
      <c r="AG7" s="324">
        <f t="shared" si="0"/>
        <v>0</v>
      </c>
      <c r="AH7" s="324">
        <f t="shared" si="0"/>
        <v>0</v>
      </c>
      <c r="AI7" s="324">
        <f t="shared" si="0"/>
        <v>0</v>
      </c>
      <c r="AJ7" s="324">
        <f t="shared" si="0"/>
        <v>0</v>
      </c>
      <c r="AK7" s="324">
        <f t="shared" si="0"/>
        <v>0</v>
      </c>
      <c r="AL7" s="324">
        <f t="shared" si="0"/>
        <v>0</v>
      </c>
      <c r="AM7" s="324">
        <f t="shared" si="0"/>
        <v>0</v>
      </c>
      <c r="AN7" s="324">
        <f t="shared" si="0"/>
        <v>0</v>
      </c>
      <c r="AO7" s="324">
        <f t="shared" si="0"/>
        <v>0</v>
      </c>
      <c r="AP7" s="324">
        <f t="shared" si="0"/>
        <v>0</v>
      </c>
      <c r="AQ7" s="324">
        <f t="shared" si="0"/>
        <v>0</v>
      </c>
      <c r="AR7" s="324">
        <f t="shared" si="0"/>
        <v>0</v>
      </c>
      <c r="AS7" s="324">
        <f t="shared" si="0"/>
        <v>0</v>
      </c>
      <c r="AT7" s="324">
        <f t="shared" si="0"/>
        <v>0</v>
      </c>
      <c r="AU7" s="324">
        <f t="shared" si="0"/>
        <v>0</v>
      </c>
      <c r="AV7" s="324">
        <f t="shared" si="0"/>
        <v>0</v>
      </c>
      <c r="AW7" s="324">
        <f t="shared" si="0"/>
        <v>0</v>
      </c>
      <c r="AX7" s="324">
        <f t="shared" si="0"/>
        <v>0</v>
      </c>
      <c r="AY7" s="324">
        <f t="shared" si="0"/>
        <v>0</v>
      </c>
      <c r="AZ7" s="324">
        <f t="shared" si="0"/>
        <v>0</v>
      </c>
      <c r="BA7" s="324">
        <f t="shared" si="0"/>
        <v>0</v>
      </c>
      <c r="BB7" s="324">
        <f t="shared" si="0"/>
        <v>0</v>
      </c>
      <c r="BC7" s="324">
        <f t="shared" si="0"/>
        <v>0</v>
      </c>
      <c r="BD7" s="324">
        <f t="shared" si="0"/>
        <v>0</v>
      </c>
      <c r="BE7" s="326">
        <f>SUM(BE9:BE19)</f>
        <v>0</v>
      </c>
      <c r="BF7" s="327">
        <f>E61</f>
        <v>0</v>
      </c>
      <c r="BG7" s="117">
        <f t="shared" ref="BG7:BG15" si="1">D7-BF7</f>
        <v>0</v>
      </c>
      <c r="BH7" s="129"/>
      <c r="BI7" s="123"/>
      <c r="BJ7" s="123"/>
      <c r="BK7" s="123"/>
      <c r="BL7" s="123"/>
    </row>
    <row r="8" spans="1:64" x14ac:dyDescent="0.2">
      <c r="A8" s="319" t="s">
        <v>5</v>
      </c>
      <c r="B8" s="320" t="s">
        <v>85</v>
      </c>
      <c r="C8" s="314" t="s">
        <v>86</v>
      </c>
      <c r="D8" s="322"/>
      <c r="E8" s="328">
        <f>SUM(I8:Q8)</f>
        <v>0</v>
      </c>
      <c r="F8" s="329">
        <f>D8-BE8</f>
        <v>0</v>
      </c>
      <c r="G8" s="325">
        <f>SUM(G10)</f>
        <v>0</v>
      </c>
      <c r="H8" s="325">
        <f>SUM(H9)</f>
        <v>0</v>
      </c>
      <c r="I8" s="325">
        <f>SUM(I9:I10)</f>
        <v>0</v>
      </c>
      <c r="J8" s="325">
        <f t="shared" ref="J8:BE8" si="2">SUM(J9:J10)</f>
        <v>0</v>
      </c>
      <c r="K8" s="325">
        <f t="shared" si="2"/>
        <v>0</v>
      </c>
      <c r="L8" s="325">
        <f t="shared" si="2"/>
        <v>0</v>
      </c>
      <c r="M8" s="325">
        <f t="shared" si="2"/>
        <v>0</v>
      </c>
      <c r="N8" s="325">
        <f t="shared" si="2"/>
        <v>0</v>
      </c>
      <c r="O8" s="325">
        <f t="shared" si="2"/>
        <v>0</v>
      </c>
      <c r="P8" s="325">
        <f t="shared" si="2"/>
        <v>0</v>
      </c>
      <c r="Q8" s="325">
        <f t="shared" si="2"/>
        <v>0</v>
      </c>
      <c r="R8" s="325">
        <f>SUM(R9:R10)</f>
        <v>0</v>
      </c>
      <c r="S8" s="325">
        <f t="shared" si="2"/>
        <v>0</v>
      </c>
      <c r="T8" s="325">
        <f t="shared" si="2"/>
        <v>0</v>
      </c>
      <c r="U8" s="325">
        <f t="shared" si="2"/>
        <v>0</v>
      </c>
      <c r="V8" s="325">
        <f t="shared" si="2"/>
        <v>0</v>
      </c>
      <c r="W8" s="325">
        <f t="shared" si="2"/>
        <v>0</v>
      </c>
      <c r="X8" s="325">
        <f t="shared" si="2"/>
        <v>0</v>
      </c>
      <c r="Y8" s="325">
        <f t="shared" si="2"/>
        <v>0</v>
      </c>
      <c r="Z8" s="325">
        <f>SUM(Z9:Z10)</f>
        <v>0</v>
      </c>
      <c r="AA8" s="325">
        <f t="shared" si="2"/>
        <v>0</v>
      </c>
      <c r="AB8" s="325">
        <f t="shared" si="2"/>
        <v>0</v>
      </c>
      <c r="AC8" s="325">
        <f t="shared" si="2"/>
        <v>0</v>
      </c>
      <c r="AD8" s="325">
        <f t="shared" si="2"/>
        <v>0</v>
      </c>
      <c r="AE8" s="325">
        <f t="shared" si="2"/>
        <v>0</v>
      </c>
      <c r="AF8" s="325">
        <f t="shared" si="2"/>
        <v>0</v>
      </c>
      <c r="AG8" s="325">
        <f t="shared" si="2"/>
        <v>0</v>
      </c>
      <c r="AH8" s="325">
        <f t="shared" si="2"/>
        <v>0</v>
      </c>
      <c r="AI8" s="325">
        <f t="shared" si="2"/>
        <v>0</v>
      </c>
      <c r="AJ8" s="325">
        <f t="shared" si="2"/>
        <v>0</v>
      </c>
      <c r="AK8" s="325">
        <f t="shared" si="2"/>
        <v>0</v>
      </c>
      <c r="AL8" s="325">
        <f t="shared" si="2"/>
        <v>0</v>
      </c>
      <c r="AM8" s="325">
        <f t="shared" si="2"/>
        <v>0</v>
      </c>
      <c r="AN8" s="325">
        <f t="shared" si="2"/>
        <v>0</v>
      </c>
      <c r="AO8" s="325">
        <f t="shared" si="2"/>
        <v>0</v>
      </c>
      <c r="AP8" s="325">
        <f t="shared" si="2"/>
        <v>0</v>
      </c>
      <c r="AQ8" s="325">
        <f t="shared" si="2"/>
        <v>0</v>
      </c>
      <c r="AR8" s="325">
        <f t="shared" si="2"/>
        <v>0</v>
      </c>
      <c r="AS8" s="325">
        <f t="shared" si="2"/>
        <v>0</v>
      </c>
      <c r="AT8" s="325">
        <f t="shared" si="2"/>
        <v>0</v>
      </c>
      <c r="AU8" s="325">
        <f t="shared" si="2"/>
        <v>0</v>
      </c>
      <c r="AV8" s="325">
        <f t="shared" si="2"/>
        <v>0</v>
      </c>
      <c r="AW8" s="325">
        <f t="shared" si="2"/>
        <v>0</v>
      </c>
      <c r="AX8" s="325">
        <f t="shared" si="2"/>
        <v>0</v>
      </c>
      <c r="AY8" s="325">
        <f t="shared" si="2"/>
        <v>0</v>
      </c>
      <c r="AZ8" s="325">
        <f t="shared" si="2"/>
        <v>0</v>
      </c>
      <c r="BA8" s="325">
        <f t="shared" si="2"/>
        <v>0</v>
      </c>
      <c r="BB8" s="325">
        <f t="shared" si="2"/>
        <v>0</v>
      </c>
      <c r="BC8" s="325">
        <f t="shared" si="2"/>
        <v>0</v>
      </c>
      <c r="BD8" s="325">
        <f t="shared" si="2"/>
        <v>0</v>
      </c>
      <c r="BE8" s="325">
        <f t="shared" si="2"/>
        <v>0</v>
      </c>
      <c r="BF8" s="314">
        <f>F61</f>
        <v>0</v>
      </c>
      <c r="BG8" s="117">
        <f t="shared" si="1"/>
        <v>0</v>
      </c>
      <c r="BH8" s="129"/>
      <c r="BI8" s="123"/>
      <c r="BJ8" s="123"/>
      <c r="BK8" s="123"/>
      <c r="BL8" s="123"/>
    </row>
    <row r="9" spans="1:64" x14ac:dyDescent="0.2">
      <c r="A9" s="319"/>
      <c r="B9" s="320" t="s">
        <v>208</v>
      </c>
      <c r="C9" s="314" t="s">
        <v>84</v>
      </c>
      <c r="D9" s="322"/>
      <c r="E9" s="328">
        <f>SUM(H9:Q9)</f>
        <v>0</v>
      </c>
      <c r="F9" s="325">
        <f>SUM(H9)</f>
        <v>0</v>
      </c>
      <c r="G9" s="329">
        <f>D9-BE9</f>
        <v>0</v>
      </c>
      <c r="H9" s="330"/>
      <c r="I9" s="330"/>
      <c r="J9" s="330"/>
      <c r="K9" s="330"/>
      <c r="L9" s="330"/>
      <c r="M9" s="330"/>
      <c r="N9" s="330"/>
      <c r="O9" s="330"/>
      <c r="P9" s="330"/>
      <c r="Q9" s="330"/>
      <c r="R9" s="325">
        <f t="shared" ref="R9:R19" si="3">SUM(S9:Z9,AB9:BC9)</f>
        <v>0</v>
      </c>
      <c r="S9" s="331"/>
      <c r="T9" s="330"/>
      <c r="U9" s="330"/>
      <c r="V9" s="330"/>
      <c r="W9" s="331"/>
      <c r="X9" s="330"/>
      <c r="Y9" s="330"/>
      <c r="Z9" s="330"/>
      <c r="AA9" s="331">
        <f>SUM(AB9:AQ9)</f>
        <v>0</v>
      </c>
      <c r="AB9" s="331"/>
      <c r="AC9" s="331"/>
      <c r="AD9" s="331"/>
      <c r="AE9" s="331"/>
      <c r="AF9" s="331"/>
      <c r="AG9" s="331"/>
      <c r="AH9" s="331"/>
      <c r="AI9" s="331"/>
      <c r="AJ9" s="331"/>
      <c r="AK9" s="331"/>
      <c r="AL9" s="331"/>
      <c r="AM9" s="331"/>
      <c r="AN9" s="331"/>
      <c r="AO9" s="331"/>
      <c r="AP9" s="331"/>
      <c r="AQ9" s="331"/>
      <c r="AR9" s="330"/>
      <c r="AS9" s="330"/>
      <c r="AT9" s="330"/>
      <c r="AU9" s="330"/>
      <c r="AV9" s="331"/>
      <c r="AW9" s="331"/>
      <c r="AX9" s="330"/>
      <c r="AY9" s="330"/>
      <c r="AZ9" s="330"/>
      <c r="BA9" s="330"/>
      <c r="BB9" s="330"/>
      <c r="BC9" s="330"/>
      <c r="BD9" s="330"/>
      <c r="BE9" s="325">
        <f>SUM(H9:Q9,S9:Z9,AB9:BD9)</f>
        <v>0</v>
      </c>
      <c r="BF9" s="314">
        <f>G61</f>
        <v>0</v>
      </c>
      <c r="BG9" s="117">
        <f t="shared" si="1"/>
        <v>0</v>
      </c>
      <c r="BH9" s="129"/>
      <c r="BI9" s="123"/>
      <c r="BJ9" s="123"/>
      <c r="BK9" s="123"/>
      <c r="BL9" s="123"/>
    </row>
    <row r="10" spans="1:64" x14ac:dyDescent="0.2">
      <c r="A10" s="319"/>
      <c r="B10" s="320" t="s">
        <v>209</v>
      </c>
      <c r="C10" s="314" t="s">
        <v>207</v>
      </c>
      <c r="D10" s="322"/>
      <c r="E10" s="328">
        <f>SUM(G10,I10:Q10)</f>
        <v>0</v>
      </c>
      <c r="F10" s="325">
        <f>SUM(G10)</f>
        <v>0</v>
      </c>
      <c r="G10" s="330"/>
      <c r="H10" s="329">
        <f>D10-BE10</f>
        <v>0</v>
      </c>
      <c r="I10" s="330"/>
      <c r="J10" s="330"/>
      <c r="K10" s="330"/>
      <c r="L10" s="330"/>
      <c r="M10" s="330"/>
      <c r="N10" s="330"/>
      <c r="O10" s="330"/>
      <c r="P10" s="330"/>
      <c r="Q10" s="330"/>
      <c r="R10" s="325">
        <f t="shared" si="3"/>
        <v>0</v>
      </c>
      <c r="S10" s="330"/>
      <c r="T10" s="330"/>
      <c r="U10" s="330"/>
      <c r="V10" s="330"/>
      <c r="W10" s="330"/>
      <c r="X10" s="330"/>
      <c r="Y10" s="330"/>
      <c r="Z10" s="330"/>
      <c r="AA10" s="331">
        <f t="shared" ref="AA10:AA19" si="4">SUM(AB10:AQ10)</f>
        <v>0</v>
      </c>
      <c r="AB10" s="330"/>
      <c r="AC10" s="330"/>
      <c r="AD10" s="330"/>
      <c r="AE10" s="330"/>
      <c r="AF10" s="330"/>
      <c r="AG10" s="330"/>
      <c r="AH10" s="330"/>
      <c r="AI10" s="330"/>
      <c r="AJ10" s="330"/>
      <c r="AK10" s="330"/>
      <c r="AL10" s="330"/>
      <c r="AM10" s="330"/>
      <c r="AN10" s="330"/>
      <c r="AO10" s="330"/>
      <c r="AP10" s="330"/>
      <c r="AQ10" s="330"/>
      <c r="AR10" s="330"/>
      <c r="AS10" s="330"/>
      <c r="AT10" s="330"/>
      <c r="AU10" s="330"/>
      <c r="AV10" s="330"/>
      <c r="AW10" s="330"/>
      <c r="AX10" s="330"/>
      <c r="AY10" s="330"/>
      <c r="AZ10" s="330"/>
      <c r="BA10" s="330"/>
      <c r="BB10" s="330"/>
      <c r="BC10" s="330"/>
      <c r="BD10" s="330"/>
      <c r="BE10" s="325">
        <f>SUM(AB10:BD10,I10:Q10,G10,S10:Z10)</f>
        <v>0</v>
      </c>
      <c r="BF10" s="314">
        <f>H61</f>
        <v>0</v>
      </c>
      <c r="BG10" s="117">
        <f t="shared" si="1"/>
        <v>0</v>
      </c>
      <c r="BH10" s="129"/>
      <c r="BI10" s="123"/>
      <c r="BJ10" s="123"/>
      <c r="BK10" s="123"/>
      <c r="BL10" s="123"/>
    </row>
    <row r="11" spans="1:64" x14ac:dyDescent="0.2">
      <c r="A11" s="319" t="s">
        <v>6</v>
      </c>
      <c r="B11" s="320" t="s">
        <v>113</v>
      </c>
      <c r="C11" s="314" t="s">
        <v>56</v>
      </c>
      <c r="D11" s="322"/>
      <c r="E11" s="328">
        <f>SUM(G11:H11,J11:Q11)</f>
        <v>0</v>
      </c>
      <c r="F11" s="325">
        <f>SUM(G11:H11)</f>
        <v>0</v>
      </c>
      <c r="G11" s="330"/>
      <c r="H11" s="330"/>
      <c r="I11" s="329">
        <f>D11-BE11</f>
        <v>0</v>
      </c>
      <c r="J11" s="330"/>
      <c r="K11" s="330"/>
      <c r="L11" s="330"/>
      <c r="M11" s="330"/>
      <c r="N11" s="330"/>
      <c r="O11" s="330"/>
      <c r="P11" s="330"/>
      <c r="Q11" s="330"/>
      <c r="R11" s="325">
        <f t="shared" si="3"/>
        <v>0</v>
      </c>
      <c r="S11" s="330"/>
      <c r="T11" s="330"/>
      <c r="U11" s="330"/>
      <c r="V11" s="330"/>
      <c r="W11" s="330"/>
      <c r="X11" s="330"/>
      <c r="Y11" s="330"/>
      <c r="Z11" s="330"/>
      <c r="AA11" s="331">
        <f t="shared" si="4"/>
        <v>0</v>
      </c>
      <c r="AB11" s="330"/>
      <c r="AC11" s="330"/>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c r="AZ11" s="330"/>
      <c r="BA11" s="330"/>
      <c r="BB11" s="330"/>
      <c r="BC11" s="330"/>
      <c r="BD11" s="330"/>
      <c r="BE11" s="325">
        <f>SUM(AB11:BD11,J11:Q11,G11:H11,S11:Z11)</f>
        <v>0</v>
      </c>
      <c r="BF11" s="314">
        <f>I61</f>
        <v>0</v>
      </c>
      <c r="BG11" s="117">
        <f t="shared" si="1"/>
        <v>0</v>
      </c>
    </row>
    <row r="12" spans="1:64" x14ac:dyDescent="0.2">
      <c r="A12" s="319" t="s">
        <v>7</v>
      </c>
      <c r="B12" s="320" t="s">
        <v>39</v>
      </c>
      <c r="C12" s="314" t="s">
        <v>44</v>
      </c>
      <c r="D12" s="322"/>
      <c r="E12" s="328">
        <f>SUM(G12:I12,K12:Q12)</f>
        <v>0</v>
      </c>
      <c r="F12" s="325">
        <f t="shared" ref="F12:F18" si="5">SUM(G12:H12)</f>
        <v>0</v>
      </c>
      <c r="G12" s="330"/>
      <c r="H12" s="330"/>
      <c r="I12" s="330"/>
      <c r="J12" s="329">
        <f>D12-BE12</f>
        <v>0</v>
      </c>
      <c r="K12" s="330"/>
      <c r="L12" s="330"/>
      <c r="M12" s="330"/>
      <c r="N12" s="330"/>
      <c r="O12" s="330"/>
      <c r="P12" s="330"/>
      <c r="Q12" s="330"/>
      <c r="R12" s="325">
        <f t="shared" si="3"/>
        <v>0</v>
      </c>
      <c r="S12" s="330"/>
      <c r="T12" s="330"/>
      <c r="U12" s="330"/>
      <c r="V12" s="330"/>
      <c r="W12" s="330"/>
      <c r="X12" s="330"/>
      <c r="Y12" s="330"/>
      <c r="Z12" s="330"/>
      <c r="AA12" s="331">
        <f t="shared" si="4"/>
        <v>0</v>
      </c>
      <c r="AB12" s="330"/>
      <c r="AC12" s="330"/>
      <c r="AD12" s="330"/>
      <c r="AE12" s="330"/>
      <c r="AF12" s="330"/>
      <c r="AG12" s="330"/>
      <c r="AH12" s="330"/>
      <c r="AI12" s="330"/>
      <c r="AJ12" s="330"/>
      <c r="AK12" s="330"/>
      <c r="AL12" s="330"/>
      <c r="AM12" s="330"/>
      <c r="AN12" s="330"/>
      <c r="AO12" s="330"/>
      <c r="AP12" s="330"/>
      <c r="AQ12" s="330"/>
      <c r="AR12" s="330"/>
      <c r="AS12" s="330"/>
      <c r="AT12" s="330"/>
      <c r="AU12" s="330"/>
      <c r="AV12" s="330"/>
      <c r="AW12" s="330"/>
      <c r="AX12" s="330"/>
      <c r="AY12" s="330"/>
      <c r="AZ12" s="330"/>
      <c r="BA12" s="330"/>
      <c r="BB12" s="330"/>
      <c r="BC12" s="330"/>
      <c r="BD12" s="330"/>
      <c r="BE12" s="325">
        <f>SUM(AB12:BD12,K12:Q12,G12:I12,S12:Z12)</f>
        <v>0</v>
      </c>
      <c r="BF12" s="314">
        <f>J61</f>
        <v>0</v>
      </c>
      <c r="BG12" s="117">
        <f t="shared" si="1"/>
        <v>0</v>
      </c>
    </row>
    <row r="13" spans="1:64" x14ac:dyDescent="0.2">
      <c r="A13" s="319" t="s">
        <v>8</v>
      </c>
      <c r="B13" s="320" t="s">
        <v>15</v>
      </c>
      <c r="C13" s="314" t="s">
        <v>26</v>
      </c>
      <c r="D13" s="322"/>
      <c r="E13" s="328">
        <f>SUM(G13:J13,L13:Q13)</f>
        <v>0</v>
      </c>
      <c r="F13" s="325">
        <f t="shared" si="5"/>
        <v>0</v>
      </c>
      <c r="G13" s="330"/>
      <c r="H13" s="330"/>
      <c r="I13" s="330"/>
      <c r="J13" s="330"/>
      <c r="K13" s="329">
        <f>D13-BE13</f>
        <v>0</v>
      </c>
      <c r="L13" s="330"/>
      <c r="M13" s="330"/>
      <c r="N13" s="330"/>
      <c r="O13" s="330"/>
      <c r="P13" s="330"/>
      <c r="Q13" s="330"/>
      <c r="R13" s="325">
        <f t="shared" si="3"/>
        <v>0</v>
      </c>
      <c r="S13" s="330"/>
      <c r="T13" s="330"/>
      <c r="U13" s="330"/>
      <c r="V13" s="330"/>
      <c r="W13" s="330"/>
      <c r="X13" s="330"/>
      <c r="Y13" s="330"/>
      <c r="Z13" s="330"/>
      <c r="AA13" s="331">
        <f t="shared" si="4"/>
        <v>0</v>
      </c>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25">
        <f>SUM(AB13:BD13,L13:Q13,G13:J13,S13:Z13)</f>
        <v>0</v>
      </c>
      <c r="BF13" s="314">
        <f>K61</f>
        <v>0</v>
      </c>
      <c r="BG13" s="117">
        <f t="shared" si="1"/>
        <v>0</v>
      </c>
    </row>
    <row r="14" spans="1:64" x14ac:dyDescent="0.2">
      <c r="A14" s="319" t="s">
        <v>9</v>
      </c>
      <c r="B14" s="320" t="s">
        <v>16</v>
      </c>
      <c r="C14" s="314" t="s">
        <v>27</v>
      </c>
      <c r="D14" s="332"/>
      <c r="E14" s="328">
        <f>SUM(G14:K14,M14:Q14)</f>
        <v>0</v>
      </c>
      <c r="F14" s="325">
        <f t="shared" si="5"/>
        <v>0</v>
      </c>
      <c r="G14" s="330"/>
      <c r="H14" s="330"/>
      <c r="I14" s="330"/>
      <c r="J14" s="330"/>
      <c r="K14" s="330"/>
      <c r="L14" s="329">
        <f>D14-BE14</f>
        <v>0</v>
      </c>
      <c r="M14" s="330"/>
      <c r="N14" s="330"/>
      <c r="O14" s="330"/>
      <c r="P14" s="330"/>
      <c r="Q14" s="330"/>
      <c r="R14" s="325">
        <f t="shared" si="3"/>
        <v>0</v>
      </c>
      <c r="S14" s="330"/>
      <c r="T14" s="330"/>
      <c r="U14" s="330"/>
      <c r="V14" s="330"/>
      <c r="W14" s="330"/>
      <c r="X14" s="330"/>
      <c r="Y14" s="330"/>
      <c r="Z14" s="330"/>
      <c r="AA14" s="331">
        <f t="shared" si="4"/>
        <v>0</v>
      </c>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25">
        <f>SUM(AB14:BD14,M14:Q14,G14:K14,S14:Z14)</f>
        <v>0</v>
      </c>
      <c r="BF14" s="314">
        <f>L61</f>
        <v>0</v>
      </c>
      <c r="BG14" s="117">
        <f t="shared" si="1"/>
        <v>0</v>
      </c>
    </row>
    <row r="15" spans="1:64" x14ac:dyDescent="0.2">
      <c r="A15" s="319" t="s">
        <v>41</v>
      </c>
      <c r="B15" s="320" t="s">
        <v>40</v>
      </c>
      <c r="C15" s="314" t="s">
        <v>45</v>
      </c>
      <c r="D15" s="322"/>
      <c r="E15" s="328">
        <f>SUM(G15:L15,N15:Q15)</f>
        <v>0</v>
      </c>
      <c r="F15" s="325">
        <f t="shared" si="5"/>
        <v>0</v>
      </c>
      <c r="G15" s="330"/>
      <c r="H15" s="330"/>
      <c r="I15" s="330"/>
      <c r="J15" s="330"/>
      <c r="K15" s="330"/>
      <c r="L15" s="330"/>
      <c r="M15" s="329">
        <f>D15-BE15</f>
        <v>0</v>
      </c>
      <c r="N15" s="330"/>
      <c r="O15" s="330"/>
      <c r="P15" s="330"/>
      <c r="Q15" s="330"/>
      <c r="R15" s="325">
        <f t="shared" si="3"/>
        <v>0</v>
      </c>
      <c r="S15" s="330"/>
      <c r="T15" s="330"/>
      <c r="U15" s="330"/>
      <c r="V15" s="330"/>
      <c r="W15" s="330"/>
      <c r="X15" s="330"/>
      <c r="Y15" s="330"/>
      <c r="Z15" s="330"/>
      <c r="AA15" s="331">
        <f t="shared" si="4"/>
        <v>0</v>
      </c>
      <c r="AB15" s="330"/>
      <c r="AC15" s="330"/>
      <c r="AD15" s="330"/>
      <c r="AE15" s="330"/>
      <c r="AF15" s="330"/>
      <c r="AG15" s="330"/>
      <c r="AH15" s="330"/>
      <c r="AI15" s="330"/>
      <c r="AJ15" s="330"/>
      <c r="AK15" s="330"/>
      <c r="AL15" s="330"/>
      <c r="AM15" s="330"/>
      <c r="AN15" s="330"/>
      <c r="AO15" s="330"/>
      <c r="AP15" s="330"/>
      <c r="AQ15" s="330"/>
      <c r="AR15" s="330"/>
      <c r="AS15" s="330"/>
      <c r="AT15" s="330"/>
      <c r="AU15" s="330"/>
      <c r="AV15" s="330"/>
      <c r="AW15" s="330"/>
      <c r="AX15" s="330"/>
      <c r="AY15" s="330"/>
      <c r="AZ15" s="330"/>
      <c r="BA15" s="330"/>
      <c r="BB15" s="330"/>
      <c r="BC15" s="330"/>
      <c r="BD15" s="330"/>
      <c r="BE15" s="325">
        <f>SUM(AB15:BD15,N15:Q15,G15:L15,S15:Z15)</f>
        <v>0</v>
      </c>
      <c r="BF15" s="314">
        <f>M61</f>
        <v>0</v>
      </c>
      <c r="BG15" s="117">
        <f t="shared" si="1"/>
        <v>0</v>
      </c>
    </row>
    <row r="16" spans="1:64" ht="21.75" customHeight="1" x14ac:dyDescent="0.2">
      <c r="A16" s="319"/>
      <c r="B16" s="333" t="s">
        <v>446</v>
      </c>
      <c r="C16" s="314" t="s">
        <v>447</v>
      </c>
      <c r="D16" s="322"/>
      <c r="E16" s="328">
        <f>SUM(G16:M16,O16:Q16)</f>
        <v>0</v>
      </c>
      <c r="F16" s="325">
        <f>SUM(G16:H16)</f>
        <v>0</v>
      </c>
      <c r="G16" s="330"/>
      <c r="H16" s="330"/>
      <c r="I16" s="330"/>
      <c r="J16" s="330"/>
      <c r="K16" s="330"/>
      <c r="L16" s="330"/>
      <c r="M16" s="330"/>
      <c r="N16" s="329">
        <f>D16-BE16</f>
        <v>0</v>
      </c>
      <c r="O16" s="330"/>
      <c r="P16" s="330"/>
      <c r="Q16" s="330"/>
      <c r="R16" s="325">
        <f t="shared" si="3"/>
        <v>0</v>
      </c>
      <c r="S16" s="330"/>
      <c r="T16" s="330"/>
      <c r="U16" s="330"/>
      <c r="V16" s="330"/>
      <c r="W16" s="330"/>
      <c r="X16" s="330"/>
      <c r="Y16" s="330"/>
      <c r="Z16" s="330"/>
      <c r="AA16" s="331">
        <f t="shared" si="4"/>
        <v>0</v>
      </c>
      <c r="AB16" s="330"/>
      <c r="AC16" s="330"/>
      <c r="AD16" s="330"/>
      <c r="AE16" s="330"/>
      <c r="AF16" s="330"/>
      <c r="AG16" s="330"/>
      <c r="AH16" s="330"/>
      <c r="AI16" s="330"/>
      <c r="AJ16" s="330"/>
      <c r="AK16" s="330"/>
      <c r="AL16" s="330"/>
      <c r="AM16" s="330"/>
      <c r="AN16" s="330"/>
      <c r="AO16" s="330"/>
      <c r="AP16" s="330"/>
      <c r="AQ16" s="330"/>
      <c r="AR16" s="330"/>
      <c r="AS16" s="330"/>
      <c r="AT16" s="330"/>
      <c r="AU16" s="330"/>
      <c r="AV16" s="330"/>
      <c r="AW16" s="330"/>
      <c r="AX16" s="330"/>
      <c r="AY16" s="330"/>
      <c r="AZ16" s="330"/>
      <c r="BA16" s="330"/>
      <c r="BB16" s="330"/>
      <c r="BC16" s="330"/>
      <c r="BD16" s="330"/>
      <c r="BE16" s="325">
        <f>SUM(AB16:BD16,O16:Q16,G16:M16,S16:Z16)</f>
        <v>0</v>
      </c>
      <c r="BF16" s="314">
        <f>N61</f>
        <v>0</v>
      </c>
      <c r="BG16" s="117"/>
    </row>
    <row r="17" spans="1:61" x14ac:dyDescent="0.2">
      <c r="A17" s="319" t="s">
        <v>42</v>
      </c>
      <c r="B17" s="320" t="s">
        <v>90</v>
      </c>
      <c r="C17" s="314" t="s">
        <v>78</v>
      </c>
      <c r="D17" s="322"/>
      <c r="E17" s="328">
        <f>SUM(G17:N17,P17:Q17)</f>
        <v>0</v>
      </c>
      <c r="F17" s="325">
        <f t="shared" si="5"/>
        <v>0</v>
      </c>
      <c r="G17" s="330"/>
      <c r="H17" s="330"/>
      <c r="I17" s="330"/>
      <c r="J17" s="330"/>
      <c r="K17" s="330"/>
      <c r="L17" s="330"/>
      <c r="M17" s="330"/>
      <c r="N17" s="330"/>
      <c r="O17" s="329">
        <f>D17-BE17</f>
        <v>0</v>
      </c>
      <c r="P17" s="330"/>
      <c r="Q17" s="330"/>
      <c r="R17" s="325">
        <f t="shared" si="3"/>
        <v>0</v>
      </c>
      <c r="S17" s="330"/>
      <c r="T17" s="330"/>
      <c r="U17" s="330"/>
      <c r="V17" s="330"/>
      <c r="W17" s="330"/>
      <c r="X17" s="330"/>
      <c r="Y17" s="330"/>
      <c r="Z17" s="330"/>
      <c r="AA17" s="331">
        <f t="shared" si="4"/>
        <v>0</v>
      </c>
      <c r="AB17" s="330"/>
      <c r="AC17" s="330"/>
      <c r="AD17" s="330"/>
      <c r="AE17" s="330"/>
      <c r="AF17" s="330"/>
      <c r="AG17" s="330"/>
      <c r="AH17" s="330"/>
      <c r="AI17" s="330"/>
      <c r="AJ17" s="330"/>
      <c r="AK17" s="330"/>
      <c r="AL17" s="330"/>
      <c r="AM17" s="330"/>
      <c r="AN17" s="330"/>
      <c r="AO17" s="330"/>
      <c r="AP17" s="330"/>
      <c r="AQ17" s="330"/>
      <c r="AR17" s="330"/>
      <c r="AS17" s="330"/>
      <c r="AT17" s="330"/>
      <c r="AU17" s="330"/>
      <c r="AV17" s="330"/>
      <c r="AW17" s="330"/>
      <c r="AX17" s="330"/>
      <c r="AY17" s="330"/>
      <c r="AZ17" s="330"/>
      <c r="BA17" s="330"/>
      <c r="BB17" s="330"/>
      <c r="BC17" s="330"/>
      <c r="BD17" s="330"/>
      <c r="BE17" s="325">
        <f>SUM(AB17:BD17,P17:Q17,G17:N17,S17:Z17)</f>
        <v>0</v>
      </c>
      <c r="BF17" s="314">
        <f>O61</f>
        <v>0</v>
      </c>
      <c r="BG17" s="117">
        <f t="shared" ref="BG17:BG27" si="6">D17-BF17</f>
        <v>0</v>
      </c>
    </row>
    <row r="18" spans="1:61" x14ac:dyDescent="0.2">
      <c r="A18" s="319" t="s">
        <v>52</v>
      </c>
      <c r="B18" s="320" t="s">
        <v>50</v>
      </c>
      <c r="C18" s="314" t="s">
        <v>51</v>
      </c>
      <c r="D18" s="332"/>
      <c r="E18" s="328">
        <f>SUM(G18:O18,Q18)</f>
        <v>0</v>
      </c>
      <c r="F18" s="325">
        <f t="shared" si="5"/>
        <v>0</v>
      </c>
      <c r="G18" s="330"/>
      <c r="H18" s="330"/>
      <c r="I18" s="330"/>
      <c r="J18" s="330"/>
      <c r="K18" s="330"/>
      <c r="L18" s="330"/>
      <c r="M18" s="330"/>
      <c r="N18" s="330"/>
      <c r="O18" s="330"/>
      <c r="P18" s="329">
        <f>D18-BE18</f>
        <v>0</v>
      </c>
      <c r="Q18" s="330"/>
      <c r="R18" s="325">
        <f t="shared" si="3"/>
        <v>0</v>
      </c>
      <c r="S18" s="330"/>
      <c r="T18" s="330"/>
      <c r="U18" s="330"/>
      <c r="V18" s="330"/>
      <c r="W18" s="330"/>
      <c r="X18" s="330"/>
      <c r="Y18" s="330"/>
      <c r="Z18" s="330"/>
      <c r="AA18" s="331">
        <f t="shared" si="4"/>
        <v>0</v>
      </c>
      <c r="AB18" s="330"/>
      <c r="AC18" s="330"/>
      <c r="AD18" s="330"/>
      <c r="AE18" s="330"/>
      <c r="AF18" s="330"/>
      <c r="AG18" s="330"/>
      <c r="AH18" s="330"/>
      <c r="AI18" s="330"/>
      <c r="AJ18" s="330"/>
      <c r="AK18" s="330"/>
      <c r="AL18" s="330"/>
      <c r="AM18" s="330"/>
      <c r="AN18" s="330"/>
      <c r="AO18" s="330"/>
      <c r="AP18" s="330"/>
      <c r="AQ18" s="330"/>
      <c r="AR18" s="330"/>
      <c r="AS18" s="330"/>
      <c r="AT18" s="330"/>
      <c r="AU18" s="330"/>
      <c r="AV18" s="330"/>
      <c r="AW18" s="330"/>
      <c r="AX18" s="330"/>
      <c r="AY18" s="330"/>
      <c r="AZ18" s="330"/>
      <c r="BA18" s="330"/>
      <c r="BB18" s="330"/>
      <c r="BC18" s="330"/>
      <c r="BD18" s="330"/>
      <c r="BE18" s="325">
        <f>SUM(AB18:BD18,Q18,G18:O18,S18:Z18)</f>
        <v>0</v>
      </c>
      <c r="BF18" s="314">
        <f>P61</f>
        <v>0</v>
      </c>
      <c r="BG18" s="117">
        <f t="shared" si="6"/>
        <v>0</v>
      </c>
    </row>
    <row r="19" spans="1:61" x14ac:dyDescent="0.2">
      <c r="A19" s="319" t="s">
        <v>192</v>
      </c>
      <c r="B19" s="320" t="s">
        <v>57</v>
      </c>
      <c r="C19" s="314" t="s">
        <v>58</v>
      </c>
      <c r="D19" s="322"/>
      <c r="E19" s="328">
        <f>SUM(G19:P19)</f>
        <v>0</v>
      </c>
      <c r="F19" s="325">
        <f>SUM(G19:H19)</f>
        <v>0</v>
      </c>
      <c r="G19" s="330"/>
      <c r="H19" s="330"/>
      <c r="I19" s="330"/>
      <c r="J19" s="330"/>
      <c r="K19" s="330"/>
      <c r="L19" s="330"/>
      <c r="M19" s="330"/>
      <c r="N19" s="330"/>
      <c r="O19" s="330"/>
      <c r="P19" s="330"/>
      <c r="Q19" s="329">
        <f>D19-BE19</f>
        <v>0</v>
      </c>
      <c r="R19" s="325">
        <f t="shared" si="3"/>
        <v>0</v>
      </c>
      <c r="S19" s="330"/>
      <c r="T19" s="330"/>
      <c r="U19" s="330"/>
      <c r="V19" s="330"/>
      <c r="W19" s="330"/>
      <c r="X19" s="330"/>
      <c r="Y19" s="330"/>
      <c r="Z19" s="330"/>
      <c r="AA19" s="331">
        <f t="shared" si="4"/>
        <v>0</v>
      </c>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25">
        <f>SUM(AB19:BD19,G19:P19,S19:Z19)</f>
        <v>0</v>
      </c>
      <c r="BF19" s="314">
        <f>Q61</f>
        <v>0</v>
      </c>
      <c r="BG19" s="117">
        <f t="shared" si="6"/>
        <v>0</v>
      </c>
    </row>
    <row r="20" spans="1:61" x14ac:dyDescent="0.2">
      <c r="A20" s="319">
        <v>2</v>
      </c>
      <c r="B20" s="319" t="s">
        <v>36</v>
      </c>
      <c r="C20" s="314" t="s">
        <v>28</v>
      </c>
      <c r="D20" s="322"/>
      <c r="E20" s="328">
        <f>SUM(G20:Q20)</f>
        <v>0</v>
      </c>
      <c r="F20" s="325">
        <f>SUM(G20:H20)</f>
        <v>0</v>
      </c>
      <c r="G20" s="325">
        <f>SUM(G21:G28,G31:G58)</f>
        <v>0</v>
      </c>
      <c r="H20" s="325">
        <f t="shared" ref="H20:Q20" si="7">SUM(H21:H28,H31:H58)</f>
        <v>0</v>
      </c>
      <c r="I20" s="325">
        <f t="shared" si="7"/>
        <v>0</v>
      </c>
      <c r="J20" s="325">
        <f t="shared" si="7"/>
        <v>0</v>
      </c>
      <c r="K20" s="325">
        <f t="shared" si="7"/>
        <v>0</v>
      </c>
      <c r="L20" s="325">
        <f t="shared" si="7"/>
        <v>0</v>
      </c>
      <c r="M20" s="325">
        <f t="shared" si="7"/>
        <v>0</v>
      </c>
      <c r="N20" s="325">
        <f t="shared" si="7"/>
        <v>0</v>
      </c>
      <c r="O20" s="325">
        <f t="shared" si="7"/>
        <v>0</v>
      </c>
      <c r="P20" s="325">
        <f t="shared" si="7"/>
        <v>0</v>
      </c>
      <c r="Q20" s="325">
        <f t="shared" si="7"/>
        <v>0</v>
      </c>
      <c r="R20" s="329">
        <f>D20-BE20</f>
        <v>0</v>
      </c>
      <c r="S20" s="325">
        <f>SUM(S30:S58,S22:S28)</f>
        <v>0</v>
      </c>
      <c r="T20" s="325">
        <f>SUM(T30:T58,T21,T23:T28)</f>
        <v>0</v>
      </c>
      <c r="U20" s="325">
        <f>SUM(U21:U22,U30:U58,U24:U28)</f>
        <v>0</v>
      </c>
      <c r="V20" s="325">
        <f>SUM(V21:V23,V30:V58,V25:V28)</f>
        <v>0</v>
      </c>
      <c r="W20" s="325">
        <f>SUM(W21:W24,W30:W58,W26:W28)</f>
        <v>0</v>
      </c>
      <c r="X20" s="325">
        <f>SUM(X21:X25,X30:X58,X27:X28)</f>
        <v>0</v>
      </c>
      <c r="Y20" s="325">
        <f>SUM(Y21:Y26,Y30:Y58,Y28)</f>
        <v>0</v>
      </c>
      <c r="Z20" s="325">
        <f>SUM(Z21:Z27,Z30:Z58)</f>
        <v>0</v>
      </c>
      <c r="AA20" s="325">
        <f>SUM(AA21:AA28,AA30:AA58)</f>
        <v>0</v>
      </c>
      <c r="AB20" s="325">
        <f>SUM(AB21:AB28,AB32:AB58)</f>
        <v>0</v>
      </c>
      <c r="AC20" s="325">
        <f>SUM(AC21:AC28,AC33:AC58,AC30:AC31)</f>
        <v>0</v>
      </c>
      <c r="AD20" s="325">
        <f>SUM(AD21:AD28,AD34:AD58,AD30:AD32)</f>
        <v>0</v>
      </c>
      <c r="AE20" s="325">
        <f>SUM(AE21:AE28,AE35:AE58,AE30:AE33)</f>
        <v>0</v>
      </c>
      <c r="AF20" s="325">
        <f>SUM(AF21:AF28,AF36:AF58,AF30:AF34)</f>
        <v>0</v>
      </c>
      <c r="AG20" s="325">
        <f>SUM(AG21:AG28,AG37:AG58,AG30:AG35)</f>
        <v>0</v>
      </c>
      <c r="AH20" s="325">
        <f>SUM(AH21:AH28,AH38:AH58,AH30:AH36)</f>
        <v>0</v>
      </c>
      <c r="AI20" s="325">
        <f>SUM(AI21:AI28,AI39:AI58,AI30:AI37)</f>
        <v>0</v>
      </c>
      <c r="AJ20" s="325">
        <f>SUM(AJ21:AJ28,AJ40:AJ58,AJ30:AJ38)</f>
        <v>0</v>
      </c>
      <c r="AK20" s="325">
        <f>SUM(AK21:AK28,AK41:AK58,AK30:AK39)</f>
        <v>0</v>
      </c>
      <c r="AL20" s="325">
        <f>SUM(AL21:AL28,AL42:AL58,AL30:AL40)</f>
        <v>0</v>
      </c>
      <c r="AM20" s="325">
        <f>SUM(AM21:AM28,AM43:AM58,AM30:AM41)</f>
        <v>0</v>
      </c>
      <c r="AN20" s="325">
        <f>SUM(AN21:AN28,AN44:AN58,AN30:AN42)</f>
        <v>0</v>
      </c>
      <c r="AO20" s="325">
        <f>SUM(AO21:AO28,AO45:AO58,AO30:AO43)</f>
        <v>0</v>
      </c>
      <c r="AP20" s="325">
        <f>SUM(AP21:AP28,AP46:AP58,AP30:AP44)</f>
        <v>0</v>
      </c>
      <c r="AQ20" s="325">
        <f>SUM(AQ21:AQ28,AQ47:AQ58,AQ30:AQ45)</f>
        <v>0</v>
      </c>
      <c r="AR20" s="325">
        <f>SUM(AR21:AR28,AR48:AR58,AR30:AR46)</f>
        <v>0</v>
      </c>
      <c r="AS20" s="325">
        <f>SUM(AS21:AS28,AS49:AS58,AS30:AS47)</f>
        <v>0</v>
      </c>
      <c r="AT20" s="325">
        <f>SUM(AT21:AT28,AT50:AT58,AT30:AT48)</f>
        <v>0</v>
      </c>
      <c r="AU20" s="325">
        <f>SUM(AU21:AU28,AU51:AU58,AU30:AU49)</f>
        <v>0</v>
      </c>
      <c r="AV20" s="325">
        <f>SUM(AV21:AV28,AV52:AV58,AV30:AV50)</f>
        <v>0</v>
      </c>
      <c r="AW20" s="325">
        <f>SUM(AW21:AW28,AW53:AW58,AW30:AW51)</f>
        <v>0</v>
      </c>
      <c r="AX20" s="325">
        <f>SUM(AX21:AX28,AX54:AX58,AX30:AX52)</f>
        <v>0</v>
      </c>
      <c r="AY20" s="325">
        <f>SUM(AY21:AY28,AY55:AY58,AY30:AY53)</f>
        <v>0</v>
      </c>
      <c r="AZ20" s="325">
        <f>SUM(AZ21:AZ28,AZ56:AZ58,AZ30:AZ54)</f>
        <v>0</v>
      </c>
      <c r="BA20" s="325">
        <f>SUM(BA21:BA28,BA57:BA58,BA30:BA55)</f>
        <v>0</v>
      </c>
      <c r="BB20" s="325">
        <f>SUM(BB21:BB28,BB58,BB30:BB56)</f>
        <v>0</v>
      </c>
      <c r="BC20" s="325">
        <f>SUM(BC21:BC28,BC30:BC57)</f>
        <v>0</v>
      </c>
      <c r="BD20" s="325">
        <f>SUM(BD21:BD28,BD30:BD58)</f>
        <v>0</v>
      </c>
      <c r="BE20" s="325">
        <f>SUM(BE21:BE28,BE30:BE58)</f>
        <v>0</v>
      </c>
      <c r="BF20" s="314">
        <f>R61</f>
        <v>0</v>
      </c>
      <c r="BG20" s="117">
        <f t="shared" si="6"/>
        <v>0</v>
      </c>
      <c r="BH20" s="334"/>
      <c r="BI20" s="293"/>
    </row>
    <row r="21" spans="1:61" x14ac:dyDescent="0.2">
      <c r="A21" s="319" t="s">
        <v>21</v>
      </c>
      <c r="B21" s="320" t="s">
        <v>17</v>
      </c>
      <c r="C21" s="314" t="s">
        <v>29</v>
      </c>
      <c r="D21" s="322"/>
      <c r="E21" s="328">
        <f>SUM(G21:Q21)</f>
        <v>0</v>
      </c>
      <c r="F21" s="325">
        <f t="shared" ref="F21:F57" si="8">SUM(G21:H21)</f>
        <v>0</v>
      </c>
      <c r="G21" s="330"/>
      <c r="H21" s="330"/>
      <c r="I21" s="330"/>
      <c r="J21" s="330"/>
      <c r="K21" s="330"/>
      <c r="L21" s="330"/>
      <c r="M21" s="330"/>
      <c r="N21" s="330"/>
      <c r="O21" s="330"/>
      <c r="P21" s="330"/>
      <c r="Q21" s="330"/>
      <c r="R21" s="325">
        <f>SUM(T21:Z21,AB21:BC21)</f>
        <v>0</v>
      </c>
      <c r="S21" s="329">
        <f>D21-BE21</f>
        <v>0</v>
      </c>
      <c r="T21" s="330"/>
      <c r="U21" s="330"/>
      <c r="V21" s="330"/>
      <c r="W21" s="330"/>
      <c r="X21" s="330"/>
      <c r="Y21" s="330"/>
      <c r="Z21" s="330"/>
      <c r="AA21" s="330">
        <f>SUM(AB21:AQ21)</f>
        <v>0</v>
      </c>
      <c r="AB21" s="330"/>
      <c r="AC21" s="330"/>
      <c r="AD21" s="330"/>
      <c r="AE21" s="330"/>
      <c r="AF21" s="330"/>
      <c r="AG21" s="330"/>
      <c r="AH21" s="330"/>
      <c r="AI21" s="330"/>
      <c r="AJ21" s="330"/>
      <c r="AK21" s="330"/>
      <c r="AL21" s="330"/>
      <c r="AM21" s="330"/>
      <c r="AN21" s="330"/>
      <c r="AO21" s="330"/>
      <c r="AP21" s="330"/>
      <c r="AQ21" s="330"/>
      <c r="AR21" s="330"/>
      <c r="AS21" s="330"/>
      <c r="AT21" s="330"/>
      <c r="AU21" s="330"/>
      <c r="AV21" s="330"/>
      <c r="AW21" s="330"/>
      <c r="AX21" s="330"/>
      <c r="AY21" s="330"/>
      <c r="AZ21" s="330"/>
      <c r="BA21" s="330"/>
      <c r="BB21" s="330"/>
      <c r="BC21" s="330"/>
      <c r="BD21" s="330"/>
      <c r="BE21" s="325">
        <f>SUM(AB21:BD21,G21:Q21,T21:Z21)</f>
        <v>0</v>
      </c>
      <c r="BF21" s="314">
        <f>S61</f>
        <v>0</v>
      </c>
      <c r="BG21" s="117">
        <f t="shared" si="6"/>
        <v>0</v>
      </c>
      <c r="BH21" s="335"/>
      <c r="BI21" s="295"/>
    </row>
    <row r="22" spans="1:61" x14ac:dyDescent="0.2">
      <c r="A22" s="319" t="s">
        <v>10</v>
      </c>
      <c r="B22" s="320" t="s">
        <v>18</v>
      </c>
      <c r="C22" s="314" t="s">
        <v>30</v>
      </c>
      <c r="D22" s="322"/>
      <c r="E22" s="328">
        <f>SUM(G22:Q22)</f>
        <v>0</v>
      </c>
      <c r="F22" s="325">
        <f t="shared" si="8"/>
        <v>0</v>
      </c>
      <c r="G22" s="330"/>
      <c r="H22" s="330"/>
      <c r="I22" s="330"/>
      <c r="J22" s="330"/>
      <c r="K22" s="330"/>
      <c r="L22" s="330"/>
      <c r="M22" s="330"/>
      <c r="N22" s="330"/>
      <c r="O22" s="330"/>
      <c r="P22" s="330"/>
      <c r="Q22" s="330"/>
      <c r="R22" s="325">
        <f>SUM(S22,U22:Z22,AB22:BC22)</f>
        <v>0</v>
      </c>
      <c r="S22" s="330"/>
      <c r="T22" s="329">
        <f>D22-BE22</f>
        <v>0</v>
      </c>
      <c r="U22" s="330"/>
      <c r="V22" s="330"/>
      <c r="W22" s="330"/>
      <c r="X22" s="330"/>
      <c r="Y22" s="330"/>
      <c r="Z22" s="330"/>
      <c r="AA22" s="330">
        <f t="shared" ref="AA22:AA28" si="9">SUM(AB22:AQ22)</f>
        <v>0</v>
      </c>
      <c r="AB22" s="330"/>
      <c r="AC22" s="330"/>
      <c r="AD22" s="330"/>
      <c r="AE22" s="330"/>
      <c r="AF22" s="330"/>
      <c r="AG22" s="330"/>
      <c r="AH22" s="330"/>
      <c r="AI22" s="330"/>
      <c r="AJ22" s="330"/>
      <c r="AK22" s="330"/>
      <c r="AL22" s="330"/>
      <c r="AM22" s="330"/>
      <c r="AN22" s="330"/>
      <c r="AO22" s="330"/>
      <c r="AP22" s="330"/>
      <c r="AQ22" s="330"/>
      <c r="AR22" s="330"/>
      <c r="AS22" s="330"/>
      <c r="AT22" s="330"/>
      <c r="AU22" s="330"/>
      <c r="AV22" s="330"/>
      <c r="AW22" s="330"/>
      <c r="AX22" s="330"/>
      <c r="AY22" s="330"/>
      <c r="AZ22" s="330"/>
      <c r="BA22" s="330"/>
      <c r="BB22" s="330"/>
      <c r="BC22" s="330"/>
      <c r="BD22" s="330"/>
      <c r="BE22" s="325">
        <f>SUM(AB22:BD22,G22:Q22,U22:Z22,S22)</f>
        <v>0</v>
      </c>
      <c r="BF22" s="314">
        <f>T61</f>
        <v>0</v>
      </c>
      <c r="BG22" s="117">
        <f t="shared" si="6"/>
        <v>0</v>
      </c>
      <c r="BH22" s="336"/>
      <c r="BI22" s="295"/>
    </row>
    <row r="23" spans="1:61" x14ac:dyDescent="0.2">
      <c r="A23" s="319" t="s">
        <v>11</v>
      </c>
      <c r="B23" s="320" t="s">
        <v>19</v>
      </c>
      <c r="C23" s="314" t="s">
        <v>131</v>
      </c>
      <c r="D23" s="332"/>
      <c r="E23" s="328">
        <f t="shared" ref="E23:E59" si="10">SUM(G23:Q23)</f>
        <v>0</v>
      </c>
      <c r="F23" s="325">
        <f t="shared" si="8"/>
        <v>0</v>
      </c>
      <c r="G23" s="330"/>
      <c r="H23" s="330"/>
      <c r="I23" s="330"/>
      <c r="J23" s="330"/>
      <c r="K23" s="330"/>
      <c r="L23" s="330"/>
      <c r="M23" s="330"/>
      <c r="N23" s="330"/>
      <c r="O23" s="330"/>
      <c r="P23" s="330"/>
      <c r="Q23" s="330"/>
      <c r="R23" s="325">
        <f>SUM(S23:T23,V23:Z23,AB23:BC23)</f>
        <v>0</v>
      </c>
      <c r="S23" s="330"/>
      <c r="T23" s="330"/>
      <c r="U23" s="329">
        <f>D23-BE23</f>
        <v>0</v>
      </c>
      <c r="V23" s="330"/>
      <c r="W23" s="330"/>
      <c r="X23" s="330"/>
      <c r="Y23" s="330"/>
      <c r="Z23" s="330"/>
      <c r="AA23" s="330">
        <f t="shared" si="9"/>
        <v>0</v>
      </c>
      <c r="AB23" s="330"/>
      <c r="AC23" s="330"/>
      <c r="AD23" s="330"/>
      <c r="AE23" s="330"/>
      <c r="AF23" s="330"/>
      <c r="AG23" s="330"/>
      <c r="AH23" s="330"/>
      <c r="AI23" s="330"/>
      <c r="AJ23" s="330"/>
      <c r="AK23" s="330"/>
      <c r="AL23" s="330"/>
      <c r="AM23" s="330"/>
      <c r="AN23" s="330"/>
      <c r="AO23" s="330"/>
      <c r="AP23" s="330"/>
      <c r="AQ23" s="330"/>
      <c r="AR23" s="330"/>
      <c r="AS23" s="330"/>
      <c r="AT23" s="330"/>
      <c r="AU23" s="330"/>
      <c r="AV23" s="330"/>
      <c r="AW23" s="330"/>
      <c r="AX23" s="330"/>
      <c r="AY23" s="330"/>
      <c r="AZ23" s="330"/>
      <c r="BA23" s="330"/>
      <c r="BB23" s="330"/>
      <c r="BC23" s="330"/>
      <c r="BD23" s="330"/>
      <c r="BE23" s="325">
        <f>SUM(AB23:BD23,G23:Q23,V23:Z23,S23:T23)</f>
        <v>0</v>
      </c>
      <c r="BF23" s="314">
        <f>U61</f>
        <v>0</v>
      </c>
      <c r="BG23" s="117">
        <f t="shared" si="6"/>
        <v>0</v>
      </c>
      <c r="BH23" s="336"/>
      <c r="BI23" s="295"/>
    </row>
    <row r="24" spans="1:61" x14ac:dyDescent="0.2">
      <c r="A24" s="319" t="s">
        <v>13</v>
      </c>
      <c r="B24" s="320" t="s">
        <v>91</v>
      </c>
      <c r="C24" s="314" t="s">
        <v>135</v>
      </c>
      <c r="D24" s="322"/>
      <c r="E24" s="328">
        <f t="shared" si="10"/>
        <v>0</v>
      </c>
      <c r="F24" s="325">
        <f t="shared" si="8"/>
        <v>0</v>
      </c>
      <c r="G24" s="330"/>
      <c r="H24" s="330"/>
      <c r="I24" s="330"/>
      <c r="J24" s="330"/>
      <c r="K24" s="330"/>
      <c r="L24" s="330"/>
      <c r="M24" s="330"/>
      <c r="N24" s="330"/>
      <c r="O24" s="330"/>
      <c r="P24" s="330"/>
      <c r="Q24" s="330"/>
      <c r="R24" s="325">
        <f>SUM(S24:U24,AB24:BC24,W24:Z24)</f>
        <v>0</v>
      </c>
      <c r="S24" s="330"/>
      <c r="T24" s="330"/>
      <c r="U24" s="330"/>
      <c r="V24" s="329">
        <f>D24-BE24</f>
        <v>0</v>
      </c>
      <c r="W24" s="330"/>
      <c r="X24" s="330"/>
      <c r="Y24" s="330"/>
      <c r="Z24" s="330"/>
      <c r="AA24" s="330">
        <f t="shared" si="9"/>
        <v>0</v>
      </c>
      <c r="AB24" s="330"/>
      <c r="AC24" s="330"/>
      <c r="AD24" s="330"/>
      <c r="AE24" s="330"/>
      <c r="AF24" s="330"/>
      <c r="AG24" s="330"/>
      <c r="AH24" s="330"/>
      <c r="AI24" s="330"/>
      <c r="AJ24" s="330"/>
      <c r="AK24" s="330"/>
      <c r="AL24" s="330"/>
      <c r="AM24" s="330"/>
      <c r="AN24" s="330"/>
      <c r="AO24" s="330"/>
      <c r="AP24" s="330"/>
      <c r="AQ24" s="330"/>
      <c r="AR24" s="330"/>
      <c r="AS24" s="330"/>
      <c r="AT24" s="330"/>
      <c r="AU24" s="330"/>
      <c r="AV24" s="330"/>
      <c r="AW24" s="330"/>
      <c r="AX24" s="330"/>
      <c r="AY24" s="330"/>
      <c r="AZ24" s="330"/>
      <c r="BA24" s="330"/>
      <c r="BB24" s="330"/>
      <c r="BC24" s="330"/>
      <c r="BD24" s="330"/>
      <c r="BE24" s="325">
        <f>SUM(AB24:BD24,G24:Q24,W24:Z24,S24:U24)</f>
        <v>0</v>
      </c>
      <c r="BF24" s="314">
        <f>V61</f>
        <v>0</v>
      </c>
      <c r="BG24" s="117">
        <f t="shared" si="6"/>
        <v>0</v>
      </c>
      <c r="BH24" s="336"/>
      <c r="BI24" s="295"/>
    </row>
    <row r="25" spans="1:61" x14ac:dyDescent="0.2">
      <c r="A25" s="319" t="s">
        <v>14</v>
      </c>
      <c r="B25" s="320" t="s">
        <v>92</v>
      </c>
      <c r="C25" s="314" t="s">
        <v>133</v>
      </c>
      <c r="D25" s="322"/>
      <c r="E25" s="328">
        <f t="shared" si="10"/>
        <v>0</v>
      </c>
      <c r="F25" s="325">
        <f t="shared" si="8"/>
        <v>0</v>
      </c>
      <c r="G25" s="330"/>
      <c r="H25" s="330"/>
      <c r="I25" s="330"/>
      <c r="J25" s="330"/>
      <c r="K25" s="330"/>
      <c r="L25" s="330"/>
      <c r="M25" s="330"/>
      <c r="N25" s="330"/>
      <c r="O25" s="330"/>
      <c r="P25" s="330"/>
      <c r="Q25" s="330"/>
      <c r="R25" s="325">
        <f>SUM(S25:V25,AB25:BC25,X25:Z25)</f>
        <v>0</v>
      </c>
      <c r="S25" s="330"/>
      <c r="T25" s="330"/>
      <c r="U25" s="330"/>
      <c r="V25" s="330"/>
      <c r="W25" s="329">
        <f>D25-BE25</f>
        <v>0</v>
      </c>
      <c r="X25" s="330"/>
      <c r="Y25" s="330"/>
      <c r="Z25" s="330"/>
      <c r="AA25" s="330">
        <f t="shared" si="9"/>
        <v>0</v>
      </c>
      <c r="AB25" s="330"/>
      <c r="AC25" s="330"/>
      <c r="AD25" s="330"/>
      <c r="AE25" s="330"/>
      <c r="AF25" s="330"/>
      <c r="AG25" s="330"/>
      <c r="AH25" s="330"/>
      <c r="AI25" s="330"/>
      <c r="AJ25" s="330"/>
      <c r="AK25" s="330"/>
      <c r="AL25" s="330"/>
      <c r="AM25" s="330"/>
      <c r="AN25" s="330"/>
      <c r="AO25" s="330"/>
      <c r="AP25" s="330"/>
      <c r="AQ25" s="330"/>
      <c r="AR25" s="330"/>
      <c r="AS25" s="330"/>
      <c r="AT25" s="330"/>
      <c r="AU25" s="330"/>
      <c r="AV25" s="330"/>
      <c r="AW25" s="330"/>
      <c r="AX25" s="330"/>
      <c r="AY25" s="330"/>
      <c r="AZ25" s="330"/>
      <c r="BA25" s="330"/>
      <c r="BB25" s="330"/>
      <c r="BC25" s="330"/>
      <c r="BD25" s="330"/>
      <c r="BE25" s="325">
        <f>SUM(AB25:BD25,G25:Q25,X25:Z25,S25:V25)</f>
        <v>0</v>
      </c>
      <c r="BF25" s="314">
        <f>W61</f>
        <v>0</v>
      </c>
      <c r="BG25" s="117">
        <f t="shared" si="6"/>
        <v>0</v>
      </c>
      <c r="BH25" s="336"/>
      <c r="BI25" s="295"/>
    </row>
    <row r="26" spans="1:61" x14ac:dyDescent="0.2">
      <c r="A26" s="319" t="s">
        <v>22</v>
      </c>
      <c r="B26" s="320" t="s">
        <v>93</v>
      </c>
      <c r="C26" s="314" t="s">
        <v>53</v>
      </c>
      <c r="D26" s="322"/>
      <c r="E26" s="328">
        <f t="shared" si="10"/>
        <v>0</v>
      </c>
      <c r="F26" s="325">
        <f t="shared" si="8"/>
        <v>0</v>
      </c>
      <c r="G26" s="330"/>
      <c r="H26" s="330"/>
      <c r="I26" s="330"/>
      <c r="J26" s="330"/>
      <c r="K26" s="330"/>
      <c r="L26" s="330"/>
      <c r="M26" s="330"/>
      <c r="N26" s="330"/>
      <c r="O26" s="330"/>
      <c r="P26" s="330"/>
      <c r="Q26" s="330"/>
      <c r="R26" s="325">
        <f>SUM(S26:W26,AB26:BC26,Y26:Z26)</f>
        <v>0</v>
      </c>
      <c r="S26" s="330"/>
      <c r="T26" s="330"/>
      <c r="U26" s="330"/>
      <c r="V26" s="330"/>
      <c r="W26" s="330"/>
      <c r="X26" s="329">
        <f>D26-BE26</f>
        <v>0</v>
      </c>
      <c r="Y26" s="330"/>
      <c r="Z26" s="330"/>
      <c r="AA26" s="330">
        <f t="shared" si="9"/>
        <v>0</v>
      </c>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25">
        <f>SUM(AB26:BD26,G26:Q26,Y26:Z26,S26:W26)</f>
        <v>0</v>
      </c>
      <c r="BF26" s="314">
        <f>X61</f>
        <v>0</v>
      </c>
      <c r="BG26" s="117">
        <f t="shared" si="6"/>
        <v>0</v>
      </c>
      <c r="BH26" s="336"/>
      <c r="BI26" s="295"/>
    </row>
    <row r="27" spans="1:61" x14ac:dyDescent="0.2">
      <c r="A27" s="319" t="s">
        <v>23</v>
      </c>
      <c r="B27" s="320" t="s">
        <v>94</v>
      </c>
      <c r="C27" s="314" t="s">
        <v>46</v>
      </c>
      <c r="D27" s="322"/>
      <c r="E27" s="328">
        <f t="shared" si="10"/>
        <v>0</v>
      </c>
      <c r="F27" s="325">
        <f t="shared" si="8"/>
        <v>0</v>
      </c>
      <c r="G27" s="330"/>
      <c r="H27" s="330"/>
      <c r="I27" s="330"/>
      <c r="J27" s="330"/>
      <c r="K27" s="330"/>
      <c r="L27" s="330"/>
      <c r="M27" s="330"/>
      <c r="N27" s="330"/>
      <c r="O27" s="330"/>
      <c r="P27" s="330"/>
      <c r="Q27" s="330"/>
      <c r="R27" s="325">
        <f>SUM(S27:X27,AB27:BC27,Z27)</f>
        <v>0</v>
      </c>
      <c r="S27" s="330"/>
      <c r="T27" s="330"/>
      <c r="U27" s="330"/>
      <c r="V27" s="330"/>
      <c r="W27" s="330"/>
      <c r="X27" s="330"/>
      <c r="Y27" s="329">
        <f>D27-BE27</f>
        <v>0</v>
      </c>
      <c r="Z27" s="330"/>
      <c r="AA27" s="330">
        <f t="shared" si="9"/>
        <v>0</v>
      </c>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25">
        <f>SUM(AB27:BD27,G27:Q27,Z27,S27:X27)</f>
        <v>0</v>
      </c>
      <c r="BF27" s="314">
        <f>Y61</f>
        <v>0</v>
      </c>
      <c r="BG27" s="117">
        <f t="shared" si="6"/>
        <v>0</v>
      </c>
      <c r="BH27" s="336"/>
      <c r="BI27" s="295"/>
    </row>
    <row r="28" spans="1:61" x14ac:dyDescent="0.2">
      <c r="A28" s="319"/>
      <c r="B28" s="320" t="s">
        <v>106</v>
      </c>
      <c r="C28" s="314" t="s">
        <v>54</v>
      </c>
      <c r="D28" s="322"/>
      <c r="E28" s="328">
        <f t="shared" si="10"/>
        <v>0</v>
      </c>
      <c r="F28" s="325">
        <f t="shared" si="8"/>
        <v>0</v>
      </c>
      <c r="G28" s="330"/>
      <c r="H28" s="330"/>
      <c r="I28" s="330"/>
      <c r="J28" s="330"/>
      <c r="K28" s="330"/>
      <c r="L28" s="330"/>
      <c r="M28" s="330"/>
      <c r="N28" s="330"/>
      <c r="O28" s="330"/>
      <c r="P28" s="330"/>
      <c r="Q28" s="330"/>
      <c r="R28" s="325">
        <f>SUM(S28:Y28,AB28:BC28)</f>
        <v>0</v>
      </c>
      <c r="S28" s="330"/>
      <c r="T28" s="330"/>
      <c r="U28" s="330"/>
      <c r="V28" s="330"/>
      <c r="W28" s="330"/>
      <c r="X28" s="330"/>
      <c r="Y28" s="330"/>
      <c r="Z28" s="329">
        <f>D28-BE28</f>
        <v>0</v>
      </c>
      <c r="AA28" s="330">
        <f t="shared" si="9"/>
        <v>0</v>
      </c>
      <c r="AB28" s="330"/>
      <c r="AC28" s="330"/>
      <c r="AD28" s="330"/>
      <c r="AE28" s="330"/>
      <c r="AF28" s="330"/>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c r="BD28" s="330"/>
      <c r="BE28" s="325">
        <f>SUM(AB28:BD28,G28:Q28,S28:Y28)</f>
        <v>0</v>
      </c>
      <c r="BF28" s="314">
        <f>Z61</f>
        <v>0</v>
      </c>
      <c r="BG28" s="117"/>
      <c r="BH28" s="336"/>
      <c r="BI28" s="295"/>
    </row>
    <row r="29" spans="1:61" ht="25.5" x14ac:dyDescent="0.2">
      <c r="A29" s="319" t="s">
        <v>47</v>
      </c>
      <c r="B29" s="320" t="s">
        <v>139</v>
      </c>
      <c r="C29" s="314" t="s">
        <v>31</v>
      </c>
      <c r="D29" s="332"/>
      <c r="E29" s="328">
        <f t="shared" si="10"/>
        <v>0</v>
      </c>
      <c r="F29" s="325">
        <f t="shared" si="8"/>
        <v>0</v>
      </c>
      <c r="G29" s="330">
        <f>SUM(G31:G46)</f>
        <v>0</v>
      </c>
      <c r="H29" s="330">
        <f t="shared" ref="H29:Q29" si="11">SUM(H31:H46)</f>
        <v>0</v>
      </c>
      <c r="I29" s="330">
        <f t="shared" si="11"/>
        <v>0</v>
      </c>
      <c r="J29" s="330">
        <f t="shared" si="11"/>
        <v>0</v>
      </c>
      <c r="K29" s="330">
        <f t="shared" si="11"/>
        <v>0</v>
      </c>
      <c r="L29" s="330">
        <f t="shared" si="11"/>
        <v>0</v>
      </c>
      <c r="M29" s="330">
        <f t="shared" si="11"/>
        <v>0</v>
      </c>
      <c r="N29" s="330">
        <f t="shared" si="11"/>
        <v>0</v>
      </c>
      <c r="O29" s="330">
        <f t="shared" si="11"/>
        <v>0</v>
      </c>
      <c r="P29" s="330">
        <f t="shared" si="11"/>
        <v>0</v>
      </c>
      <c r="Q29" s="330">
        <f t="shared" si="11"/>
        <v>0</v>
      </c>
      <c r="R29" s="325">
        <f>SUM(R31:R46)</f>
        <v>0</v>
      </c>
      <c r="S29" s="330">
        <f>SUM(S30:S46)</f>
        <v>0</v>
      </c>
      <c r="T29" s="330">
        <f t="shared" ref="T29:Z29" si="12">SUM(T30:T46)</f>
        <v>0</v>
      </c>
      <c r="U29" s="330">
        <f t="shared" si="12"/>
        <v>0</v>
      </c>
      <c r="V29" s="330">
        <f t="shared" si="12"/>
        <v>0</v>
      </c>
      <c r="W29" s="330">
        <f t="shared" si="12"/>
        <v>0</v>
      </c>
      <c r="X29" s="330">
        <f t="shared" si="12"/>
        <v>0</v>
      </c>
      <c r="Y29" s="330">
        <f t="shared" si="12"/>
        <v>0</v>
      </c>
      <c r="Z29" s="330">
        <f t="shared" si="12"/>
        <v>0</v>
      </c>
      <c r="AA29" s="329">
        <f>D29-BE29</f>
        <v>0</v>
      </c>
      <c r="AB29" s="330">
        <f>SUM(AB32:AB46)</f>
        <v>0</v>
      </c>
      <c r="AC29" s="330">
        <f>SUM(AC31,AC33:AC46)</f>
        <v>0</v>
      </c>
      <c r="AD29" s="330">
        <f>SUM(AD31:AD32,AD34:AD46)</f>
        <v>0</v>
      </c>
      <c r="AE29" s="330">
        <f>SUM(AE31:AE33,AE35:AE46)</f>
        <v>0</v>
      </c>
      <c r="AF29" s="330">
        <f>SUM(AF31:AF34,AF36:AF46)</f>
        <v>0</v>
      </c>
      <c r="AG29" s="330">
        <f>SUM(AG31:AG35,AG37:AG46)</f>
        <v>0</v>
      </c>
      <c r="AH29" s="330">
        <f>SUM(AH31:AH36,AH38:AH46)</f>
        <v>0</v>
      </c>
      <c r="AI29" s="330">
        <f>SUM(AI31:AI37,AI39:AI46)</f>
        <v>0</v>
      </c>
      <c r="AJ29" s="330">
        <f>SUM(AJ31:AJ38,AJ40:AJ46)</f>
        <v>0</v>
      </c>
      <c r="AK29" s="330">
        <f>SUM(AK31:AK39,AK41:AK46)</f>
        <v>0</v>
      </c>
      <c r="AL29" s="330">
        <f>SUM(AL31:AL40,AL42:AL46)</f>
        <v>0</v>
      </c>
      <c r="AM29" s="330">
        <f>SUM(AM31:AM41,AM43:AM46)</f>
        <v>0</v>
      </c>
      <c r="AN29" s="330">
        <f>SUM(AN31:AN42,AN44:AN46)</f>
        <v>0</v>
      </c>
      <c r="AO29" s="330">
        <f>SUM(AO31:AO43,AO45:AO46)</f>
        <v>0</v>
      </c>
      <c r="AP29" s="330">
        <f>SUM(AP31:AP44,AP46)</f>
        <v>0</v>
      </c>
      <c r="AQ29" s="330">
        <f>SUM(AQ31:AQ45)</f>
        <v>0</v>
      </c>
      <c r="AR29" s="330">
        <f>SUM(AR31:AR46)</f>
        <v>0</v>
      </c>
      <c r="AS29" s="330">
        <f t="shared" ref="AS29:BD29" si="13">SUM(AS31:AS46)</f>
        <v>0</v>
      </c>
      <c r="AT29" s="330">
        <f t="shared" si="13"/>
        <v>0</v>
      </c>
      <c r="AU29" s="330">
        <f t="shared" si="13"/>
        <v>0</v>
      </c>
      <c r="AV29" s="330">
        <f t="shared" si="13"/>
        <v>0</v>
      </c>
      <c r="AW29" s="330">
        <f t="shared" si="13"/>
        <v>0</v>
      </c>
      <c r="AX29" s="330">
        <f t="shared" si="13"/>
        <v>0</v>
      </c>
      <c r="AY29" s="330">
        <f t="shared" si="13"/>
        <v>0</v>
      </c>
      <c r="AZ29" s="330">
        <f t="shared" si="13"/>
        <v>0</v>
      </c>
      <c r="BA29" s="330">
        <f t="shared" si="13"/>
        <v>0</v>
      </c>
      <c r="BB29" s="330">
        <f t="shared" si="13"/>
        <v>0</v>
      </c>
      <c r="BC29" s="330">
        <f t="shared" si="13"/>
        <v>0</v>
      </c>
      <c r="BD29" s="330">
        <f t="shared" si="13"/>
        <v>0</v>
      </c>
      <c r="BE29" s="325">
        <f>SUM(BE31:BE46)</f>
        <v>0</v>
      </c>
      <c r="BF29" s="314">
        <f>AA61</f>
        <v>0</v>
      </c>
      <c r="BG29" s="117">
        <f>D29-BF29</f>
        <v>0</v>
      </c>
      <c r="BH29" s="336"/>
      <c r="BI29" s="295"/>
    </row>
    <row r="30" spans="1:61" x14ac:dyDescent="0.2">
      <c r="A30" s="319"/>
      <c r="B30" s="333" t="s">
        <v>435</v>
      </c>
      <c r="C30" s="314"/>
      <c r="D30" s="332"/>
      <c r="E30" s="328">
        <f t="shared" si="10"/>
        <v>0</v>
      </c>
      <c r="F30" s="325">
        <f t="shared" si="8"/>
        <v>0</v>
      </c>
      <c r="G30" s="330"/>
      <c r="H30" s="330"/>
      <c r="I30" s="330"/>
      <c r="J30" s="330"/>
      <c r="K30" s="330"/>
      <c r="L30" s="330"/>
      <c r="M30" s="330"/>
      <c r="N30" s="330"/>
      <c r="O30" s="330"/>
      <c r="P30" s="330"/>
      <c r="Q30" s="330"/>
      <c r="R30" s="325"/>
      <c r="S30" s="330"/>
      <c r="T30" s="330"/>
      <c r="U30" s="330"/>
      <c r="V30" s="330"/>
      <c r="W30" s="330"/>
      <c r="X30" s="330"/>
      <c r="Y30" s="330"/>
      <c r="Z30" s="330"/>
      <c r="AA30" s="330"/>
      <c r="AB30" s="330"/>
      <c r="AC30" s="330"/>
      <c r="AD30" s="330"/>
      <c r="AE30" s="330"/>
      <c r="AF30" s="330"/>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c r="BD30" s="330"/>
      <c r="BE30" s="325"/>
      <c r="BF30" s="314"/>
      <c r="BG30" s="117">
        <f t="shared" ref="BG30:BG59" si="14">D30-BF30</f>
        <v>0</v>
      </c>
      <c r="BH30" s="336"/>
      <c r="BI30" s="295"/>
    </row>
    <row r="31" spans="1:61" x14ac:dyDescent="0.2">
      <c r="A31" s="319" t="s">
        <v>442</v>
      </c>
      <c r="B31" s="320" t="s">
        <v>248</v>
      </c>
      <c r="C31" s="314" t="s">
        <v>249</v>
      </c>
      <c r="D31" s="332"/>
      <c r="E31" s="328">
        <f t="shared" si="10"/>
        <v>0</v>
      </c>
      <c r="F31" s="325">
        <f t="shared" si="8"/>
        <v>0</v>
      </c>
      <c r="G31" s="330"/>
      <c r="H31" s="330"/>
      <c r="I31" s="330"/>
      <c r="J31" s="330"/>
      <c r="K31" s="330"/>
      <c r="L31" s="330"/>
      <c r="M31" s="330"/>
      <c r="N31" s="330"/>
      <c r="O31" s="330"/>
      <c r="P31" s="330"/>
      <c r="Q31" s="330"/>
      <c r="R31" s="325">
        <f>SUM(S31:Z31,AC31:BC31)</f>
        <v>0</v>
      </c>
      <c r="S31" s="330"/>
      <c r="T31" s="330"/>
      <c r="U31" s="330"/>
      <c r="V31" s="330"/>
      <c r="W31" s="330"/>
      <c r="X31" s="330"/>
      <c r="Y31" s="330"/>
      <c r="Z31" s="330"/>
      <c r="AA31" s="330">
        <f>SUM(AC31:AQ31)</f>
        <v>0</v>
      </c>
      <c r="AB31" s="337">
        <f>D31-BE31</f>
        <v>0</v>
      </c>
      <c r="AC31" s="330"/>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c r="BD31" s="330"/>
      <c r="BE31" s="325">
        <f>SUM(G31:Q31,S31:Z31,AC31:BD31)</f>
        <v>0</v>
      </c>
      <c r="BF31" s="314">
        <f>AB61</f>
        <v>0</v>
      </c>
      <c r="BG31" s="117">
        <f t="shared" si="14"/>
        <v>0</v>
      </c>
      <c r="BH31" s="336"/>
      <c r="BI31" s="295"/>
    </row>
    <row r="32" spans="1:61" x14ac:dyDescent="0.2">
      <c r="A32" s="319" t="s">
        <v>442</v>
      </c>
      <c r="B32" s="320" t="s">
        <v>257</v>
      </c>
      <c r="C32" s="314" t="s">
        <v>258</v>
      </c>
      <c r="D32" s="332"/>
      <c r="E32" s="328">
        <f t="shared" si="10"/>
        <v>0</v>
      </c>
      <c r="F32" s="325">
        <f t="shared" si="8"/>
        <v>0</v>
      </c>
      <c r="G32" s="330"/>
      <c r="H32" s="330"/>
      <c r="I32" s="330"/>
      <c r="J32" s="330"/>
      <c r="K32" s="330"/>
      <c r="L32" s="330"/>
      <c r="M32" s="330"/>
      <c r="N32" s="330"/>
      <c r="O32" s="330"/>
      <c r="P32" s="330"/>
      <c r="Q32" s="330"/>
      <c r="R32" s="325">
        <f>SUM(S32:Z32,AD32:BC32,AB32)</f>
        <v>0</v>
      </c>
      <c r="S32" s="330"/>
      <c r="T32" s="330"/>
      <c r="U32" s="330"/>
      <c r="V32" s="330"/>
      <c r="W32" s="330"/>
      <c r="X32" s="330"/>
      <c r="Y32" s="330"/>
      <c r="Z32" s="330"/>
      <c r="AA32" s="330">
        <f>SUM(AB32,AD32:AQ32)</f>
        <v>0</v>
      </c>
      <c r="AB32" s="330"/>
      <c r="AC32" s="337">
        <f>D32-BE32</f>
        <v>0</v>
      </c>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c r="BD32" s="330"/>
      <c r="BE32" s="325">
        <f>SUM(G32:Q32,S32:Z32,AD32:BD32,AB32)</f>
        <v>0</v>
      </c>
      <c r="BF32" s="314">
        <f>AC61</f>
        <v>0</v>
      </c>
      <c r="BG32" s="117">
        <f t="shared" si="14"/>
        <v>0</v>
      </c>
      <c r="BH32" s="336"/>
      <c r="BI32" s="295"/>
    </row>
    <row r="33" spans="1:61" x14ac:dyDescent="0.2">
      <c r="A33" s="319" t="s">
        <v>442</v>
      </c>
      <c r="B33" s="320" t="s">
        <v>443</v>
      </c>
      <c r="C33" s="314" t="s">
        <v>245</v>
      </c>
      <c r="D33" s="332"/>
      <c r="E33" s="328">
        <f t="shared" si="10"/>
        <v>0</v>
      </c>
      <c r="F33" s="325">
        <f t="shared" si="8"/>
        <v>0</v>
      </c>
      <c r="G33" s="330"/>
      <c r="H33" s="330"/>
      <c r="I33" s="330"/>
      <c r="J33" s="330"/>
      <c r="K33" s="330"/>
      <c r="L33" s="330"/>
      <c r="M33" s="330"/>
      <c r="N33" s="330"/>
      <c r="O33" s="330"/>
      <c r="P33" s="330"/>
      <c r="Q33" s="330"/>
      <c r="R33" s="325">
        <f>SUM(S33:Z33,AE33:BC33,AB33:AC33)</f>
        <v>0</v>
      </c>
      <c r="S33" s="330"/>
      <c r="T33" s="330"/>
      <c r="U33" s="330"/>
      <c r="V33" s="330"/>
      <c r="W33" s="330"/>
      <c r="X33" s="330"/>
      <c r="Y33" s="330"/>
      <c r="Z33" s="330"/>
      <c r="AA33" s="330">
        <f>SUM(AB33:AC33,AE33:AQ33)</f>
        <v>0</v>
      </c>
      <c r="AB33" s="330"/>
      <c r="AC33" s="330"/>
      <c r="AD33" s="337">
        <f>D33-BE33</f>
        <v>0</v>
      </c>
      <c r="AE33" s="330"/>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c r="BD33" s="330"/>
      <c r="BE33" s="325">
        <f>SUM(G33:Q33,S33:Z33,AE33:BD33,AB33:AC33)</f>
        <v>0</v>
      </c>
      <c r="BF33" s="314">
        <f>AD61</f>
        <v>0</v>
      </c>
      <c r="BG33" s="117">
        <f t="shared" si="14"/>
        <v>0</v>
      </c>
      <c r="BH33" s="336"/>
      <c r="BI33" s="295"/>
    </row>
    <row r="34" spans="1:61" x14ac:dyDescent="0.2">
      <c r="A34" s="319" t="s">
        <v>442</v>
      </c>
      <c r="B34" s="320" t="s">
        <v>444</v>
      </c>
      <c r="C34" s="314" t="s">
        <v>436</v>
      </c>
      <c r="D34" s="332"/>
      <c r="E34" s="328">
        <f t="shared" si="10"/>
        <v>0</v>
      </c>
      <c r="F34" s="325">
        <f t="shared" si="8"/>
        <v>0</v>
      </c>
      <c r="G34" s="330"/>
      <c r="H34" s="330"/>
      <c r="I34" s="330"/>
      <c r="J34" s="330"/>
      <c r="K34" s="330"/>
      <c r="L34" s="330"/>
      <c r="M34" s="330"/>
      <c r="N34" s="330"/>
      <c r="O34" s="330"/>
      <c r="P34" s="330"/>
      <c r="Q34" s="330"/>
      <c r="R34" s="325">
        <f>SUM(S34:Z34,AF34:BC34,AB34:AD34)</f>
        <v>0</v>
      </c>
      <c r="S34" s="330"/>
      <c r="T34" s="330"/>
      <c r="U34" s="330"/>
      <c r="V34" s="330"/>
      <c r="W34" s="330"/>
      <c r="X34" s="330"/>
      <c r="Y34" s="330"/>
      <c r="Z34" s="330"/>
      <c r="AA34" s="330">
        <f>SUM(AB34:AD34,AF34:AQ34)</f>
        <v>0</v>
      </c>
      <c r="AB34" s="330"/>
      <c r="AC34" s="330"/>
      <c r="AD34" s="330"/>
      <c r="AE34" s="337">
        <f>D34-BE34</f>
        <v>0</v>
      </c>
      <c r="AF34" s="330"/>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D34" s="330"/>
      <c r="BE34" s="325">
        <f>SUM(G34:Q34,S34:Z34,AF34:BD34,AB34:AD34)</f>
        <v>0</v>
      </c>
      <c r="BF34" s="314">
        <f>AE61</f>
        <v>0</v>
      </c>
      <c r="BG34" s="117">
        <f t="shared" si="14"/>
        <v>0</v>
      </c>
      <c r="BH34" s="336"/>
      <c r="BI34" s="295"/>
    </row>
    <row r="35" spans="1:61" x14ac:dyDescent="0.2">
      <c r="A35" s="319" t="s">
        <v>442</v>
      </c>
      <c r="B35" s="320" t="s">
        <v>277</v>
      </c>
      <c r="C35" s="314" t="s">
        <v>246</v>
      </c>
      <c r="D35" s="332"/>
      <c r="E35" s="328">
        <f t="shared" si="10"/>
        <v>0</v>
      </c>
      <c r="F35" s="325">
        <f t="shared" si="8"/>
        <v>0</v>
      </c>
      <c r="G35" s="330"/>
      <c r="H35" s="330"/>
      <c r="I35" s="330"/>
      <c r="J35" s="330"/>
      <c r="K35" s="330"/>
      <c r="L35" s="330"/>
      <c r="M35" s="330"/>
      <c r="N35" s="330"/>
      <c r="O35" s="330"/>
      <c r="P35" s="330"/>
      <c r="Q35" s="330"/>
      <c r="R35" s="325">
        <f>SUM(S35:Z35,AG35:BC35,AB35:AE35)</f>
        <v>0</v>
      </c>
      <c r="S35" s="330"/>
      <c r="T35" s="330"/>
      <c r="U35" s="330"/>
      <c r="V35" s="330"/>
      <c r="W35" s="330"/>
      <c r="X35" s="330"/>
      <c r="Y35" s="330"/>
      <c r="Z35" s="330"/>
      <c r="AA35" s="330">
        <f>SUM(AB35:AE35,AG35:AQ35)</f>
        <v>0</v>
      </c>
      <c r="AB35" s="330"/>
      <c r="AC35" s="330"/>
      <c r="AD35" s="330"/>
      <c r="AE35" s="330"/>
      <c r="AF35" s="337">
        <f>D35-BE35</f>
        <v>0</v>
      </c>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D35" s="330"/>
      <c r="BE35" s="325">
        <f>SUM(G35:Q35,S35:Z35,AG35:BD35,AB35:AE35)</f>
        <v>0</v>
      </c>
      <c r="BF35" s="314">
        <f>AF61</f>
        <v>0</v>
      </c>
      <c r="BG35" s="117">
        <f t="shared" si="14"/>
        <v>0</v>
      </c>
      <c r="BH35" s="336"/>
      <c r="BI35" s="295"/>
    </row>
    <row r="36" spans="1:61" x14ac:dyDescent="0.2">
      <c r="A36" s="319" t="s">
        <v>442</v>
      </c>
      <c r="B36" s="320" t="s">
        <v>445</v>
      </c>
      <c r="C36" s="314" t="s">
        <v>437</v>
      </c>
      <c r="D36" s="332"/>
      <c r="E36" s="328">
        <f t="shared" si="10"/>
        <v>0</v>
      </c>
      <c r="F36" s="325">
        <f t="shared" si="8"/>
        <v>0</v>
      </c>
      <c r="G36" s="330"/>
      <c r="H36" s="330"/>
      <c r="I36" s="330"/>
      <c r="J36" s="330"/>
      <c r="K36" s="330"/>
      <c r="L36" s="330"/>
      <c r="M36" s="330"/>
      <c r="N36" s="330"/>
      <c r="O36" s="330"/>
      <c r="P36" s="330"/>
      <c r="Q36" s="330"/>
      <c r="R36" s="325">
        <f>SUM(S36:Z36,AH36:BC36,AB36:AF36)</f>
        <v>0</v>
      </c>
      <c r="S36" s="330"/>
      <c r="T36" s="330"/>
      <c r="U36" s="330"/>
      <c r="V36" s="330"/>
      <c r="W36" s="330"/>
      <c r="X36" s="330"/>
      <c r="Y36" s="330"/>
      <c r="Z36" s="330"/>
      <c r="AA36" s="330">
        <f>SUM(AB36:AF36,AH36:AQ36)</f>
        <v>0</v>
      </c>
      <c r="AB36" s="330"/>
      <c r="AC36" s="330"/>
      <c r="AD36" s="330"/>
      <c r="AE36" s="330"/>
      <c r="AF36" s="330"/>
      <c r="AG36" s="337">
        <f>D36-BE36</f>
        <v>0</v>
      </c>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D36" s="330"/>
      <c r="BE36" s="325">
        <f>SUM(G36:Q36,S36:Z36,AH36:BD36,AB36:AF36)</f>
        <v>0</v>
      </c>
      <c r="BF36" s="314">
        <f>AG61</f>
        <v>0</v>
      </c>
      <c r="BG36" s="117">
        <f t="shared" si="14"/>
        <v>0</v>
      </c>
      <c r="BH36" s="336"/>
      <c r="BI36" s="295"/>
    </row>
    <row r="37" spans="1:61" x14ac:dyDescent="0.2">
      <c r="A37" s="319" t="s">
        <v>442</v>
      </c>
      <c r="B37" s="320" t="s">
        <v>449</v>
      </c>
      <c r="C37" s="314" t="s">
        <v>438</v>
      </c>
      <c r="D37" s="332"/>
      <c r="E37" s="328">
        <f t="shared" si="10"/>
        <v>0</v>
      </c>
      <c r="F37" s="325">
        <f t="shared" si="8"/>
        <v>0</v>
      </c>
      <c r="G37" s="330"/>
      <c r="H37" s="330"/>
      <c r="I37" s="330"/>
      <c r="J37" s="330"/>
      <c r="K37" s="330"/>
      <c r="L37" s="330"/>
      <c r="M37" s="330"/>
      <c r="N37" s="330"/>
      <c r="O37" s="330"/>
      <c r="P37" s="330"/>
      <c r="Q37" s="330"/>
      <c r="R37" s="325">
        <f>SUM(S37:Z37,AI37:BC37,AB37:AG37)</f>
        <v>0</v>
      </c>
      <c r="S37" s="330"/>
      <c r="T37" s="330"/>
      <c r="U37" s="330"/>
      <c r="V37" s="330"/>
      <c r="W37" s="330"/>
      <c r="X37" s="330"/>
      <c r="Y37" s="330"/>
      <c r="Z37" s="330"/>
      <c r="AA37" s="330">
        <f>SUM(AB37:AG37,AI37:AQ37)</f>
        <v>0</v>
      </c>
      <c r="AB37" s="330"/>
      <c r="AC37" s="330"/>
      <c r="AD37" s="330"/>
      <c r="AE37" s="330"/>
      <c r="AF37" s="330"/>
      <c r="AG37" s="330"/>
      <c r="AH37" s="337">
        <f>D37-BE37</f>
        <v>0</v>
      </c>
      <c r="AI37" s="330"/>
      <c r="AJ37" s="330"/>
      <c r="AK37" s="330"/>
      <c r="AL37" s="330"/>
      <c r="AM37" s="330"/>
      <c r="AN37" s="330"/>
      <c r="AO37" s="330"/>
      <c r="AP37" s="330"/>
      <c r="AQ37" s="330"/>
      <c r="AR37" s="330"/>
      <c r="AS37" s="330"/>
      <c r="AT37" s="330"/>
      <c r="AU37" s="330"/>
      <c r="AV37" s="330"/>
      <c r="AW37" s="330"/>
      <c r="AX37" s="330"/>
      <c r="AY37" s="330"/>
      <c r="AZ37" s="330"/>
      <c r="BA37" s="330"/>
      <c r="BB37" s="330"/>
      <c r="BC37" s="330"/>
      <c r="BD37" s="330"/>
      <c r="BE37" s="325">
        <f>SUM(G37:Q37,S37:Z37,AI37:BD37,AB37:AG37)</f>
        <v>0</v>
      </c>
      <c r="BF37" s="314">
        <f>AH61</f>
        <v>0</v>
      </c>
      <c r="BG37" s="117">
        <f t="shared" si="14"/>
        <v>0</v>
      </c>
      <c r="BH37" s="336"/>
      <c r="BI37" s="295"/>
    </row>
    <row r="38" spans="1:61" x14ac:dyDescent="0.2">
      <c r="A38" s="319" t="s">
        <v>442</v>
      </c>
      <c r="B38" s="320" t="s">
        <v>363</v>
      </c>
      <c r="C38" s="314" t="s">
        <v>364</v>
      </c>
      <c r="D38" s="332"/>
      <c r="E38" s="328">
        <f t="shared" si="10"/>
        <v>0</v>
      </c>
      <c r="F38" s="325">
        <f t="shared" si="8"/>
        <v>0</v>
      </c>
      <c r="G38" s="330"/>
      <c r="H38" s="330"/>
      <c r="I38" s="330"/>
      <c r="J38" s="330"/>
      <c r="K38" s="330"/>
      <c r="L38" s="330"/>
      <c r="M38" s="330"/>
      <c r="N38" s="330"/>
      <c r="O38" s="330"/>
      <c r="P38" s="330"/>
      <c r="Q38" s="330"/>
      <c r="R38" s="325">
        <f>SUM(S38:Z38,AJ38:BC38,AB38:AH38)</f>
        <v>0</v>
      </c>
      <c r="S38" s="330"/>
      <c r="T38" s="330"/>
      <c r="U38" s="330"/>
      <c r="V38" s="330"/>
      <c r="W38" s="330"/>
      <c r="X38" s="330"/>
      <c r="Y38" s="330"/>
      <c r="Z38" s="330"/>
      <c r="AA38" s="330">
        <f>SUM(AB38:AH38,AJ38:AQ38)</f>
        <v>0</v>
      </c>
      <c r="AB38" s="330"/>
      <c r="AC38" s="330"/>
      <c r="AD38" s="330"/>
      <c r="AE38" s="330"/>
      <c r="AF38" s="330"/>
      <c r="AG38" s="330"/>
      <c r="AH38" s="330"/>
      <c r="AI38" s="337">
        <f>D38-BE38</f>
        <v>0</v>
      </c>
      <c r="AJ38" s="330"/>
      <c r="AK38" s="330"/>
      <c r="AL38" s="330"/>
      <c r="AM38" s="330"/>
      <c r="AN38" s="330"/>
      <c r="AO38" s="330"/>
      <c r="AP38" s="330"/>
      <c r="AQ38" s="330"/>
      <c r="AR38" s="330"/>
      <c r="AS38" s="330"/>
      <c r="AT38" s="330"/>
      <c r="AU38" s="330"/>
      <c r="AV38" s="330"/>
      <c r="AW38" s="330"/>
      <c r="AX38" s="330"/>
      <c r="AY38" s="330"/>
      <c r="AZ38" s="330"/>
      <c r="BA38" s="330"/>
      <c r="BB38" s="330"/>
      <c r="BC38" s="330"/>
      <c r="BD38" s="330"/>
      <c r="BE38" s="325">
        <f>SUM(G38:Q38,S38:Z38,AJ38:BD38,AB38:AH38)</f>
        <v>0</v>
      </c>
      <c r="BF38" s="314">
        <f>AI61</f>
        <v>0</v>
      </c>
      <c r="BG38" s="117">
        <f t="shared" si="14"/>
        <v>0</v>
      </c>
      <c r="BH38" s="336"/>
      <c r="BI38" s="295"/>
    </row>
    <row r="39" spans="1:61" x14ac:dyDescent="0.2">
      <c r="A39" s="319" t="s">
        <v>442</v>
      </c>
      <c r="B39" s="320" t="s">
        <v>450</v>
      </c>
      <c r="C39" s="314" t="s">
        <v>439</v>
      </c>
      <c r="D39" s="332"/>
      <c r="E39" s="328">
        <f t="shared" si="10"/>
        <v>0</v>
      </c>
      <c r="F39" s="325">
        <f t="shared" si="8"/>
        <v>0</v>
      </c>
      <c r="G39" s="330"/>
      <c r="H39" s="330"/>
      <c r="I39" s="330"/>
      <c r="J39" s="330"/>
      <c r="K39" s="330"/>
      <c r="L39" s="330"/>
      <c r="M39" s="330"/>
      <c r="N39" s="330"/>
      <c r="O39" s="330"/>
      <c r="P39" s="330"/>
      <c r="Q39" s="330"/>
      <c r="R39" s="325">
        <f>SUM(S39:Z39,AK39:BC39,AB39:AI39)</f>
        <v>0</v>
      </c>
      <c r="S39" s="330"/>
      <c r="T39" s="330"/>
      <c r="U39" s="330"/>
      <c r="V39" s="330"/>
      <c r="W39" s="330"/>
      <c r="X39" s="330"/>
      <c r="Y39" s="330"/>
      <c r="Z39" s="330"/>
      <c r="AA39" s="330">
        <f>SUM(AB39:AI39,AK39:AQ39)</f>
        <v>0</v>
      </c>
      <c r="AB39" s="330"/>
      <c r="AC39" s="330"/>
      <c r="AD39" s="330"/>
      <c r="AE39" s="330"/>
      <c r="AF39" s="330"/>
      <c r="AG39" s="330"/>
      <c r="AH39" s="330"/>
      <c r="AI39" s="330"/>
      <c r="AJ39" s="337">
        <f>D39-BE39</f>
        <v>0</v>
      </c>
      <c r="AK39" s="330"/>
      <c r="AL39" s="330"/>
      <c r="AM39" s="330"/>
      <c r="AN39" s="330"/>
      <c r="AO39" s="330"/>
      <c r="AP39" s="330"/>
      <c r="AQ39" s="330"/>
      <c r="AR39" s="330"/>
      <c r="AS39" s="330"/>
      <c r="AT39" s="330"/>
      <c r="AU39" s="330"/>
      <c r="AV39" s="330"/>
      <c r="AW39" s="330"/>
      <c r="AX39" s="330"/>
      <c r="AY39" s="330"/>
      <c r="AZ39" s="330"/>
      <c r="BA39" s="330"/>
      <c r="BB39" s="330"/>
      <c r="BC39" s="330"/>
      <c r="BD39" s="330"/>
      <c r="BE39" s="325">
        <f>SUM(G39:Q39,S39:Z39,AK39:BD39,AB39:AI39)</f>
        <v>0</v>
      </c>
      <c r="BF39" s="314">
        <f>AJ61</f>
        <v>0</v>
      </c>
      <c r="BG39" s="117">
        <f t="shared" si="14"/>
        <v>0</v>
      </c>
      <c r="BH39" s="336"/>
      <c r="BI39" s="295"/>
    </row>
    <row r="40" spans="1:61" x14ac:dyDescent="0.2">
      <c r="A40" s="319" t="s">
        <v>442</v>
      </c>
      <c r="B40" s="320" t="s">
        <v>454</v>
      </c>
      <c r="C40" s="314" t="s">
        <v>156</v>
      </c>
      <c r="D40" s="332"/>
      <c r="E40" s="328">
        <f t="shared" si="10"/>
        <v>0</v>
      </c>
      <c r="F40" s="325">
        <f t="shared" si="8"/>
        <v>0</v>
      </c>
      <c r="G40" s="330"/>
      <c r="H40" s="330"/>
      <c r="I40" s="330"/>
      <c r="J40" s="330"/>
      <c r="K40" s="330"/>
      <c r="L40" s="330"/>
      <c r="M40" s="330"/>
      <c r="N40" s="330"/>
      <c r="O40" s="330"/>
      <c r="P40" s="330"/>
      <c r="Q40" s="330"/>
      <c r="R40" s="325">
        <f>SUM(S40:Z40,AL40:BC40,AB40:AJ40)</f>
        <v>0</v>
      </c>
      <c r="S40" s="330"/>
      <c r="T40" s="330"/>
      <c r="U40" s="330"/>
      <c r="V40" s="330"/>
      <c r="W40" s="330"/>
      <c r="X40" s="330"/>
      <c r="Y40" s="330"/>
      <c r="Z40" s="330"/>
      <c r="AA40" s="330">
        <f>SUM(AB40:AJ40,AL40:AQ40)</f>
        <v>0</v>
      </c>
      <c r="AB40" s="330"/>
      <c r="AC40" s="330"/>
      <c r="AD40" s="330"/>
      <c r="AE40" s="330"/>
      <c r="AF40" s="330"/>
      <c r="AG40" s="330"/>
      <c r="AH40" s="330"/>
      <c r="AI40" s="330"/>
      <c r="AJ40" s="330"/>
      <c r="AK40" s="337">
        <f>D40-BE40</f>
        <v>0</v>
      </c>
      <c r="AL40" s="330"/>
      <c r="AM40" s="330"/>
      <c r="AN40" s="330"/>
      <c r="AO40" s="330"/>
      <c r="AP40" s="330"/>
      <c r="AQ40" s="330"/>
      <c r="AR40" s="330"/>
      <c r="AS40" s="330"/>
      <c r="AT40" s="330"/>
      <c r="AU40" s="330"/>
      <c r="AV40" s="330"/>
      <c r="AW40" s="330"/>
      <c r="AX40" s="330"/>
      <c r="AY40" s="330"/>
      <c r="AZ40" s="330"/>
      <c r="BA40" s="330"/>
      <c r="BB40" s="330"/>
      <c r="BC40" s="330"/>
      <c r="BD40" s="330"/>
      <c r="BE40" s="325">
        <f>SUM(G40:Q40,S40:Z40,AL40:BD40,AB40:AJ40)</f>
        <v>0</v>
      </c>
      <c r="BF40" s="314">
        <f>AK61</f>
        <v>0</v>
      </c>
      <c r="BG40" s="117">
        <f t="shared" si="14"/>
        <v>0</v>
      </c>
      <c r="BH40" s="336"/>
      <c r="BI40" s="295"/>
    </row>
    <row r="41" spans="1:61" x14ac:dyDescent="0.2">
      <c r="A41" s="319" t="s">
        <v>442</v>
      </c>
      <c r="B41" s="320" t="s">
        <v>88</v>
      </c>
      <c r="C41" s="314" t="s">
        <v>77</v>
      </c>
      <c r="D41" s="332"/>
      <c r="E41" s="328">
        <f t="shared" si="10"/>
        <v>0</v>
      </c>
      <c r="F41" s="325">
        <f t="shared" si="8"/>
        <v>0</v>
      </c>
      <c r="G41" s="330"/>
      <c r="H41" s="330"/>
      <c r="I41" s="330"/>
      <c r="J41" s="330"/>
      <c r="K41" s="330"/>
      <c r="L41" s="330"/>
      <c r="M41" s="330"/>
      <c r="N41" s="330"/>
      <c r="O41" s="330"/>
      <c r="P41" s="330"/>
      <c r="Q41" s="330"/>
      <c r="R41" s="325">
        <f>SUM(S41:Z41,AM41:BC41,AB41:AK41)</f>
        <v>0</v>
      </c>
      <c r="S41" s="330"/>
      <c r="T41" s="330"/>
      <c r="U41" s="330"/>
      <c r="V41" s="330"/>
      <c r="W41" s="330"/>
      <c r="X41" s="330"/>
      <c r="Y41" s="330"/>
      <c r="Z41" s="330"/>
      <c r="AA41" s="330">
        <f>SUM(AB41:AK41,AM41:AQ41)</f>
        <v>0</v>
      </c>
      <c r="AB41" s="330"/>
      <c r="AC41" s="330"/>
      <c r="AD41" s="330"/>
      <c r="AE41" s="330"/>
      <c r="AF41" s="330"/>
      <c r="AG41" s="330"/>
      <c r="AH41" s="330"/>
      <c r="AI41" s="330"/>
      <c r="AJ41" s="330"/>
      <c r="AK41" s="330"/>
      <c r="AL41" s="337">
        <f>D41-BE41</f>
        <v>0</v>
      </c>
      <c r="AM41" s="330"/>
      <c r="AN41" s="330"/>
      <c r="AO41" s="330"/>
      <c r="AP41" s="330"/>
      <c r="AQ41" s="330"/>
      <c r="AR41" s="330"/>
      <c r="AS41" s="330"/>
      <c r="AT41" s="330"/>
      <c r="AU41" s="330"/>
      <c r="AV41" s="330"/>
      <c r="AW41" s="330"/>
      <c r="AX41" s="330"/>
      <c r="AY41" s="330"/>
      <c r="AZ41" s="330"/>
      <c r="BA41" s="330"/>
      <c r="BB41" s="330"/>
      <c r="BC41" s="330"/>
      <c r="BD41" s="330"/>
      <c r="BE41" s="325">
        <f>SUM(G41:Q41,S41:Z41,AM41:BD41,AB41:AK41)</f>
        <v>0</v>
      </c>
      <c r="BF41" s="314">
        <f>AL61</f>
        <v>0</v>
      </c>
      <c r="BG41" s="117">
        <f t="shared" si="14"/>
        <v>0</v>
      </c>
      <c r="BH41" s="336"/>
      <c r="BI41" s="295"/>
    </row>
    <row r="42" spans="1:61" x14ac:dyDescent="0.2">
      <c r="A42" s="319" t="s">
        <v>442</v>
      </c>
      <c r="B42" s="320" t="s">
        <v>98</v>
      </c>
      <c r="C42" s="314" t="s">
        <v>103</v>
      </c>
      <c r="D42" s="332"/>
      <c r="E42" s="328">
        <f t="shared" si="10"/>
        <v>0</v>
      </c>
      <c r="F42" s="325">
        <f t="shared" si="8"/>
        <v>0</v>
      </c>
      <c r="G42" s="330"/>
      <c r="H42" s="330"/>
      <c r="I42" s="330"/>
      <c r="J42" s="330"/>
      <c r="K42" s="330"/>
      <c r="L42" s="330"/>
      <c r="M42" s="330"/>
      <c r="N42" s="330"/>
      <c r="O42" s="330"/>
      <c r="P42" s="330"/>
      <c r="Q42" s="330"/>
      <c r="R42" s="325">
        <f>SUM(S42:Z42,AN42:BC42,AB42:AL42)</f>
        <v>0</v>
      </c>
      <c r="S42" s="330"/>
      <c r="T42" s="330"/>
      <c r="U42" s="330"/>
      <c r="V42" s="330"/>
      <c r="W42" s="330"/>
      <c r="X42" s="330"/>
      <c r="Y42" s="330"/>
      <c r="Z42" s="330"/>
      <c r="AA42" s="330">
        <f>SUM(AB42:AL42,AN42:AQ42)</f>
        <v>0</v>
      </c>
      <c r="AB42" s="330"/>
      <c r="AC42" s="330"/>
      <c r="AD42" s="330"/>
      <c r="AE42" s="330"/>
      <c r="AF42" s="330"/>
      <c r="AG42" s="330"/>
      <c r="AH42" s="330"/>
      <c r="AI42" s="330"/>
      <c r="AJ42" s="330"/>
      <c r="AK42" s="330"/>
      <c r="AL42" s="330"/>
      <c r="AM42" s="337">
        <f>D42-BE42</f>
        <v>0</v>
      </c>
      <c r="AN42" s="330"/>
      <c r="AO42" s="330"/>
      <c r="AP42" s="330"/>
      <c r="AQ42" s="330"/>
      <c r="AR42" s="330"/>
      <c r="AS42" s="330"/>
      <c r="AT42" s="330"/>
      <c r="AU42" s="330"/>
      <c r="AV42" s="330"/>
      <c r="AW42" s="330"/>
      <c r="AX42" s="330"/>
      <c r="AY42" s="330"/>
      <c r="AZ42" s="330"/>
      <c r="BA42" s="330"/>
      <c r="BB42" s="330"/>
      <c r="BC42" s="330"/>
      <c r="BD42" s="330"/>
      <c r="BE42" s="325">
        <f>SUM(G42:Q42,S42:Z42,AN42:BD42,AB42:AL42)</f>
        <v>0</v>
      </c>
      <c r="BF42" s="314">
        <f>AM61</f>
        <v>0</v>
      </c>
      <c r="BG42" s="117">
        <f t="shared" si="14"/>
        <v>0</v>
      </c>
      <c r="BH42" s="336"/>
      <c r="BI42" s="295"/>
    </row>
    <row r="43" spans="1:61" x14ac:dyDescent="0.2">
      <c r="A43" s="319" t="s">
        <v>442</v>
      </c>
      <c r="B43" s="320" t="s">
        <v>451</v>
      </c>
      <c r="C43" s="314" t="s">
        <v>48</v>
      </c>
      <c r="D43" s="332"/>
      <c r="E43" s="328">
        <f t="shared" si="10"/>
        <v>0</v>
      </c>
      <c r="F43" s="325">
        <f t="shared" si="8"/>
        <v>0</v>
      </c>
      <c r="G43" s="330"/>
      <c r="H43" s="330"/>
      <c r="I43" s="330"/>
      <c r="J43" s="330"/>
      <c r="K43" s="330"/>
      <c r="L43" s="330"/>
      <c r="M43" s="330"/>
      <c r="N43" s="330"/>
      <c r="O43" s="330"/>
      <c r="P43" s="330"/>
      <c r="Q43" s="330"/>
      <c r="R43" s="325">
        <f>SUM(S43:Z43,AO43:BC43,AB43:AM43)</f>
        <v>0</v>
      </c>
      <c r="S43" s="330"/>
      <c r="T43" s="330"/>
      <c r="U43" s="330"/>
      <c r="V43" s="330"/>
      <c r="W43" s="330"/>
      <c r="X43" s="330"/>
      <c r="Y43" s="330"/>
      <c r="Z43" s="330"/>
      <c r="AA43" s="330">
        <f>SUM(AB43:AM43,AO43:AQ43)</f>
        <v>0</v>
      </c>
      <c r="AB43" s="330"/>
      <c r="AC43" s="330"/>
      <c r="AD43" s="330"/>
      <c r="AE43" s="330"/>
      <c r="AF43" s="330"/>
      <c r="AG43" s="330"/>
      <c r="AH43" s="330"/>
      <c r="AI43" s="330"/>
      <c r="AJ43" s="330"/>
      <c r="AK43" s="330"/>
      <c r="AL43" s="330"/>
      <c r="AM43" s="330"/>
      <c r="AN43" s="337">
        <f>D43-BE43</f>
        <v>0</v>
      </c>
      <c r="AO43" s="330"/>
      <c r="AP43" s="330"/>
      <c r="AQ43" s="330"/>
      <c r="AR43" s="330"/>
      <c r="AS43" s="330"/>
      <c r="AT43" s="330"/>
      <c r="AU43" s="330"/>
      <c r="AV43" s="330"/>
      <c r="AW43" s="330"/>
      <c r="AX43" s="330"/>
      <c r="AY43" s="330"/>
      <c r="AZ43" s="330"/>
      <c r="BA43" s="330"/>
      <c r="BB43" s="330"/>
      <c r="BC43" s="330"/>
      <c r="BD43" s="330"/>
      <c r="BE43" s="325">
        <f>SUM(G43:Q43,S43:Z43,AO43:BD43,AB43:AM43)</f>
        <v>0</v>
      </c>
      <c r="BF43" s="314">
        <f>AN61</f>
        <v>0</v>
      </c>
      <c r="BG43" s="117">
        <f t="shared" si="14"/>
        <v>0</v>
      </c>
      <c r="BH43" s="336"/>
      <c r="BI43" s="295"/>
    </row>
    <row r="44" spans="1:61" x14ac:dyDescent="0.2">
      <c r="A44" s="319" t="s">
        <v>442</v>
      </c>
      <c r="B44" s="320" t="s">
        <v>452</v>
      </c>
      <c r="C44" s="314" t="s">
        <v>440</v>
      </c>
      <c r="D44" s="332"/>
      <c r="E44" s="328">
        <f t="shared" si="10"/>
        <v>0</v>
      </c>
      <c r="F44" s="325">
        <f t="shared" si="8"/>
        <v>0</v>
      </c>
      <c r="G44" s="330"/>
      <c r="H44" s="330"/>
      <c r="I44" s="330"/>
      <c r="J44" s="330"/>
      <c r="K44" s="330"/>
      <c r="L44" s="330"/>
      <c r="M44" s="330"/>
      <c r="N44" s="330"/>
      <c r="O44" s="330"/>
      <c r="P44" s="330"/>
      <c r="Q44" s="330"/>
      <c r="R44" s="325">
        <f>SUM(S44:Z44,AP44:BC44,AB44:AN44)</f>
        <v>0</v>
      </c>
      <c r="S44" s="330"/>
      <c r="T44" s="330"/>
      <c r="U44" s="330"/>
      <c r="V44" s="330"/>
      <c r="W44" s="330"/>
      <c r="X44" s="330"/>
      <c r="Y44" s="330"/>
      <c r="Z44" s="330"/>
      <c r="AA44" s="330">
        <f>SUM(AB44:AN44,AP44:AQ44)</f>
        <v>0</v>
      </c>
      <c r="AB44" s="330"/>
      <c r="AC44" s="330"/>
      <c r="AD44" s="330"/>
      <c r="AE44" s="330"/>
      <c r="AF44" s="330"/>
      <c r="AG44" s="330"/>
      <c r="AH44" s="330"/>
      <c r="AI44" s="330"/>
      <c r="AJ44" s="330"/>
      <c r="AK44" s="330"/>
      <c r="AL44" s="330"/>
      <c r="AM44" s="330"/>
      <c r="AN44" s="330"/>
      <c r="AO44" s="337">
        <f>D44-BE44</f>
        <v>0</v>
      </c>
      <c r="AP44" s="330"/>
      <c r="AQ44" s="330"/>
      <c r="AR44" s="330"/>
      <c r="AS44" s="330"/>
      <c r="AT44" s="330"/>
      <c r="AU44" s="330"/>
      <c r="AV44" s="330"/>
      <c r="AW44" s="330"/>
      <c r="AX44" s="330"/>
      <c r="AY44" s="330"/>
      <c r="AZ44" s="330"/>
      <c r="BA44" s="330"/>
      <c r="BB44" s="330"/>
      <c r="BC44" s="330"/>
      <c r="BD44" s="330"/>
      <c r="BE44" s="325">
        <f>SUM(G44:Q44,S44:Z44,AP44:BD44,AB44:AN44)</f>
        <v>0</v>
      </c>
      <c r="BF44" s="314">
        <f>AO61</f>
        <v>0</v>
      </c>
      <c r="BG44" s="117">
        <f t="shared" si="14"/>
        <v>0</v>
      </c>
      <c r="BH44" s="336"/>
      <c r="BI44" s="295"/>
    </row>
    <row r="45" spans="1:61" x14ac:dyDescent="0.2">
      <c r="A45" s="319" t="s">
        <v>442</v>
      </c>
      <c r="B45" s="320" t="s">
        <v>453</v>
      </c>
      <c r="C45" s="314" t="s">
        <v>441</v>
      </c>
      <c r="D45" s="332"/>
      <c r="E45" s="328">
        <f t="shared" si="10"/>
        <v>0</v>
      </c>
      <c r="F45" s="325">
        <f t="shared" si="8"/>
        <v>0</v>
      </c>
      <c r="G45" s="330"/>
      <c r="H45" s="330"/>
      <c r="I45" s="330"/>
      <c r="J45" s="330"/>
      <c r="K45" s="330"/>
      <c r="L45" s="330"/>
      <c r="M45" s="330"/>
      <c r="N45" s="330"/>
      <c r="O45" s="330"/>
      <c r="P45" s="330"/>
      <c r="Q45" s="330"/>
      <c r="R45" s="325">
        <f>SUM(S45:Z45,AQ45:BC45,AB45:AO45)</f>
        <v>0</v>
      </c>
      <c r="S45" s="330"/>
      <c r="T45" s="330"/>
      <c r="U45" s="330"/>
      <c r="V45" s="330"/>
      <c r="W45" s="330"/>
      <c r="X45" s="330"/>
      <c r="Y45" s="330"/>
      <c r="Z45" s="330"/>
      <c r="AA45" s="330">
        <f>SUM(AB45:AO45,AQ45)</f>
        <v>0</v>
      </c>
      <c r="AB45" s="330"/>
      <c r="AC45" s="330"/>
      <c r="AD45" s="330"/>
      <c r="AE45" s="330"/>
      <c r="AF45" s="330"/>
      <c r="AG45" s="330"/>
      <c r="AH45" s="330"/>
      <c r="AI45" s="330"/>
      <c r="AJ45" s="330"/>
      <c r="AK45" s="330"/>
      <c r="AL45" s="330"/>
      <c r="AM45" s="330"/>
      <c r="AN45" s="330"/>
      <c r="AO45" s="330"/>
      <c r="AP45" s="337">
        <f>D45-BE45</f>
        <v>0</v>
      </c>
      <c r="AQ45" s="330"/>
      <c r="AR45" s="330"/>
      <c r="AS45" s="330"/>
      <c r="AT45" s="330"/>
      <c r="AU45" s="330"/>
      <c r="AV45" s="330"/>
      <c r="AW45" s="330"/>
      <c r="AX45" s="330"/>
      <c r="AY45" s="330"/>
      <c r="AZ45" s="330"/>
      <c r="BA45" s="330"/>
      <c r="BB45" s="330"/>
      <c r="BC45" s="330"/>
      <c r="BD45" s="330"/>
      <c r="BE45" s="325">
        <f>SUM(G45:Q45,S45:Z45,AQ45:BD45,AB45:AO45)</f>
        <v>0</v>
      </c>
      <c r="BF45" s="314">
        <f>AP61</f>
        <v>0</v>
      </c>
      <c r="BG45" s="117">
        <f t="shared" si="14"/>
        <v>0</v>
      </c>
      <c r="BH45" s="336"/>
      <c r="BI45" s="295"/>
    </row>
    <row r="46" spans="1:61" x14ac:dyDescent="0.2">
      <c r="A46" s="319" t="s">
        <v>442</v>
      </c>
      <c r="B46" s="320" t="s">
        <v>345</v>
      </c>
      <c r="C46" s="314" t="s">
        <v>346</v>
      </c>
      <c r="D46" s="332"/>
      <c r="E46" s="328">
        <f t="shared" si="10"/>
        <v>0</v>
      </c>
      <c r="F46" s="325">
        <f t="shared" si="8"/>
        <v>0</v>
      </c>
      <c r="G46" s="330"/>
      <c r="H46" s="330"/>
      <c r="I46" s="330"/>
      <c r="J46" s="330"/>
      <c r="K46" s="330"/>
      <c r="L46" s="330"/>
      <c r="M46" s="330"/>
      <c r="N46" s="330"/>
      <c r="O46" s="330"/>
      <c r="P46" s="330"/>
      <c r="Q46" s="330"/>
      <c r="R46" s="325">
        <f>SUM(S46:Z46,AR46:BC46,AB46:AP46)</f>
        <v>0</v>
      </c>
      <c r="S46" s="330"/>
      <c r="T46" s="330"/>
      <c r="U46" s="330"/>
      <c r="V46" s="330"/>
      <c r="W46" s="330"/>
      <c r="X46" s="330"/>
      <c r="Y46" s="330"/>
      <c r="Z46" s="330"/>
      <c r="AA46" s="330">
        <f>SUM(AB46:AP46)</f>
        <v>0</v>
      </c>
      <c r="AB46" s="330"/>
      <c r="AC46" s="330"/>
      <c r="AD46" s="330"/>
      <c r="AE46" s="330"/>
      <c r="AF46" s="330"/>
      <c r="AG46" s="330"/>
      <c r="AH46" s="330"/>
      <c r="AI46" s="330"/>
      <c r="AJ46" s="330"/>
      <c r="AK46" s="330"/>
      <c r="AL46" s="330"/>
      <c r="AM46" s="330"/>
      <c r="AN46" s="330"/>
      <c r="AO46" s="330"/>
      <c r="AP46" s="330"/>
      <c r="AQ46" s="337">
        <f>D46-BE46</f>
        <v>0</v>
      </c>
      <c r="AR46" s="330"/>
      <c r="AS46" s="330"/>
      <c r="AT46" s="330"/>
      <c r="AU46" s="330"/>
      <c r="AV46" s="330"/>
      <c r="AW46" s="330"/>
      <c r="AX46" s="330"/>
      <c r="AY46" s="330"/>
      <c r="AZ46" s="330"/>
      <c r="BA46" s="330"/>
      <c r="BB46" s="330"/>
      <c r="BC46" s="330"/>
      <c r="BD46" s="330"/>
      <c r="BE46" s="325">
        <f>SUM(G46:Q46,S46:Z46,AR46:BD46,AB46:AP46)</f>
        <v>0</v>
      </c>
      <c r="BF46" s="314">
        <f>AQ61</f>
        <v>0</v>
      </c>
      <c r="BG46" s="117">
        <f t="shared" si="14"/>
        <v>0</v>
      </c>
      <c r="BH46" s="336"/>
      <c r="BI46" s="295"/>
    </row>
    <row r="47" spans="1:61" x14ac:dyDescent="0.2">
      <c r="A47" s="319" t="s">
        <v>138</v>
      </c>
      <c r="B47" s="320" t="s">
        <v>128</v>
      </c>
      <c r="C47" s="314" t="s">
        <v>132</v>
      </c>
      <c r="D47" s="322"/>
      <c r="E47" s="328">
        <f t="shared" si="10"/>
        <v>0</v>
      </c>
      <c r="F47" s="325">
        <f t="shared" si="8"/>
        <v>0</v>
      </c>
      <c r="G47" s="330"/>
      <c r="H47" s="330"/>
      <c r="I47" s="330"/>
      <c r="J47" s="330"/>
      <c r="K47" s="330"/>
      <c r="L47" s="330"/>
      <c r="M47" s="330"/>
      <c r="N47" s="330"/>
      <c r="O47" s="330"/>
      <c r="P47" s="330"/>
      <c r="Q47" s="330"/>
      <c r="R47" s="325">
        <f>SUM(S47:Z47,AS47:BC47,AB47:AQ47)</f>
        <v>0</v>
      </c>
      <c r="S47" s="330"/>
      <c r="T47" s="330"/>
      <c r="U47" s="330"/>
      <c r="V47" s="330"/>
      <c r="W47" s="330"/>
      <c r="X47" s="330"/>
      <c r="Y47" s="330"/>
      <c r="Z47" s="330"/>
      <c r="AA47" s="330">
        <f>SUM(AB47:AQ47)</f>
        <v>0</v>
      </c>
      <c r="AB47" s="330"/>
      <c r="AC47" s="330"/>
      <c r="AD47" s="330"/>
      <c r="AE47" s="330"/>
      <c r="AF47" s="330"/>
      <c r="AG47" s="330"/>
      <c r="AH47" s="330"/>
      <c r="AI47" s="330"/>
      <c r="AJ47" s="330"/>
      <c r="AK47" s="330"/>
      <c r="AL47" s="330"/>
      <c r="AM47" s="330"/>
      <c r="AN47" s="330"/>
      <c r="AO47" s="330"/>
      <c r="AP47" s="330"/>
      <c r="AQ47" s="330"/>
      <c r="AR47" s="329">
        <f>D47-BE47</f>
        <v>0</v>
      </c>
      <c r="AS47" s="330"/>
      <c r="AT47" s="330"/>
      <c r="AU47" s="330"/>
      <c r="AV47" s="330"/>
      <c r="AW47" s="330"/>
      <c r="AX47" s="330"/>
      <c r="AY47" s="330"/>
      <c r="AZ47" s="330"/>
      <c r="BA47" s="330"/>
      <c r="BB47" s="330"/>
      <c r="BC47" s="330"/>
      <c r="BD47" s="330"/>
      <c r="BE47" s="325">
        <f>SUM(AS47:BD47,S47:Z47,G47:Q47,AB47:AQ47)</f>
        <v>0</v>
      </c>
      <c r="BF47" s="314">
        <f>AR61</f>
        <v>0</v>
      </c>
      <c r="BG47" s="117">
        <f t="shared" si="14"/>
        <v>0</v>
      </c>
      <c r="BH47" s="336"/>
      <c r="BI47" s="295"/>
    </row>
    <row r="48" spans="1:61" x14ac:dyDescent="0.2">
      <c r="A48" s="319" t="s">
        <v>183</v>
      </c>
      <c r="B48" s="320" t="s">
        <v>161</v>
      </c>
      <c r="C48" s="314" t="s">
        <v>159</v>
      </c>
      <c r="D48" s="332"/>
      <c r="E48" s="328">
        <f t="shared" si="10"/>
        <v>0</v>
      </c>
      <c r="F48" s="325">
        <f t="shared" si="8"/>
        <v>0</v>
      </c>
      <c r="G48" s="330"/>
      <c r="H48" s="330"/>
      <c r="I48" s="330"/>
      <c r="J48" s="330"/>
      <c r="K48" s="330"/>
      <c r="L48" s="330"/>
      <c r="M48" s="330"/>
      <c r="N48" s="330"/>
      <c r="O48" s="330"/>
      <c r="P48" s="330"/>
      <c r="Q48" s="330"/>
      <c r="R48" s="325">
        <f>SUM(S48:Z48,AT48:BC48,AB48:AR48)</f>
        <v>0</v>
      </c>
      <c r="S48" s="330"/>
      <c r="T48" s="330"/>
      <c r="U48" s="330"/>
      <c r="V48" s="330"/>
      <c r="W48" s="330"/>
      <c r="X48" s="330"/>
      <c r="Y48" s="330"/>
      <c r="Z48" s="330"/>
      <c r="AA48" s="330">
        <f t="shared" ref="AA48:AA59" si="15">SUM(AB48:AQ48)</f>
        <v>0</v>
      </c>
      <c r="AB48" s="330"/>
      <c r="AC48" s="330"/>
      <c r="AD48" s="330"/>
      <c r="AE48" s="330"/>
      <c r="AF48" s="330"/>
      <c r="AG48" s="330"/>
      <c r="AH48" s="330"/>
      <c r="AI48" s="330"/>
      <c r="AJ48" s="330"/>
      <c r="AK48" s="330"/>
      <c r="AL48" s="330"/>
      <c r="AM48" s="330"/>
      <c r="AN48" s="330"/>
      <c r="AO48" s="330"/>
      <c r="AP48" s="330"/>
      <c r="AQ48" s="330"/>
      <c r="AR48" s="330"/>
      <c r="AS48" s="329">
        <f>D48-BE48</f>
        <v>0</v>
      </c>
      <c r="AT48" s="330"/>
      <c r="AU48" s="330"/>
      <c r="AV48" s="330"/>
      <c r="AW48" s="330"/>
      <c r="AX48" s="330"/>
      <c r="AY48" s="330"/>
      <c r="AZ48" s="330"/>
      <c r="BA48" s="330"/>
      <c r="BB48" s="330"/>
      <c r="BC48" s="330"/>
      <c r="BD48" s="330"/>
      <c r="BE48" s="325">
        <f>SUM(AT48:BD48,S48:Z48,G48:Q48,AB48:AR48)</f>
        <v>0</v>
      </c>
      <c r="BF48" s="314">
        <f>AS61</f>
        <v>0</v>
      </c>
      <c r="BG48" s="117">
        <f t="shared" si="14"/>
        <v>0</v>
      </c>
      <c r="BH48" s="336"/>
      <c r="BI48" s="295"/>
    </row>
    <row r="49" spans="1:61" x14ac:dyDescent="0.2">
      <c r="A49" s="319" t="s">
        <v>184</v>
      </c>
      <c r="B49" s="320" t="s">
        <v>162</v>
      </c>
      <c r="C49" s="314" t="s">
        <v>160</v>
      </c>
      <c r="D49" s="322"/>
      <c r="E49" s="328">
        <f t="shared" si="10"/>
        <v>0</v>
      </c>
      <c r="F49" s="325">
        <f t="shared" si="8"/>
        <v>0</v>
      </c>
      <c r="G49" s="330"/>
      <c r="H49" s="330"/>
      <c r="I49" s="330"/>
      <c r="J49" s="330"/>
      <c r="K49" s="330"/>
      <c r="L49" s="330"/>
      <c r="M49" s="330"/>
      <c r="N49" s="330"/>
      <c r="O49" s="330"/>
      <c r="P49" s="330"/>
      <c r="Q49" s="330"/>
      <c r="R49" s="325">
        <f>SUM(S49:Z49,AU49:BC49,AB49:AS49)</f>
        <v>0</v>
      </c>
      <c r="S49" s="330"/>
      <c r="T49" s="330"/>
      <c r="U49" s="330"/>
      <c r="V49" s="330"/>
      <c r="W49" s="330"/>
      <c r="X49" s="330"/>
      <c r="Y49" s="330"/>
      <c r="Z49" s="330"/>
      <c r="AA49" s="330">
        <f t="shared" si="15"/>
        <v>0</v>
      </c>
      <c r="AB49" s="330"/>
      <c r="AC49" s="330"/>
      <c r="AD49" s="330"/>
      <c r="AE49" s="330"/>
      <c r="AF49" s="330"/>
      <c r="AG49" s="330"/>
      <c r="AH49" s="330"/>
      <c r="AI49" s="330"/>
      <c r="AJ49" s="330"/>
      <c r="AK49" s="330"/>
      <c r="AL49" s="330"/>
      <c r="AM49" s="330"/>
      <c r="AN49" s="330"/>
      <c r="AO49" s="330"/>
      <c r="AP49" s="330"/>
      <c r="AQ49" s="330"/>
      <c r="AR49" s="330"/>
      <c r="AS49" s="330"/>
      <c r="AT49" s="329">
        <f>D49-BE49</f>
        <v>0</v>
      </c>
      <c r="AU49" s="330"/>
      <c r="AV49" s="330"/>
      <c r="AW49" s="330"/>
      <c r="AX49" s="330"/>
      <c r="AY49" s="330"/>
      <c r="AZ49" s="330"/>
      <c r="BA49" s="330"/>
      <c r="BB49" s="330"/>
      <c r="BC49" s="330"/>
      <c r="BD49" s="330"/>
      <c r="BE49" s="325">
        <f>SUM(AU49:BD49,AB49:AS49,G49:Q49,S49:Z49)</f>
        <v>0</v>
      </c>
      <c r="BF49" s="314">
        <f>AT61</f>
        <v>0</v>
      </c>
      <c r="BG49" s="117">
        <f t="shared" si="14"/>
        <v>0</v>
      </c>
      <c r="BH49" s="336"/>
      <c r="BI49" s="295"/>
    </row>
    <row r="50" spans="1:61" x14ac:dyDescent="0.2">
      <c r="A50" s="319" t="s">
        <v>185</v>
      </c>
      <c r="B50" s="320" t="s">
        <v>95</v>
      </c>
      <c r="C50" s="314" t="s">
        <v>100</v>
      </c>
      <c r="D50" s="322"/>
      <c r="E50" s="328">
        <f t="shared" si="10"/>
        <v>0</v>
      </c>
      <c r="F50" s="325">
        <f t="shared" si="8"/>
        <v>0</v>
      </c>
      <c r="G50" s="330"/>
      <c r="H50" s="330"/>
      <c r="I50" s="330"/>
      <c r="J50" s="330"/>
      <c r="K50" s="330"/>
      <c r="L50" s="330"/>
      <c r="M50" s="330"/>
      <c r="N50" s="330"/>
      <c r="O50" s="330"/>
      <c r="P50" s="330"/>
      <c r="Q50" s="330"/>
      <c r="R50" s="325">
        <f>SUM(S50:Z50,AV50:BC50,AB50:AT50)</f>
        <v>0</v>
      </c>
      <c r="S50" s="330"/>
      <c r="T50" s="330"/>
      <c r="U50" s="330"/>
      <c r="V50" s="330"/>
      <c r="W50" s="330"/>
      <c r="X50" s="330"/>
      <c r="Y50" s="330"/>
      <c r="Z50" s="330"/>
      <c r="AA50" s="330">
        <f t="shared" si="15"/>
        <v>0</v>
      </c>
      <c r="AB50" s="330"/>
      <c r="AC50" s="330"/>
      <c r="AD50" s="330"/>
      <c r="AE50" s="330"/>
      <c r="AF50" s="330"/>
      <c r="AG50" s="330"/>
      <c r="AH50" s="330"/>
      <c r="AI50" s="330"/>
      <c r="AJ50" s="330"/>
      <c r="AK50" s="330"/>
      <c r="AL50" s="330"/>
      <c r="AM50" s="330"/>
      <c r="AN50" s="330"/>
      <c r="AO50" s="330"/>
      <c r="AP50" s="330"/>
      <c r="AQ50" s="330"/>
      <c r="AR50" s="330"/>
      <c r="AS50" s="330"/>
      <c r="AT50" s="330"/>
      <c r="AU50" s="329">
        <f>D50-BE50</f>
        <v>0</v>
      </c>
      <c r="AV50" s="330"/>
      <c r="AW50" s="330"/>
      <c r="AX50" s="330"/>
      <c r="AY50" s="330"/>
      <c r="AZ50" s="330"/>
      <c r="BA50" s="330"/>
      <c r="BB50" s="330"/>
      <c r="BC50" s="330"/>
      <c r="BD50" s="330"/>
      <c r="BE50" s="325">
        <f>SUM(AV50:BD50,AB50:AT50,G50:Q50,S50:Z50)</f>
        <v>0</v>
      </c>
      <c r="BF50" s="314">
        <f>AU61</f>
        <v>0</v>
      </c>
      <c r="BG50" s="117">
        <f t="shared" si="14"/>
        <v>0</v>
      </c>
      <c r="BH50" s="336"/>
      <c r="BI50" s="295"/>
    </row>
    <row r="51" spans="1:61" x14ac:dyDescent="0.2">
      <c r="A51" s="319" t="s">
        <v>186</v>
      </c>
      <c r="B51" s="320" t="s">
        <v>96</v>
      </c>
      <c r="C51" s="314" t="s">
        <v>101</v>
      </c>
      <c r="D51" s="322"/>
      <c r="E51" s="328">
        <f t="shared" si="10"/>
        <v>0</v>
      </c>
      <c r="F51" s="325">
        <f t="shared" si="8"/>
        <v>0</v>
      </c>
      <c r="G51" s="330"/>
      <c r="H51" s="330"/>
      <c r="I51" s="330"/>
      <c r="J51" s="330"/>
      <c r="K51" s="330"/>
      <c r="L51" s="330"/>
      <c r="M51" s="330"/>
      <c r="N51" s="330"/>
      <c r="O51" s="330"/>
      <c r="P51" s="330"/>
      <c r="Q51" s="330"/>
      <c r="R51" s="325">
        <f>SUM(S51:Z51,AW51:BC51,AB51:AU51)</f>
        <v>0</v>
      </c>
      <c r="S51" s="330"/>
      <c r="T51" s="330"/>
      <c r="U51" s="330"/>
      <c r="V51" s="330"/>
      <c r="W51" s="330"/>
      <c r="X51" s="330"/>
      <c r="Y51" s="330"/>
      <c r="Z51" s="330"/>
      <c r="AA51" s="330">
        <f t="shared" si="15"/>
        <v>0</v>
      </c>
      <c r="AB51" s="331"/>
      <c r="AC51" s="331"/>
      <c r="AD51" s="331"/>
      <c r="AE51" s="331"/>
      <c r="AF51" s="331"/>
      <c r="AG51" s="331"/>
      <c r="AH51" s="331"/>
      <c r="AI51" s="331"/>
      <c r="AJ51" s="331"/>
      <c r="AK51" s="331"/>
      <c r="AL51" s="331"/>
      <c r="AM51" s="331"/>
      <c r="AN51" s="331"/>
      <c r="AO51" s="331"/>
      <c r="AP51" s="331"/>
      <c r="AQ51" s="331"/>
      <c r="AR51" s="330"/>
      <c r="AS51" s="330"/>
      <c r="AT51" s="330"/>
      <c r="AU51" s="330"/>
      <c r="AV51" s="329">
        <f>D51-BE51</f>
        <v>0</v>
      </c>
      <c r="AW51" s="330"/>
      <c r="AX51" s="330"/>
      <c r="AY51" s="330"/>
      <c r="AZ51" s="330"/>
      <c r="BA51" s="330"/>
      <c r="BB51" s="330"/>
      <c r="BC51" s="330"/>
      <c r="BD51" s="330"/>
      <c r="BE51" s="325">
        <f>SUM(AW51:BD51,AB51:AU51,G51:Q51,S51:Z51)</f>
        <v>0</v>
      </c>
      <c r="BF51" s="314">
        <f>AV61</f>
        <v>0</v>
      </c>
      <c r="BG51" s="117">
        <f t="shared" si="14"/>
        <v>0</v>
      </c>
      <c r="BH51" s="336"/>
      <c r="BI51" s="295"/>
    </row>
    <row r="52" spans="1:61" x14ac:dyDescent="0.2">
      <c r="A52" s="319" t="s">
        <v>187</v>
      </c>
      <c r="B52" s="320" t="s">
        <v>97</v>
      </c>
      <c r="C52" s="314" t="s">
        <v>105</v>
      </c>
      <c r="D52" s="322"/>
      <c r="E52" s="328">
        <f t="shared" si="10"/>
        <v>0</v>
      </c>
      <c r="F52" s="325">
        <f t="shared" si="8"/>
        <v>0</v>
      </c>
      <c r="G52" s="330"/>
      <c r="H52" s="330"/>
      <c r="I52" s="330"/>
      <c r="J52" s="330"/>
      <c r="K52" s="330"/>
      <c r="L52" s="330"/>
      <c r="M52" s="330"/>
      <c r="N52" s="330"/>
      <c r="O52" s="330"/>
      <c r="P52" s="330"/>
      <c r="Q52" s="330"/>
      <c r="R52" s="325">
        <f>SUM(S52:Z52,AX52:BC52,AB52:AV52)</f>
        <v>0</v>
      </c>
      <c r="S52" s="330"/>
      <c r="T52" s="330"/>
      <c r="U52" s="330"/>
      <c r="V52" s="330"/>
      <c r="W52" s="330"/>
      <c r="X52" s="330"/>
      <c r="Y52" s="330"/>
      <c r="Z52" s="330"/>
      <c r="AA52" s="330">
        <f t="shared" si="15"/>
        <v>0</v>
      </c>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29">
        <f>D52-BE52</f>
        <v>0</v>
      </c>
      <c r="AX52" s="330"/>
      <c r="AY52" s="330"/>
      <c r="AZ52" s="330"/>
      <c r="BA52" s="330"/>
      <c r="BB52" s="330"/>
      <c r="BC52" s="330"/>
      <c r="BD52" s="330"/>
      <c r="BE52" s="325">
        <f>SUM(AX52:BD52,AB52:AV52,G52:Q52,S52:Z52)</f>
        <v>0</v>
      </c>
      <c r="BF52" s="314">
        <f>AW61</f>
        <v>0</v>
      </c>
      <c r="BG52" s="117">
        <f t="shared" si="14"/>
        <v>0</v>
      </c>
      <c r="BH52" s="336"/>
      <c r="BI52" s="295"/>
    </row>
    <row r="53" spans="1:61" x14ac:dyDescent="0.2">
      <c r="A53" s="319" t="s">
        <v>188</v>
      </c>
      <c r="B53" s="320" t="s">
        <v>125</v>
      </c>
      <c r="C53" s="314" t="s">
        <v>102</v>
      </c>
      <c r="D53" s="322"/>
      <c r="E53" s="328">
        <f t="shared" si="10"/>
        <v>0</v>
      </c>
      <c r="F53" s="325">
        <f t="shared" si="8"/>
        <v>0</v>
      </c>
      <c r="G53" s="330"/>
      <c r="H53" s="330"/>
      <c r="I53" s="330"/>
      <c r="J53" s="330"/>
      <c r="K53" s="330"/>
      <c r="L53" s="330"/>
      <c r="M53" s="330"/>
      <c r="N53" s="330"/>
      <c r="O53" s="330"/>
      <c r="P53" s="330"/>
      <c r="Q53" s="330"/>
      <c r="R53" s="325">
        <f>SUM(S53:Z53,AY53:BC53,AB53:AW53)</f>
        <v>0</v>
      </c>
      <c r="S53" s="330"/>
      <c r="T53" s="330"/>
      <c r="U53" s="330"/>
      <c r="V53" s="330"/>
      <c r="W53" s="330"/>
      <c r="X53" s="330"/>
      <c r="Y53" s="330"/>
      <c r="Z53" s="330"/>
      <c r="AA53" s="330">
        <f t="shared" si="15"/>
        <v>0</v>
      </c>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29">
        <f>D53-BE53</f>
        <v>0</v>
      </c>
      <c r="AY53" s="330"/>
      <c r="AZ53" s="330"/>
      <c r="BA53" s="330"/>
      <c r="BB53" s="330"/>
      <c r="BC53" s="330"/>
      <c r="BD53" s="330"/>
      <c r="BE53" s="325">
        <f>SUM(AY53:BD53,S53:AW53,G53:Q53)</f>
        <v>0</v>
      </c>
      <c r="BF53" s="314">
        <f>AX61</f>
        <v>0</v>
      </c>
      <c r="BG53" s="117">
        <f t="shared" si="14"/>
        <v>0</v>
      </c>
      <c r="BH53" s="336"/>
      <c r="BI53" s="295"/>
    </row>
    <row r="54" spans="1:61" x14ac:dyDescent="0.2">
      <c r="A54" s="319" t="s">
        <v>189</v>
      </c>
      <c r="B54" s="320" t="s">
        <v>129</v>
      </c>
      <c r="C54" s="314" t="s">
        <v>126</v>
      </c>
      <c r="D54" s="332"/>
      <c r="E54" s="328">
        <f t="shared" si="10"/>
        <v>0</v>
      </c>
      <c r="F54" s="325">
        <f t="shared" si="8"/>
        <v>0</v>
      </c>
      <c r="G54" s="330"/>
      <c r="H54" s="330"/>
      <c r="I54" s="330"/>
      <c r="J54" s="330"/>
      <c r="K54" s="330"/>
      <c r="L54" s="330"/>
      <c r="M54" s="330"/>
      <c r="N54" s="330"/>
      <c r="O54" s="330"/>
      <c r="P54" s="330"/>
      <c r="Q54" s="330"/>
      <c r="R54" s="325">
        <f>SUM(S54:Z54,AZ54:BC54,AB54:AX54)</f>
        <v>0</v>
      </c>
      <c r="S54" s="330"/>
      <c r="T54" s="330"/>
      <c r="U54" s="330"/>
      <c r="V54" s="330"/>
      <c r="W54" s="330"/>
      <c r="X54" s="330"/>
      <c r="Y54" s="330"/>
      <c r="Z54" s="330"/>
      <c r="AA54" s="330">
        <f t="shared" si="15"/>
        <v>0</v>
      </c>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29">
        <f>D54-BE54</f>
        <v>0</v>
      </c>
      <c r="AZ54" s="330"/>
      <c r="BA54" s="330"/>
      <c r="BB54" s="330"/>
      <c r="BC54" s="330"/>
      <c r="BD54" s="330"/>
      <c r="BE54" s="325">
        <f>SUM(AZ54:BD54,AB54:AX54,G54:Q54,S54:Z54)</f>
        <v>0</v>
      </c>
      <c r="BF54" s="314">
        <f>AY61</f>
        <v>0</v>
      </c>
      <c r="BG54" s="117">
        <f t="shared" si="14"/>
        <v>0</v>
      </c>
      <c r="BH54" s="336"/>
      <c r="BI54" s="295"/>
    </row>
    <row r="55" spans="1:61" x14ac:dyDescent="0.2">
      <c r="A55" s="319" t="s">
        <v>196</v>
      </c>
      <c r="B55" s="320" t="s">
        <v>157</v>
      </c>
      <c r="C55" s="314" t="s">
        <v>111</v>
      </c>
      <c r="D55" s="322"/>
      <c r="E55" s="328">
        <f t="shared" si="10"/>
        <v>0</v>
      </c>
      <c r="F55" s="325">
        <f t="shared" si="8"/>
        <v>0</v>
      </c>
      <c r="G55" s="330"/>
      <c r="H55" s="330"/>
      <c r="I55" s="330"/>
      <c r="J55" s="330"/>
      <c r="K55" s="330"/>
      <c r="L55" s="330"/>
      <c r="M55" s="330"/>
      <c r="N55" s="330"/>
      <c r="O55" s="330"/>
      <c r="P55" s="330"/>
      <c r="Q55" s="330"/>
      <c r="R55" s="325">
        <f>SUM(S55:Z55,BA55:BC55,AB55:AY55)</f>
        <v>0</v>
      </c>
      <c r="S55" s="330"/>
      <c r="T55" s="330"/>
      <c r="U55" s="330"/>
      <c r="V55" s="330"/>
      <c r="W55" s="330"/>
      <c r="X55" s="330"/>
      <c r="Y55" s="330"/>
      <c r="Z55" s="330"/>
      <c r="AA55" s="330">
        <f t="shared" si="15"/>
        <v>0</v>
      </c>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29">
        <f>D55-BE55</f>
        <v>0</v>
      </c>
      <c r="BA55" s="330"/>
      <c r="BB55" s="330"/>
      <c r="BC55" s="330"/>
      <c r="BD55" s="330"/>
      <c r="BE55" s="325">
        <f>SUM(BA55:BD55,AB55:AY55,G55:Q55,S55:Z55)</f>
        <v>0</v>
      </c>
      <c r="BF55" s="314">
        <f>AZ61</f>
        <v>0</v>
      </c>
      <c r="BG55" s="117">
        <f t="shared" si="14"/>
        <v>0</v>
      </c>
      <c r="BH55" s="336"/>
      <c r="BI55" s="295"/>
    </row>
    <row r="56" spans="1:61" x14ac:dyDescent="0.2">
      <c r="A56" s="319" t="s">
        <v>197</v>
      </c>
      <c r="B56" s="320" t="s">
        <v>164</v>
      </c>
      <c r="C56" s="314" t="s">
        <v>165</v>
      </c>
      <c r="D56" s="322"/>
      <c r="E56" s="328">
        <f t="shared" si="10"/>
        <v>0</v>
      </c>
      <c r="F56" s="325">
        <f t="shared" si="8"/>
        <v>0</v>
      </c>
      <c r="G56" s="330"/>
      <c r="H56" s="330"/>
      <c r="I56" s="330"/>
      <c r="J56" s="330"/>
      <c r="K56" s="330"/>
      <c r="L56" s="330"/>
      <c r="M56" s="330"/>
      <c r="N56" s="330"/>
      <c r="O56" s="330"/>
      <c r="P56" s="330"/>
      <c r="Q56" s="330"/>
      <c r="R56" s="325">
        <f>SUM(S56:Z56,BB56:BC56,AB56:AZ56)</f>
        <v>0</v>
      </c>
      <c r="S56" s="330"/>
      <c r="T56" s="330"/>
      <c r="U56" s="330"/>
      <c r="V56" s="330"/>
      <c r="W56" s="330"/>
      <c r="X56" s="330"/>
      <c r="Y56" s="330"/>
      <c r="Z56" s="330"/>
      <c r="AA56" s="330">
        <f t="shared" si="15"/>
        <v>0</v>
      </c>
      <c r="AB56" s="330"/>
      <c r="AC56" s="330"/>
      <c r="AD56" s="330"/>
      <c r="AE56" s="330"/>
      <c r="AF56" s="330"/>
      <c r="AG56" s="330"/>
      <c r="AH56" s="330"/>
      <c r="AI56" s="330"/>
      <c r="AJ56" s="330"/>
      <c r="AK56" s="330"/>
      <c r="AL56" s="330"/>
      <c r="AM56" s="330"/>
      <c r="AN56" s="330"/>
      <c r="AO56" s="330"/>
      <c r="AP56" s="330"/>
      <c r="AQ56" s="330"/>
      <c r="AR56" s="330"/>
      <c r="AS56" s="330"/>
      <c r="AT56" s="330"/>
      <c r="AU56" s="330"/>
      <c r="AV56" s="330"/>
      <c r="AW56" s="330"/>
      <c r="AX56" s="330"/>
      <c r="AY56" s="330"/>
      <c r="AZ56" s="330"/>
      <c r="BA56" s="329">
        <f>D56-BE56</f>
        <v>0</v>
      </c>
      <c r="BB56" s="330"/>
      <c r="BC56" s="330"/>
      <c r="BD56" s="330"/>
      <c r="BE56" s="325">
        <f>SUM(BB56:BD56,AB56:AZ56,G56:Q56,S56:Z56)</f>
        <v>0</v>
      </c>
      <c r="BF56" s="314">
        <f>BA61</f>
        <v>0</v>
      </c>
      <c r="BG56" s="117">
        <f t="shared" si="14"/>
        <v>0</v>
      </c>
      <c r="BH56" s="336"/>
      <c r="BI56" s="295"/>
    </row>
    <row r="57" spans="1:61" x14ac:dyDescent="0.2">
      <c r="A57" s="319" t="s">
        <v>198</v>
      </c>
      <c r="B57" s="320" t="s">
        <v>163</v>
      </c>
      <c r="C57" s="314" t="s">
        <v>166</v>
      </c>
      <c r="D57" s="322"/>
      <c r="E57" s="328">
        <f t="shared" si="10"/>
        <v>0</v>
      </c>
      <c r="F57" s="325">
        <f t="shared" si="8"/>
        <v>0</v>
      </c>
      <c r="G57" s="330"/>
      <c r="H57" s="330"/>
      <c r="I57" s="330"/>
      <c r="J57" s="330"/>
      <c r="K57" s="330"/>
      <c r="L57" s="330"/>
      <c r="M57" s="330"/>
      <c r="N57" s="330"/>
      <c r="O57" s="330"/>
      <c r="P57" s="330"/>
      <c r="Q57" s="330"/>
      <c r="R57" s="325">
        <f>SUM(S57:Z57,BC57,AB57:BA57)</f>
        <v>0</v>
      </c>
      <c r="S57" s="330"/>
      <c r="T57" s="330"/>
      <c r="U57" s="330"/>
      <c r="V57" s="330"/>
      <c r="W57" s="330"/>
      <c r="X57" s="330"/>
      <c r="Y57" s="330"/>
      <c r="Z57" s="330"/>
      <c r="AA57" s="330">
        <f t="shared" si="15"/>
        <v>0</v>
      </c>
      <c r="AB57" s="330"/>
      <c r="AC57" s="330"/>
      <c r="AD57" s="330"/>
      <c r="AE57" s="330"/>
      <c r="AF57" s="330"/>
      <c r="AG57" s="330"/>
      <c r="AH57" s="330"/>
      <c r="AI57" s="330"/>
      <c r="AJ57" s="330"/>
      <c r="AK57" s="330"/>
      <c r="AL57" s="330"/>
      <c r="AM57" s="330"/>
      <c r="AN57" s="330"/>
      <c r="AO57" s="330"/>
      <c r="AP57" s="330"/>
      <c r="AQ57" s="330"/>
      <c r="AR57" s="330"/>
      <c r="AS57" s="330"/>
      <c r="AT57" s="330"/>
      <c r="AU57" s="330"/>
      <c r="AV57" s="331"/>
      <c r="AW57" s="330"/>
      <c r="AX57" s="330"/>
      <c r="AY57" s="330"/>
      <c r="AZ57" s="330"/>
      <c r="BA57" s="330"/>
      <c r="BB57" s="329">
        <f>D57-BE57</f>
        <v>0</v>
      </c>
      <c r="BC57" s="330"/>
      <c r="BD57" s="330"/>
      <c r="BE57" s="325">
        <f>SUM(BC57:BD57,AB57:BA57,G57:Q57,S57:Z57)</f>
        <v>0</v>
      </c>
      <c r="BF57" s="314">
        <f>BB61</f>
        <v>0</v>
      </c>
      <c r="BG57" s="117">
        <f t="shared" si="14"/>
        <v>0</v>
      </c>
      <c r="BH57" s="336"/>
      <c r="BI57" s="295"/>
    </row>
    <row r="58" spans="1:61" x14ac:dyDescent="0.2">
      <c r="A58" s="319" t="s">
        <v>199</v>
      </c>
      <c r="B58" s="320" t="s">
        <v>81</v>
      </c>
      <c r="C58" s="314" t="s">
        <v>82</v>
      </c>
      <c r="D58" s="332"/>
      <c r="E58" s="328">
        <f t="shared" si="10"/>
        <v>0</v>
      </c>
      <c r="F58" s="325">
        <f>SUM(G58:H58)</f>
        <v>0</v>
      </c>
      <c r="G58" s="330"/>
      <c r="H58" s="330"/>
      <c r="I58" s="330"/>
      <c r="J58" s="330"/>
      <c r="K58" s="330"/>
      <c r="L58" s="330"/>
      <c r="M58" s="330"/>
      <c r="N58" s="330"/>
      <c r="O58" s="330"/>
      <c r="P58" s="330"/>
      <c r="Q58" s="330"/>
      <c r="R58" s="325">
        <f>SUM(S58:Z58,AB58:BB58)</f>
        <v>0</v>
      </c>
      <c r="S58" s="330"/>
      <c r="T58" s="330"/>
      <c r="U58" s="330"/>
      <c r="V58" s="330"/>
      <c r="W58" s="330"/>
      <c r="X58" s="330"/>
      <c r="Y58" s="330"/>
      <c r="Z58" s="330"/>
      <c r="AA58" s="330">
        <f t="shared" si="15"/>
        <v>0</v>
      </c>
      <c r="AB58" s="330"/>
      <c r="AC58" s="330"/>
      <c r="AD58" s="330"/>
      <c r="AE58" s="330"/>
      <c r="AF58" s="330"/>
      <c r="AG58" s="330"/>
      <c r="AH58" s="330"/>
      <c r="AI58" s="330"/>
      <c r="AJ58" s="330"/>
      <c r="AK58" s="330"/>
      <c r="AL58" s="330"/>
      <c r="AM58" s="330"/>
      <c r="AN58" s="330"/>
      <c r="AO58" s="330"/>
      <c r="AP58" s="330"/>
      <c r="AQ58" s="330"/>
      <c r="AR58" s="330"/>
      <c r="AS58" s="330"/>
      <c r="AT58" s="330"/>
      <c r="AU58" s="330"/>
      <c r="AV58" s="330"/>
      <c r="AW58" s="330"/>
      <c r="AX58" s="330"/>
      <c r="AY58" s="330"/>
      <c r="AZ58" s="330"/>
      <c r="BA58" s="330"/>
      <c r="BB58" s="330"/>
      <c r="BC58" s="329">
        <f>D58-BE58</f>
        <v>0</v>
      </c>
      <c r="BD58" s="330"/>
      <c r="BE58" s="325">
        <f>SUM(BD58,AB58:BB58,G58:Q58,S58:Z58)</f>
        <v>0</v>
      </c>
      <c r="BF58" s="314">
        <f>BC61</f>
        <v>0</v>
      </c>
      <c r="BG58" s="117">
        <f t="shared" si="14"/>
        <v>0</v>
      </c>
      <c r="BH58" s="336"/>
      <c r="BI58" s="295"/>
    </row>
    <row r="59" spans="1:61" x14ac:dyDescent="0.2">
      <c r="A59" s="338">
        <v>3</v>
      </c>
      <c r="B59" s="339" t="s">
        <v>76</v>
      </c>
      <c r="C59" s="340" t="s">
        <v>89</v>
      </c>
      <c r="D59" s="322"/>
      <c r="E59" s="328">
        <f t="shared" si="10"/>
        <v>0</v>
      </c>
      <c r="F59" s="325">
        <f>SUM(G59:H59)</f>
        <v>0</v>
      </c>
      <c r="G59" s="330"/>
      <c r="H59" s="330"/>
      <c r="I59" s="330"/>
      <c r="J59" s="330"/>
      <c r="K59" s="330"/>
      <c r="L59" s="330"/>
      <c r="M59" s="330"/>
      <c r="N59" s="330"/>
      <c r="O59" s="330"/>
      <c r="P59" s="330"/>
      <c r="Q59" s="330"/>
      <c r="R59" s="325">
        <f>SUM(S59:Z59,AB59:BC59)</f>
        <v>0</v>
      </c>
      <c r="S59" s="330"/>
      <c r="T59" s="330"/>
      <c r="U59" s="330"/>
      <c r="V59" s="330"/>
      <c r="W59" s="330"/>
      <c r="X59" s="330"/>
      <c r="Y59" s="330"/>
      <c r="Z59" s="330"/>
      <c r="AA59" s="330">
        <f t="shared" si="15"/>
        <v>0</v>
      </c>
      <c r="AB59" s="330"/>
      <c r="AC59" s="330"/>
      <c r="AD59" s="330"/>
      <c r="AE59" s="330"/>
      <c r="AF59" s="330"/>
      <c r="AG59" s="330"/>
      <c r="AH59" s="330"/>
      <c r="AI59" s="330"/>
      <c r="AJ59" s="330"/>
      <c r="AK59" s="330"/>
      <c r="AL59" s="330"/>
      <c r="AM59" s="330"/>
      <c r="AN59" s="330"/>
      <c r="AO59" s="330"/>
      <c r="AP59" s="330"/>
      <c r="AQ59" s="330"/>
      <c r="AR59" s="330"/>
      <c r="AS59" s="330"/>
      <c r="AT59" s="330"/>
      <c r="AU59" s="330"/>
      <c r="AV59" s="330"/>
      <c r="AW59" s="330"/>
      <c r="AX59" s="330"/>
      <c r="AY59" s="330"/>
      <c r="AZ59" s="330"/>
      <c r="BA59" s="330"/>
      <c r="BB59" s="330"/>
      <c r="BC59" s="330"/>
      <c r="BD59" s="329">
        <f>D59-BE59</f>
        <v>0</v>
      </c>
      <c r="BE59" s="325">
        <f>SUM(AB59:BC59,G59:Q59,S59:Z59)</f>
        <v>0</v>
      </c>
      <c r="BF59" s="314">
        <f>BD61</f>
        <v>0</v>
      </c>
      <c r="BG59" s="117">
        <f t="shared" si="14"/>
        <v>0</v>
      </c>
      <c r="BH59" s="336"/>
      <c r="BI59" s="297"/>
    </row>
    <row r="60" spans="1:61" ht="16.5" customHeight="1" x14ac:dyDescent="0.2">
      <c r="A60" s="341"/>
      <c r="B60" s="342" t="s">
        <v>121</v>
      </c>
      <c r="C60" s="343"/>
      <c r="D60" s="330"/>
      <c r="E60" s="325">
        <f>SUM(G60:Q60)</f>
        <v>0</v>
      </c>
      <c r="F60" s="325">
        <f>SUM(G60:H60)</f>
        <v>0</v>
      </c>
      <c r="G60" s="325">
        <f>SUM(G30:G59,G10:G19,G21:G28)</f>
        <v>0</v>
      </c>
      <c r="H60" s="325">
        <f>SUM(H30:H59,H11:H19,H9,H21:H28)</f>
        <v>0</v>
      </c>
      <c r="I60" s="325">
        <f>SUM(I30:I59,I12:I19,I9:I10,I21:I28)</f>
        <v>0</v>
      </c>
      <c r="J60" s="325">
        <f>SUM(J30:J59,J13:J19,J9:J11,J21:J28)</f>
        <v>0</v>
      </c>
      <c r="K60" s="325">
        <f>SUM(K30:K59,K14:K19,K9:K12,K21:K28)</f>
        <v>0</v>
      </c>
      <c r="L60" s="325">
        <f>SUM(L30:L59,L15:L19,L9:L13,L21:L28)</f>
        <v>0</v>
      </c>
      <c r="M60" s="325">
        <f>SUM(M30:M59,M16:M19,M9:M14,M21:M28)</f>
        <v>0</v>
      </c>
      <c r="N60" s="325">
        <f>SUM(N30:N59,N17:N19,N9:N15,N21:N28)</f>
        <v>0</v>
      </c>
      <c r="O60" s="325">
        <f>SUM(O30:O59,O18:O19,O9:O16,O21:O28)</f>
        <v>0</v>
      </c>
      <c r="P60" s="325">
        <f>SUM(P30:P59,P19,P9:P17,P21:P28)</f>
        <v>0</v>
      </c>
      <c r="Q60" s="325">
        <f>SUM(Q30:Q59,Q9:Q18,Q21:Q28)</f>
        <v>0</v>
      </c>
      <c r="R60" s="325">
        <f>SUM(S60:Z60,AB60:BC60)</f>
        <v>0</v>
      </c>
      <c r="S60" s="325">
        <f>SUM(S30:S59,S9:S19,S22:S28)</f>
        <v>0</v>
      </c>
      <c r="T60" s="325">
        <f>SUM(T30:T59,T21,T9:T19,T23:T28)</f>
        <v>0</v>
      </c>
      <c r="U60" s="325">
        <f>SUM(U30:U59,U21:U22,U9:U19,U24:U28)</f>
        <v>0</v>
      </c>
      <c r="V60" s="325">
        <f>SUM(V30:V59,V21:V23,V9:V19,V25:V28)</f>
        <v>0</v>
      </c>
      <c r="W60" s="325">
        <f>SUM(W30:W59,W21:W24,W9:W19,W26:W28)</f>
        <v>0</v>
      </c>
      <c r="X60" s="325">
        <f>SUM(X30:X59,X21:X25,X9:X19,X27:X28)</f>
        <v>0</v>
      </c>
      <c r="Y60" s="325">
        <f>SUM(Y30:Y59,Y21:Y26,Y9:Y19,Y28)</f>
        <v>0</v>
      </c>
      <c r="Z60" s="325">
        <f>SUM(Z30:Z59,Z21:Z27,Z9:Z19)</f>
        <v>0</v>
      </c>
      <c r="AA60" s="325">
        <f>SUM(AA30:AA59,AA21:AA28,AA9:AA19)</f>
        <v>0</v>
      </c>
      <c r="AB60" s="325">
        <f>SUM(AB32:AB59,AB21:AB28,AB9:AB19)</f>
        <v>0</v>
      </c>
      <c r="AC60" s="325">
        <f>SUM(AC33:AC59,AC21:AC28,AC9:AC19,AC31)</f>
        <v>0</v>
      </c>
      <c r="AD60" s="325">
        <f>SUM(AD34:AD59,AD21:AD28,AD9:AD19,AD31:AD32)</f>
        <v>0</v>
      </c>
      <c r="AE60" s="325">
        <f>SUM(AE35:AE59,AE21:AE28,AE9:AE19,AE31:AE33)</f>
        <v>0</v>
      </c>
      <c r="AF60" s="325">
        <f>SUM(AF36:AF59,AF21:AF28,AF9:AF19,AF31:AF34)</f>
        <v>0</v>
      </c>
      <c r="AG60" s="325">
        <f>SUM(AG37:AG59,AG21:AG28,AG9:AG19,AG30:AG35)</f>
        <v>0</v>
      </c>
      <c r="AH60" s="325">
        <f>SUM(AH38:AH59,AH21:AH28,AH9:AH19,AH30:AH36)</f>
        <v>0</v>
      </c>
      <c r="AI60" s="325">
        <f>SUM(AI39:AI59,AI21:AI28,AI9:AI19,AI30:AI37)</f>
        <v>0</v>
      </c>
      <c r="AJ60" s="325">
        <f>SUM(AJ40:AJ59,AJ21:AJ28,AJ9:AJ19,AJ30:AJ38)</f>
        <v>0</v>
      </c>
      <c r="AK60" s="325">
        <f>SUM(AK41:AK59,AK21:AK28,AK9:AK19,AK30:AK39)</f>
        <v>0</v>
      </c>
      <c r="AL60" s="325">
        <f>SUM(AL42:AL59,AL21:AL28,AL9:AL19,AL30:AL40)</f>
        <v>0</v>
      </c>
      <c r="AM60" s="325">
        <f>SUM(AM43:AM59,AM21:AM28,AM9:AM19,AM30:AM41)</f>
        <v>0</v>
      </c>
      <c r="AN60" s="325">
        <f>SUM(AN44:AN59,AN21:AN28,AN9:AN19,AN30:AN42)</f>
        <v>0</v>
      </c>
      <c r="AO60" s="325">
        <f>SUM(AO45:AO59,AO21:AO28,AO9:AO19,AO30:AO43)</f>
        <v>0</v>
      </c>
      <c r="AP60" s="325">
        <f>SUM(AP46:AP59,AP21:AP28,AP9:AP19,AP30:AP44)</f>
        <v>0</v>
      </c>
      <c r="AQ60" s="325">
        <f>SUM(AQ47:AQ59,AQ21:AQ28,AQ9:AQ19,AQ30:AQ45)</f>
        <v>0</v>
      </c>
      <c r="AR60" s="325">
        <f>SUM(AR48:AR59,AR21:AR28,AR9:AR19,AR30:AR46)</f>
        <v>0</v>
      </c>
      <c r="AS60" s="325">
        <f>SUM(AS49:AS59,AS21:AS28,AS9:AS19,AS30:AS47)</f>
        <v>0</v>
      </c>
      <c r="AT60" s="325">
        <f>SUM(AT50:AT59,AT21:AT28,AT9:AT19,AT30:AT48)</f>
        <v>0</v>
      </c>
      <c r="AU60" s="325">
        <f>SUM(AU51:AU59,AU21:AU28,AU9:AU19,AU30:AU49)</f>
        <v>0</v>
      </c>
      <c r="AV60" s="325">
        <f>SUM(AV52:AV59,AV21:AV28,AV9:AV19,AV30:AV50)</f>
        <v>0</v>
      </c>
      <c r="AW60" s="325">
        <f>SUM(AW53:AW59,AW21:AW28,AW9:AW19,AW30:AW51)</f>
        <v>0</v>
      </c>
      <c r="AX60" s="325">
        <f>SUM(AX54:AX59,AX30:AX52,AX9:AX19,AX21:AX28)</f>
        <v>0</v>
      </c>
      <c r="AY60" s="325">
        <f>SUM(AY55:AY59,AY30:AY53,AY9:AY19,AY21:AY28)</f>
        <v>0</v>
      </c>
      <c r="AZ60" s="325">
        <f>SUM(AZ56:AZ59,AZ30:AZ54,AZ9:AZ19,AZ21:AZ28)</f>
        <v>0</v>
      </c>
      <c r="BA60" s="325">
        <f>SUM(BA57:BA59,BA30:BA55,BA9:BA19,BA21:BA28)</f>
        <v>0</v>
      </c>
      <c r="BB60" s="325">
        <f>SUM(BB58:BB59,BB30:BB56,BB9:BB19,BB21:BB28)</f>
        <v>0</v>
      </c>
      <c r="BC60" s="325">
        <f>SUM(BC59,BC30:BC57,BC9:BC19,BC21:BC28)</f>
        <v>0</v>
      </c>
      <c r="BD60" s="325">
        <f>SUM(BD30:BD58,BD9:BD19,BD21:BD28)</f>
        <v>0</v>
      </c>
      <c r="BE60" s="330"/>
      <c r="BF60" s="330"/>
      <c r="BH60" s="336"/>
      <c r="BI60" s="295"/>
    </row>
    <row r="61" spans="1:61" x14ac:dyDescent="0.2">
      <c r="A61" s="344"/>
      <c r="B61" s="345" t="s">
        <v>122</v>
      </c>
      <c r="C61" s="346"/>
      <c r="D61" s="347"/>
      <c r="E61" s="347">
        <f>E60+E7</f>
        <v>0</v>
      </c>
      <c r="F61" s="347">
        <f>F8+F60</f>
        <v>0</v>
      </c>
      <c r="G61" s="347">
        <f>G60+G9</f>
        <v>0</v>
      </c>
      <c r="H61" s="347">
        <f>H10+H60</f>
        <v>0</v>
      </c>
      <c r="I61" s="347">
        <f>I11+I60</f>
        <v>0</v>
      </c>
      <c r="J61" s="347">
        <f>J12+J60</f>
        <v>0</v>
      </c>
      <c r="K61" s="347">
        <f>K13+K60</f>
        <v>0</v>
      </c>
      <c r="L61" s="347">
        <f>L14+L60</f>
        <v>0</v>
      </c>
      <c r="M61" s="347">
        <f>M15+M60</f>
        <v>0</v>
      </c>
      <c r="N61" s="347">
        <f>N16+N60</f>
        <v>0</v>
      </c>
      <c r="O61" s="347">
        <f>O60+O17</f>
        <v>0</v>
      </c>
      <c r="P61" s="347">
        <f>P60+P18</f>
        <v>0</v>
      </c>
      <c r="Q61" s="347">
        <f>Q60+Q19</f>
        <v>0</v>
      </c>
      <c r="R61" s="347">
        <f>SUM(R60,R20)</f>
        <v>0</v>
      </c>
      <c r="S61" s="347">
        <f>S60+S21</f>
        <v>0</v>
      </c>
      <c r="T61" s="347">
        <f>T60+T22</f>
        <v>0</v>
      </c>
      <c r="U61" s="347">
        <f>U60+U23</f>
        <v>0</v>
      </c>
      <c r="V61" s="347">
        <f>+V60+V24</f>
        <v>0</v>
      </c>
      <c r="W61" s="347">
        <f>+W60+W25</f>
        <v>0</v>
      </c>
      <c r="X61" s="347">
        <f>X60+X26</f>
        <v>0</v>
      </c>
      <c r="Y61" s="347">
        <f>+Y60+Y27</f>
        <v>0</v>
      </c>
      <c r="Z61" s="347">
        <f>+Z60+Z28</f>
        <v>0</v>
      </c>
      <c r="AA61" s="347">
        <f>+AA60+AA29</f>
        <v>0</v>
      </c>
      <c r="AB61" s="347">
        <f>+AB60+AB31</f>
        <v>0</v>
      </c>
      <c r="AC61" s="347">
        <f>+AC60+AC32</f>
        <v>0</v>
      </c>
      <c r="AD61" s="347">
        <f>+AD60+AD33</f>
        <v>0</v>
      </c>
      <c r="AE61" s="347">
        <f>+AE60+AE34</f>
        <v>0</v>
      </c>
      <c r="AF61" s="347">
        <f>+AF60+AF35</f>
        <v>0</v>
      </c>
      <c r="AG61" s="347">
        <f>+AG60+AG36</f>
        <v>0</v>
      </c>
      <c r="AH61" s="347">
        <f>+AH60+AH37</f>
        <v>0</v>
      </c>
      <c r="AI61" s="347">
        <f>+AI60+AI38</f>
        <v>0</v>
      </c>
      <c r="AJ61" s="347">
        <f>+AJ60+AJ39</f>
        <v>0</v>
      </c>
      <c r="AK61" s="347">
        <f>+AK60+AK40</f>
        <v>0</v>
      </c>
      <c r="AL61" s="347">
        <f>+AL60+AL41</f>
        <v>0</v>
      </c>
      <c r="AM61" s="347">
        <f>+AM60+AM42</f>
        <v>0</v>
      </c>
      <c r="AN61" s="347">
        <f>+AN60+AN43</f>
        <v>0</v>
      </c>
      <c r="AO61" s="347">
        <f>+AO60+AO44</f>
        <v>0</v>
      </c>
      <c r="AP61" s="347">
        <f>+AP60+AP45</f>
        <v>0</v>
      </c>
      <c r="AQ61" s="347">
        <f>+AQ60+AQ46</f>
        <v>0</v>
      </c>
      <c r="AR61" s="347">
        <f>AR60+AR47</f>
        <v>0</v>
      </c>
      <c r="AS61" s="347">
        <f>AS60+AS48</f>
        <v>0</v>
      </c>
      <c r="AT61" s="347">
        <f>AT60+AT49</f>
        <v>0</v>
      </c>
      <c r="AU61" s="347">
        <f>AU60+AU50</f>
        <v>0</v>
      </c>
      <c r="AV61" s="347">
        <f>AV60+AV51</f>
        <v>0</v>
      </c>
      <c r="AW61" s="347">
        <f>AW60+AW52</f>
        <v>0</v>
      </c>
      <c r="AX61" s="347">
        <f>AX60+AX53</f>
        <v>0</v>
      </c>
      <c r="AY61" s="347">
        <f>AY60+AY54</f>
        <v>0</v>
      </c>
      <c r="AZ61" s="347">
        <f>AZ60+AZ55</f>
        <v>0</v>
      </c>
      <c r="BA61" s="347">
        <f>BA60+BA56</f>
        <v>0</v>
      </c>
      <c r="BB61" s="347">
        <f>BB60+BB57</f>
        <v>0</v>
      </c>
      <c r="BC61" s="347">
        <f>BC60+BC58</f>
        <v>0</v>
      </c>
      <c r="BD61" s="347">
        <f>BD60+BD59</f>
        <v>0</v>
      </c>
      <c r="BE61" s="347"/>
      <c r="BF61" s="347"/>
      <c r="BH61" s="336"/>
      <c r="BI61" s="295"/>
    </row>
    <row r="62" spans="1:61" ht="36.75" customHeight="1" x14ac:dyDescent="0.2">
      <c r="BH62" s="336"/>
      <c r="BI62" s="295"/>
    </row>
    <row r="63" spans="1:61" ht="31.5" customHeight="1" x14ac:dyDescent="0.2">
      <c r="B63" s="348" t="s">
        <v>171</v>
      </c>
      <c r="C63" s="349" t="s">
        <v>167</v>
      </c>
      <c r="D63" s="122"/>
      <c r="BH63" s="336"/>
      <c r="BI63" s="295"/>
    </row>
    <row r="64" spans="1:61" x14ac:dyDescent="0.2">
      <c r="B64" s="348" t="s">
        <v>172</v>
      </c>
      <c r="C64" s="349" t="s">
        <v>168</v>
      </c>
      <c r="D64" s="122"/>
      <c r="AW64" s="123"/>
      <c r="AX64" s="123"/>
      <c r="AY64" s="123"/>
      <c r="BH64" s="336"/>
      <c r="BI64" s="295"/>
    </row>
    <row r="65" spans="2:61" x14ac:dyDescent="0.2">
      <c r="B65" s="348" t="s">
        <v>173</v>
      </c>
      <c r="C65" s="349" t="s">
        <v>127</v>
      </c>
      <c r="D65" s="122"/>
      <c r="AW65" s="123"/>
      <c r="AX65" s="123"/>
      <c r="AY65" s="123"/>
      <c r="BH65" s="336"/>
      <c r="BI65" s="295"/>
    </row>
    <row r="66" spans="2:61" x14ac:dyDescent="0.2">
      <c r="AW66" s="123"/>
      <c r="AX66" s="123"/>
      <c r="AY66" s="123"/>
      <c r="BH66" s="336"/>
      <c r="BI66" s="293"/>
    </row>
    <row r="67" spans="2:61" x14ac:dyDescent="0.2">
      <c r="AW67" s="123"/>
      <c r="AX67" s="123"/>
      <c r="AY67" s="123"/>
      <c r="BH67" s="336"/>
      <c r="BI67" s="293"/>
    </row>
    <row r="68" spans="2:61" x14ac:dyDescent="0.2">
      <c r="BH68" s="336"/>
      <c r="BI68" s="293"/>
    </row>
    <row r="69" spans="2:61" x14ac:dyDescent="0.2">
      <c r="BH69" s="336"/>
      <c r="BI69" s="293"/>
    </row>
    <row r="70" spans="2:61" x14ac:dyDescent="0.2">
      <c r="BH70" s="335"/>
      <c r="BI70" s="293"/>
    </row>
    <row r="71" spans="2:61" x14ac:dyDescent="0.2">
      <c r="BH71" s="335"/>
      <c r="BI71" s="293"/>
    </row>
    <row r="72" spans="2:61" x14ac:dyDescent="0.2">
      <c r="BH72" s="335"/>
      <c r="BI72" s="295"/>
    </row>
    <row r="73" spans="2:61" x14ac:dyDescent="0.2">
      <c r="BH73" s="335"/>
      <c r="BI73" s="295"/>
    </row>
    <row r="74" spans="2:61" x14ac:dyDescent="0.2">
      <c r="BH74" s="335"/>
      <c r="BI74" s="295"/>
    </row>
    <row r="77" spans="2:61" x14ac:dyDescent="0.2">
      <c r="B77" s="126"/>
    </row>
  </sheetData>
  <sheetProtection selectLockedCells="1"/>
  <mergeCells count="11">
    <mergeCell ref="A1:B1"/>
    <mergeCell ref="A2:BE2"/>
    <mergeCell ref="A3:BF3"/>
    <mergeCell ref="BC4:BF4"/>
    <mergeCell ref="A5:A6"/>
    <mergeCell ref="B5:B6"/>
    <mergeCell ref="C5:C6"/>
    <mergeCell ref="D5:D6"/>
    <mergeCell ref="F5:BD5"/>
    <mergeCell ref="BE5:BE6"/>
    <mergeCell ref="BF5:BF6"/>
  </mergeCells>
  <pageMargins left="0.47" right="0.16" top="0.64" bottom="0.2" header="0.56999999999999995" footer="0.16"/>
  <pageSetup paperSize="8" orientation="landscape"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40"/>
  <sheetViews>
    <sheetView showZeros="0" workbookViewId="0">
      <selection activeCell="L11" sqref="L11"/>
    </sheetView>
  </sheetViews>
  <sheetFormatPr defaultColWidth="9.140625" defaultRowHeight="15.75" x14ac:dyDescent="0.25"/>
  <cols>
    <col min="1" max="1" width="9" style="836" customWidth="1"/>
    <col min="2" max="2" width="36.42578125" style="833" customWidth="1"/>
    <col min="3" max="3" width="8.140625" style="836" customWidth="1"/>
    <col min="4" max="4" width="8.140625" style="836" hidden="1" customWidth="1"/>
    <col min="5" max="5" width="10.42578125" style="836" hidden="1" customWidth="1"/>
    <col min="6" max="6" width="8.5703125" style="836" hidden="1" customWidth="1"/>
    <col min="7" max="7" width="7.85546875" style="836" hidden="1" customWidth="1"/>
    <col min="8" max="8" width="10.42578125" style="1084" customWidth="1"/>
    <col min="9" max="9" width="0.85546875" style="1084" hidden="1" customWidth="1"/>
    <col min="10" max="12" width="7.85546875" style="1084" customWidth="1"/>
    <col min="13" max="13" width="9.7109375" style="1084" customWidth="1"/>
    <col min="14" max="14" width="9.85546875" style="833" hidden="1" customWidth="1"/>
    <col min="15" max="15" width="18.5703125" style="837" hidden="1" customWidth="1"/>
    <col min="16" max="16" width="19.28515625" style="836" hidden="1" customWidth="1"/>
    <col min="17" max="17" width="11.85546875" style="833" hidden="1" customWidth="1"/>
    <col min="18" max="18" width="8.28515625" style="1071" hidden="1" customWidth="1"/>
    <col min="19" max="19" width="9.5703125" style="838" hidden="1" customWidth="1"/>
    <col min="20" max="20" width="13.140625" style="833" hidden="1" customWidth="1"/>
    <col min="21" max="22" width="7.85546875" style="833" hidden="1" customWidth="1"/>
    <col min="23" max="23" width="10.7109375" style="836" hidden="1" customWidth="1"/>
    <col min="24" max="24" width="11.5703125" style="833" hidden="1" customWidth="1"/>
    <col min="25" max="25" width="10.28515625" style="833" hidden="1" customWidth="1"/>
    <col min="26" max="33" width="7.85546875" style="833" hidden="1" customWidth="1"/>
    <col min="34" max="34" width="9.42578125" style="833" hidden="1" customWidth="1"/>
    <col min="35" max="47" width="7.85546875" style="833" hidden="1" customWidth="1"/>
    <col min="48" max="48" width="16" style="834" hidden="1" customWidth="1"/>
    <col min="49" max="49" width="18.140625" style="833" hidden="1" customWidth="1"/>
    <col min="50" max="50" width="0.140625" style="833" hidden="1" customWidth="1"/>
    <col min="51" max="51" width="18.5703125" style="833" hidden="1" customWidth="1"/>
    <col min="52" max="52" width="17.140625" style="833" hidden="1" customWidth="1"/>
    <col min="53" max="53" width="39.5703125" style="835" hidden="1" customWidth="1"/>
    <col min="54" max="54" width="17.7109375" style="833" customWidth="1"/>
    <col min="55" max="56" width="9.140625" style="833" hidden="1" customWidth="1"/>
    <col min="57" max="57" width="35.5703125" style="833" hidden="1" customWidth="1"/>
    <col min="58" max="58" width="5.7109375" style="833" hidden="1" customWidth="1"/>
    <col min="59" max="59" width="6.7109375" style="833" hidden="1" customWidth="1"/>
    <col min="60" max="62" width="9.140625" style="833" hidden="1" customWidth="1"/>
    <col min="63" max="63" width="27.42578125" style="833" customWidth="1"/>
    <col min="64" max="79" width="9.140625" style="833" customWidth="1"/>
    <col min="80" max="16384" width="9.140625" style="833"/>
  </cols>
  <sheetData>
    <row r="1" spans="1:62" x14ac:dyDescent="0.25">
      <c r="A1" s="1152" t="s">
        <v>1796</v>
      </c>
      <c r="B1" s="1152"/>
    </row>
    <row r="2" spans="1:62" x14ac:dyDescent="0.25">
      <c r="A2" s="1153" t="s">
        <v>1794</v>
      </c>
      <c r="B2" s="1153"/>
      <c r="C2" s="1153"/>
      <c r="D2" s="1153"/>
      <c r="E2" s="1153"/>
      <c r="F2" s="1153"/>
      <c r="G2" s="1153"/>
      <c r="H2" s="1153"/>
      <c r="I2" s="1153"/>
      <c r="J2" s="1153"/>
      <c r="K2" s="1153"/>
      <c r="L2" s="1153"/>
      <c r="M2" s="1153"/>
      <c r="N2" s="1153"/>
      <c r="O2" s="1153"/>
      <c r="P2" s="1153"/>
      <c r="Q2" s="1153"/>
      <c r="R2" s="1153"/>
      <c r="S2" s="1153"/>
      <c r="T2" s="1153"/>
      <c r="U2" s="831"/>
      <c r="V2" s="831"/>
      <c r="W2" s="1071"/>
      <c r="X2" s="831"/>
      <c r="Y2" s="831"/>
      <c r="Z2" s="831"/>
      <c r="AA2" s="831"/>
      <c r="AB2" s="831"/>
      <c r="AC2" s="831"/>
      <c r="AD2" s="831"/>
      <c r="AE2" s="831"/>
      <c r="AF2" s="831"/>
      <c r="AG2" s="831"/>
      <c r="AH2" s="831"/>
      <c r="AI2" s="831"/>
      <c r="AJ2" s="831"/>
      <c r="AK2" s="831"/>
      <c r="AL2" s="831"/>
      <c r="AM2" s="831"/>
      <c r="AN2" s="831"/>
      <c r="AO2" s="831"/>
      <c r="AP2" s="831"/>
    </row>
    <row r="3" spans="1:62" x14ac:dyDescent="0.25">
      <c r="A3" s="1153" t="s">
        <v>1795</v>
      </c>
      <c r="B3" s="1153"/>
      <c r="C3" s="1153"/>
      <c r="D3" s="1153"/>
      <c r="E3" s="1153"/>
      <c r="F3" s="1153"/>
      <c r="G3" s="1153"/>
      <c r="H3" s="1153"/>
      <c r="I3" s="1153"/>
      <c r="J3" s="1153"/>
      <c r="K3" s="1153"/>
      <c r="L3" s="1153"/>
      <c r="M3" s="1153"/>
      <c r="N3" s="1153"/>
      <c r="O3" s="1153"/>
      <c r="P3" s="1153"/>
      <c r="Q3" s="1153"/>
      <c r="R3" s="1153"/>
      <c r="S3" s="1153"/>
      <c r="T3" s="1153"/>
      <c r="U3" s="831"/>
      <c r="V3" s="831"/>
      <c r="W3" s="1071"/>
      <c r="X3" s="831"/>
      <c r="Y3" s="831"/>
      <c r="Z3" s="831"/>
      <c r="AA3" s="831"/>
      <c r="AB3" s="831"/>
      <c r="AC3" s="831"/>
      <c r="AD3" s="831"/>
      <c r="AE3" s="831"/>
      <c r="AF3" s="831"/>
      <c r="AG3" s="831"/>
      <c r="AH3" s="831"/>
      <c r="AI3" s="831"/>
      <c r="AJ3" s="831"/>
      <c r="AK3" s="831"/>
      <c r="AL3" s="831"/>
      <c r="AM3" s="831"/>
      <c r="AN3" s="831"/>
      <c r="AO3" s="831"/>
      <c r="AP3" s="831"/>
    </row>
    <row r="4" spans="1:62" x14ac:dyDescent="0.25">
      <c r="BA4" s="835" t="s">
        <v>662</v>
      </c>
    </row>
    <row r="5" spans="1:62" x14ac:dyDescent="0.25">
      <c r="A5" s="1269" t="s">
        <v>20</v>
      </c>
      <c r="B5" s="1269" t="s">
        <v>170</v>
      </c>
      <c r="C5" s="1269" t="s">
        <v>1798</v>
      </c>
      <c r="D5" s="1075"/>
      <c r="E5" s="1269" t="s">
        <v>1797</v>
      </c>
      <c r="F5" s="1269" t="s">
        <v>3</v>
      </c>
      <c r="G5" s="1075"/>
      <c r="H5" s="1269" t="s">
        <v>311</v>
      </c>
      <c r="I5" s="1269" t="s">
        <v>663</v>
      </c>
      <c r="J5" s="1266" t="s">
        <v>1793</v>
      </c>
      <c r="K5" s="1267"/>
      <c r="L5" s="1267"/>
      <c r="M5" s="1268"/>
      <c r="N5" s="1073"/>
      <c r="O5" s="1163" t="s">
        <v>1</v>
      </c>
      <c r="P5" s="1155" t="s">
        <v>664</v>
      </c>
      <c r="Q5" s="1155" t="s">
        <v>665</v>
      </c>
      <c r="R5" s="1155" t="s">
        <v>666</v>
      </c>
      <c r="S5" s="1155" t="s">
        <v>667</v>
      </c>
      <c r="T5" s="1155" t="s">
        <v>380</v>
      </c>
      <c r="U5" s="1155" t="s">
        <v>668</v>
      </c>
      <c r="V5" s="1155"/>
      <c r="W5" s="1155"/>
      <c r="X5" s="1155"/>
      <c r="Y5" s="1155"/>
      <c r="Z5" s="1155"/>
      <c r="AA5" s="1155"/>
      <c r="AB5" s="1155"/>
      <c r="AC5" s="1155"/>
      <c r="AD5" s="1155"/>
      <c r="AE5" s="1155"/>
      <c r="AF5" s="1155"/>
      <c r="AG5" s="1155"/>
      <c r="AH5" s="1155"/>
      <c r="AI5" s="1155"/>
      <c r="AJ5" s="1155"/>
      <c r="AK5" s="1155"/>
      <c r="AL5" s="1155"/>
      <c r="AM5" s="1155"/>
      <c r="AN5" s="1155"/>
      <c r="AO5" s="1155"/>
      <c r="AP5" s="1155"/>
      <c r="AQ5" s="841"/>
      <c r="AR5" s="841"/>
      <c r="AS5" s="841"/>
      <c r="AT5" s="841"/>
      <c r="AU5" s="841"/>
      <c r="AV5" s="842"/>
    </row>
    <row r="6" spans="1:62" s="838" customFormat="1" ht="47.25" x14ac:dyDescent="0.25">
      <c r="A6" s="1269"/>
      <c r="B6" s="1269"/>
      <c r="C6" s="1269"/>
      <c r="D6" s="1076"/>
      <c r="E6" s="1269"/>
      <c r="F6" s="1269"/>
      <c r="G6" s="1075"/>
      <c r="H6" s="1269"/>
      <c r="I6" s="1269"/>
      <c r="J6" s="1077" t="s">
        <v>86</v>
      </c>
      <c r="K6" s="1077" t="s">
        <v>26</v>
      </c>
      <c r="L6" s="1077" t="s">
        <v>27</v>
      </c>
      <c r="M6" s="1077" t="s">
        <v>240</v>
      </c>
      <c r="N6" s="844" t="s">
        <v>669</v>
      </c>
      <c r="O6" s="1164"/>
      <c r="P6" s="1155"/>
      <c r="Q6" s="1155"/>
      <c r="R6" s="1155"/>
      <c r="S6" s="1155"/>
      <c r="T6" s="1155"/>
      <c r="U6" s="1072" t="s">
        <v>670</v>
      </c>
      <c r="V6" s="1072" t="s">
        <v>26</v>
      </c>
      <c r="W6" s="1072" t="s">
        <v>56</v>
      </c>
      <c r="X6" s="1072" t="s">
        <v>44</v>
      </c>
      <c r="Y6" s="1072" t="s">
        <v>45</v>
      </c>
      <c r="Z6" s="1072" t="s">
        <v>101</v>
      </c>
      <c r="AA6" s="1072" t="s">
        <v>100</v>
      </c>
      <c r="AB6" s="1072" t="s">
        <v>105</v>
      </c>
      <c r="AC6" s="1072" t="s">
        <v>53</v>
      </c>
      <c r="AD6" s="1072" t="s">
        <v>249</v>
      </c>
      <c r="AE6" s="1072" t="s">
        <v>258</v>
      </c>
      <c r="AF6" s="1072" t="s">
        <v>159</v>
      </c>
      <c r="AG6" s="1072" t="s">
        <v>671</v>
      </c>
      <c r="AH6" s="1072" t="s">
        <v>672</v>
      </c>
      <c r="AI6" s="1072" t="s">
        <v>436</v>
      </c>
      <c r="AJ6" s="1072" t="s">
        <v>246</v>
      </c>
      <c r="AK6" s="1072" t="s">
        <v>166</v>
      </c>
      <c r="AL6" s="1072" t="s">
        <v>165</v>
      </c>
      <c r="AM6" s="1072" t="s">
        <v>78</v>
      </c>
      <c r="AN6" s="1072" t="s">
        <v>48</v>
      </c>
      <c r="AO6" s="1072" t="s">
        <v>133</v>
      </c>
      <c r="AP6" s="1072" t="s">
        <v>58</v>
      </c>
      <c r="AQ6" s="845" t="s">
        <v>103</v>
      </c>
      <c r="AR6" s="845" t="s">
        <v>245</v>
      </c>
      <c r="AS6" s="845" t="s">
        <v>437</v>
      </c>
      <c r="AT6" s="845" t="s">
        <v>346</v>
      </c>
      <c r="AU6" s="845" t="s">
        <v>438</v>
      </c>
      <c r="AV6" s="846" t="s">
        <v>380</v>
      </c>
      <c r="AW6" s="833" t="s">
        <v>673</v>
      </c>
      <c r="AX6" s="833"/>
      <c r="AY6" s="833"/>
      <c r="AZ6" s="833" t="s">
        <v>674</v>
      </c>
      <c r="BA6" s="835"/>
      <c r="BC6" s="833"/>
      <c r="BD6" s="833"/>
      <c r="BE6" s="833"/>
      <c r="BF6" s="833"/>
      <c r="BG6" s="833"/>
      <c r="BH6" s="833"/>
      <c r="BI6" s="833"/>
      <c r="BJ6" s="833"/>
    </row>
    <row r="7" spans="1:62" s="838" customFormat="1" x14ac:dyDescent="0.25">
      <c r="A7" s="1075" t="s">
        <v>241</v>
      </c>
      <c r="B7" s="1074" t="s">
        <v>113</v>
      </c>
      <c r="C7" s="1078">
        <v>2</v>
      </c>
      <c r="D7" s="1076"/>
      <c r="E7" s="1075">
        <v>6.58</v>
      </c>
      <c r="F7" s="1075">
        <v>0</v>
      </c>
      <c r="G7" s="1076">
        <v>2</v>
      </c>
      <c r="H7" s="1085">
        <v>6.58</v>
      </c>
      <c r="I7" s="1086">
        <v>4</v>
      </c>
      <c r="J7" s="1085">
        <v>3.08</v>
      </c>
      <c r="K7" s="1085">
        <v>0</v>
      </c>
      <c r="L7" s="1085">
        <v>0</v>
      </c>
      <c r="M7" s="1085">
        <v>3.5</v>
      </c>
      <c r="N7" s="849"/>
      <c r="O7" s="850"/>
      <c r="P7" s="843"/>
      <c r="Q7" s="843"/>
      <c r="R7" s="1073"/>
      <c r="S7" s="843"/>
      <c r="T7" s="843"/>
      <c r="U7" s="848"/>
      <c r="V7" s="848"/>
      <c r="W7" s="848"/>
      <c r="X7" s="848"/>
      <c r="Y7" s="848"/>
      <c r="Z7" s="848"/>
      <c r="AA7" s="848"/>
      <c r="AB7" s="848"/>
      <c r="AC7" s="848"/>
      <c r="AD7" s="848"/>
      <c r="AE7" s="848"/>
      <c r="AF7" s="848"/>
      <c r="AG7" s="848"/>
      <c r="AH7" s="848"/>
      <c r="AI7" s="848"/>
      <c r="AJ7" s="848"/>
      <c r="AK7" s="848"/>
      <c r="AL7" s="848"/>
      <c r="AM7" s="848"/>
      <c r="AN7" s="848"/>
      <c r="AO7" s="848"/>
      <c r="AP7" s="848"/>
      <c r="AQ7" s="851"/>
      <c r="AR7" s="851"/>
      <c r="AS7" s="851"/>
      <c r="AT7" s="851"/>
      <c r="AU7" s="851"/>
      <c r="AV7" s="852"/>
      <c r="AW7" s="834"/>
      <c r="AX7" s="834"/>
      <c r="AY7" s="834"/>
      <c r="AZ7" s="833"/>
      <c r="BA7" s="835"/>
      <c r="BC7" s="833"/>
      <c r="BD7" s="833"/>
      <c r="BE7" s="833"/>
      <c r="BF7" s="833"/>
      <c r="BG7" s="833"/>
      <c r="BH7" s="833"/>
      <c r="BI7" s="833"/>
      <c r="BJ7" s="833"/>
    </row>
    <row r="8" spans="1:62" s="838" customFormat="1" x14ac:dyDescent="0.25">
      <c r="A8" s="1075" t="s">
        <v>243</v>
      </c>
      <c r="B8" s="1074" t="s">
        <v>39</v>
      </c>
      <c r="C8" s="1078">
        <v>57</v>
      </c>
      <c r="D8" s="1076"/>
      <c r="E8" s="1079">
        <v>2315.5</v>
      </c>
      <c r="F8" s="1079">
        <v>0</v>
      </c>
      <c r="G8" s="1080">
        <v>110</v>
      </c>
      <c r="H8" s="1087">
        <v>2315.5</v>
      </c>
      <c r="I8" s="1088">
        <v>2045.05</v>
      </c>
      <c r="J8" s="1087">
        <v>23.93</v>
      </c>
      <c r="K8" s="1087">
        <v>0</v>
      </c>
      <c r="L8" s="1087">
        <v>0</v>
      </c>
      <c r="M8" s="1087">
        <v>2291.5699999999997</v>
      </c>
      <c r="N8" s="843"/>
      <c r="O8" s="850"/>
      <c r="P8" s="843"/>
      <c r="Q8" s="854"/>
      <c r="R8" s="1073"/>
      <c r="S8" s="859"/>
      <c r="T8" s="859"/>
      <c r="U8" s="859"/>
      <c r="V8" s="859"/>
      <c r="W8" s="859"/>
      <c r="X8" s="859"/>
      <c r="Y8" s="859"/>
      <c r="Z8" s="859"/>
      <c r="AA8" s="859"/>
      <c r="AB8" s="859"/>
      <c r="AC8" s="859"/>
      <c r="AD8" s="859"/>
      <c r="AE8" s="859"/>
      <c r="AF8" s="859"/>
      <c r="AG8" s="859"/>
      <c r="AH8" s="859"/>
      <c r="AI8" s="859"/>
      <c r="AJ8" s="859"/>
      <c r="AK8" s="859"/>
      <c r="AL8" s="859"/>
      <c r="AM8" s="859"/>
      <c r="AN8" s="859"/>
      <c r="AO8" s="859"/>
      <c r="AP8" s="859"/>
      <c r="AQ8" s="859"/>
      <c r="AR8" s="859"/>
      <c r="AS8" s="859"/>
      <c r="AT8" s="859"/>
      <c r="AU8" s="859"/>
      <c r="AV8" s="834"/>
      <c r="AW8" s="834"/>
      <c r="AX8" s="834"/>
      <c r="AY8" s="834"/>
      <c r="AZ8" s="833"/>
      <c r="BA8" s="834"/>
      <c r="BB8" s="870"/>
      <c r="BC8" s="833"/>
      <c r="BD8" s="833"/>
      <c r="BE8" s="833"/>
      <c r="BF8" s="833"/>
      <c r="BG8" s="833"/>
      <c r="BH8" s="833"/>
      <c r="BI8" s="833"/>
      <c r="BJ8" s="833"/>
    </row>
    <row r="9" spans="1:62" s="838" customFormat="1" x14ac:dyDescent="0.25">
      <c r="A9" s="1075" t="s">
        <v>270</v>
      </c>
      <c r="B9" s="1074" t="s">
        <v>559</v>
      </c>
      <c r="C9" s="1078">
        <v>2</v>
      </c>
      <c r="D9" s="1076"/>
      <c r="E9" s="1079">
        <v>12.12</v>
      </c>
      <c r="F9" s="1079">
        <v>0</v>
      </c>
      <c r="G9" s="1080">
        <v>10</v>
      </c>
      <c r="H9" s="1087">
        <v>12.12</v>
      </c>
      <c r="I9" s="1088">
        <v>14.959999999999999</v>
      </c>
      <c r="J9" s="1087">
        <v>0</v>
      </c>
      <c r="K9" s="1087">
        <v>0</v>
      </c>
      <c r="L9" s="1087">
        <v>0</v>
      </c>
      <c r="M9" s="1087">
        <v>12.12</v>
      </c>
      <c r="N9" s="854"/>
      <c r="O9" s="850"/>
      <c r="P9" s="854"/>
      <c r="Q9" s="854"/>
      <c r="R9" s="1073"/>
      <c r="S9" s="859"/>
      <c r="T9" s="859"/>
      <c r="U9" s="859"/>
      <c r="V9" s="894"/>
      <c r="W9" s="859"/>
      <c r="X9" s="894"/>
      <c r="Y9" s="859"/>
      <c r="Z9" s="859"/>
      <c r="AA9" s="859"/>
      <c r="AB9" s="859"/>
      <c r="AC9" s="859"/>
      <c r="AD9" s="859"/>
      <c r="AE9" s="859"/>
      <c r="AF9" s="859"/>
      <c r="AG9" s="859"/>
      <c r="AH9" s="894"/>
      <c r="AI9" s="859"/>
      <c r="AJ9" s="859"/>
      <c r="AK9" s="859"/>
      <c r="AL9" s="859"/>
      <c r="AM9" s="859"/>
      <c r="AN9" s="859"/>
      <c r="AO9" s="859"/>
      <c r="AP9" s="859"/>
      <c r="AQ9" s="859"/>
      <c r="AR9" s="859"/>
      <c r="AS9" s="859"/>
      <c r="AT9" s="859"/>
      <c r="AU9" s="859"/>
      <c r="AV9" s="834"/>
      <c r="AW9" s="834"/>
      <c r="AX9" s="834"/>
      <c r="AY9" s="834"/>
      <c r="AZ9" s="833"/>
      <c r="BA9" s="834"/>
      <c r="BB9" s="870"/>
      <c r="BC9" s="833"/>
      <c r="BD9" s="833"/>
      <c r="BE9" s="833"/>
      <c r="BF9" s="833"/>
      <c r="BG9" s="833"/>
      <c r="BH9" s="833"/>
      <c r="BI9" s="833"/>
      <c r="BJ9" s="833"/>
    </row>
    <row r="10" spans="1:62" s="838" customFormat="1" x14ac:dyDescent="0.25">
      <c r="A10" s="1075" t="s">
        <v>779</v>
      </c>
      <c r="B10" s="1074" t="s">
        <v>57</v>
      </c>
      <c r="C10" s="1078">
        <v>43</v>
      </c>
      <c r="D10" s="1081"/>
      <c r="E10" s="1079">
        <v>1062.3400000000001</v>
      </c>
      <c r="F10" s="1079">
        <v>0</v>
      </c>
      <c r="G10" s="1080">
        <v>246</v>
      </c>
      <c r="H10" s="1087">
        <v>1062.3399999999999</v>
      </c>
      <c r="I10" s="1088">
        <v>681.29</v>
      </c>
      <c r="J10" s="1087">
        <v>4</v>
      </c>
      <c r="K10" s="1087">
        <v>0</v>
      </c>
      <c r="L10" s="1087">
        <v>0</v>
      </c>
      <c r="M10" s="1087">
        <v>1058.3400000000001</v>
      </c>
      <c r="N10" s="855"/>
      <c r="O10" s="899"/>
      <c r="P10" s="848"/>
      <c r="Q10" s="858"/>
      <c r="R10" s="900"/>
      <c r="S10" s="858"/>
      <c r="T10" s="859"/>
      <c r="U10" s="855"/>
      <c r="V10" s="872"/>
      <c r="W10" s="855"/>
      <c r="X10" s="872"/>
      <c r="Y10" s="872"/>
      <c r="Z10" s="872"/>
      <c r="AA10" s="872"/>
      <c r="AB10" s="872"/>
      <c r="AC10" s="872"/>
      <c r="AD10" s="872"/>
      <c r="AE10" s="872"/>
      <c r="AF10" s="872"/>
      <c r="AG10" s="872"/>
      <c r="AH10" s="872"/>
      <c r="AI10" s="872"/>
      <c r="AJ10" s="872"/>
      <c r="AK10" s="872"/>
      <c r="AL10" s="872"/>
      <c r="AM10" s="872"/>
      <c r="AN10" s="872"/>
      <c r="AO10" s="872"/>
      <c r="AP10" s="872"/>
      <c r="AQ10" s="857"/>
      <c r="AR10" s="857"/>
      <c r="AS10" s="857"/>
      <c r="AT10" s="857"/>
      <c r="AU10" s="857"/>
      <c r="AV10" s="861"/>
      <c r="AW10" s="834"/>
      <c r="AX10" s="862"/>
      <c r="AY10" s="862"/>
      <c r="AZ10" s="863"/>
      <c r="BA10" s="861"/>
      <c r="BB10" s="901"/>
      <c r="BC10" s="864"/>
      <c r="BD10" s="864"/>
      <c r="BE10" s="895"/>
      <c r="BF10" s="896"/>
      <c r="BG10" s="897"/>
      <c r="BH10" s="863"/>
      <c r="BI10" s="863"/>
      <c r="BJ10" s="863"/>
    </row>
    <row r="11" spans="1:62" s="838" customFormat="1" x14ac:dyDescent="0.25">
      <c r="A11" s="1075" t="s">
        <v>857</v>
      </c>
      <c r="B11" s="1074" t="s">
        <v>17</v>
      </c>
      <c r="C11" s="1082">
        <v>41</v>
      </c>
      <c r="D11" s="1076"/>
      <c r="E11" s="1079">
        <v>3606.51</v>
      </c>
      <c r="F11" s="1079">
        <v>17.899999999999999</v>
      </c>
      <c r="G11" s="1080">
        <v>183</v>
      </c>
      <c r="H11" s="1087">
        <v>3588.61</v>
      </c>
      <c r="I11" s="1088">
        <v>1086.9899999999998</v>
      </c>
      <c r="J11" s="1087">
        <v>5.97</v>
      </c>
      <c r="K11" s="1087">
        <v>329.9</v>
      </c>
      <c r="L11" s="1087">
        <v>754.2</v>
      </c>
      <c r="M11" s="1087">
        <v>2498.54</v>
      </c>
      <c r="N11" s="854"/>
      <c r="O11" s="903"/>
      <c r="P11" s="843"/>
      <c r="Q11" s="854"/>
      <c r="R11" s="1073"/>
      <c r="S11" s="859"/>
      <c r="T11" s="859"/>
      <c r="U11" s="859"/>
      <c r="V11" s="859"/>
      <c r="W11" s="853"/>
      <c r="X11" s="859"/>
      <c r="Y11" s="859"/>
      <c r="Z11" s="859"/>
      <c r="AA11" s="859"/>
      <c r="AB11" s="859"/>
      <c r="AC11" s="859"/>
      <c r="AD11" s="859"/>
      <c r="AE11" s="859"/>
      <c r="AF11" s="859"/>
      <c r="AG11" s="859"/>
      <c r="AH11" s="859"/>
      <c r="AI11" s="859"/>
      <c r="AJ11" s="859"/>
      <c r="AK11" s="859"/>
      <c r="AL11" s="859"/>
      <c r="AM11" s="859"/>
      <c r="AN11" s="859"/>
      <c r="AO11" s="859"/>
      <c r="AP11" s="859"/>
      <c r="AQ11" s="859"/>
      <c r="AR11" s="859"/>
      <c r="AS11" s="859"/>
      <c r="AT11" s="859"/>
      <c r="AU11" s="859"/>
      <c r="AV11" s="834"/>
      <c r="AW11" s="834"/>
      <c r="AX11" s="834"/>
      <c r="AY11" s="834"/>
      <c r="AZ11" s="833"/>
      <c r="BA11" s="835"/>
      <c r="BC11" s="833"/>
      <c r="BD11" s="833"/>
      <c r="BE11" s="887"/>
      <c r="BF11" s="887"/>
      <c r="BG11" s="886"/>
      <c r="BH11" s="833"/>
      <c r="BI11" s="833"/>
      <c r="BJ11" s="833"/>
    </row>
    <row r="12" spans="1:62" s="838" customFormat="1" x14ac:dyDescent="0.25">
      <c r="A12" s="1075" t="s">
        <v>779</v>
      </c>
      <c r="B12" s="1074" t="s">
        <v>18</v>
      </c>
      <c r="C12" s="1082">
        <v>21</v>
      </c>
      <c r="D12" s="1081"/>
      <c r="E12" s="1079">
        <v>3.4200000000000004</v>
      </c>
      <c r="F12" s="1079">
        <v>0</v>
      </c>
      <c r="G12" s="1080">
        <v>168</v>
      </c>
      <c r="H12" s="1087">
        <v>3.42</v>
      </c>
      <c r="I12" s="1088">
        <v>3.6300000000000008</v>
      </c>
      <c r="J12" s="1087">
        <v>0.62</v>
      </c>
      <c r="K12" s="1087">
        <v>0</v>
      </c>
      <c r="L12" s="1087">
        <v>0</v>
      </c>
      <c r="M12" s="1087">
        <v>2.8000000000000003</v>
      </c>
      <c r="N12" s="854"/>
      <c r="O12" s="903"/>
      <c r="P12" s="843"/>
      <c r="Q12" s="854"/>
      <c r="R12" s="1073"/>
      <c r="S12" s="859"/>
      <c r="T12" s="859"/>
      <c r="U12" s="859"/>
      <c r="V12" s="859"/>
      <c r="W12" s="853"/>
      <c r="X12" s="859"/>
      <c r="Y12" s="859"/>
      <c r="Z12" s="859"/>
      <c r="AA12" s="859"/>
      <c r="AB12" s="859"/>
      <c r="AC12" s="859"/>
      <c r="AD12" s="859"/>
      <c r="AE12" s="859"/>
      <c r="AF12" s="859"/>
      <c r="AG12" s="859"/>
      <c r="AH12" s="859"/>
      <c r="AI12" s="859"/>
      <c r="AJ12" s="859"/>
      <c r="AK12" s="859"/>
      <c r="AL12" s="859"/>
      <c r="AM12" s="859"/>
      <c r="AN12" s="859"/>
      <c r="AO12" s="859"/>
      <c r="AP12" s="859"/>
      <c r="AQ12" s="859"/>
      <c r="AR12" s="859"/>
      <c r="AS12" s="859"/>
      <c r="AT12" s="859"/>
      <c r="AU12" s="859"/>
      <c r="AV12" s="834"/>
      <c r="AW12" s="834"/>
      <c r="AX12" s="834"/>
      <c r="AY12" s="834"/>
      <c r="AZ12" s="833"/>
      <c r="BA12" s="835"/>
      <c r="BC12" s="833"/>
      <c r="BD12" s="833"/>
      <c r="BE12" s="833"/>
      <c r="BF12" s="833"/>
      <c r="BG12" s="833"/>
      <c r="BH12" s="833"/>
      <c r="BI12" s="833"/>
      <c r="BJ12" s="833"/>
    </row>
    <row r="13" spans="1:62" s="838" customFormat="1" x14ac:dyDescent="0.25">
      <c r="A13" s="1075" t="s">
        <v>978</v>
      </c>
      <c r="B13" s="1074" t="s">
        <v>91</v>
      </c>
      <c r="C13" s="1082">
        <v>4</v>
      </c>
      <c r="D13" s="1081"/>
      <c r="E13" s="1079">
        <v>156.07</v>
      </c>
      <c r="F13" s="1079">
        <v>0</v>
      </c>
      <c r="G13" s="1080">
        <v>36</v>
      </c>
      <c r="H13" s="1087">
        <v>156.07</v>
      </c>
      <c r="I13" s="1088">
        <v>156.07</v>
      </c>
      <c r="J13" s="1087">
        <v>120</v>
      </c>
      <c r="K13" s="1087">
        <v>0</v>
      </c>
      <c r="L13" s="1087">
        <v>0</v>
      </c>
      <c r="M13" s="1087">
        <v>36.07</v>
      </c>
      <c r="N13" s="855"/>
      <c r="O13" s="903"/>
      <c r="P13" s="843"/>
      <c r="Q13" s="858"/>
      <c r="R13" s="900"/>
      <c r="S13" s="858"/>
      <c r="T13" s="859"/>
      <c r="U13" s="872"/>
      <c r="V13" s="872"/>
      <c r="W13" s="874"/>
      <c r="X13" s="855"/>
      <c r="Y13" s="872"/>
      <c r="Z13" s="872"/>
      <c r="AA13" s="872"/>
      <c r="AB13" s="872"/>
      <c r="AC13" s="872"/>
      <c r="AD13" s="872"/>
      <c r="AE13" s="872"/>
      <c r="AF13" s="872"/>
      <c r="AG13" s="872"/>
      <c r="AH13" s="872"/>
      <c r="AI13" s="872"/>
      <c r="AJ13" s="872"/>
      <c r="AK13" s="872"/>
      <c r="AL13" s="872"/>
      <c r="AM13" s="872"/>
      <c r="AN13" s="872"/>
      <c r="AO13" s="872"/>
      <c r="AP13" s="872"/>
      <c r="AQ13" s="857"/>
      <c r="AR13" s="857"/>
      <c r="AS13" s="857"/>
      <c r="AT13" s="857"/>
      <c r="AU13" s="857"/>
      <c r="AV13" s="861"/>
      <c r="AW13" s="834"/>
      <c r="AX13" s="862"/>
      <c r="AY13" s="862"/>
      <c r="AZ13" s="863"/>
      <c r="BA13" s="861"/>
      <c r="BB13" s="901"/>
      <c r="BC13" s="864"/>
      <c r="BD13" s="864"/>
      <c r="BE13" s="895"/>
      <c r="BF13" s="896"/>
      <c r="BG13" s="897"/>
      <c r="BH13" s="863"/>
      <c r="BI13" s="863"/>
      <c r="BJ13" s="863"/>
    </row>
    <row r="14" spans="1:62" s="838" customFormat="1" x14ac:dyDescent="0.25">
      <c r="A14" s="1075" t="s">
        <v>987</v>
      </c>
      <c r="B14" s="1074" t="s">
        <v>92</v>
      </c>
      <c r="C14" s="1078">
        <v>31</v>
      </c>
      <c r="D14" s="1076"/>
      <c r="E14" s="1079">
        <v>665.31000000000006</v>
      </c>
      <c r="F14" s="1079">
        <v>0</v>
      </c>
      <c r="G14" s="1080">
        <v>240</v>
      </c>
      <c r="H14" s="1087">
        <v>665.31</v>
      </c>
      <c r="I14" s="1088">
        <v>563.38</v>
      </c>
      <c r="J14" s="1087">
        <v>4.53</v>
      </c>
      <c r="K14" s="1087">
        <v>500</v>
      </c>
      <c r="L14" s="1087">
        <v>0</v>
      </c>
      <c r="M14" s="1087">
        <v>160.78</v>
      </c>
      <c r="N14" s="855"/>
      <c r="O14" s="850"/>
      <c r="P14" s="843"/>
      <c r="Q14" s="858"/>
      <c r="R14" s="900"/>
      <c r="S14" s="858"/>
      <c r="T14" s="859"/>
      <c r="U14" s="881"/>
      <c r="V14" s="872"/>
      <c r="W14" s="874"/>
      <c r="X14" s="881"/>
      <c r="Y14" s="872"/>
      <c r="Z14" s="872"/>
      <c r="AA14" s="872"/>
      <c r="AB14" s="872"/>
      <c r="AC14" s="872"/>
      <c r="AD14" s="872"/>
      <c r="AE14" s="872"/>
      <c r="AF14" s="872"/>
      <c r="AG14" s="872"/>
      <c r="AH14" s="872"/>
      <c r="AI14" s="872"/>
      <c r="AJ14" s="872"/>
      <c r="AK14" s="872"/>
      <c r="AL14" s="872"/>
      <c r="AM14" s="872"/>
      <c r="AN14" s="872"/>
      <c r="AO14" s="872"/>
      <c r="AP14" s="872"/>
      <c r="AQ14" s="857"/>
      <c r="AR14" s="857"/>
      <c r="AS14" s="857"/>
      <c r="AT14" s="857"/>
      <c r="AU14" s="857"/>
      <c r="AV14" s="861"/>
      <c r="AW14" s="834"/>
      <c r="AX14" s="862"/>
      <c r="AY14" s="862"/>
      <c r="AZ14" s="863"/>
      <c r="BA14" s="861"/>
      <c r="BB14" s="901"/>
      <c r="BC14" s="864"/>
      <c r="BD14" s="864"/>
      <c r="BE14" s="909"/>
      <c r="BF14" s="910"/>
      <c r="BG14" s="897"/>
      <c r="BH14" s="863"/>
      <c r="BI14" s="863"/>
      <c r="BJ14" s="863"/>
    </row>
    <row r="15" spans="1:62" s="838" customFormat="1" x14ac:dyDescent="0.25">
      <c r="A15" s="1075" t="s">
        <v>1037</v>
      </c>
      <c r="B15" s="1074" t="s">
        <v>93</v>
      </c>
      <c r="C15" s="1083">
        <v>14</v>
      </c>
      <c r="D15" s="1076"/>
      <c r="E15" s="1079">
        <v>56.36</v>
      </c>
      <c r="F15" s="1079">
        <v>0</v>
      </c>
      <c r="G15" s="1080">
        <v>154</v>
      </c>
      <c r="H15" s="1087">
        <v>56.36</v>
      </c>
      <c r="I15" s="1088">
        <v>60.370000000000005</v>
      </c>
      <c r="J15" s="1087">
        <v>0</v>
      </c>
      <c r="K15" s="1087">
        <v>0</v>
      </c>
      <c r="L15" s="1087">
        <v>0</v>
      </c>
      <c r="M15" s="1087">
        <v>56.36</v>
      </c>
      <c r="N15" s="854"/>
      <c r="O15" s="922"/>
      <c r="P15" s="843"/>
      <c r="Q15" s="854"/>
      <c r="R15" s="1073"/>
      <c r="S15" s="859"/>
      <c r="T15" s="859"/>
      <c r="U15" s="859"/>
      <c r="V15" s="859"/>
      <c r="W15" s="853"/>
      <c r="X15" s="859"/>
      <c r="Y15" s="859"/>
      <c r="Z15" s="859"/>
      <c r="AA15" s="859"/>
      <c r="AB15" s="859"/>
      <c r="AC15" s="859"/>
      <c r="AD15" s="859"/>
      <c r="AE15" s="859"/>
      <c r="AF15" s="859"/>
      <c r="AG15" s="859"/>
      <c r="AH15" s="859"/>
      <c r="AI15" s="859"/>
      <c r="AJ15" s="859"/>
      <c r="AK15" s="859"/>
      <c r="AL15" s="859"/>
      <c r="AM15" s="859"/>
      <c r="AN15" s="859"/>
      <c r="AO15" s="859"/>
      <c r="AP15" s="859"/>
      <c r="AQ15" s="859"/>
      <c r="AR15" s="859"/>
      <c r="AS15" s="859"/>
      <c r="AT15" s="859"/>
      <c r="AU15" s="859"/>
      <c r="AV15" s="834"/>
      <c r="AW15" s="834"/>
      <c r="AX15" s="834"/>
      <c r="AY15" s="834"/>
      <c r="AZ15" s="833"/>
      <c r="BA15" s="835"/>
      <c r="BC15" s="833"/>
      <c r="BD15" s="833"/>
      <c r="BE15" s="833"/>
      <c r="BF15" s="833"/>
      <c r="BG15" s="833"/>
      <c r="BH15" s="833"/>
      <c r="BI15" s="833"/>
      <c r="BJ15" s="833"/>
    </row>
    <row r="16" spans="1:62" s="838" customFormat="1" ht="28.5" x14ac:dyDescent="0.25">
      <c r="A16" s="1075" t="s">
        <v>1056</v>
      </c>
      <c r="B16" s="1074" t="s">
        <v>106</v>
      </c>
      <c r="C16" s="1082">
        <v>29</v>
      </c>
      <c r="D16" s="1076"/>
      <c r="E16" s="1079">
        <v>272.55000000000007</v>
      </c>
      <c r="F16" s="1079">
        <v>0</v>
      </c>
      <c r="G16" s="1079">
        <v>300</v>
      </c>
      <c r="H16" s="1087">
        <v>272.55</v>
      </c>
      <c r="I16" s="1087">
        <v>202.72000000000003</v>
      </c>
      <c r="J16" s="1087">
        <v>0</v>
      </c>
      <c r="K16" s="1087">
        <v>0</v>
      </c>
      <c r="L16" s="1087">
        <v>0</v>
      </c>
      <c r="M16" s="1087">
        <v>272.55000000000007</v>
      </c>
      <c r="N16" s="854"/>
      <c r="O16" s="903"/>
      <c r="P16" s="883"/>
      <c r="Q16" s="854"/>
      <c r="R16" s="1073"/>
      <c r="S16" s="859"/>
      <c r="T16" s="859"/>
      <c r="U16" s="859"/>
      <c r="V16" s="859"/>
      <c r="W16" s="859"/>
      <c r="X16" s="859"/>
      <c r="Y16" s="859"/>
      <c r="Z16" s="859"/>
      <c r="AA16" s="859"/>
      <c r="AB16" s="859"/>
      <c r="AC16" s="859"/>
      <c r="AD16" s="859"/>
      <c r="AE16" s="859"/>
      <c r="AF16" s="859"/>
      <c r="AG16" s="859"/>
      <c r="AH16" s="859"/>
      <c r="AI16" s="859"/>
      <c r="AJ16" s="859"/>
      <c r="AK16" s="859"/>
      <c r="AL16" s="859"/>
      <c r="AM16" s="859"/>
      <c r="AN16" s="859"/>
      <c r="AO16" s="859"/>
      <c r="AP16" s="859"/>
      <c r="AQ16" s="859"/>
      <c r="AR16" s="859"/>
      <c r="AS16" s="859"/>
      <c r="AT16" s="859"/>
      <c r="AU16" s="859"/>
      <c r="AV16" s="834"/>
      <c r="AW16" s="834"/>
      <c r="AX16" s="834"/>
      <c r="AY16" s="834"/>
      <c r="AZ16" s="833"/>
      <c r="BA16" s="834"/>
      <c r="BB16" s="870"/>
      <c r="BC16" s="833"/>
      <c r="BD16" s="833"/>
      <c r="BE16" s="833"/>
      <c r="BF16" s="833"/>
      <c r="BG16" s="833"/>
      <c r="BH16" s="833"/>
      <c r="BI16" s="833"/>
      <c r="BJ16" s="833"/>
    </row>
    <row r="17" spans="1:62" s="838" customFormat="1" x14ac:dyDescent="0.25">
      <c r="A17" s="1075" t="s">
        <v>1099</v>
      </c>
      <c r="B17" s="1074" t="s">
        <v>248</v>
      </c>
      <c r="C17" s="1078">
        <v>90</v>
      </c>
      <c r="D17" s="1076"/>
      <c r="E17" s="1079">
        <v>314.05999999999983</v>
      </c>
      <c r="F17" s="1079">
        <v>55.310000000000016</v>
      </c>
      <c r="G17" s="1080">
        <v>909.3</v>
      </c>
      <c r="H17" s="1087">
        <v>258.75</v>
      </c>
      <c r="I17" s="1088">
        <v>199.52999999999997</v>
      </c>
      <c r="J17" s="1087">
        <v>16.150000000000002</v>
      </c>
      <c r="K17" s="1087">
        <v>28.8</v>
      </c>
      <c r="L17" s="1087">
        <v>0</v>
      </c>
      <c r="M17" s="1087">
        <v>213.8</v>
      </c>
      <c r="N17" s="888"/>
      <c r="O17" s="850"/>
      <c r="P17" s="843"/>
      <c r="Q17" s="854"/>
      <c r="R17" s="1073"/>
      <c r="S17" s="859"/>
      <c r="T17" s="859"/>
      <c r="U17" s="859"/>
      <c r="V17" s="859"/>
      <c r="W17" s="859"/>
      <c r="X17" s="859"/>
      <c r="Y17" s="859"/>
      <c r="Z17" s="859"/>
      <c r="AA17" s="859"/>
      <c r="AB17" s="859"/>
      <c r="AC17" s="859"/>
      <c r="AD17" s="859"/>
      <c r="AE17" s="859"/>
      <c r="AF17" s="859"/>
      <c r="AG17" s="888"/>
      <c r="AH17" s="859"/>
      <c r="AI17" s="859"/>
      <c r="AJ17" s="859"/>
      <c r="AK17" s="859"/>
      <c r="AL17" s="859"/>
      <c r="AM17" s="859"/>
      <c r="AN17" s="859"/>
      <c r="AO17" s="859"/>
      <c r="AP17" s="859"/>
      <c r="AQ17" s="859"/>
      <c r="AR17" s="859"/>
      <c r="AS17" s="859"/>
      <c r="AT17" s="859"/>
      <c r="AU17" s="859"/>
      <c r="AV17" s="834"/>
      <c r="AW17" s="834"/>
      <c r="AX17" s="834"/>
      <c r="AY17" s="834" t="s">
        <v>680</v>
      </c>
      <c r="AZ17" s="833"/>
      <c r="BA17" s="834"/>
      <c r="BB17" s="870"/>
      <c r="BC17" s="833"/>
      <c r="BD17" s="833"/>
      <c r="BE17" s="833"/>
      <c r="BF17" s="833"/>
      <c r="BG17" s="833"/>
      <c r="BH17" s="833"/>
      <c r="BI17" s="833"/>
      <c r="BJ17" s="833"/>
    </row>
    <row r="18" spans="1:62" s="838" customFormat="1" x14ac:dyDescent="0.25">
      <c r="A18" s="1075" t="s">
        <v>1251</v>
      </c>
      <c r="B18" s="1074" t="s">
        <v>257</v>
      </c>
      <c r="C18" s="1078">
        <v>68</v>
      </c>
      <c r="D18" s="1076"/>
      <c r="E18" s="1079">
        <v>1169.5200000000002</v>
      </c>
      <c r="F18" s="1079">
        <v>575.15</v>
      </c>
      <c r="G18" s="1080">
        <v>938</v>
      </c>
      <c r="H18" s="1087">
        <v>594.37</v>
      </c>
      <c r="I18" s="1088">
        <v>3071.7369999999987</v>
      </c>
      <c r="J18" s="1087">
        <v>11.97</v>
      </c>
      <c r="K18" s="1087">
        <v>0</v>
      </c>
      <c r="L18" s="1087">
        <v>0</v>
      </c>
      <c r="M18" s="1087">
        <v>582.39999999999986</v>
      </c>
      <c r="N18" s="855">
        <v>2987.9399999999991</v>
      </c>
      <c r="O18" s="850"/>
      <c r="P18" s="854"/>
      <c r="Q18" s="854"/>
      <c r="R18" s="1073"/>
      <c r="S18" s="859"/>
      <c r="T18" s="859"/>
      <c r="U18" s="859"/>
      <c r="V18" s="859"/>
      <c r="W18" s="853"/>
      <c r="X18" s="906"/>
      <c r="Y18" s="859"/>
      <c r="Z18" s="859"/>
      <c r="AA18" s="859"/>
      <c r="AB18" s="859"/>
      <c r="AC18" s="859"/>
      <c r="AD18" s="859"/>
      <c r="AE18" s="859"/>
      <c r="AF18" s="859"/>
      <c r="AG18" s="859"/>
      <c r="AH18" s="859"/>
      <c r="AI18" s="859"/>
      <c r="AJ18" s="859"/>
      <c r="AK18" s="859"/>
      <c r="AL18" s="859"/>
      <c r="AM18" s="859"/>
      <c r="AN18" s="859"/>
      <c r="AO18" s="859"/>
      <c r="AP18" s="859"/>
      <c r="AQ18" s="859"/>
      <c r="AR18" s="859"/>
      <c r="AS18" s="859"/>
      <c r="AT18" s="859"/>
      <c r="AU18" s="859"/>
      <c r="AV18" s="834"/>
      <c r="AW18" s="834"/>
      <c r="AX18" s="834"/>
      <c r="AY18" s="834"/>
      <c r="AZ18" s="833"/>
      <c r="BA18" s="835"/>
      <c r="BC18" s="833"/>
      <c r="BD18" s="833"/>
      <c r="BE18" s="833"/>
      <c r="BF18" s="833"/>
      <c r="BG18" s="833"/>
      <c r="BH18" s="833"/>
      <c r="BI18" s="833"/>
      <c r="BJ18" s="833"/>
    </row>
    <row r="19" spans="1:62" s="838" customFormat="1" x14ac:dyDescent="0.25">
      <c r="A19" s="1075" t="s">
        <v>1362</v>
      </c>
      <c r="B19" s="1074" t="s">
        <v>443</v>
      </c>
      <c r="C19" s="1078">
        <v>1</v>
      </c>
      <c r="D19" s="1076"/>
      <c r="E19" s="1079">
        <v>0.05</v>
      </c>
      <c r="F19" s="1079">
        <v>0</v>
      </c>
      <c r="G19" s="1080">
        <v>15</v>
      </c>
      <c r="H19" s="1087">
        <v>0.05</v>
      </c>
      <c r="I19" s="1088">
        <v>0.02</v>
      </c>
      <c r="J19" s="1087">
        <v>0</v>
      </c>
      <c r="K19" s="1087">
        <v>0</v>
      </c>
      <c r="L19" s="1087">
        <v>0</v>
      </c>
      <c r="M19" s="1087">
        <v>0.05</v>
      </c>
      <c r="N19" s="854"/>
      <c r="O19" s="850"/>
      <c r="P19" s="843"/>
      <c r="Q19" s="854"/>
      <c r="R19" s="1073"/>
      <c r="S19" s="859"/>
      <c r="T19" s="859"/>
      <c r="U19" s="859"/>
      <c r="V19" s="859"/>
      <c r="W19" s="859"/>
      <c r="X19" s="859"/>
      <c r="Y19" s="859"/>
      <c r="Z19" s="859"/>
      <c r="AA19" s="859"/>
      <c r="AB19" s="859"/>
      <c r="AC19" s="859"/>
      <c r="AD19" s="859"/>
      <c r="AE19" s="859"/>
      <c r="AF19" s="859"/>
      <c r="AG19" s="859"/>
      <c r="AH19" s="859"/>
      <c r="AI19" s="859"/>
      <c r="AJ19" s="859"/>
      <c r="AK19" s="859"/>
      <c r="AL19" s="859"/>
      <c r="AM19" s="859"/>
      <c r="AN19" s="859"/>
      <c r="AO19" s="859"/>
      <c r="AP19" s="859"/>
      <c r="AQ19" s="859"/>
      <c r="AR19" s="859"/>
      <c r="AS19" s="859"/>
      <c r="AT19" s="859"/>
      <c r="AU19" s="859"/>
      <c r="AV19" s="834"/>
      <c r="AW19" s="834"/>
      <c r="AX19" s="834"/>
      <c r="AY19" s="834"/>
      <c r="AZ19" s="833"/>
      <c r="BA19" s="834"/>
      <c r="BB19" s="870"/>
      <c r="BC19" s="833"/>
      <c r="BD19" s="833"/>
      <c r="BE19" s="833"/>
      <c r="BF19" s="833"/>
      <c r="BG19" s="833"/>
      <c r="BH19" s="833"/>
      <c r="BI19" s="833"/>
      <c r="BJ19" s="833"/>
    </row>
    <row r="20" spans="1:62" s="838" customFormat="1" x14ac:dyDescent="0.25">
      <c r="A20" s="1075" t="s">
        <v>1364</v>
      </c>
      <c r="B20" s="1074" t="s">
        <v>444</v>
      </c>
      <c r="C20" s="1078">
        <v>3</v>
      </c>
      <c r="D20" s="1076"/>
      <c r="E20" s="1079">
        <v>0.6</v>
      </c>
      <c r="F20" s="1079">
        <v>0.14000000000000001</v>
      </c>
      <c r="G20" s="1080">
        <v>48</v>
      </c>
      <c r="H20" s="1087">
        <v>0.46</v>
      </c>
      <c r="I20" s="1088">
        <v>0.46</v>
      </c>
      <c r="J20" s="1087">
        <v>0.14000000000000001</v>
      </c>
      <c r="K20" s="1087">
        <v>0</v>
      </c>
      <c r="L20" s="1087">
        <v>0</v>
      </c>
      <c r="M20" s="1087">
        <v>0.32</v>
      </c>
      <c r="N20" s="855"/>
      <c r="O20" s="850"/>
      <c r="P20" s="843"/>
      <c r="Q20" s="902"/>
      <c r="R20" s="940"/>
      <c r="S20" s="902"/>
      <c r="T20" s="859"/>
      <c r="U20" s="872"/>
      <c r="V20" s="872"/>
      <c r="W20" s="855"/>
      <c r="X20" s="872"/>
      <c r="Y20" s="872"/>
      <c r="Z20" s="872"/>
      <c r="AA20" s="872"/>
      <c r="AB20" s="872"/>
      <c r="AC20" s="872"/>
      <c r="AD20" s="872"/>
      <c r="AE20" s="872"/>
      <c r="AF20" s="872"/>
      <c r="AG20" s="872"/>
      <c r="AH20" s="872"/>
      <c r="AI20" s="872"/>
      <c r="AJ20" s="872"/>
      <c r="AK20" s="872"/>
      <c r="AL20" s="872"/>
      <c r="AM20" s="872"/>
      <c r="AN20" s="872"/>
      <c r="AO20" s="872"/>
      <c r="AP20" s="872"/>
      <c r="AQ20" s="857"/>
      <c r="AR20" s="857"/>
      <c r="AS20" s="857"/>
      <c r="AT20" s="857"/>
      <c r="AU20" s="857"/>
      <c r="AV20" s="861"/>
      <c r="AW20" s="862"/>
      <c r="AX20" s="862"/>
      <c r="AY20" s="862"/>
      <c r="AZ20" s="863"/>
      <c r="BA20" s="861"/>
      <c r="BB20" s="901"/>
      <c r="BC20" s="864"/>
      <c r="BD20" s="864"/>
      <c r="BE20" s="833"/>
      <c r="BF20" s="833"/>
      <c r="BG20" s="833"/>
      <c r="BH20" s="863"/>
      <c r="BI20" s="863"/>
      <c r="BJ20" s="863"/>
    </row>
    <row r="21" spans="1:62" s="838" customFormat="1" ht="28.5" x14ac:dyDescent="0.25">
      <c r="A21" s="1075" t="s">
        <v>1369</v>
      </c>
      <c r="B21" s="1074" t="s">
        <v>277</v>
      </c>
      <c r="C21" s="1078">
        <v>11</v>
      </c>
      <c r="D21" s="1076"/>
      <c r="E21" s="1079">
        <v>10.18</v>
      </c>
      <c r="F21" s="1079">
        <v>7.3</v>
      </c>
      <c r="G21" s="1080">
        <v>187</v>
      </c>
      <c r="H21" s="1087">
        <v>2.88</v>
      </c>
      <c r="I21" s="1088">
        <v>4.4976000000000003</v>
      </c>
      <c r="J21" s="1087">
        <v>0.47000000000000003</v>
      </c>
      <c r="K21" s="1087">
        <v>0</v>
      </c>
      <c r="L21" s="1087">
        <v>0</v>
      </c>
      <c r="M21" s="1087">
        <v>2.4100000000000006</v>
      </c>
      <c r="N21" s="921"/>
      <c r="O21" s="850"/>
      <c r="P21" s="843"/>
      <c r="Q21" s="854"/>
      <c r="R21" s="1073"/>
      <c r="S21" s="859"/>
      <c r="T21" s="859"/>
      <c r="U21" s="859"/>
      <c r="V21" s="859"/>
      <c r="W21" s="859"/>
      <c r="X21" s="921"/>
      <c r="Y21" s="859"/>
      <c r="Z21" s="859"/>
      <c r="AA21" s="859"/>
      <c r="AB21" s="859"/>
      <c r="AC21" s="859"/>
      <c r="AD21" s="859"/>
      <c r="AE21" s="859"/>
      <c r="AF21" s="859"/>
      <c r="AG21" s="859"/>
      <c r="AH21" s="859"/>
      <c r="AI21" s="859"/>
      <c r="AJ21" s="859"/>
      <c r="AK21" s="859"/>
      <c r="AL21" s="859"/>
      <c r="AM21" s="859"/>
      <c r="AN21" s="859"/>
      <c r="AO21" s="859"/>
      <c r="AP21" s="859"/>
      <c r="AQ21" s="859"/>
      <c r="AR21" s="859"/>
      <c r="AS21" s="859"/>
      <c r="AT21" s="859"/>
      <c r="AU21" s="859"/>
      <c r="AV21" s="834"/>
      <c r="AW21" s="834"/>
      <c r="AX21" s="834"/>
      <c r="AY21" s="834"/>
      <c r="AZ21" s="833"/>
      <c r="BA21" s="834"/>
      <c r="BB21" s="870"/>
      <c r="BC21" s="833"/>
      <c r="BD21" s="833"/>
      <c r="BE21" s="833"/>
      <c r="BF21" s="833"/>
      <c r="BG21" s="833"/>
      <c r="BH21" s="833"/>
      <c r="BI21" s="833"/>
      <c r="BJ21" s="833"/>
    </row>
    <row r="22" spans="1:62" s="838" customFormat="1" x14ac:dyDescent="0.25">
      <c r="A22" s="1075" t="s">
        <v>1388</v>
      </c>
      <c r="B22" s="1074" t="s">
        <v>445</v>
      </c>
      <c r="C22" s="1078">
        <v>18</v>
      </c>
      <c r="D22" s="1076"/>
      <c r="E22" s="1079">
        <v>10.670000000000002</v>
      </c>
      <c r="F22" s="1079">
        <v>2.71</v>
      </c>
      <c r="G22" s="1080">
        <v>288</v>
      </c>
      <c r="H22" s="1087">
        <v>7.96</v>
      </c>
      <c r="I22" s="1088">
        <v>8.1300000000000008</v>
      </c>
      <c r="J22" s="1087">
        <v>2.54</v>
      </c>
      <c r="K22" s="1087">
        <v>0</v>
      </c>
      <c r="L22" s="1087">
        <v>0</v>
      </c>
      <c r="M22" s="1087">
        <v>5.4200000000000017</v>
      </c>
      <c r="N22" s="854"/>
      <c r="O22" s="850"/>
      <c r="P22" s="854"/>
      <c r="Q22" s="854"/>
      <c r="R22" s="1073"/>
      <c r="S22" s="859"/>
      <c r="T22" s="859"/>
      <c r="U22" s="859"/>
      <c r="V22" s="859"/>
      <c r="W22" s="853"/>
      <c r="X22" s="859"/>
      <c r="Y22" s="859"/>
      <c r="Z22" s="859"/>
      <c r="AA22" s="859"/>
      <c r="AB22" s="859"/>
      <c r="AC22" s="859"/>
      <c r="AD22" s="859"/>
      <c r="AE22" s="859"/>
      <c r="AF22" s="859"/>
      <c r="AG22" s="859"/>
      <c r="AH22" s="859"/>
      <c r="AI22" s="859"/>
      <c r="AJ22" s="859"/>
      <c r="AK22" s="859"/>
      <c r="AL22" s="859"/>
      <c r="AM22" s="859"/>
      <c r="AN22" s="859"/>
      <c r="AO22" s="859"/>
      <c r="AP22" s="859"/>
      <c r="AQ22" s="859"/>
      <c r="AR22" s="859"/>
      <c r="AS22" s="859"/>
      <c r="AT22" s="859"/>
      <c r="AU22" s="859"/>
      <c r="AV22" s="834"/>
      <c r="AW22" s="834"/>
      <c r="AX22" s="834"/>
      <c r="AY22" s="834"/>
      <c r="AZ22" s="833"/>
      <c r="BA22" s="835"/>
      <c r="BC22" s="833"/>
      <c r="BD22" s="833"/>
      <c r="BE22" s="887"/>
      <c r="BF22" s="887"/>
      <c r="BG22" s="886"/>
      <c r="BH22" s="833"/>
      <c r="BI22" s="833"/>
      <c r="BJ22" s="833"/>
    </row>
    <row r="23" spans="1:62" s="838" customFormat="1" x14ac:dyDescent="0.25">
      <c r="A23" s="1075" t="s">
        <v>1423</v>
      </c>
      <c r="B23" s="1074" t="s">
        <v>449</v>
      </c>
      <c r="C23" s="1082">
        <v>8</v>
      </c>
      <c r="D23" s="1076"/>
      <c r="E23" s="1079">
        <v>19.47</v>
      </c>
      <c r="F23" s="1079">
        <v>0</v>
      </c>
      <c r="G23" s="1080">
        <v>133</v>
      </c>
      <c r="H23" s="1087">
        <v>19.47</v>
      </c>
      <c r="I23" s="1088">
        <v>14.87</v>
      </c>
      <c r="J23" s="1087">
        <v>5.5</v>
      </c>
      <c r="K23" s="1087">
        <v>0</v>
      </c>
      <c r="L23" s="1087">
        <v>0</v>
      </c>
      <c r="M23" s="1087">
        <v>13.969999999999999</v>
      </c>
      <c r="N23" s="854"/>
      <c r="O23" s="903"/>
      <c r="P23" s="843"/>
      <c r="Q23" s="854"/>
      <c r="R23" s="1073"/>
      <c r="S23" s="859"/>
      <c r="T23" s="859"/>
      <c r="U23" s="894"/>
      <c r="V23" s="859"/>
      <c r="W23" s="894"/>
      <c r="X23" s="859"/>
      <c r="Y23" s="859"/>
      <c r="Z23" s="859"/>
      <c r="AA23" s="859"/>
      <c r="AB23" s="859"/>
      <c r="AC23" s="859"/>
      <c r="AD23" s="859"/>
      <c r="AE23" s="859"/>
      <c r="AF23" s="859"/>
      <c r="AG23" s="859"/>
      <c r="AH23" s="859"/>
      <c r="AI23" s="859"/>
      <c r="AJ23" s="859"/>
      <c r="AK23" s="859"/>
      <c r="AL23" s="859"/>
      <c r="AM23" s="859"/>
      <c r="AN23" s="859"/>
      <c r="AO23" s="859"/>
      <c r="AP23" s="859"/>
      <c r="AQ23" s="859"/>
      <c r="AR23" s="859"/>
      <c r="AS23" s="859"/>
      <c r="AT23" s="859"/>
      <c r="AU23" s="859"/>
      <c r="AV23" s="834"/>
      <c r="AW23" s="834"/>
      <c r="AX23" s="834"/>
      <c r="AY23" s="834"/>
      <c r="AZ23" s="833"/>
      <c r="BA23" s="834"/>
      <c r="BB23" s="870"/>
      <c r="BC23" s="833"/>
      <c r="BD23" s="833"/>
      <c r="BE23" s="833"/>
      <c r="BF23" s="833"/>
      <c r="BG23" s="833"/>
      <c r="BH23" s="833"/>
      <c r="BI23" s="833"/>
      <c r="BJ23" s="833"/>
    </row>
    <row r="24" spans="1:62" s="838" customFormat="1" x14ac:dyDescent="0.25">
      <c r="A24" s="1075" t="s">
        <v>1438</v>
      </c>
      <c r="B24" s="1074" t="s">
        <v>363</v>
      </c>
      <c r="C24" s="1078">
        <v>3</v>
      </c>
      <c r="D24" s="1076"/>
      <c r="E24" s="1079">
        <v>3.3899999999999992</v>
      </c>
      <c r="F24" s="1079">
        <v>0</v>
      </c>
      <c r="G24" s="1080">
        <v>60</v>
      </c>
      <c r="H24" s="1087">
        <v>3.39</v>
      </c>
      <c r="I24" s="1088">
        <v>0.11</v>
      </c>
      <c r="J24" s="1087">
        <v>0.54</v>
      </c>
      <c r="K24" s="1087">
        <v>0</v>
      </c>
      <c r="L24" s="1087">
        <v>0</v>
      </c>
      <c r="M24" s="1087">
        <v>2.8499999999999992</v>
      </c>
      <c r="N24" s="854"/>
      <c r="O24" s="850"/>
      <c r="P24" s="843"/>
      <c r="Q24" s="854"/>
      <c r="R24" s="1073"/>
      <c r="S24" s="859"/>
      <c r="T24" s="859"/>
      <c r="U24" s="859"/>
      <c r="V24" s="859"/>
      <c r="W24" s="859"/>
      <c r="X24" s="859"/>
      <c r="Y24" s="859"/>
      <c r="Z24" s="859"/>
      <c r="AA24" s="859"/>
      <c r="AB24" s="859"/>
      <c r="AC24" s="859"/>
      <c r="AD24" s="859"/>
      <c r="AE24" s="859"/>
      <c r="AF24" s="859"/>
      <c r="AG24" s="859"/>
      <c r="AH24" s="859"/>
      <c r="AI24" s="859"/>
      <c r="AJ24" s="859"/>
      <c r="AK24" s="859"/>
      <c r="AL24" s="859"/>
      <c r="AM24" s="859"/>
      <c r="AN24" s="859"/>
      <c r="AO24" s="859"/>
      <c r="AP24" s="859"/>
      <c r="AQ24" s="859"/>
      <c r="AR24" s="859"/>
      <c r="AS24" s="859"/>
      <c r="AT24" s="859"/>
      <c r="AU24" s="859"/>
      <c r="AV24" s="834"/>
      <c r="AW24" s="834"/>
      <c r="AX24" s="834"/>
      <c r="AY24" s="834"/>
      <c r="AZ24" s="833"/>
      <c r="BA24" s="834"/>
      <c r="BB24" s="870"/>
      <c r="BC24" s="833"/>
      <c r="BD24" s="833"/>
      <c r="BE24" s="833"/>
      <c r="BF24" s="833"/>
      <c r="BG24" s="833"/>
      <c r="BH24" s="833"/>
      <c r="BI24" s="833"/>
      <c r="BJ24" s="833"/>
    </row>
    <row r="25" spans="1:62" s="838" customFormat="1" x14ac:dyDescent="0.25">
      <c r="A25" s="1075" t="s">
        <v>1445</v>
      </c>
      <c r="B25" s="1074" t="s">
        <v>112</v>
      </c>
      <c r="C25" s="1078">
        <v>6</v>
      </c>
      <c r="D25" s="1076"/>
      <c r="E25" s="1079">
        <v>31.220000000000002</v>
      </c>
      <c r="F25" s="1079">
        <v>5.4500000000000011</v>
      </c>
      <c r="G25" s="1080">
        <v>32</v>
      </c>
      <c r="H25" s="1087">
        <v>25.77</v>
      </c>
      <c r="I25" s="1088">
        <v>12.65</v>
      </c>
      <c r="J25" s="1087">
        <v>3</v>
      </c>
      <c r="K25" s="1087">
        <v>0</v>
      </c>
      <c r="L25" s="1087">
        <v>0</v>
      </c>
      <c r="M25" s="1087">
        <v>22.77</v>
      </c>
      <c r="N25" s="888"/>
      <c r="O25" s="850"/>
      <c r="P25" s="843"/>
      <c r="Q25" s="854"/>
      <c r="R25" s="1073"/>
      <c r="S25" s="859"/>
      <c r="T25" s="859"/>
      <c r="U25" s="859"/>
      <c r="V25" s="859"/>
      <c r="W25" s="859"/>
      <c r="X25" s="859"/>
      <c r="Y25" s="859"/>
      <c r="Z25" s="859"/>
      <c r="AA25" s="859"/>
      <c r="AB25" s="859"/>
      <c r="AC25" s="859"/>
      <c r="AD25" s="859"/>
      <c r="AE25" s="859"/>
      <c r="AF25" s="859"/>
      <c r="AG25" s="859"/>
      <c r="AH25" s="859"/>
      <c r="AI25" s="859"/>
      <c r="AJ25" s="859"/>
      <c r="AK25" s="859"/>
      <c r="AL25" s="859"/>
      <c r="AM25" s="859"/>
      <c r="AN25" s="859"/>
      <c r="AO25" s="859"/>
      <c r="AP25" s="859"/>
      <c r="AQ25" s="859"/>
      <c r="AR25" s="859"/>
      <c r="AS25" s="859"/>
      <c r="AT25" s="859"/>
      <c r="AU25" s="859"/>
      <c r="AV25" s="834"/>
      <c r="AW25" s="834"/>
      <c r="AX25" s="834"/>
      <c r="AY25" s="834"/>
      <c r="AZ25" s="833"/>
      <c r="BA25" s="834"/>
      <c r="BB25" s="870"/>
      <c r="BC25" s="833"/>
      <c r="BD25" s="833"/>
      <c r="BE25" s="833"/>
      <c r="BF25" s="833"/>
      <c r="BG25" s="833"/>
      <c r="BH25" s="833"/>
      <c r="BI25" s="833"/>
      <c r="BJ25" s="833"/>
    </row>
    <row r="26" spans="1:62" s="838" customFormat="1" x14ac:dyDescent="0.25">
      <c r="A26" s="1075" t="s">
        <v>1463</v>
      </c>
      <c r="B26" s="1074" t="s">
        <v>88</v>
      </c>
      <c r="C26" s="1078">
        <v>12</v>
      </c>
      <c r="D26" s="1081"/>
      <c r="E26" s="1079">
        <v>12.079999999999998</v>
      </c>
      <c r="F26" s="1079">
        <v>0</v>
      </c>
      <c r="G26" s="1080">
        <v>264</v>
      </c>
      <c r="H26" s="1087">
        <v>12.08</v>
      </c>
      <c r="I26" s="1088">
        <v>7.7799999999999994</v>
      </c>
      <c r="J26" s="1087">
        <v>0</v>
      </c>
      <c r="K26" s="1087">
        <v>0</v>
      </c>
      <c r="L26" s="1087">
        <v>0</v>
      </c>
      <c r="M26" s="1087">
        <v>12.079999999999998</v>
      </c>
      <c r="N26" s="855"/>
      <c r="O26" s="899"/>
      <c r="P26" s="848"/>
      <c r="Q26" s="858"/>
      <c r="R26" s="900"/>
      <c r="S26" s="858"/>
      <c r="T26" s="859"/>
      <c r="U26" s="855"/>
      <c r="V26" s="872"/>
      <c r="W26" s="855"/>
      <c r="X26" s="872"/>
      <c r="Y26" s="872"/>
      <c r="Z26" s="872"/>
      <c r="AA26" s="872"/>
      <c r="AB26" s="872"/>
      <c r="AC26" s="872"/>
      <c r="AD26" s="872"/>
      <c r="AE26" s="872"/>
      <c r="AF26" s="872"/>
      <c r="AG26" s="872"/>
      <c r="AH26" s="872"/>
      <c r="AI26" s="872"/>
      <c r="AJ26" s="872"/>
      <c r="AK26" s="872"/>
      <c r="AL26" s="872"/>
      <c r="AM26" s="872"/>
      <c r="AN26" s="872"/>
      <c r="AO26" s="872"/>
      <c r="AP26" s="872"/>
      <c r="AQ26" s="857"/>
      <c r="AR26" s="857"/>
      <c r="AS26" s="857"/>
      <c r="AT26" s="857"/>
      <c r="AU26" s="857"/>
      <c r="AV26" s="861"/>
      <c r="AW26" s="834"/>
      <c r="AX26" s="862"/>
      <c r="AY26" s="862"/>
      <c r="AZ26" s="863"/>
      <c r="BA26" s="861"/>
      <c r="BB26" s="901"/>
      <c r="BC26" s="864"/>
      <c r="BD26" s="864"/>
      <c r="BE26" s="833"/>
      <c r="BF26" s="833"/>
      <c r="BG26" s="833"/>
      <c r="BH26" s="863"/>
      <c r="BI26" s="863"/>
      <c r="BJ26" s="863"/>
    </row>
    <row r="27" spans="1:62" s="838" customFormat="1" x14ac:dyDescent="0.25">
      <c r="A27" s="1075" t="s">
        <v>1483</v>
      </c>
      <c r="B27" s="1074" t="s">
        <v>98</v>
      </c>
      <c r="C27" s="1078">
        <v>6</v>
      </c>
      <c r="D27" s="1076"/>
      <c r="E27" s="1079">
        <v>14.52</v>
      </c>
      <c r="F27" s="1079">
        <v>0.39</v>
      </c>
      <c r="G27" s="1080">
        <v>115</v>
      </c>
      <c r="H27" s="1087">
        <v>14.13</v>
      </c>
      <c r="I27" s="1088">
        <v>2.37</v>
      </c>
      <c r="J27" s="1087">
        <v>0</v>
      </c>
      <c r="K27" s="1087">
        <v>0</v>
      </c>
      <c r="L27" s="1087">
        <v>0</v>
      </c>
      <c r="M27" s="1087">
        <v>14.129999999999999</v>
      </c>
      <c r="N27" s="854"/>
      <c r="O27" s="850"/>
      <c r="P27" s="854"/>
      <c r="Q27" s="854"/>
      <c r="R27" s="1073"/>
      <c r="S27" s="859"/>
      <c r="T27" s="859"/>
      <c r="U27" s="859"/>
      <c r="V27" s="859"/>
      <c r="W27" s="854"/>
      <c r="X27" s="854"/>
      <c r="Y27" s="859"/>
      <c r="Z27" s="854"/>
      <c r="AA27" s="854"/>
      <c r="AB27" s="854"/>
      <c r="AC27" s="854"/>
      <c r="AD27" s="854"/>
      <c r="AE27" s="854"/>
      <c r="AF27" s="854"/>
      <c r="AG27" s="854"/>
      <c r="AH27" s="859"/>
      <c r="AI27" s="854"/>
      <c r="AJ27" s="854"/>
      <c r="AK27" s="854"/>
      <c r="AL27" s="854"/>
      <c r="AM27" s="854"/>
      <c r="AN27" s="854"/>
      <c r="AO27" s="859"/>
      <c r="AP27" s="859"/>
      <c r="AQ27" s="854"/>
      <c r="AR27" s="859"/>
      <c r="AS27" s="854"/>
      <c r="AT27" s="854"/>
      <c r="AU27" s="854"/>
      <c r="AV27" s="834"/>
      <c r="AW27" s="834"/>
      <c r="AX27" s="834"/>
      <c r="AY27" s="834"/>
      <c r="AZ27" s="833"/>
      <c r="BA27" s="835"/>
      <c r="BC27" s="833"/>
      <c r="BD27" s="833"/>
      <c r="BE27" s="833"/>
      <c r="BF27" s="833"/>
      <c r="BG27" s="833"/>
      <c r="BH27" s="833"/>
      <c r="BI27" s="833"/>
      <c r="BJ27" s="833"/>
    </row>
    <row r="28" spans="1:62" s="838" customFormat="1" ht="28.5" x14ac:dyDescent="0.25">
      <c r="A28" s="1075" t="s">
        <v>1493</v>
      </c>
      <c r="B28" s="1074" t="s">
        <v>457</v>
      </c>
      <c r="C28" s="1082">
        <v>11</v>
      </c>
      <c r="D28" s="1076"/>
      <c r="E28" s="1079">
        <v>77.11</v>
      </c>
      <c r="F28" s="1079">
        <v>2.76</v>
      </c>
      <c r="G28" s="1080">
        <v>264</v>
      </c>
      <c r="H28" s="1087">
        <v>74.349999999999994</v>
      </c>
      <c r="I28" s="1088">
        <v>73.300000000000011</v>
      </c>
      <c r="J28" s="1087">
        <v>0</v>
      </c>
      <c r="K28" s="1087">
        <v>0</v>
      </c>
      <c r="L28" s="1087">
        <v>0</v>
      </c>
      <c r="M28" s="1087">
        <v>74.350000000000009</v>
      </c>
      <c r="N28" s="888"/>
      <c r="O28" s="903"/>
      <c r="P28" s="843"/>
      <c r="Q28" s="854"/>
      <c r="R28" s="1073"/>
      <c r="S28" s="859"/>
      <c r="T28" s="859"/>
      <c r="U28" s="859"/>
      <c r="V28" s="859"/>
      <c r="W28" s="888"/>
      <c r="X28" s="859"/>
      <c r="Y28" s="859"/>
      <c r="Z28" s="859"/>
      <c r="AA28" s="859"/>
      <c r="AB28" s="859"/>
      <c r="AC28" s="859"/>
      <c r="AD28" s="859"/>
      <c r="AE28" s="859"/>
      <c r="AF28" s="859"/>
      <c r="AG28" s="859"/>
      <c r="AH28" s="859"/>
      <c r="AI28" s="859"/>
      <c r="AJ28" s="859"/>
      <c r="AK28" s="859"/>
      <c r="AL28" s="859"/>
      <c r="AM28" s="859"/>
      <c r="AN28" s="859"/>
      <c r="AO28" s="859"/>
      <c r="AP28" s="859"/>
      <c r="AQ28" s="859"/>
      <c r="AR28" s="859"/>
      <c r="AS28" s="859"/>
      <c r="AT28" s="859"/>
      <c r="AU28" s="859"/>
      <c r="AV28" s="834"/>
      <c r="AW28" s="834"/>
      <c r="AX28" s="834"/>
      <c r="AY28" s="834"/>
      <c r="AZ28" s="833"/>
      <c r="BA28" s="834"/>
      <c r="BB28" s="870"/>
      <c r="BC28" s="833"/>
      <c r="BD28" s="833"/>
      <c r="BE28" s="833"/>
      <c r="BF28" s="833"/>
      <c r="BG28" s="833"/>
      <c r="BH28" s="833"/>
      <c r="BI28" s="833"/>
      <c r="BJ28" s="833"/>
    </row>
    <row r="29" spans="1:62" s="838" customFormat="1" x14ac:dyDescent="0.25">
      <c r="A29" s="1075" t="s">
        <v>1508</v>
      </c>
      <c r="B29" s="1074" t="s">
        <v>561</v>
      </c>
      <c r="C29" s="1082">
        <v>1</v>
      </c>
      <c r="D29" s="1076"/>
      <c r="E29" s="1079">
        <v>0.09</v>
      </c>
      <c r="F29" s="1079">
        <v>0</v>
      </c>
      <c r="G29" s="1080">
        <v>25</v>
      </c>
      <c r="H29" s="1087">
        <v>0.09</v>
      </c>
      <c r="I29" s="1088">
        <v>0.05</v>
      </c>
      <c r="J29" s="1087">
        <v>0</v>
      </c>
      <c r="K29" s="1087">
        <v>0</v>
      </c>
      <c r="L29" s="1087">
        <v>0</v>
      </c>
      <c r="M29" s="1087">
        <v>0.09</v>
      </c>
      <c r="N29" s="888"/>
      <c r="O29" s="903"/>
      <c r="P29" s="843"/>
      <c r="Q29" s="854"/>
      <c r="R29" s="1073"/>
      <c r="S29" s="859"/>
      <c r="T29" s="859"/>
      <c r="U29" s="859"/>
      <c r="V29" s="859"/>
      <c r="W29" s="859"/>
      <c r="X29" s="859"/>
      <c r="Y29" s="859"/>
      <c r="Z29" s="859"/>
      <c r="AA29" s="859"/>
      <c r="AB29" s="859"/>
      <c r="AC29" s="859"/>
      <c r="AD29" s="859"/>
      <c r="AE29" s="859"/>
      <c r="AF29" s="859"/>
      <c r="AG29" s="859"/>
      <c r="AH29" s="859"/>
      <c r="AI29" s="859"/>
      <c r="AJ29" s="859"/>
      <c r="AK29" s="859"/>
      <c r="AL29" s="859"/>
      <c r="AM29" s="859"/>
      <c r="AN29" s="859"/>
      <c r="AO29" s="859"/>
      <c r="AP29" s="859"/>
      <c r="AQ29" s="859"/>
      <c r="AR29" s="859"/>
      <c r="AS29" s="859"/>
      <c r="AT29" s="859"/>
      <c r="AU29" s="859"/>
      <c r="AV29" s="834"/>
      <c r="AW29" s="834"/>
      <c r="AX29" s="834"/>
      <c r="AY29" s="834"/>
      <c r="AZ29" s="833"/>
      <c r="BA29" s="834"/>
      <c r="BB29" s="870"/>
      <c r="BC29" s="833"/>
      <c r="BD29" s="833"/>
      <c r="BE29" s="833"/>
      <c r="BF29" s="833"/>
      <c r="BG29" s="833"/>
      <c r="BH29" s="833"/>
      <c r="BI29" s="833"/>
      <c r="BJ29" s="833"/>
    </row>
    <row r="30" spans="1:62" s="838" customFormat="1" x14ac:dyDescent="0.25">
      <c r="A30" s="1075" t="s">
        <v>1510</v>
      </c>
      <c r="B30" s="1074" t="s">
        <v>345</v>
      </c>
      <c r="C30" s="1078">
        <v>5</v>
      </c>
      <c r="D30" s="1076"/>
      <c r="E30" s="1079">
        <v>1.43</v>
      </c>
      <c r="F30" s="1079">
        <v>0.71</v>
      </c>
      <c r="G30" s="1080">
        <v>133</v>
      </c>
      <c r="H30" s="1087">
        <v>0.72</v>
      </c>
      <c r="I30" s="1088">
        <v>0.73</v>
      </c>
      <c r="J30" s="1087">
        <v>0.25</v>
      </c>
      <c r="K30" s="1087">
        <v>0</v>
      </c>
      <c r="L30" s="1087">
        <v>0</v>
      </c>
      <c r="M30" s="1087">
        <v>0.47000000000000003</v>
      </c>
      <c r="N30" s="854"/>
      <c r="O30" s="850"/>
      <c r="P30" s="854"/>
      <c r="Q30" s="854"/>
      <c r="R30" s="1073"/>
      <c r="S30" s="859"/>
      <c r="T30" s="859"/>
      <c r="U30" s="859"/>
      <c r="V30" s="859"/>
      <c r="W30" s="859"/>
      <c r="X30" s="859"/>
      <c r="Y30" s="859"/>
      <c r="Z30" s="859"/>
      <c r="AA30" s="859"/>
      <c r="AB30" s="859"/>
      <c r="AC30" s="859"/>
      <c r="AD30" s="859"/>
      <c r="AE30" s="859"/>
      <c r="AF30" s="859"/>
      <c r="AG30" s="859"/>
      <c r="AH30" s="859"/>
      <c r="AI30" s="859"/>
      <c r="AJ30" s="859"/>
      <c r="AK30" s="859"/>
      <c r="AL30" s="859"/>
      <c r="AM30" s="859"/>
      <c r="AN30" s="859"/>
      <c r="AO30" s="859"/>
      <c r="AP30" s="859"/>
      <c r="AQ30" s="859"/>
      <c r="AR30" s="859"/>
      <c r="AS30" s="859"/>
      <c r="AT30" s="859"/>
      <c r="AU30" s="859"/>
      <c r="AV30" s="834"/>
      <c r="AW30" s="834"/>
      <c r="AX30" s="834"/>
      <c r="AY30" s="834"/>
      <c r="AZ30" s="833"/>
      <c r="BA30" s="834"/>
      <c r="BB30" s="870"/>
      <c r="BC30" s="833"/>
      <c r="BD30" s="833"/>
      <c r="BE30" s="833"/>
      <c r="BF30" s="833"/>
      <c r="BG30" s="833"/>
      <c r="BH30" s="833"/>
      <c r="BI30" s="833"/>
      <c r="BJ30" s="833"/>
    </row>
    <row r="31" spans="1:62" s="838" customFormat="1" x14ac:dyDescent="0.25">
      <c r="A31" s="1075" t="s">
        <v>1519</v>
      </c>
      <c r="B31" s="1074" t="s">
        <v>161</v>
      </c>
      <c r="C31" s="1078">
        <v>34</v>
      </c>
      <c r="D31" s="1076"/>
      <c r="E31" s="1079">
        <v>9.519999999999996</v>
      </c>
      <c r="F31" s="1079">
        <v>0.5</v>
      </c>
      <c r="G31" s="1080">
        <v>783</v>
      </c>
      <c r="H31" s="1087">
        <v>9.02</v>
      </c>
      <c r="I31" s="1088">
        <v>6.6430999999999978</v>
      </c>
      <c r="J31" s="1087">
        <v>1.0899999999999999</v>
      </c>
      <c r="K31" s="1087">
        <v>0</v>
      </c>
      <c r="L31" s="1087">
        <v>0</v>
      </c>
      <c r="M31" s="1087">
        <v>7.9299999999999988</v>
      </c>
      <c r="N31" s="854"/>
      <c r="O31" s="850"/>
      <c r="P31" s="843"/>
      <c r="Q31" s="854"/>
      <c r="R31" s="1073"/>
      <c r="S31" s="859"/>
      <c r="T31" s="859"/>
      <c r="U31" s="859"/>
      <c r="V31" s="859"/>
      <c r="W31" s="859"/>
      <c r="X31" s="859"/>
      <c r="Y31" s="859"/>
      <c r="Z31" s="859"/>
      <c r="AA31" s="859"/>
      <c r="AB31" s="859"/>
      <c r="AC31" s="859"/>
      <c r="AD31" s="859"/>
      <c r="AE31" s="859"/>
      <c r="AF31" s="859"/>
      <c r="AG31" s="853"/>
      <c r="AH31" s="859"/>
      <c r="AI31" s="859"/>
      <c r="AJ31" s="859"/>
      <c r="AK31" s="859"/>
      <c r="AL31" s="859"/>
      <c r="AM31" s="859"/>
      <c r="AN31" s="859"/>
      <c r="AO31" s="859"/>
      <c r="AP31" s="859"/>
      <c r="AQ31" s="859"/>
      <c r="AR31" s="859"/>
      <c r="AS31" s="859"/>
      <c r="AT31" s="859"/>
      <c r="AU31" s="859"/>
      <c r="AV31" s="834"/>
      <c r="AW31" s="834"/>
      <c r="AX31" s="834"/>
      <c r="AY31" s="834"/>
      <c r="AZ31" s="833"/>
      <c r="BA31" s="834"/>
      <c r="BB31" s="870"/>
      <c r="BC31" s="833"/>
      <c r="BD31" s="833"/>
      <c r="BE31" s="833"/>
      <c r="BF31" s="833"/>
      <c r="BG31" s="833"/>
      <c r="BH31" s="833"/>
      <c r="BI31" s="833"/>
      <c r="BJ31" s="833"/>
    </row>
    <row r="32" spans="1:62" s="838" customFormat="1" x14ac:dyDescent="0.25">
      <c r="A32" s="1075" t="s">
        <v>1588</v>
      </c>
      <c r="B32" s="1074" t="s">
        <v>162</v>
      </c>
      <c r="C32" s="1078">
        <v>14</v>
      </c>
      <c r="D32" s="1076"/>
      <c r="E32" s="1079">
        <v>19.059999999999999</v>
      </c>
      <c r="F32" s="1079">
        <v>0</v>
      </c>
      <c r="G32" s="1080">
        <v>364</v>
      </c>
      <c r="H32" s="1087">
        <v>19.059999999999999</v>
      </c>
      <c r="I32" s="1088">
        <v>8.8199999999999985</v>
      </c>
      <c r="J32" s="1087">
        <v>0.55000000000000004</v>
      </c>
      <c r="K32" s="1087">
        <v>0</v>
      </c>
      <c r="L32" s="1087">
        <v>0</v>
      </c>
      <c r="M32" s="1087">
        <v>18.509999999999998</v>
      </c>
      <c r="N32" s="854"/>
      <c r="O32" s="850"/>
      <c r="P32" s="843"/>
      <c r="Q32" s="854"/>
      <c r="R32" s="1073"/>
      <c r="S32" s="859"/>
      <c r="T32" s="859"/>
      <c r="U32" s="859"/>
      <c r="V32" s="859"/>
      <c r="W32" s="853"/>
      <c r="X32" s="859"/>
      <c r="Y32" s="859"/>
      <c r="Z32" s="859"/>
      <c r="AA32" s="859"/>
      <c r="AB32" s="859"/>
      <c r="AC32" s="859"/>
      <c r="AD32" s="859"/>
      <c r="AE32" s="859"/>
      <c r="AF32" s="859"/>
      <c r="AG32" s="859"/>
      <c r="AH32" s="859"/>
      <c r="AI32" s="859"/>
      <c r="AJ32" s="859"/>
      <c r="AK32" s="859"/>
      <c r="AL32" s="859"/>
      <c r="AM32" s="859"/>
      <c r="AN32" s="859"/>
      <c r="AO32" s="859"/>
      <c r="AP32" s="859"/>
      <c r="AQ32" s="859"/>
      <c r="AR32" s="859"/>
      <c r="AS32" s="859"/>
      <c r="AT32" s="859"/>
      <c r="AU32" s="859"/>
      <c r="AV32" s="834"/>
      <c r="AW32" s="834"/>
      <c r="AX32" s="834"/>
      <c r="AY32" s="834"/>
      <c r="AZ32" s="833"/>
      <c r="BA32" s="835"/>
      <c r="BC32" s="833"/>
      <c r="BD32" s="833"/>
      <c r="BE32" s="833"/>
      <c r="BF32" s="833"/>
      <c r="BG32" s="833"/>
      <c r="BH32" s="833"/>
      <c r="BI32" s="833"/>
      <c r="BJ32" s="833"/>
    </row>
    <row r="33" spans="1:62" s="838" customFormat="1" x14ac:dyDescent="0.25">
      <c r="A33" s="1075" t="s">
        <v>1607</v>
      </c>
      <c r="B33" s="1074" t="s">
        <v>95</v>
      </c>
      <c r="C33" s="1078">
        <v>146</v>
      </c>
      <c r="D33" s="1076"/>
      <c r="E33" s="1079">
        <v>431.15999999999985</v>
      </c>
      <c r="F33" s="1079">
        <v>0</v>
      </c>
      <c r="G33" s="1080">
        <v>3799</v>
      </c>
      <c r="H33" s="1087">
        <v>431.16</v>
      </c>
      <c r="I33" s="1088">
        <v>264.39680000000004</v>
      </c>
      <c r="J33" s="1087">
        <v>67.760000000000005</v>
      </c>
      <c r="K33" s="1087">
        <v>0</v>
      </c>
      <c r="L33" s="1087">
        <v>0</v>
      </c>
      <c r="M33" s="1087">
        <v>363.40000000000003</v>
      </c>
      <c r="N33" s="854"/>
      <c r="O33" s="850"/>
      <c r="P33" s="854"/>
      <c r="Q33" s="854"/>
      <c r="R33" s="1073"/>
      <c r="S33" s="859"/>
      <c r="T33" s="859"/>
      <c r="U33" s="859"/>
      <c r="V33" s="859"/>
      <c r="W33" s="859"/>
      <c r="X33" s="859"/>
      <c r="Y33" s="859"/>
      <c r="Z33" s="859"/>
      <c r="AA33" s="859"/>
      <c r="AB33" s="859"/>
      <c r="AC33" s="859"/>
      <c r="AD33" s="859"/>
      <c r="AE33" s="859"/>
      <c r="AF33" s="859"/>
      <c r="AG33" s="859"/>
      <c r="AH33" s="859"/>
      <c r="AI33" s="859"/>
      <c r="AJ33" s="859"/>
      <c r="AK33" s="859"/>
      <c r="AL33" s="859"/>
      <c r="AM33" s="859"/>
      <c r="AN33" s="859"/>
      <c r="AO33" s="859"/>
      <c r="AP33" s="859"/>
      <c r="AQ33" s="859"/>
      <c r="AR33" s="859"/>
      <c r="AS33" s="859"/>
      <c r="AT33" s="859"/>
      <c r="AU33" s="859"/>
      <c r="AV33" s="834"/>
      <c r="AW33" s="834"/>
      <c r="AX33" s="834"/>
      <c r="AY33" s="834"/>
      <c r="AZ33" s="833"/>
      <c r="BA33" s="834"/>
      <c r="BB33" s="870"/>
      <c r="BC33" s="833"/>
      <c r="BD33" s="833"/>
      <c r="BE33" s="833"/>
      <c r="BF33" s="833"/>
      <c r="BG33" s="833"/>
      <c r="BH33" s="833"/>
      <c r="BI33" s="833"/>
      <c r="BJ33" s="833"/>
    </row>
    <row r="34" spans="1:62" s="838" customFormat="1" x14ac:dyDescent="0.25">
      <c r="A34" s="1075" t="s">
        <v>1754</v>
      </c>
      <c r="B34" s="1074" t="s">
        <v>96</v>
      </c>
      <c r="C34" s="1078">
        <v>8</v>
      </c>
      <c r="D34" s="1076"/>
      <c r="E34" s="1079">
        <v>34.14</v>
      </c>
      <c r="F34" s="1079">
        <v>0</v>
      </c>
      <c r="G34" s="1080">
        <v>180</v>
      </c>
      <c r="H34" s="1087">
        <v>34.14</v>
      </c>
      <c r="I34" s="1088">
        <v>36.730000000000004</v>
      </c>
      <c r="J34" s="1087">
        <v>4.08</v>
      </c>
      <c r="K34" s="1087">
        <v>0</v>
      </c>
      <c r="L34" s="1087">
        <v>0</v>
      </c>
      <c r="M34" s="1087">
        <v>30.06</v>
      </c>
      <c r="N34" s="854"/>
      <c r="O34" s="850"/>
      <c r="P34" s="843"/>
      <c r="Q34" s="854"/>
      <c r="R34" s="1073"/>
      <c r="S34" s="859"/>
      <c r="T34" s="859"/>
      <c r="U34" s="859"/>
      <c r="V34" s="859"/>
      <c r="W34" s="853"/>
      <c r="X34" s="859"/>
      <c r="Y34" s="859"/>
      <c r="Z34" s="859"/>
      <c r="AA34" s="859"/>
      <c r="AB34" s="859"/>
      <c r="AC34" s="859"/>
      <c r="AD34" s="859"/>
      <c r="AE34" s="859"/>
      <c r="AF34" s="859"/>
      <c r="AG34" s="859"/>
      <c r="AH34" s="859"/>
      <c r="AI34" s="859"/>
      <c r="AJ34" s="859"/>
      <c r="AK34" s="859"/>
      <c r="AL34" s="859"/>
      <c r="AM34" s="859"/>
      <c r="AN34" s="859"/>
      <c r="AO34" s="859"/>
      <c r="AP34" s="859"/>
      <c r="AQ34" s="859"/>
      <c r="AR34" s="859"/>
      <c r="AS34" s="859"/>
      <c r="AT34" s="859"/>
      <c r="AU34" s="859"/>
      <c r="AV34" s="834"/>
      <c r="AW34" s="834"/>
      <c r="AX34" s="834"/>
      <c r="AY34" s="834"/>
      <c r="AZ34" s="833"/>
      <c r="BA34" s="835"/>
      <c r="BC34" s="833"/>
      <c r="BD34" s="833"/>
      <c r="BE34" s="833"/>
      <c r="BF34" s="833"/>
      <c r="BG34" s="833"/>
      <c r="BH34" s="833"/>
      <c r="BI34" s="833"/>
      <c r="BJ34" s="833"/>
    </row>
    <row r="35" spans="1:62" s="838" customFormat="1" x14ac:dyDescent="0.25">
      <c r="A35" s="1075" t="s">
        <v>1765</v>
      </c>
      <c r="B35" s="1074" t="s">
        <v>97</v>
      </c>
      <c r="C35" s="1078">
        <v>8</v>
      </c>
      <c r="D35" s="1081"/>
      <c r="E35" s="1079">
        <v>1.6</v>
      </c>
      <c r="F35" s="1079">
        <v>0</v>
      </c>
      <c r="G35" s="1080">
        <v>248</v>
      </c>
      <c r="H35" s="1087">
        <v>1.6</v>
      </c>
      <c r="I35" s="1088">
        <v>3.1700000000000004</v>
      </c>
      <c r="J35" s="1087">
        <v>0.1</v>
      </c>
      <c r="K35" s="1087">
        <v>0</v>
      </c>
      <c r="L35" s="1087">
        <v>0</v>
      </c>
      <c r="M35" s="1087">
        <v>1.5</v>
      </c>
      <c r="N35" s="855"/>
      <c r="O35" s="850"/>
      <c r="P35" s="843"/>
      <c r="Q35" s="858"/>
      <c r="R35" s="900"/>
      <c r="S35" s="858"/>
      <c r="T35" s="859"/>
      <c r="U35" s="872"/>
      <c r="V35" s="872"/>
      <c r="W35" s="874"/>
      <c r="X35" s="872"/>
      <c r="Y35" s="872"/>
      <c r="Z35" s="872"/>
      <c r="AA35" s="872"/>
      <c r="AB35" s="872"/>
      <c r="AC35" s="872"/>
      <c r="AD35" s="872"/>
      <c r="AE35" s="872"/>
      <c r="AF35" s="872"/>
      <c r="AG35" s="872"/>
      <c r="AH35" s="872"/>
      <c r="AI35" s="872"/>
      <c r="AJ35" s="872"/>
      <c r="AK35" s="872"/>
      <c r="AL35" s="872"/>
      <c r="AM35" s="872"/>
      <c r="AN35" s="872"/>
      <c r="AO35" s="872"/>
      <c r="AP35" s="872"/>
      <c r="AQ35" s="857"/>
      <c r="AR35" s="857"/>
      <c r="AS35" s="857"/>
      <c r="AT35" s="857"/>
      <c r="AU35" s="857"/>
      <c r="AV35" s="861"/>
      <c r="AW35" s="834"/>
      <c r="AX35" s="862"/>
      <c r="AY35" s="862"/>
      <c r="AZ35" s="863"/>
      <c r="BA35" s="861"/>
      <c r="BB35" s="901"/>
      <c r="BC35" s="864"/>
      <c r="BD35" s="864"/>
      <c r="BE35" s="895"/>
      <c r="BF35" s="896"/>
      <c r="BG35" s="897"/>
      <c r="BH35" s="863"/>
      <c r="BI35" s="863"/>
      <c r="BJ35" s="863"/>
    </row>
    <row r="36" spans="1:62" s="838" customFormat="1" x14ac:dyDescent="0.25">
      <c r="A36" s="1075" t="s">
        <v>1777</v>
      </c>
      <c r="B36" s="1074" t="s">
        <v>562</v>
      </c>
      <c r="C36" s="1078">
        <v>9</v>
      </c>
      <c r="D36" s="1076"/>
      <c r="E36" s="1079">
        <v>6.75</v>
      </c>
      <c r="F36" s="1079">
        <v>0.54</v>
      </c>
      <c r="G36" s="1080">
        <v>128</v>
      </c>
      <c r="H36" s="1087">
        <v>6.21</v>
      </c>
      <c r="I36" s="1088">
        <v>2.29</v>
      </c>
      <c r="J36" s="1087">
        <v>0.03</v>
      </c>
      <c r="K36" s="1087">
        <v>0</v>
      </c>
      <c r="L36" s="1087">
        <v>0</v>
      </c>
      <c r="M36" s="1087">
        <v>6.18</v>
      </c>
      <c r="N36" s="854"/>
      <c r="O36" s="850"/>
      <c r="P36" s="843"/>
      <c r="Q36" s="854"/>
      <c r="R36" s="1073"/>
      <c r="S36" s="859"/>
      <c r="T36" s="859"/>
      <c r="U36" s="859"/>
      <c r="V36" s="859"/>
      <c r="W36" s="859"/>
      <c r="X36" s="859"/>
      <c r="Y36" s="859"/>
      <c r="Z36" s="859"/>
      <c r="AA36" s="859"/>
      <c r="AB36" s="859"/>
      <c r="AC36" s="859"/>
      <c r="AD36" s="859"/>
      <c r="AE36" s="859"/>
      <c r="AF36" s="859"/>
      <c r="AG36" s="853"/>
      <c r="AH36" s="859"/>
      <c r="AI36" s="859"/>
      <c r="AJ36" s="859"/>
      <c r="AK36" s="859"/>
      <c r="AL36" s="859"/>
      <c r="AM36" s="859"/>
      <c r="AN36" s="859"/>
      <c r="AO36" s="859"/>
      <c r="AP36" s="859"/>
      <c r="AQ36" s="859"/>
      <c r="AR36" s="859"/>
      <c r="AS36" s="859"/>
      <c r="AT36" s="859"/>
      <c r="AU36" s="859"/>
      <c r="AV36" s="834"/>
      <c r="AW36" s="834"/>
      <c r="AX36" s="834"/>
      <c r="AY36" s="834"/>
      <c r="AZ36" s="833"/>
      <c r="BA36" s="834"/>
      <c r="BB36" s="870"/>
      <c r="BC36" s="833"/>
      <c r="BD36" s="833"/>
      <c r="BE36" s="833"/>
      <c r="BF36" s="833"/>
      <c r="BG36" s="833"/>
      <c r="BH36" s="833"/>
      <c r="BI36" s="833"/>
      <c r="BJ36" s="833"/>
    </row>
    <row r="37" spans="1:62" s="838" customFormat="1" x14ac:dyDescent="0.25">
      <c r="A37" s="1075">
        <v>706</v>
      </c>
      <c r="B37" s="1074" t="s">
        <v>1790</v>
      </c>
      <c r="C37" s="1075"/>
      <c r="D37" s="1076"/>
      <c r="E37" s="1075">
        <v>10323.379999999999</v>
      </c>
      <c r="F37" s="1075">
        <v>668.86</v>
      </c>
      <c r="G37" s="1076">
        <v>10362.299999999999</v>
      </c>
      <c r="H37" s="1085">
        <v>9654.52</v>
      </c>
      <c r="I37" s="1086">
        <v>8536.7444999999989</v>
      </c>
      <c r="J37" s="1085">
        <v>276.3</v>
      </c>
      <c r="K37" s="1085">
        <v>858.7</v>
      </c>
      <c r="L37" s="1085">
        <v>754.2</v>
      </c>
      <c r="M37" s="1085">
        <v>7765.32</v>
      </c>
      <c r="N37" s="848">
        <v>2987.9399999999991</v>
      </c>
      <c r="O37" s="850"/>
      <c r="P37" s="854"/>
      <c r="Q37" s="854"/>
      <c r="R37" s="1073"/>
      <c r="S37" s="859"/>
      <c r="T37" s="859"/>
      <c r="U37" s="859"/>
      <c r="V37" s="859"/>
      <c r="W37" s="853"/>
      <c r="X37" s="859"/>
      <c r="Y37" s="859"/>
      <c r="Z37" s="859"/>
      <c r="AA37" s="859"/>
      <c r="AB37" s="859"/>
      <c r="AC37" s="859"/>
      <c r="AD37" s="859"/>
      <c r="AE37" s="859"/>
      <c r="AF37" s="859"/>
      <c r="AG37" s="859"/>
      <c r="AH37" s="859"/>
      <c r="AI37" s="859"/>
      <c r="AJ37" s="859"/>
      <c r="AK37" s="859"/>
      <c r="AL37" s="859"/>
      <c r="AM37" s="859"/>
      <c r="AN37" s="859"/>
      <c r="AO37" s="859"/>
      <c r="AP37" s="859"/>
      <c r="AQ37" s="859"/>
      <c r="AR37" s="859"/>
      <c r="AS37" s="859"/>
      <c r="AT37" s="859"/>
      <c r="AU37" s="859"/>
      <c r="AV37" s="834"/>
      <c r="AW37" s="834"/>
      <c r="AX37" s="834"/>
      <c r="AY37" s="834"/>
      <c r="AZ37" s="833"/>
      <c r="BA37" s="835"/>
      <c r="BC37" s="833"/>
      <c r="BD37" s="833"/>
      <c r="BE37" s="833"/>
      <c r="BF37" s="833"/>
      <c r="BG37" s="833"/>
      <c r="BH37" s="833"/>
      <c r="BI37" s="833"/>
      <c r="BJ37" s="833"/>
    </row>
    <row r="39" spans="1:62" ht="18.75" x14ac:dyDescent="0.3">
      <c r="H39" s="1089"/>
    </row>
    <row r="40" spans="1:62" ht="18.75" x14ac:dyDescent="0.3">
      <c r="H40" s="1089"/>
    </row>
  </sheetData>
  <mergeCells count="18">
    <mergeCell ref="A1:B1"/>
    <mergeCell ref="A2:T2"/>
    <mergeCell ref="A3:T3"/>
    <mergeCell ref="A5:A6"/>
    <mergeCell ref="B5:B6"/>
    <mergeCell ref="C5:C6"/>
    <mergeCell ref="E5:E6"/>
    <mergeCell ref="F5:F6"/>
    <mergeCell ref="H5:H6"/>
    <mergeCell ref="I5:I6"/>
    <mergeCell ref="T5:T6"/>
    <mergeCell ref="U5:AP5"/>
    <mergeCell ref="J5:M5"/>
    <mergeCell ref="O5:O6"/>
    <mergeCell ref="P5:P6"/>
    <mergeCell ref="Q5:Q6"/>
    <mergeCell ref="R5:R6"/>
    <mergeCell ref="S5:S6"/>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L58"/>
  <sheetViews>
    <sheetView showZeros="0" zoomScale="70" zoomScaleNormal="70" workbookViewId="0">
      <selection activeCell="K13" sqref="K13"/>
    </sheetView>
  </sheetViews>
  <sheetFormatPr defaultColWidth="7.85546875" defaultRowHeight="12.75" x14ac:dyDescent="0.2"/>
  <cols>
    <col min="1" max="1" width="5.42578125" style="6" customWidth="1"/>
    <col min="2" max="2" width="42.7109375" style="6" customWidth="1"/>
    <col min="3" max="3" width="8.42578125" style="22" customWidth="1"/>
    <col min="4" max="4" width="8" style="6" customWidth="1"/>
    <col min="5" max="9" width="8.140625" style="6" customWidth="1"/>
    <col min="10" max="10" width="8.5703125" style="6" customWidth="1"/>
    <col min="11" max="13" width="8.140625" style="6" customWidth="1"/>
    <col min="14" max="14" width="8.7109375" style="6" customWidth="1"/>
    <col min="15" max="19" width="8.140625" style="6" customWidth="1"/>
    <col min="20" max="20" width="6.7109375" style="6" customWidth="1"/>
    <col min="21" max="21" width="8.28515625" style="6" customWidth="1"/>
    <col min="22" max="22" width="7.5703125" style="6" customWidth="1"/>
    <col min="23" max="23" width="7.42578125" style="6" customWidth="1"/>
    <col min="24" max="24" width="8.140625" style="6" customWidth="1"/>
    <col min="25" max="25" width="9.85546875" style="6" customWidth="1"/>
    <col min="26" max="36" width="6.7109375" style="6" hidden="1" customWidth="1"/>
    <col min="37" max="16384" width="7.85546875" style="6"/>
  </cols>
  <sheetData>
    <row r="1" spans="1:38" s="1037" customFormat="1" ht="18.75" x14ac:dyDescent="0.3">
      <c r="A1" s="1034" t="s">
        <v>237</v>
      </c>
      <c r="B1" s="1035"/>
      <c r="C1" s="1036"/>
      <c r="D1" s="1036"/>
      <c r="E1" s="1036"/>
      <c r="F1" s="1036"/>
      <c r="G1" s="1036"/>
      <c r="H1" s="1036"/>
      <c r="I1" s="1036"/>
      <c r="J1" s="1036"/>
      <c r="K1" s="1036"/>
      <c r="L1" s="1036"/>
      <c r="M1" s="1036"/>
      <c r="N1" s="1036"/>
      <c r="O1" s="1036"/>
      <c r="P1" s="1036"/>
      <c r="Q1" s="1036"/>
      <c r="R1" s="1036"/>
      <c r="S1" s="1036"/>
      <c r="T1" s="1036"/>
      <c r="U1" s="1036"/>
      <c r="V1" s="1036"/>
      <c r="W1" s="1036"/>
      <c r="X1" s="1036"/>
      <c r="Y1" s="1036"/>
      <c r="Z1" s="1036"/>
      <c r="AA1" s="1036"/>
      <c r="AB1" s="1036"/>
      <c r="AC1" s="1036"/>
      <c r="AD1" s="1036"/>
      <c r="AE1" s="1036"/>
      <c r="AF1" s="1036"/>
      <c r="AG1" s="1036"/>
      <c r="AH1" s="1036"/>
      <c r="AI1" s="1036"/>
      <c r="AJ1" s="1035"/>
    </row>
    <row r="2" spans="1:38" s="1037" customFormat="1" ht="18.75" x14ac:dyDescent="0.3">
      <c r="A2" s="1095" t="s">
        <v>483</v>
      </c>
      <c r="B2" s="1096"/>
      <c r="C2" s="1096"/>
      <c r="D2" s="1096"/>
      <c r="E2" s="1096"/>
      <c r="F2" s="1096"/>
      <c r="G2" s="1096"/>
      <c r="H2" s="1096"/>
      <c r="I2" s="1096"/>
      <c r="J2" s="1096"/>
      <c r="K2" s="1096"/>
      <c r="L2" s="1096"/>
      <c r="M2" s="1096"/>
      <c r="N2" s="1096"/>
      <c r="O2" s="1096"/>
      <c r="P2" s="1096"/>
      <c r="Q2" s="1096"/>
      <c r="R2" s="1096"/>
      <c r="S2" s="1096"/>
      <c r="T2" s="1096"/>
      <c r="U2" s="1096"/>
      <c r="V2" s="1096"/>
      <c r="W2" s="1096"/>
      <c r="X2" s="1096"/>
      <c r="Y2" s="1096"/>
      <c r="Z2" s="1096"/>
      <c r="AA2" s="1096"/>
      <c r="AB2" s="1096"/>
      <c r="AC2" s="1096"/>
      <c r="AD2" s="1096"/>
      <c r="AE2" s="1096"/>
      <c r="AF2" s="1096"/>
      <c r="AG2" s="1096"/>
      <c r="AH2" s="1096"/>
      <c r="AI2" s="1096"/>
      <c r="AJ2" s="1096"/>
    </row>
    <row r="3" spans="1:38" s="1037" customFormat="1" ht="18.75" x14ac:dyDescent="0.3">
      <c r="A3" s="1100" t="s">
        <v>619</v>
      </c>
      <c r="B3" s="1100"/>
      <c r="C3" s="1100"/>
      <c r="D3" s="1100"/>
      <c r="E3" s="1100"/>
      <c r="F3" s="1100"/>
      <c r="G3" s="1100"/>
      <c r="H3" s="1100"/>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003"/>
      <c r="AL3" s="1003"/>
    </row>
    <row r="4" spans="1:38" ht="15" customHeight="1" x14ac:dyDescent="0.25">
      <c r="A4" s="23"/>
      <c r="B4" s="12"/>
      <c r="C4" s="12"/>
      <c r="D4" s="13"/>
      <c r="E4" s="1121" t="s">
        <v>32</v>
      </c>
      <c r="F4" s="1121"/>
      <c r="G4" s="1121"/>
      <c r="H4" s="1121"/>
      <c r="I4" s="1121"/>
      <c r="J4" s="1121"/>
      <c r="K4" s="1121"/>
      <c r="L4" s="1121"/>
      <c r="M4" s="1121"/>
      <c r="N4" s="1121"/>
      <c r="O4" s="1121"/>
      <c r="P4" s="1121"/>
      <c r="Q4" s="1121"/>
      <c r="R4" s="1121"/>
      <c r="S4" s="1121"/>
      <c r="T4" s="1121"/>
      <c r="U4" s="1121"/>
      <c r="V4" s="1121"/>
      <c r="W4" s="1121"/>
      <c r="X4" s="1121"/>
      <c r="Y4" s="1121"/>
      <c r="Z4" s="1121"/>
      <c r="AA4" s="1121"/>
      <c r="AB4" s="1121"/>
      <c r="AC4" s="1121"/>
      <c r="AD4" s="1121"/>
      <c r="AE4" s="1121"/>
      <c r="AF4" s="1121"/>
      <c r="AG4" s="1121"/>
      <c r="AH4" s="1121"/>
      <c r="AI4" s="1121"/>
      <c r="AJ4" s="1121"/>
    </row>
    <row r="5" spans="1:38" ht="15.75" x14ac:dyDescent="0.2">
      <c r="A5" s="1125" t="s">
        <v>20</v>
      </c>
      <c r="B5" s="1126" t="s">
        <v>170</v>
      </c>
      <c r="C5" s="1128" t="s">
        <v>24</v>
      </c>
      <c r="D5" s="1130" t="s">
        <v>153</v>
      </c>
      <c r="E5" s="1008" t="s">
        <v>154</v>
      </c>
      <c r="F5" s="1008"/>
      <c r="G5" s="1008"/>
      <c r="H5" s="1008"/>
      <c r="I5" s="1008"/>
      <c r="J5" s="1008"/>
      <c r="K5" s="1008"/>
      <c r="L5" s="1008"/>
      <c r="M5" s="1008"/>
      <c r="N5" s="1008"/>
      <c r="O5" s="1008"/>
      <c r="P5" s="1008"/>
      <c r="Q5" s="1008"/>
      <c r="R5" s="1008"/>
      <c r="S5" s="1008"/>
      <c r="T5" s="1008"/>
      <c r="U5" s="1008"/>
      <c r="V5" s="1008"/>
      <c r="W5" s="1008"/>
      <c r="X5" s="1008"/>
      <c r="Y5" s="1008"/>
      <c r="Z5" s="28"/>
      <c r="AA5" s="28"/>
      <c r="AB5" s="28"/>
      <c r="AC5" s="28"/>
      <c r="AD5" s="28"/>
      <c r="AE5" s="28"/>
      <c r="AF5" s="28"/>
      <c r="AG5" s="28"/>
      <c r="AH5" s="28"/>
      <c r="AI5" s="28"/>
      <c r="AJ5" s="28"/>
    </row>
    <row r="6" spans="1:38" ht="50.25" customHeight="1" x14ac:dyDescent="0.2">
      <c r="A6" s="1125"/>
      <c r="B6" s="1127"/>
      <c r="C6" s="1129"/>
      <c r="D6" s="1131"/>
      <c r="E6" s="955" t="s">
        <v>564</v>
      </c>
      <c r="F6" s="955" t="s">
        <v>565</v>
      </c>
      <c r="G6" s="955" t="s">
        <v>566</v>
      </c>
      <c r="H6" s="955" t="s">
        <v>567</v>
      </c>
      <c r="I6" s="955" t="s">
        <v>568</v>
      </c>
      <c r="J6" s="955" t="s">
        <v>569</v>
      </c>
      <c r="K6" s="955" t="s">
        <v>570</v>
      </c>
      <c r="L6" s="955" t="s">
        <v>571</v>
      </c>
      <c r="M6" s="955" t="s">
        <v>572</v>
      </c>
      <c r="N6" s="955" t="s">
        <v>573</v>
      </c>
      <c r="O6" s="955" t="s">
        <v>574</v>
      </c>
      <c r="P6" s="955" t="s">
        <v>575</v>
      </c>
      <c r="Q6" s="955" t="s">
        <v>576</v>
      </c>
      <c r="R6" s="955" t="s">
        <v>577</v>
      </c>
      <c r="S6" s="955" t="s">
        <v>578</v>
      </c>
      <c r="T6" s="955" t="s">
        <v>579</v>
      </c>
      <c r="U6" s="955" t="s">
        <v>580</v>
      </c>
      <c r="V6" s="955" t="s">
        <v>581</v>
      </c>
      <c r="W6" s="955" t="s">
        <v>582</v>
      </c>
      <c r="X6" s="955" t="s">
        <v>583</v>
      </c>
      <c r="Y6" s="955" t="s">
        <v>584</v>
      </c>
      <c r="Z6" s="255" t="s">
        <v>389</v>
      </c>
      <c r="AA6" s="255" t="s">
        <v>390</v>
      </c>
      <c r="AB6" s="255" t="s">
        <v>391</v>
      </c>
      <c r="AC6" s="255" t="s">
        <v>392</v>
      </c>
      <c r="AD6" s="255" t="s">
        <v>393</v>
      </c>
      <c r="AE6" s="255" t="s">
        <v>394</v>
      </c>
      <c r="AF6" s="257" t="s">
        <v>395</v>
      </c>
      <c r="AG6" s="32" t="s">
        <v>217</v>
      </c>
      <c r="AH6" s="32" t="s">
        <v>218</v>
      </c>
      <c r="AI6" s="32" t="s">
        <v>219</v>
      </c>
      <c r="AJ6" s="32" t="s">
        <v>220</v>
      </c>
    </row>
    <row r="7" spans="1:38" s="56" customFormat="1" ht="27.75" customHeight="1" x14ac:dyDescent="0.2">
      <c r="A7" s="1009" t="s">
        <v>65</v>
      </c>
      <c r="B7" s="1009" t="s">
        <v>66</v>
      </c>
      <c r="C7" s="1009" t="s">
        <v>67</v>
      </c>
      <c r="D7" s="1010" t="s">
        <v>1791</v>
      </c>
      <c r="E7" s="1011" t="s">
        <v>68</v>
      </c>
      <c r="F7" s="1011" t="s">
        <v>69</v>
      </c>
      <c r="G7" s="1011" t="s">
        <v>70</v>
      </c>
      <c r="H7" s="1011" t="s">
        <v>221</v>
      </c>
      <c r="I7" s="1011" t="s">
        <v>222</v>
      </c>
      <c r="J7" s="1011" t="s">
        <v>223</v>
      </c>
      <c r="K7" s="1011" t="s">
        <v>224</v>
      </c>
      <c r="L7" s="1011" t="s">
        <v>225</v>
      </c>
      <c r="M7" s="1011" t="s">
        <v>292</v>
      </c>
      <c r="N7" s="1011" t="s">
        <v>293</v>
      </c>
      <c r="O7" s="1011" t="s">
        <v>294</v>
      </c>
      <c r="P7" s="1011" t="s">
        <v>295</v>
      </c>
      <c r="Q7" s="1011" t="s">
        <v>421</v>
      </c>
      <c r="R7" s="1011" t="s">
        <v>422</v>
      </c>
      <c r="S7" s="1011" t="s">
        <v>423</v>
      </c>
      <c r="T7" s="1011" t="s">
        <v>424</v>
      </c>
      <c r="U7" s="1011" t="s">
        <v>585</v>
      </c>
      <c r="V7" s="1011" t="s">
        <v>586</v>
      </c>
      <c r="W7" s="1011" t="s">
        <v>587</v>
      </c>
      <c r="X7" s="1011" t="s">
        <v>588</v>
      </c>
      <c r="Y7" s="1011" t="s">
        <v>589</v>
      </c>
      <c r="Z7" s="55" t="s">
        <v>226</v>
      </c>
      <c r="AA7" s="55" t="s">
        <v>226</v>
      </c>
      <c r="AB7" s="55" t="s">
        <v>226</v>
      </c>
      <c r="AC7" s="55" t="s">
        <v>226</v>
      </c>
      <c r="AD7" s="55" t="s">
        <v>226</v>
      </c>
      <c r="AE7" s="55" t="s">
        <v>226</v>
      </c>
      <c r="AF7" s="55" t="s">
        <v>226</v>
      </c>
      <c r="AG7" s="55" t="s">
        <v>226</v>
      </c>
      <c r="AH7" s="55" t="s">
        <v>226</v>
      </c>
      <c r="AI7" s="55" t="s">
        <v>226</v>
      </c>
      <c r="AJ7" s="55" t="s">
        <v>226</v>
      </c>
    </row>
    <row r="8" spans="1:38" ht="15" customHeight="1" x14ac:dyDescent="0.2">
      <c r="A8" s="1012">
        <v>1</v>
      </c>
      <c r="B8" s="1013" t="s">
        <v>35</v>
      </c>
      <c r="C8" s="1014" t="s">
        <v>25</v>
      </c>
      <c r="D8" s="1015">
        <f t="array" ref="D8:D58">TRANSPOSE('Bieu 12 CH'!E59:BC59)</f>
        <v>0</v>
      </c>
      <c r="E8" s="1015">
        <f t="array" ref="E8:E58">TRANSPOSE('Gia Pho'!E58:BC58)</f>
        <v>0</v>
      </c>
      <c r="F8" s="1015">
        <f t="array" ref="F8:F58">TRANSPOSE('Ha Linh'!E58:BC58)</f>
        <v>0</v>
      </c>
      <c r="G8" s="1015">
        <f t="array" ref="G8:G58">TRANSPOSE('Hoa Hai'!E58:BC58)</f>
        <v>0</v>
      </c>
      <c r="H8" s="1015">
        <f t="array" ref="H8:H58">TRANSPOSE('Huong Binh'!E58:BC58)</f>
        <v>0</v>
      </c>
      <c r="I8" s="1015">
        <f t="array" ref="I8:I58">TRANSPOSE('Huong Do'!E58:BC58)</f>
        <v>0</v>
      </c>
      <c r="J8" s="1015">
        <f t="array" ref="J8:J58">TRANSPOSE('Huong Giang'!E58:BC58)</f>
        <v>0</v>
      </c>
      <c r="K8" s="1015">
        <f t="array" ref="K8:K58">TRANSPOSE('Huong Lam'!E58:BC58)</f>
        <v>0</v>
      </c>
      <c r="L8" s="1015">
        <f t="array" ref="L8:L58">TRANSPOSE('Huong Lien'!E58:BC58)</f>
        <v>0</v>
      </c>
      <c r="M8" s="1015">
        <f t="array" ref="M8:M58">TRANSPOSE('Huong Long'!E58:BC58)</f>
        <v>0</v>
      </c>
      <c r="N8" s="1015">
        <f t="array" ref="N8:N58">TRANSPOSE('Huong Thuy'!E58:BC58)</f>
        <v>0</v>
      </c>
      <c r="O8" s="1015">
        <f t="array" ref="O8:O58">TRANSPOSE('Huong Tra'!E58:BC58)</f>
        <v>0</v>
      </c>
      <c r="P8" s="1015">
        <f t="array" ref="P8:P58">TRANSPOSE('Huong Trach'!E58:BC58)</f>
        <v>0</v>
      </c>
      <c r="Q8" s="1015">
        <f t="array" ref="Q8:Q58">TRANSPOSE('Huong Vinh'!E58:BC58)</f>
        <v>0</v>
      </c>
      <c r="R8" s="1015">
        <f t="array" ref="R8:R58">TRANSPOSE('Huong Xuan'!E58:BC58)</f>
        <v>0</v>
      </c>
      <c r="S8" s="1015">
        <f t="array" ref="S8:S58">TRANSPOSE('Loc Yen'!E58:BC58)</f>
        <v>0</v>
      </c>
      <c r="T8" s="1015">
        <f t="array" ref="T8:T58">TRANSPOSE('Phu Gia'!E58:BC58)</f>
        <v>0</v>
      </c>
      <c r="U8" s="1015">
        <f t="array" ref="U8:U58">TRANSPOSE('Phu Phong'!E58:BC58)</f>
        <v>0</v>
      </c>
      <c r="V8" s="1015">
        <f t="array" ref="V8:V58">TRANSPOSE('Phuc Dong'!E58:BC58)</f>
        <v>0</v>
      </c>
      <c r="W8" s="1015">
        <f t="array" ref="W8:W58">TRANSPOSE('Phuc Trach'!E58:BC58)</f>
        <v>0</v>
      </c>
      <c r="X8" s="1015">
        <f t="array" ref="X8:X58">TRANSPOSE('Dien My'!E58:BC58)</f>
        <v>0</v>
      </c>
      <c r="Y8" s="1015">
        <f t="array" ref="Y8:Y58">TRANSPOSE('Thi Tran'!E58:BC58)</f>
        <v>0</v>
      </c>
      <c r="Z8" s="103" t="e">
        <f t="array" ref="Z8:Z46">TRANSPOSE(#REF!)</f>
        <v>#REF!</v>
      </c>
      <c r="AA8" s="103" t="e">
        <f t="array" ref="AA8:AA46">TRANSPOSE(#REF!)</f>
        <v>#REF!</v>
      </c>
      <c r="AB8" s="103" t="e">
        <f t="array" ref="AB8:AB46">TRANSPOSE(#REF!)</f>
        <v>#REF!</v>
      </c>
      <c r="AC8" s="103" t="e">
        <f t="array" ref="AC8:AC46">TRANSPOSE(#REF!)</f>
        <v>#REF!</v>
      </c>
      <c r="AD8" s="103" t="e">
        <f t="array" ref="AD8:AD46">TRANSPOSE(#REF!)</f>
        <v>#REF!</v>
      </c>
      <c r="AE8" s="103" t="e">
        <f t="array" ref="AE8:AE46">TRANSPOSE(#REF!)</f>
        <v>#REF!</v>
      </c>
      <c r="AF8" s="103" t="e">
        <f t="array" ref="AF8:AF46">TRANSPOSE(#REF!)</f>
        <v>#REF!</v>
      </c>
      <c r="AG8" s="103" t="e">
        <f t="array" ref="AG8:AG46">TRANSPOSE(#REF!)</f>
        <v>#REF!</v>
      </c>
      <c r="AH8" s="103" t="e">
        <f t="array" ref="AH8:AH46">TRANSPOSE(#REF!)</f>
        <v>#REF!</v>
      </c>
      <c r="AI8" s="103" t="e">
        <f t="array" ref="AI8:AI46">TRANSPOSE(#REF!)</f>
        <v>#REF!</v>
      </c>
      <c r="AJ8" s="103" t="e">
        <f t="array" ref="AJ8:AJ46">TRANSPOSE(#REF!)</f>
        <v>#REF!</v>
      </c>
    </row>
    <row r="9" spans="1:38" ht="15" customHeight="1" x14ac:dyDescent="0.2">
      <c r="A9" s="1016" t="s">
        <v>5</v>
      </c>
      <c r="B9" s="1017" t="s">
        <v>85</v>
      </c>
      <c r="C9" s="1018" t="s">
        <v>86</v>
      </c>
      <c r="D9" s="1019">
        <v>0</v>
      </c>
      <c r="E9" s="1019">
        <v>0</v>
      </c>
      <c r="F9" s="1019">
        <v>0</v>
      </c>
      <c r="G9" s="1019">
        <v>0</v>
      </c>
      <c r="H9" s="1019">
        <v>0</v>
      </c>
      <c r="I9" s="1019">
        <v>0</v>
      </c>
      <c r="J9" s="1019">
        <v>0</v>
      </c>
      <c r="K9" s="1019">
        <v>0</v>
      </c>
      <c r="L9" s="1019">
        <v>0</v>
      </c>
      <c r="M9" s="1019">
        <v>0</v>
      </c>
      <c r="N9" s="1019">
        <v>0</v>
      </c>
      <c r="O9" s="1019">
        <v>0</v>
      </c>
      <c r="P9" s="1019">
        <v>0</v>
      </c>
      <c r="Q9" s="1019">
        <v>0</v>
      </c>
      <c r="R9" s="1019">
        <v>0</v>
      </c>
      <c r="S9" s="1019">
        <v>0</v>
      </c>
      <c r="T9" s="1019">
        <v>0</v>
      </c>
      <c r="U9" s="1019">
        <v>0</v>
      </c>
      <c r="V9" s="1019">
        <v>0</v>
      </c>
      <c r="W9" s="1019">
        <v>0</v>
      </c>
      <c r="X9" s="1019">
        <v>0</v>
      </c>
      <c r="Y9" s="1019">
        <v>0</v>
      </c>
      <c r="Z9" s="104" t="e">
        <v>#REF!</v>
      </c>
      <c r="AA9" s="104" t="e">
        <v>#REF!</v>
      </c>
      <c r="AB9" s="104" t="e">
        <v>#REF!</v>
      </c>
      <c r="AC9" s="104" t="e">
        <v>#REF!</v>
      </c>
      <c r="AD9" s="104" t="e">
        <v>#REF!</v>
      </c>
      <c r="AE9" s="104" t="e">
        <v>#REF!</v>
      </c>
      <c r="AF9" s="104" t="e">
        <v>#REF!</v>
      </c>
      <c r="AG9" s="104" t="e">
        <v>#REF!</v>
      </c>
      <c r="AH9" s="104" t="e">
        <v>#REF!</v>
      </c>
      <c r="AI9" s="104" t="e">
        <v>#REF!</v>
      </c>
      <c r="AJ9" s="104" t="e">
        <v>#REF!</v>
      </c>
    </row>
    <row r="10" spans="1:38" s="20" customFormat="1" ht="15" customHeight="1" x14ac:dyDescent="0.2">
      <c r="A10" s="1016"/>
      <c r="B10" s="1017" t="s">
        <v>208</v>
      </c>
      <c r="C10" s="1018" t="s">
        <v>84</v>
      </c>
      <c r="D10" s="1020">
        <v>0</v>
      </c>
      <c r="E10" s="1020">
        <v>0</v>
      </c>
      <c r="F10" s="1020">
        <v>0</v>
      </c>
      <c r="G10" s="1020">
        <v>0</v>
      </c>
      <c r="H10" s="1020">
        <v>0</v>
      </c>
      <c r="I10" s="1020">
        <v>0</v>
      </c>
      <c r="J10" s="1020">
        <v>0</v>
      </c>
      <c r="K10" s="1020">
        <v>0</v>
      </c>
      <c r="L10" s="1020">
        <v>0</v>
      </c>
      <c r="M10" s="1020">
        <v>0</v>
      </c>
      <c r="N10" s="1020">
        <v>0</v>
      </c>
      <c r="O10" s="1020">
        <v>0</v>
      </c>
      <c r="P10" s="1020">
        <v>0</v>
      </c>
      <c r="Q10" s="1020">
        <v>0</v>
      </c>
      <c r="R10" s="1020">
        <v>0</v>
      </c>
      <c r="S10" s="1020">
        <v>0</v>
      </c>
      <c r="T10" s="1020">
        <v>0</v>
      </c>
      <c r="U10" s="1020">
        <v>0</v>
      </c>
      <c r="V10" s="1020">
        <v>0</v>
      </c>
      <c r="W10" s="1020">
        <v>0</v>
      </c>
      <c r="X10" s="1020">
        <v>0</v>
      </c>
      <c r="Y10" s="1020">
        <v>0</v>
      </c>
      <c r="Z10" s="105" t="e">
        <v>#REF!</v>
      </c>
      <c r="AA10" s="105" t="e">
        <v>#REF!</v>
      </c>
      <c r="AB10" s="105" t="e">
        <v>#REF!</v>
      </c>
      <c r="AC10" s="105" t="e">
        <v>#REF!</v>
      </c>
      <c r="AD10" s="105" t="e">
        <v>#REF!</v>
      </c>
      <c r="AE10" s="105" t="e">
        <v>#REF!</v>
      </c>
      <c r="AF10" s="105" t="e">
        <v>#REF!</v>
      </c>
      <c r="AG10" s="105" t="e">
        <v>#REF!</v>
      </c>
      <c r="AH10" s="105" t="e">
        <v>#REF!</v>
      </c>
      <c r="AI10" s="105" t="e">
        <v>#REF!</v>
      </c>
      <c r="AJ10" s="105" t="e">
        <v>#REF!</v>
      </c>
    </row>
    <row r="11" spans="1:38" s="20" customFormat="1" ht="15" customHeight="1" x14ac:dyDescent="0.2">
      <c r="A11" s="1016"/>
      <c r="B11" s="1017" t="s">
        <v>209</v>
      </c>
      <c r="C11" s="1018" t="s">
        <v>207</v>
      </c>
      <c r="D11" s="1020">
        <v>0</v>
      </c>
      <c r="E11" s="1020">
        <v>0</v>
      </c>
      <c r="F11" s="1020">
        <v>0</v>
      </c>
      <c r="G11" s="1020">
        <v>0</v>
      </c>
      <c r="H11" s="1020">
        <v>0</v>
      </c>
      <c r="I11" s="1020">
        <v>0</v>
      </c>
      <c r="J11" s="1020">
        <v>0</v>
      </c>
      <c r="K11" s="1020">
        <v>0</v>
      </c>
      <c r="L11" s="1020">
        <v>0</v>
      </c>
      <c r="M11" s="1020">
        <v>0</v>
      </c>
      <c r="N11" s="1020">
        <v>0</v>
      </c>
      <c r="O11" s="1020">
        <v>0</v>
      </c>
      <c r="P11" s="1020">
        <v>0</v>
      </c>
      <c r="Q11" s="1020">
        <v>0</v>
      </c>
      <c r="R11" s="1020">
        <v>0</v>
      </c>
      <c r="S11" s="1020">
        <v>0</v>
      </c>
      <c r="T11" s="1020">
        <v>0</v>
      </c>
      <c r="U11" s="1020">
        <v>0</v>
      </c>
      <c r="V11" s="1020">
        <v>0</v>
      </c>
      <c r="W11" s="1020">
        <v>0</v>
      </c>
      <c r="X11" s="1020">
        <v>0</v>
      </c>
      <c r="Y11" s="1020">
        <v>0</v>
      </c>
      <c r="Z11" s="105" t="e">
        <v>#REF!</v>
      </c>
      <c r="AA11" s="105" t="e">
        <v>#REF!</v>
      </c>
      <c r="AB11" s="105" t="e">
        <v>#REF!</v>
      </c>
      <c r="AC11" s="105" t="e">
        <v>#REF!</v>
      </c>
      <c r="AD11" s="105" t="e">
        <v>#REF!</v>
      </c>
      <c r="AE11" s="105" t="e">
        <v>#REF!</v>
      </c>
      <c r="AF11" s="105" t="e">
        <v>#REF!</v>
      </c>
      <c r="AG11" s="105" t="e">
        <v>#REF!</v>
      </c>
      <c r="AH11" s="105" t="e">
        <v>#REF!</v>
      </c>
      <c r="AI11" s="105" t="e">
        <v>#REF!</v>
      </c>
      <c r="AJ11" s="105" t="e">
        <v>#REF!</v>
      </c>
    </row>
    <row r="12" spans="1:38" ht="15" customHeight="1" x14ac:dyDescent="0.2">
      <c r="A12" s="1016" t="s">
        <v>6</v>
      </c>
      <c r="B12" s="1017" t="s">
        <v>113</v>
      </c>
      <c r="C12" s="1018" t="s">
        <v>56</v>
      </c>
      <c r="D12" s="1019">
        <v>0</v>
      </c>
      <c r="E12" s="1019">
        <v>0</v>
      </c>
      <c r="F12" s="1019">
        <v>0</v>
      </c>
      <c r="G12" s="1019">
        <v>0</v>
      </c>
      <c r="H12" s="1019">
        <v>0</v>
      </c>
      <c r="I12" s="1019">
        <v>0</v>
      </c>
      <c r="J12" s="1019">
        <v>0</v>
      </c>
      <c r="K12" s="1019">
        <v>0</v>
      </c>
      <c r="L12" s="1019">
        <v>0</v>
      </c>
      <c r="M12" s="1019">
        <v>0</v>
      </c>
      <c r="N12" s="1019">
        <v>0</v>
      </c>
      <c r="O12" s="1019">
        <v>0</v>
      </c>
      <c r="P12" s="1019">
        <v>0</v>
      </c>
      <c r="Q12" s="1019">
        <v>0</v>
      </c>
      <c r="R12" s="1019">
        <v>0</v>
      </c>
      <c r="S12" s="1019">
        <v>0</v>
      </c>
      <c r="T12" s="1019">
        <v>0</v>
      </c>
      <c r="U12" s="1019">
        <v>0</v>
      </c>
      <c r="V12" s="1019">
        <v>0</v>
      </c>
      <c r="W12" s="1019">
        <v>0</v>
      </c>
      <c r="X12" s="1019">
        <v>0</v>
      </c>
      <c r="Y12" s="1019">
        <v>0</v>
      </c>
      <c r="Z12" s="104" t="e">
        <v>#REF!</v>
      </c>
      <c r="AA12" s="104" t="e">
        <v>#REF!</v>
      </c>
      <c r="AB12" s="104" t="e">
        <v>#REF!</v>
      </c>
      <c r="AC12" s="104" t="e">
        <v>#REF!</v>
      </c>
      <c r="AD12" s="104" t="e">
        <v>#REF!</v>
      </c>
      <c r="AE12" s="104" t="e">
        <v>#REF!</v>
      </c>
      <c r="AF12" s="104" t="e">
        <v>#REF!</v>
      </c>
      <c r="AG12" s="104" t="e">
        <v>#REF!</v>
      </c>
      <c r="AH12" s="104" t="e">
        <v>#REF!</v>
      </c>
      <c r="AI12" s="104" t="e">
        <v>#REF!</v>
      </c>
      <c r="AJ12" s="104" t="e">
        <v>#REF!</v>
      </c>
    </row>
    <row r="13" spans="1:38" ht="15" customHeight="1" x14ac:dyDescent="0.2">
      <c r="A13" s="1016" t="s">
        <v>7</v>
      </c>
      <c r="B13" s="1017" t="s">
        <v>39</v>
      </c>
      <c r="C13" s="1018" t="s">
        <v>44</v>
      </c>
      <c r="D13" s="1019">
        <v>0</v>
      </c>
      <c r="E13" s="1019">
        <v>0</v>
      </c>
      <c r="F13" s="1019">
        <v>0</v>
      </c>
      <c r="G13" s="1019">
        <v>0</v>
      </c>
      <c r="H13" s="1019">
        <v>0</v>
      </c>
      <c r="I13" s="1019">
        <v>0</v>
      </c>
      <c r="J13" s="1019">
        <v>0</v>
      </c>
      <c r="K13" s="1019">
        <v>0</v>
      </c>
      <c r="L13" s="1019">
        <v>0</v>
      </c>
      <c r="M13" s="1019">
        <v>0</v>
      </c>
      <c r="N13" s="1019">
        <v>0</v>
      </c>
      <c r="O13" s="1019">
        <v>0</v>
      </c>
      <c r="P13" s="1019">
        <v>0</v>
      </c>
      <c r="Q13" s="1019">
        <v>0</v>
      </c>
      <c r="R13" s="1019">
        <v>0</v>
      </c>
      <c r="S13" s="1019">
        <v>0</v>
      </c>
      <c r="T13" s="1019">
        <v>0</v>
      </c>
      <c r="U13" s="1019">
        <v>0</v>
      </c>
      <c r="V13" s="1019">
        <v>0</v>
      </c>
      <c r="W13" s="1019">
        <v>0</v>
      </c>
      <c r="X13" s="1019">
        <v>0</v>
      </c>
      <c r="Y13" s="1019">
        <v>0</v>
      </c>
      <c r="Z13" s="104" t="e">
        <v>#REF!</v>
      </c>
      <c r="AA13" s="104" t="e">
        <v>#REF!</v>
      </c>
      <c r="AB13" s="104" t="e">
        <v>#REF!</v>
      </c>
      <c r="AC13" s="104" t="e">
        <v>#REF!</v>
      </c>
      <c r="AD13" s="104" t="e">
        <v>#REF!</v>
      </c>
      <c r="AE13" s="104" t="e">
        <v>#REF!</v>
      </c>
      <c r="AF13" s="104" t="e">
        <v>#REF!</v>
      </c>
      <c r="AG13" s="104" t="e">
        <v>#REF!</v>
      </c>
      <c r="AH13" s="104" t="e">
        <v>#REF!</v>
      </c>
      <c r="AI13" s="104" t="e">
        <v>#REF!</v>
      </c>
      <c r="AJ13" s="104" t="e">
        <v>#REF!</v>
      </c>
    </row>
    <row r="14" spans="1:38" ht="15" customHeight="1" x14ac:dyDescent="0.2">
      <c r="A14" s="1016" t="s">
        <v>8</v>
      </c>
      <c r="B14" s="1017" t="s">
        <v>15</v>
      </c>
      <c r="C14" s="1018" t="s">
        <v>26</v>
      </c>
      <c r="D14" s="1019">
        <v>0</v>
      </c>
      <c r="E14" s="1019">
        <v>0</v>
      </c>
      <c r="F14" s="1019">
        <v>0</v>
      </c>
      <c r="G14" s="1019">
        <v>0</v>
      </c>
      <c r="H14" s="1019">
        <v>0</v>
      </c>
      <c r="I14" s="1019">
        <v>0</v>
      </c>
      <c r="J14" s="1019">
        <v>0</v>
      </c>
      <c r="K14" s="1019">
        <v>0</v>
      </c>
      <c r="L14" s="1019">
        <v>0</v>
      </c>
      <c r="M14" s="1019">
        <v>0</v>
      </c>
      <c r="N14" s="1019">
        <v>0</v>
      </c>
      <c r="O14" s="1019">
        <v>0</v>
      </c>
      <c r="P14" s="1019">
        <v>0</v>
      </c>
      <c r="Q14" s="1019">
        <v>0</v>
      </c>
      <c r="R14" s="1019">
        <v>0</v>
      </c>
      <c r="S14" s="1019">
        <v>0</v>
      </c>
      <c r="T14" s="1019">
        <v>0</v>
      </c>
      <c r="U14" s="1019">
        <v>0</v>
      </c>
      <c r="V14" s="1019">
        <v>0</v>
      </c>
      <c r="W14" s="1019">
        <v>0</v>
      </c>
      <c r="X14" s="1019">
        <v>0</v>
      </c>
      <c r="Y14" s="1019">
        <v>0</v>
      </c>
      <c r="Z14" s="104" t="e">
        <v>#REF!</v>
      </c>
      <c r="AA14" s="104" t="e">
        <v>#REF!</v>
      </c>
      <c r="AB14" s="104" t="e">
        <v>#REF!</v>
      </c>
      <c r="AC14" s="104" t="e">
        <v>#REF!</v>
      </c>
      <c r="AD14" s="104" t="e">
        <v>#REF!</v>
      </c>
      <c r="AE14" s="104" t="e">
        <v>#REF!</v>
      </c>
      <c r="AF14" s="104" t="e">
        <v>#REF!</v>
      </c>
      <c r="AG14" s="104" t="e">
        <v>#REF!</v>
      </c>
      <c r="AH14" s="104" t="e">
        <v>#REF!</v>
      </c>
      <c r="AI14" s="104" t="e">
        <v>#REF!</v>
      </c>
      <c r="AJ14" s="104" t="e">
        <v>#REF!</v>
      </c>
    </row>
    <row r="15" spans="1:38" ht="15" customHeight="1" x14ac:dyDescent="0.2">
      <c r="A15" s="1016" t="s">
        <v>9</v>
      </c>
      <c r="B15" s="1017" t="s">
        <v>16</v>
      </c>
      <c r="C15" s="1018" t="s">
        <v>27</v>
      </c>
      <c r="D15" s="1019">
        <v>0</v>
      </c>
      <c r="E15" s="1019">
        <v>0</v>
      </c>
      <c r="F15" s="1019">
        <v>0</v>
      </c>
      <c r="G15" s="1019">
        <v>0</v>
      </c>
      <c r="H15" s="1019">
        <v>0</v>
      </c>
      <c r="I15" s="1019">
        <v>0</v>
      </c>
      <c r="J15" s="1019">
        <v>0</v>
      </c>
      <c r="K15" s="1019">
        <v>0</v>
      </c>
      <c r="L15" s="1019">
        <v>0</v>
      </c>
      <c r="M15" s="1019">
        <v>0</v>
      </c>
      <c r="N15" s="1019">
        <v>0</v>
      </c>
      <c r="O15" s="1019">
        <v>0</v>
      </c>
      <c r="P15" s="1019">
        <v>0</v>
      </c>
      <c r="Q15" s="1019">
        <v>0</v>
      </c>
      <c r="R15" s="1019">
        <v>0</v>
      </c>
      <c r="S15" s="1019">
        <v>0</v>
      </c>
      <c r="T15" s="1019">
        <v>0</v>
      </c>
      <c r="U15" s="1019">
        <v>0</v>
      </c>
      <c r="V15" s="1019">
        <v>0</v>
      </c>
      <c r="W15" s="1019">
        <v>0</v>
      </c>
      <c r="X15" s="1019">
        <v>0</v>
      </c>
      <c r="Y15" s="1019">
        <v>0</v>
      </c>
      <c r="Z15" s="104" t="e">
        <v>#REF!</v>
      </c>
      <c r="AA15" s="104" t="e">
        <v>#REF!</v>
      </c>
      <c r="AB15" s="104" t="e">
        <v>#REF!</v>
      </c>
      <c r="AC15" s="104" t="e">
        <v>#REF!</v>
      </c>
      <c r="AD15" s="104" t="e">
        <v>#REF!</v>
      </c>
      <c r="AE15" s="104" t="e">
        <v>#REF!</v>
      </c>
      <c r="AF15" s="104" t="e">
        <v>#REF!</v>
      </c>
      <c r="AG15" s="104" t="e">
        <v>#REF!</v>
      </c>
      <c r="AH15" s="104" t="e">
        <v>#REF!</v>
      </c>
      <c r="AI15" s="104" t="e">
        <v>#REF!</v>
      </c>
      <c r="AJ15" s="104" t="e">
        <v>#REF!</v>
      </c>
    </row>
    <row r="16" spans="1:38" ht="15" customHeight="1" x14ac:dyDescent="0.2">
      <c r="A16" s="1016" t="s">
        <v>41</v>
      </c>
      <c r="B16" s="1017" t="s">
        <v>40</v>
      </c>
      <c r="C16" s="1018" t="s">
        <v>45</v>
      </c>
      <c r="D16" s="1019">
        <v>0</v>
      </c>
      <c r="E16" s="1019">
        <v>0</v>
      </c>
      <c r="F16" s="1019">
        <v>0</v>
      </c>
      <c r="G16" s="1019">
        <v>0</v>
      </c>
      <c r="H16" s="1019">
        <v>0</v>
      </c>
      <c r="I16" s="1019">
        <v>0</v>
      </c>
      <c r="J16" s="1019">
        <v>0</v>
      </c>
      <c r="K16" s="1019">
        <v>0</v>
      </c>
      <c r="L16" s="1019">
        <v>0</v>
      </c>
      <c r="M16" s="1019">
        <v>0</v>
      </c>
      <c r="N16" s="1019">
        <v>0</v>
      </c>
      <c r="O16" s="1019">
        <v>0</v>
      </c>
      <c r="P16" s="1019">
        <v>0</v>
      </c>
      <c r="Q16" s="1019">
        <v>0</v>
      </c>
      <c r="R16" s="1019">
        <v>0</v>
      </c>
      <c r="S16" s="1019">
        <v>0</v>
      </c>
      <c r="T16" s="1019">
        <v>0</v>
      </c>
      <c r="U16" s="1019">
        <v>0</v>
      </c>
      <c r="V16" s="1019">
        <v>0</v>
      </c>
      <c r="W16" s="1019">
        <v>0</v>
      </c>
      <c r="X16" s="1019">
        <v>0</v>
      </c>
      <c r="Y16" s="1019">
        <v>0</v>
      </c>
      <c r="Z16" s="104" t="e">
        <v>#REF!</v>
      </c>
      <c r="AA16" s="104" t="e">
        <v>#REF!</v>
      </c>
      <c r="AB16" s="104" t="e">
        <v>#REF!</v>
      </c>
      <c r="AC16" s="104" t="e">
        <v>#REF!</v>
      </c>
      <c r="AD16" s="104" t="e">
        <v>#REF!</v>
      </c>
      <c r="AE16" s="104" t="e">
        <v>#REF!</v>
      </c>
      <c r="AF16" s="104" t="e">
        <v>#REF!</v>
      </c>
      <c r="AG16" s="104" t="e">
        <v>#REF!</v>
      </c>
      <c r="AH16" s="104" t="e">
        <v>#REF!</v>
      </c>
      <c r="AI16" s="104" t="e">
        <v>#REF!</v>
      </c>
      <c r="AJ16" s="104" t="e">
        <v>#REF!</v>
      </c>
    </row>
    <row r="17" spans="1:36" ht="15" customHeight="1" x14ac:dyDescent="0.25">
      <c r="A17" s="1033"/>
      <c r="B17" s="1021" t="s">
        <v>446</v>
      </c>
      <c r="C17" s="1018" t="s">
        <v>447</v>
      </c>
      <c r="D17" s="1019">
        <v>0</v>
      </c>
      <c r="E17" s="1019">
        <v>0</v>
      </c>
      <c r="F17" s="1019">
        <v>0</v>
      </c>
      <c r="G17" s="1019">
        <v>0</v>
      </c>
      <c r="H17" s="1022">
        <v>0</v>
      </c>
      <c r="I17" s="1022">
        <v>0</v>
      </c>
      <c r="J17" s="1022">
        <v>0</v>
      </c>
      <c r="K17" s="1022">
        <v>0</v>
      </c>
      <c r="L17" s="1022">
        <v>0</v>
      </c>
      <c r="M17" s="1022">
        <v>0</v>
      </c>
      <c r="N17" s="1022">
        <v>0</v>
      </c>
      <c r="O17" s="1022">
        <v>0</v>
      </c>
      <c r="P17" s="1022">
        <v>0</v>
      </c>
      <c r="Q17" s="1022">
        <v>0</v>
      </c>
      <c r="R17" s="1022">
        <v>0</v>
      </c>
      <c r="S17" s="1022">
        <v>0</v>
      </c>
      <c r="T17" s="1022">
        <v>0</v>
      </c>
      <c r="U17" s="1022">
        <v>0</v>
      </c>
      <c r="V17" s="1022">
        <v>0</v>
      </c>
      <c r="W17" s="1022">
        <v>0</v>
      </c>
      <c r="X17" s="1022">
        <v>0</v>
      </c>
      <c r="Y17" s="1022">
        <v>0</v>
      </c>
      <c r="Z17" s="108" t="e">
        <v>#REF!</v>
      </c>
      <c r="AA17" s="108" t="e">
        <v>#REF!</v>
      </c>
      <c r="AB17" s="108" t="e">
        <v>#REF!</v>
      </c>
      <c r="AC17" s="108" t="e">
        <v>#REF!</v>
      </c>
      <c r="AD17" s="108" t="e">
        <v>#REF!</v>
      </c>
      <c r="AE17" s="108" t="e">
        <v>#REF!</v>
      </c>
      <c r="AF17" s="108" t="e">
        <v>#REF!</v>
      </c>
      <c r="AG17" s="108" t="e">
        <v>#REF!</v>
      </c>
      <c r="AH17" s="108" t="e">
        <v>#REF!</v>
      </c>
      <c r="AI17" s="108" t="e">
        <v>#REF!</v>
      </c>
      <c r="AJ17" s="108" t="e">
        <v>#REF!</v>
      </c>
    </row>
    <row r="18" spans="1:36" ht="15" customHeight="1" x14ac:dyDescent="0.2">
      <c r="A18" s="1016" t="s">
        <v>42</v>
      </c>
      <c r="B18" s="1017" t="s">
        <v>90</v>
      </c>
      <c r="C18" s="1018" t="s">
        <v>78</v>
      </c>
      <c r="D18" s="1019">
        <v>0</v>
      </c>
      <c r="E18" s="1019">
        <v>0</v>
      </c>
      <c r="F18" s="1019">
        <v>0</v>
      </c>
      <c r="G18" s="1019">
        <v>0</v>
      </c>
      <c r="H18" s="1019">
        <v>0</v>
      </c>
      <c r="I18" s="1019">
        <v>0</v>
      </c>
      <c r="J18" s="1019">
        <v>0</v>
      </c>
      <c r="K18" s="1019">
        <v>0</v>
      </c>
      <c r="L18" s="1019">
        <v>0</v>
      </c>
      <c r="M18" s="1019">
        <v>0</v>
      </c>
      <c r="N18" s="1019">
        <v>0</v>
      </c>
      <c r="O18" s="1019">
        <v>0</v>
      </c>
      <c r="P18" s="1019">
        <v>0</v>
      </c>
      <c r="Q18" s="1019">
        <v>0</v>
      </c>
      <c r="R18" s="1019">
        <v>0</v>
      </c>
      <c r="S18" s="1019">
        <v>0</v>
      </c>
      <c r="T18" s="1019">
        <v>0</v>
      </c>
      <c r="U18" s="1019">
        <v>0</v>
      </c>
      <c r="V18" s="1019">
        <v>0</v>
      </c>
      <c r="W18" s="1019">
        <v>0</v>
      </c>
      <c r="X18" s="1019">
        <v>0</v>
      </c>
      <c r="Y18" s="1019">
        <v>0</v>
      </c>
      <c r="Z18" s="104" t="e">
        <v>#REF!</v>
      </c>
      <c r="AA18" s="104" t="e">
        <v>#REF!</v>
      </c>
      <c r="AB18" s="104" t="e">
        <v>#REF!</v>
      </c>
      <c r="AC18" s="104" t="e">
        <v>#REF!</v>
      </c>
      <c r="AD18" s="104" t="e">
        <v>#REF!</v>
      </c>
      <c r="AE18" s="104" t="e">
        <v>#REF!</v>
      </c>
      <c r="AF18" s="104" t="e">
        <v>#REF!</v>
      </c>
      <c r="AG18" s="104" t="e">
        <v>#REF!</v>
      </c>
      <c r="AH18" s="104" t="e">
        <v>#REF!</v>
      </c>
      <c r="AI18" s="104" t="e">
        <v>#REF!</v>
      </c>
      <c r="AJ18" s="104" t="e">
        <v>#REF!</v>
      </c>
    </row>
    <row r="19" spans="1:36" ht="15" customHeight="1" x14ac:dyDescent="0.2">
      <c r="A19" s="1016" t="s">
        <v>52</v>
      </c>
      <c r="B19" s="1017" t="s">
        <v>50</v>
      </c>
      <c r="C19" s="1018" t="s">
        <v>51</v>
      </c>
      <c r="D19" s="1019">
        <v>0</v>
      </c>
      <c r="E19" s="1019">
        <v>0</v>
      </c>
      <c r="F19" s="1019">
        <v>0</v>
      </c>
      <c r="G19" s="1019">
        <v>0</v>
      </c>
      <c r="H19" s="1019">
        <v>0</v>
      </c>
      <c r="I19" s="1019">
        <v>0</v>
      </c>
      <c r="J19" s="1019">
        <v>0</v>
      </c>
      <c r="K19" s="1019">
        <v>0</v>
      </c>
      <c r="L19" s="1019">
        <v>0</v>
      </c>
      <c r="M19" s="1019">
        <v>0</v>
      </c>
      <c r="N19" s="1019">
        <v>0</v>
      </c>
      <c r="O19" s="1019">
        <v>0</v>
      </c>
      <c r="P19" s="1019">
        <v>0</v>
      </c>
      <c r="Q19" s="1019">
        <v>0</v>
      </c>
      <c r="R19" s="1019">
        <v>0</v>
      </c>
      <c r="S19" s="1019">
        <v>0</v>
      </c>
      <c r="T19" s="1019">
        <v>0</v>
      </c>
      <c r="U19" s="1019">
        <v>0</v>
      </c>
      <c r="V19" s="1019">
        <v>0</v>
      </c>
      <c r="W19" s="1019">
        <v>0</v>
      </c>
      <c r="X19" s="1019">
        <v>0</v>
      </c>
      <c r="Y19" s="1019">
        <v>0</v>
      </c>
      <c r="Z19" s="104" t="e">
        <v>#REF!</v>
      </c>
      <c r="AA19" s="104" t="e">
        <v>#REF!</v>
      </c>
      <c r="AB19" s="104" t="e">
        <v>#REF!</v>
      </c>
      <c r="AC19" s="104" t="e">
        <v>#REF!</v>
      </c>
      <c r="AD19" s="104" t="e">
        <v>#REF!</v>
      </c>
      <c r="AE19" s="104" t="e">
        <v>#REF!</v>
      </c>
      <c r="AF19" s="104" t="e">
        <v>#REF!</v>
      </c>
      <c r="AG19" s="104" t="e">
        <v>#REF!</v>
      </c>
      <c r="AH19" s="104" t="e">
        <v>#REF!</v>
      </c>
      <c r="AI19" s="104" t="e">
        <v>#REF!</v>
      </c>
      <c r="AJ19" s="104" t="e">
        <v>#REF!</v>
      </c>
    </row>
    <row r="20" spans="1:36" s="7" customFormat="1" ht="15" customHeight="1" x14ac:dyDescent="0.2">
      <c r="A20" s="1016" t="s">
        <v>192</v>
      </c>
      <c r="B20" s="1017" t="s">
        <v>57</v>
      </c>
      <c r="C20" s="1018" t="s">
        <v>58</v>
      </c>
      <c r="D20" s="1019">
        <v>0</v>
      </c>
      <c r="E20" s="1019">
        <v>0</v>
      </c>
      <c r="F20" s="1019">
        <v>0</v>
      </c>
      <c r="G20" s="1019">
        <v>0</v>
      </c>
      <c r="H20" s="1019">
        <v>0</v>
      </c>
      <c r="I20" s="1019">
        <v>0</v>
      </c>
      <c r="J20" s="1019">
        <v>0</v>
      </c>
      <c r="K20" s="1019">
        <v>0</v>
      </c>
      <c r="L20" s="1019">
        <v>0</v>
      </c>
      <c r="M20" s="1019">
        <v>0</v>
      </c>
      <c r="N20" s="1019">
        <v>0</v>
      </c>
      <c r="O20" s="1019">
        <v>0</v>
      </c>
      <c r="P20" s="1019">
        <v>0</v>
      </c>
      <c r="Q20" s="1019">
        <v>0</v>
      </c>
      <c r="R20" s="1019">
        <v>0</v>
      </c>
      <c r="S20" s="1019">
        <v>0</v>
      </c>
      <c r="T20" s="1019">
        <v>0</v>
      </c>
      <c r="U20" s="1023">
        <v>0</v>
      </c>
      <c r="V20" s="1023">
        <v>0</v>
      </c>
      <c r="W20" s="1023">
        <v>0</v>
      </c>
      <c r="X20" s="1023">
        <v>0</v>
      </c>
      <c r="Y20" s="1023">
        <v>0</v>
      </c>
      <c r="Z20" s="103" t="e">
        <v>#REF!</v>
      </c>
      <c r="AA20" s="103" t="e">
        <v>#REF!</v>
      </c>
      <c r="AB20" s="103" t="e">
        <v>#REF!</v>
      </c>
      <c r="AC20" s="103" t="e">
        <v>#REF!</v>
      </c>
      <c r="AD20" s="103" t="e">
        <v>#REF!</v>
      </c>
      <c r="AE20" s="103" t="e">
        <v>#REF!</v>
      </c>
      <c r="AF20" s="103" t="e">
        <v>#REF!</v>
      </c>
      <c r="AG20" s="103" t="e">
        <v>#REF!</v>
      </c>
      <c r="AH20" s="103" t="e">
        <v>#REF!</v>
      </c>
      <c r="AI20" s="103" t="e">
        <v>#REF!</v>
      </c>
      <c r="AJ20" s="103" t="e">
        <v>#REF!</v>
      </c>
    </row>
    <row r="21" spans="1:36" s="757" customFormat="1" ht="15" customHeight="1" x14ac:dyDescent="0.25">
      <c r="A21" s="1012">
        <v>2</v>
      </c>
      <c r="B21" s="1024" t="s">
        <v>36</v>
      </c>
      <c r="C21" s="1025" t="s">
        <v>28</v>
      </c>
      <c r="D21" s="1026">
        <v>75.760000000000005</v>
      </c>
      <c r="E21" s="1026">
        <v>0.26</v>
      </c>
      <c r="F21" s="1026">
        <v>0.15000000000000002</v>
      </c>
      <c r="G21" s="1026">
        <v>8.4599999999999991</v>
      </c>
      <c r="H21" s="1026">
        <v>0.7</v>
      </c>
      <c r="I21" s="1026">
        <v>1.04</v>
      </c>
      <c r="J21" s="1026">
        <v>0</v>
      </c>
      <c r="K21" s="1026">
        <v>0.7</v>
      </c>
      <c r="L21" s="1026">
        <v>0.3</v>
      </c>
      <c r="M21" s="1026">
        <v>0.56000000000000005</v>
      </c>
      <c r="N21" s="1026">
        <v>9.7899999999999991</v>
      </c>
      <c r="O21" s="1026">
        <v>0.99</v>
      </c>
      <c r="P21" s="1026">
        <v>12.89</v>
      </c>
      <c r="Q21" s="1026">
        <v>0.35</v>
      </c>
      <c r="R21" s="1026">
        <v>0</v>
      </c>
      <c r="S21" s="1026">
        <v>22.78</v>
      </c>
      <c r="T21" s="1026">
        <v>2.3699999999999997</v>
      </c>
      <c r="U21" s="1026">
        <v>0.71</v>
      </c>
      <c r="V21" s="1026">
        <v>12.239999999999998</v>
      </c>
      <c r="W21" s="1026">
        <v>0</v>
      </c>
      <c r="X21" s="1026">
        <v>0.48</v>
      </c>
      <c r="Y21" s="1026">
        <v>0.99</v>
      </c>
      <c r="Z21" s="756" t="e">
        <v>#REF!</v>
      </c>
      <c r="AA21" s="756" t="e">
        <v>#REF!</v>
      </c>
      <c r="AB21" s="756" t="e">
        <v>#REF!</v>
      </c>
      <c r="AC21" s="756" t="e">
        <v>#REF!</v>
      </c>
      <c r="AD21" s="756" t="e">
        <v>#REF!</v>
      </c>
      <c r="AE21" s="756" t="e">
        <v>#REF!</v>
      </c>
      <c r="AF21" s="756" t="e">
        <v>#REF!</v>
      </c>
      <c r="AG21" s="756" t="e">
        <v>#REF!</v>
      </c>
      <c r="AH21" s="756" t="e">
        <v>#REF!</v>
      </c>
      <c r="AI21" s="756" t="e">
        <v>#REF!</v>
      </c>
      <c r="AJ21" s="756" t="e">
        <v>#REF!</v>
      </c>
    </row>
    <row r="22" spans="1:36" ht="15" customHeight="1" x14ac:dyDescent="0.2">
      <c r="A22" s="1016" t="s">
        <v>21</v>
      </c>
      <c r="B22" s="1017" t="s">
        <v>17</v>
      </c>
      <c r="C22" s="1018" t="s">
        <v>29</v>
      </c>
      <c r="D22" s="1019">
        <v>0.59</v>
      </c>
      <c r="E22" s="1019">
        <v>0</v>
      </c>
      <c r="F22" s="1019">
        <v>0</v>
      </c>
      <c r="G22" s="1019">
        <v>0</v>
      </c>
      <c r="H22" s="1019">
        <v>0</v>
      </c>
      <c r="I22" s="1019">
        <v>0</v>
      </c>
      <c r="J22" s="1019">
        <v>0</v>
      </c>
      <c r="K22" s="1019">
        <v>0</v>
      </c>
      <c r="L22" s="1019">
        <v>0</v>
      </c>
      <c r="M22" s="1019">
        <v>0</v>
      </c>
      <c r="N22" s="1019">
        <v>0</v>
      </c>
      <c r="O22" s="1019">
        <v>0</v>
      </c>
      <c r="P22" s="1019">
        <v>0</v>
      </c>
      <c r="Q22" s="1019">
        <v>0</v>
      </c>
      <c r="R22" s="1019">
        <v>0</v>
      </c>
      <c r="S22" s="1019">
        <v>0</v>
      </c>
      <c r="T22" s="1019">
        <v>0</v>
      </c>
      <c r="U22" s="1019">
        <v>0</v>
      </c>
      <c r="V22" s="1019">
        <v>0</v>
      </c>
      <c r="W22" s="1019">
        <v>0</v>
      </c>
      <c r="X22" s="1019">
        <v>0.44</v>
      </c>
      <c r="Y22" s="1019">
        <v>0.15</v>
      </c>
      <c r="Z22" s="104" t="e">
        <v>#REF!</v>
      </c>
      <c r="AA22" s="104" t="e">
        <v>#REF!</v>
      </c>
      <c r="AB22" s="104" t="e">
        <v>#REF!</v>
      </c>
      <c r="AC22" s="104" t="e">
        <v>#REF!</v>
      </c>
      <c r="AD22" s="104" t="e">
        <v>#REF!</v>
      </c>
      <c r="AE22" s="104" t="e">
        <v>#REF!</v>
      </c>
      <c r="AF22" s="104" t="e">
        <v>#REF!</v>
      </c>
      <c r="AG22" s="104" t="e">
        <v>#REF!</v>
      </c>
      <c r="AH22" s="104" t="e">
        <v>#REF!</v>
      </c>
      <c r="AI22" s="104" t="e">
        <v>#REF!</v>
      </c>
      <c r="AJ22" s="104" t="e">
        <v>#REF!</v>
      </c>
    </row>
    <row r="23" spans="1:36" ht="15" customHeight="1" x14ac:dyDescent="0.2">
      <c r="A23" s="1016" t="s">
        <v>10</v>
      </c>
      <c r="B23" s="1017" t="s">
        <v>18</v>
      </c>
      <c r="C23" s="1018" t="s">
        <v>30</v>
      </c>
      <c r="D23" s="1019">
        <v>0</v>
      </c>
      <c r="E23" s="1019">
        <v>0</v>
      </c>
      <c r="F23" s="1019">
        <v>0</v>
      </c>
      <c r="G23" s="1019">
        <v>0</v>
      </c>
      <c r="H23" s="1019">
        <v>0</v>
      </c>
      <c r="I23" s="1019">
        <v>0</v>
      </c>
      <c r="J23" s="1019">
        <v>0</v>
      </c>
      <c r="K23" s="1019">
        <v>0</v>
      </c>
      <c r="L23" s="1019">
        <v>0</v>
      </c>
      <c r="M23" s="1019">
        <v>0</v>
      </c>
      <c r="N23" s="1019">
        <v>0</v>
      </c>
      <c r="O23" s="1019">
        <v>0</v>
      </c>
      <c r="P23" s="1019">
        <v>0</v>
      </c>
      <c r="Q23" s="1019">
        <v>0</v>
      </c>
      <c r="R23" s="1019">
        <v>0</v>
      </c>
      <c r="S23" s="1019">
        <v>0</v>
      </c>
      <c r="T23" s="1019">
        <v>0</v>
      </c>
      <c r="U23" s="1019">
        <v>0</v>
      </c>
      <c r="V23" s="1019">
        <v>0</v>
      </c>
      <c r="W23" s="1019">
        <v>0</v>
      </c>
      <c r="X23" s="1019">
        <v>0</v>
      </c>
      <c r="Y23" s="1019">
        <v>0</v>
      </c>
      <c r="Z23" s="104" t="e">
        <v>#REF!</v>
      </c>
      <c r="AA23" s="104" t="e">
        <v>#REF!</v>
      </c>
      <c r="AB23" s="104" t="e">
        <v>#REF!</v>
      </c>
      <c r="AC23" s="104" t="e">
        <v>#REF!</v>
      </c>
      <c r="AD23" s="104" t="e">
        <v>#REF!</v>
      </c>
      <c r="AE23" s="104" t="e">
        <v>#REF!</v>
      </c>
      <c r="AF23" s="104" t="e">
        <v>#REF!</v>
      </c>
      <c r="AG23" s="104" t="e">
        <v>#REF!</v>
      </c>
      <c r="AH23" s="104" t="e">
        <v>#REF!</v>
      </c>
      <c r="AI23" s="104" t="e">
        <v>#REF!</v>
      </c>
      <c r="AJ23" s="104" t="e">
        <v>#REF!</v>
      </c>
    </row>
    <row r="24" spans="1:36" ht="15" customHeight="1" x14ac:dyDescent="0.2">
      <c r="A24" s="1016" t="s">
        <v>11</v>
      </c>
      <c r="B24" s="1017" t="s">
        <v>19</v>
      </c>
      <c r="C24" s="1018" t="s">
        <v>131</v>
      </c>
      <c r="D24" s="1019">
        <v>0</v>
      </c>
      <c r="E24" s="1019">
        <v>0</v>
      </c>
      <c r="F24" s="1019">
        <v>0</v>
      </c>
      <c r="G24" s="1019">
        <v>0</v>
      </c>
      <c r="H24" s="1019">
        <v>0</v>
      </c>
      <c r="I24" s="1019">
        <v>0</v>
      </c>
      <c r="J24" s="1019">
        <v>0</v>
      </c>
      <c r="K24" s="1019">
        <v>0</v>
      </c>
      <c r="L24" s="1019">
        <v>0</v>
      </c>
      <c r="M24" s="1019">
        <v>0</v>
      </c>
      <c r="N24" s="1019">
        <v>0</v>
      </c>
      <c r="O24" s="1019">
        <v>0</v>
      </c>
      <c r="P24" s="1019">
        <v>0</v>
      </c>
      <c r="Q24" s="1019">
        <v>0</v>
      </c>
      <c r="R24" s="1019">
        <v>0</v>
      </c>
      <c r="S24" s="1019">
        <v>0</v>
      </c>
      <c r="T24" s="1019">
        <v>0</v>
      </c>
      <c r="U24" s="1019">
        <v>0</v>
      </c>
      <c r="V24" s="1019">
        <v>0</v>
      </c>
      <c r="W24" s="1019">
        <v>0</v>
      </c>
      <c r="X24" s="1019">
        <v>0</v>
      </c>
      <c r="Y24" s="1019">
        <v>0</v>
      </c>
      <c r="Z24" s="104" t="e">
        <v>#REF!</v>
      </c>
      <c r="AA24" s="104" t="e">
        <v>#REF!</v>
      </c>
      <c r="AB24" s="104" t="e">
        <v>#REF!</v>
      </c>
      <c r="AC24" s="104" t="e">
        <v>#REF!</v>
      </c>
      <c r="AD24" s="104" t="e">
        <v>#REF!</v>
      </c>
      <c r="AE24" s="104" t="e">
        <v>#REF!</v>
      </c>
      <c r="AF24" s="104" t="e">
        <v>#REF!</v>
      </c>
      <c r="AG24" s="104" t="e">
        <v>#REF!</v>
      </c>
      <c r="AH24" s="104" t="e">
        <v>#REF!</v>
      </c>
      <c r="AI24" s="104" t="e">
        <v>#REF!</v>
      </c>
      <c r="AJ24" s="104" t="e">
        <v>#REF!</v>
      </c>
    </row>
    <row r="25" spans="1:36" ht="15" customHeight="1" x14ac:dyDescent="0.2">
      <c r="A25" s="1016" t="s">
        <v>12</v>
      </c>
      <c r="B25" s="1017" t="s">
        <v>91</v>
      </c>
      <c r="C25" s="1018" t="s">
        <v>135</v>
      </c>
      <c r="D25" s="1019">
        <v>0</v>
      </c>
      <c r="E25" s="1019">
        <v>0</v>
      </c>
      <c r="F25" s="1019">
        <v>0</v>
      </c>
      <c r="G25" s="1019">
        <v>0</v>
      </c>
      <c r="H25" s="1019">
        <v>0</v>
      </c>
      <c r="I25" s="1019">
        <v>0</v>
      </c>
      <c r="J25" s="1019">
        <v>0</v>
      </c>
      <c r="K25" s="1019">
        <v>0</v>
      </c>
      <c r="L25" s="1019">
        <v>0</v>
      </c>
      <c r="M25" s="1019">
        <v>0</v>
      </c>
      <c r="N25" s="1019">
        <v>0</v>
      </c>
      <c r="O25" s="1019">
        <v>0</v>
      </c>
      <c r="P25" s="1019">
        <v>0</v>
      </c>
      <c r="Q25" s="1019">
        <v>0</v>
      </c>
      <c r="R25" s="1019">
        <v>0</v>
      </c>
      <c r="S25" s="1019">
        <v>0</v>
      </c>
      <c r="T25" s="1019">
        <v>0</v>
      </c>
      <c r="U25" s="1019">
        <v>0</v>
      </c>
      <c r="V25" s="1019">
        <v>0</v>
      </c>
      <c r="W25" s="1019">
        <v>0</v>
      </c>
      <c r="X25" s="1019">
        <v>0</v>
      </c>
      <c r="Y25" s="1019">
        <v>0</v>
      </c>
      <c r="Z25" s="104" t="e">
        <v>#REF!</v>
      </c>
      <c r="AA25" s="104" t="e">
        <v>#REF!</v>
      </c>
      <c r="AB25" s="104" t="e">
        <v>#REF!</v>
      </c>
      <c r="AC25" s="104" t="e">
        <v>#REF!</v>
      </c>
      <c r="AD25" s="104" t="e">
        <v>#REF!</v>
      </c>
      <c r="AE25" s="104" t="e">
        <v>#REF!</v>
      </c>
      <c r="AF25" s="104" t="e">
        <v>#REF!</v>
      </c>
      <c r="AG25" s="104" t="e">
        <v>#REF!</v>
      </c>
      <c r="AH25" s="104" t="e">
        <v>#REF!</v>
      </c>
      <c r="AI25" s="104" t="e">
        <v>#REF!</v>
      </c>
      <c r="AJ25" s="104" t="e">
        <v>#REF!</v>
      </c>
    </row>
    <row r="26" spans="1:36" ht="15" customHeight="1" x14ac:dyDescent="0.2">
      <c r="A26" s="1016" t="s">
        <v>13</v>
      </c>
      <c r="B26" s="1017" t="s">
        <v>92</v>
      </c>
      <c r="C26" s="1018" t="s">
        <v>133</v>
      </c>
      <c r="D26" s="1019">
        <v>0.5</v>
      </c>
      <c r="E26" s="1019">
        <v>0</v>
      </c>
      <c r="F26" s="1019">
        <v>0</v>
      </c>
      <c r="G26" s="1019">
        <v>0</v>
      </c>
      <c r="H26" s="1019">
        <v>0</v>
      </c>
      <c r="I26" s="1019">
        <v>0</v>
      </c>
      <c r="J26" s="1019">
        <v>0</v>
      </c>
      <c r="K26" s="1019">
        <v>0</v>
      </c>
      <c r="L26" s="1019">
        <v>0</v>
      </c>
      <c r="M26" s="1019">
        <v>0</v>
      </c>
      <c r="N26" s="1019">
        <v>0</v>
      </c>
      <c r="O26" s="1019">
        <v>0</v>
      </c>
      <c r="P26" s="1019">
        <v>0</v>
      </c>
      <c r="Q26" s="1019">
        <v>0</v>
      </c>
      <c r="R26" s="1019">
        <v>0</v>
      </c>
      <c r="S26" s="1019">
        <v>0</v>
      </c>
      <c r="T26" s="1019">
        <v>0</v>
      </c>
      <c r="U26" s="1019">
        <v>0</v>
      </c>
      <c r="V26" s="1019">
        <v>0</v>
      </c>
      <c r="W26" s="1019">
        <v>0</v>
      </c>
      <c r="X26" s="1019">
        <v>0</v>
      </c>
      <c r="Y26" s="1019">
        <v>0.5</v>
      </c>
      <c r="Z26" s="104" t="e">
        <v>#REF!</v>
      </c>
      <c r="AA26" s="104" t="e">
        <v>#REF!</v>
      </c>
      <c r="AB26" s="104" t="e">
        <v>#REF!</v>
      </c>
      <c r="AC26" s="104" t="e">
        <v>#REF!</v>
      </c>
      <c r="AD26" s="104" t="e">
        <v>#REF!</v>
      </c>
      <c r="AE26" s="104" t="e">
        <v>#REF!</v>
      </c>
      <c r="AF26" s="104" t="e">
        <v>#REF!</v>
      </c>
      <c r="AG26" s="104" t="e">
        <v>#REF!</v>
      </c>
      <c r="AH26" s="104" t="e">
        <v>#REF!</v>
      </c>
      <c r="AI26" s="104" t="e">
        <v>#REF!</v>
      </c>
      <c r="AJ26" s="104" t="e">
        <v>#REF!</v>
      </c>
    </row>
    <row r="27" spans="1:36" ht="15" customHeight="1" x14ac:dyDescent="0.2">
      <c r="A27" s="1016" t="s">
        <v>14</v>
      </c>
      <c r="B27" s="1017" t="s">
        <v>93</v>
      </c>
      <c r="C27" s="1018" t="s">
        <v>53</v>
      </c>
      <c r="D27" s="1019">
        <v>0.75</v>
      </c>
      <c r="E27" s="1019">
        <v>0</v>
      </c>
      <c r="F27" s="1019">
        <v>0</v>
      </c>
      <c r="G27" s="1019">
        <v>0</v>
      </c>
      <c r="H27" s="1019">
        <v>0</v>
      </c>
      <c r="I27" s="1019">
        <v>0</v>
      </c>
      <c r="J27" s="1019">
        <v>0</v>
      </c>
      <c r="K27" s="1019">
        <v>0</v>
      </c>
      <c r="L27" s="1019">
        <v>0</v>
      </c>
      <c r="M27" s="1019">
        <v>0</v>
      </c>
      <c r="N27" s="1019">
        <v>0</v>
      </c>
      <c r="O27" s="1019">
        <v>0.75</v>
      </c>
      <c r="P27" s="1019">
        <v>0</v>
      </c>
      <c r="Q27" s="1019">
        <v>0</v>
      </c>
      <c r="R27" s="1019">
        <v>0</v>
      </c>
      <c r="S27" s="1019">
        <v>0</v>
      </c>
      <c r="T27" s="1019">
        <v>0</v>
      </c>
      <c r="U27" s="1019">
        <v>0</v>
      </c>
      <c r="V27" s="1019">
        <v>0</v>
      </c>
      <c r="W27" s="1019">
        <v>0</v>
      </c>
      <c r="X27" s="1019">
        <v>0</v>
      </c>
      <c r="Y27" s="1019">
        <v>0</v>
      </c>
      <c r="Z27" s="104" t="e">
        <v>#REF!</v>
      </c>
      <c r="AA27" s="104" t="e">
        <v>#REF!</v>
      </c>
      <c r="AB27" s="104" t="e">
        <v>#REF!</v>
      </c>
      <c r="AC27" s="104" t="e">
        <v>#REF!</v>
      </c>
      <c r="AD27" s="104" t="e">
        <v>#REF!</v>
      </c>
      <c r="AE27" s="104" t="e">
        <v>#REF!</v>
      </c>
      <c r="AF27" s="104" t="e">
        <v>#REF!</v>
      </c>
      <c r="AG27" s="104" t="e">
        <v>#REF!</v>
      </c>
      <c r="AH27" s="104" t="e">
        <v>#REF!</v>
      </c>
      <c r="AI27" s="104" t="e">
        <v>#REF!</v>
      </c>
      <c r="AJ27" s="104" t="e">
        <v>#REF!</v>
      </c>
    </row>
    <row r="28" spans="1:36" ht="15" customHeight="1" x14ac:dyDescent="0.2">
      <c r="A28" s="1016" t="s">
        <v>22</v>
      </c>
      <c r="B28" s="1017" t="s">
        <v>94</v>
      </c>
      <c r="C28" s="1018" t="s">
        <v>46</v>
      </c>
      <c r="D28" s="1019">
        <v>0</v>
      </c>
      <c r="E28" s="1019">
        <v>0</v>
      </c>
      <c r="F28" s="1019">
        <v>0</v>
      </c>
      <c r="G28" s="1019">
        <v>0</v>
      </c>
      <c r="H28" s="1019">
        <v>0</v>
      </c>
      <c r="I28" s="1019">
        <v>0</v>
      </c>
      <c r="J28" s="1019">
        <v>0</v>
      </c>
      <c r="K28" s="1019">
        <v>0</v>
      </c>
      <c r="L28" s="1019">
        <v>0</v>
      </c>
      <c r="M28" s="1019">
        <v>0</v>
      </c>
      <c r="N28" s="1019">
        <v>0</v>
      </c>
      <c r="O28" s="1019">
        <v>0</v>
      </c>
      <c r="P28" s="1019">
        <v>0</v>
      </c>
      <c r="Q28" s="1019">
        <v>0</v>
      </c>
      <c r="R28" s="1019">
        <v>0</v>
      </c>
      <c r="S28" s="1019">
        <v>0</v>
      </c>
      <c r="T28" s="1019">
        <v>0</v>
      </c>
      <c r="U28" s="1019">
        <v>0</v>
      </c>
      <c r="V28" s="1019">
        <v>0</v>
      </c>
      <c r="W28" s="1019">
        <v>0</v>
      </c>
      <c r="X28" s="1019">
        <v>0</v>
      </c>
      <c r="Y28" s="1019">
        <v>0</v>
      </c>
      <c r="Z28" s="104" t="e">
        <v>#REF!</v>
      </c>
      <c r="AA28" s="104" t="e">
        <v>#REF!</v>
      </c>
      <c r="AB28" s="104" t="e">
        <v>#REF!</v>
      </c>
      <c r="AC28" s="104" t="e">
        <v>#REF!</v>
      </c>
      <c r="AD28" s="104" t="e">
        <v>#REF!</v>
      </c>
      <c r="AE28" s="104" t="e">
        <v>#REF!</v>
      </c>
      <c r="AF28" s="104" t="e">
        <v>#REF!</v>
      </c>
      <c r="AG28" s="104" t="e">
        <v>#REF!</v>
      </c>
      <c r="AH28" s="104" t="e">
        <v>#REF!</v>
      </c>
      <c r="AI28" s="104" t="e">
        <v>#REF!</v>
      </c>
      <c r="AJ28" s="104" t="e">
        <v>#REF!</v>
      </c>
    </row>
    <row r="29" spans="1:36" ht="15" customHeight="1" x14ac:dyDescent="0.2">
      <c r="A29" s="1016" t="s">
        <v>23</v>
      </c>
      <c r="B29" s="1017" t="s">
        <v>106</v>
      </c>
      <c r="C29" s="1018" t="s">
        <v>54</v>
      </c>
      <c r="D29" s="1019">
        <v>10.99</v>
      </c>
      <c r="E29" s="1019">
        <v>0</v>
      </c>
      <c r="F29" s="1019">
        <v>0</v>
      </c>
      <c r="G29" s="1019">
        <v>3.3</v>
      </c>
      <c r="H29" s="1022">
        <v>0</v>
      </c>
      <c r="I29" s="1022">
        <v>0</v>
      </c>
      <c r="J29" s="1022">
        <v>0</v>
      </c>
      <c r="K29" s="1022">
        <v>0</v>
      </c>
      <c r="L29" s="1022">
        <v>0</v>
      </c>
      <c r="M29" s="1022">
        <v>0</v>
      </c>
      <c r="N29" s="1022">
        <v>0.69</v>
      </c>
      <c r="O29" s="1022">
        <v>0</v>
      </c>
      <c r="P29" s="1022">
        <v>5</v>
      </c>
      <c r="Q29" s="1022">
        <v>0</v>
      </c>
      <c r="R29" s="1022">
        <v>0</v>
      </c>
      <c r="S29" s="1022">
        <v>0</v>
      </c>
      <c r="T29" s="1022">
        <v>2</v>
      </c>
      <c r="U29" s="1022">
        <v>0</v>
      </c>
      <c r="V29" s="1022">
        <v>0</v>
      </c>
      <c r="W29" s="1022">
        <v>0</v>
      </c>
      <c r="X29" s="1022">
        <v>0</v>
      </c>
      <c r="Y29" s="1022">
        <v>0</v>
      </c>
      <c r="Z29" s="108" t="e">
        <v>#REF!</v>
      </c>
      <c r="AA29" s="108" t="e">
        <v>#REF!</v>
      </c>
      <c r="AB29" s="108" t="e">
        <v>#REF!</v>
      </c>
      <c r="AC29" s="108" t="e">
        <v>#REF!</v>
      </c>
      <c r="AD29" s="108" t="e">
        <v>#REF!</v>
      </c>
      <c r="AE29" s="108" t="e">
        <v>#REF!</v>
      </c>
      <c r="AF29" s="108" t="e">
        <v>#REF!</v>
      </c>
      <c r="AG29" s="108" t="e">
        <v>#REF!</v>
      </c>
      <c r="AH29" s="108" t="e">
        <v>#REF!</v>
      </c>
      <c r="AI29" s="108" t="e">
        <v>#REF!</v>
      </c>
      <c r="AJ29" s="108" t="e">
        <v>#REF!</v>
      </c>
    </row>
    <row r="30" spans="1:36" ht="15" customHeight="1" x14ac:dyDescent="0.2">
      <c r="A30" s="1016" t="s">
        <v>47</v>
      </c>
      <c r="B30" s="1017" t="s">
        <v>139</v>
      </c>
      <c r="C30" s="1018" t="s">
        <v>31</v>
      </c>
      <c r="D30" s="1019">
        <v>51.44</v>
      </c>
      <c r="E30" s="1019">
        <v>0.26</v>
      </c>
      <c r="F30" s="1019">
        <v>0.05</v>
      </c>
      <c r="G30" s="1019">
        <v>5.13</v>
      </c>
      <c r="H30" s="1022">
        <v>0</v>
      </c>
      <c r="I30" s="1022">
        <v>1.04</v>
      </c>
      <c r="J30" s="1022">
        <v>0</v>
      </c>
      <c r="K30" s="1022">
        <v>0.7</v>
      </c>
      <c r="L30" s="1022">
        <v>0</v>
      </c>
      <c r="M30" s="1022">
        <v>0.56000000000000005</v>
      </c>
      <c r="N30" s="1022">
        <v>9.1</v>
      </c>
      <c r="O30" s="1022">
        <v>0</v>
      </c>
      <c r="P30" s="1022">
        <v>7.66</v>
      </c>
      <c r="Q30" s="1022">
        <v>0.06</v>
      </c>
      <c r="R30" s="1022">
        <v>0</v>
      </c>
      <c r="S30" s="1022">
        <v>21.45</v>
      </c>
      <c r="T30" s="1022">
        <v>0.04</v>
      </c>
      <c r="U30" s="1022">
        <v>0.01</v>
      </c>
      <c r="V30" s="1022">
        <v>5.2399999999999993</v>
      </c>
      <c r="W30" s="1022">
        <v>0</v>
      </c>
      <c r="X30" s="1022">
        <v>0.04</v>
      </c>
      <c r="Y30" s="1022">
        <v>0.1</v>
      </c>
      <c r="Z30" s="108" t="e">
        <v>#REF!</v>
      </c>
      <c r="AA30" s="108" t="e">
        <v>#REF!</v>
      </c>
      <c r="AB30" s="108" t="e">
        <v>#REF!</v>
      </c>
      <c r="AC30" s="108" t="e">
        <v>#REF!</v>
      </c>
      <c r="AD30" s="108" t="e">
        <v>#REF!</v>
      </c>
      <c r="AE30" s="108" t="e">
        <v>#REF!</v>
      </c>
      <c r="AF30" s="108" t="e">
        <v>#REF!</v>
      </c>
      <c r="AG30" s="108" t="e">
        <v>#REF!</v>
      </c>
      <c r="AH30" s="108" t="e">
        <v>#REF!</v>
      </c>
      <c r="AI30" s="108" t="e">
        <v>#REF!</v>
      </c>
      <c r="AJ30" s="108" t="e">
        <v>#REF!</v>
      </c>
    </row>
    <row r="31" spans="1:36" ht="15" customHeight="1" x14ac:dyDescent="0.2">
      <c r="A31" s="1016" t="s">
        <v>442</v>
      </c>
      <c r="B31" s="1017" t="s">
        <v>248</v>
      </c>
      <c r="C31" s="1018" t="s">
        <v>249</v>
      </c>
      <c r="D31" s="1019">
        <v>1.1100000000000001</v>
      </c>
      <c r="E31" s="1019">
        <v>0.01</v>
      </c>
      <c r="F31" s="1019">
        <v>0</v>
      </c>
      <c r="G31" s="1019">
        <v>0</v>
      </c>
      <c r="H31" s="1022">
        <v>0</v>
      </c>
      <c r="I31" s="1022">
        <v>0</v>
      </c>
      <c r="J31" s="1022">
        <v>0</v>
      </c>
      <c r="K31" s="1022">
        <v>0.6</v>
      </c>
      <c r="L31" s="1022">
        <v>0</v>
      </c>
      <c r="M31" s="1022">
        <v>0</v>
      </c>
      <c r="N31" s="1022">
        <v>0</v>
      </c>
      <c r="O31" s="1022">
        <v>0</v>
      </c>
      <c r="P31" s="1022">
        <v>0</v>
      </c>
      <c r="Q31" s="1022">
        <v>0</v>
      </c>
      <c r="R31" s="1022">
        <v>0</v>
      </c>
      <c r="S31" s="1022">
        <v>0.39</v>
      </c>
      <c r="T31" s="1022">
        <v>0</v>
      </c>
      <c r="U31" s="1022">
        <v>0.01</v>
      </c>
      <c r="V31" s="1022">
        <v>0</v>
      </c>
      <c r="W31" s="1022">
        <v>0</v>
      </c>
      <c r="X31" s="1022">
        <v>0</v>
      </c>
      <c r="Y31" s="1022">
        <v>0.1</v>
      </c>
      <c r="Z31" s="108" t="e">
        <v>#REF!</v>
      </c>
      <c r="AA31" s="108" t="e">
        <v>#REF!</v>
      </c>
      <c r="AB31" s="108" t="e">
        <v>#REF!</v>
      </c>
      <c r="AC31" s="108" t="e">
        <v>#REF!</v>
      </c>
      <c r="AD31" s="108" t="e">
        <v>#REF!</v>
      </c>
      <c r="AE31" s="108" t="e">
        <v>#REF!</v>
      </c>
      <c r="AF31" s="108" t="e">
        <v>#REF!</v>
      </c>
      <c r="AG31" s="108" t="e">
        <v>#REF!</v>
      </c>
      <c r="AH31" s="108" t="e">
        <v>#REF!</v>
      </c>
      <c r="AI31" s="108" t="e">
        <v>#REF!</v>
      </c>
      <c r="AJ31" s="108" t="e">
        <v>#REF!</v>
      </c>
    </row>
    <row r="32" spans="1:36" ht="15" customHeight="1" x14ac:dyDescent="0.2">
      <c r="A32" s="1016" t="s">
        <v>442</v>
      </c>
      <c r="B32" s="1017" t="s">
        <v>257</v>
      </c>
      <c r="C32" s="1018" t="s">
        <v>258</v>
      </c>
      <c r="D32" s="1019">
        <v>17.47</v>
      </c>
      <c r="E32" s="1019">
        <v>0.2</v>
      </c>
      <c r="F32" s="1019">
        <v>0</v>
      </c>
      <c r="G32" s="1019">
        <v>1.5</v>
      </c>
      <c r="H32" s="1022">
        <v>0</v>
      </c>
      <c r="I32" s="1022">
        <v>1</v>
      </c>
      <c r="J32" s="1022">
        <v>0</v>
      </c>
      <c r="K32" s="1022">
        <v>0</v>
      </c>
      <c r="L32" s="1022">
        <v>0</v>
      </c>
      <c r="M32" s="1022">
        <v>0.53</v>
      </c>
      <c r="N32" s="1022">
        <v>9.1</v>
      </c>
      <c r="O32" s="1022">
        <v>0</v>
      </c>
      <c r="P32" s="1022">
        <v>0</v>
      </c>
      <c r="Q32" s="1022">
        <v>0</v>
      </c>
      <c r="R32" s="1022">
        <v>0</v>
      </c>
      <c r="S32" s="1022">
        <v>0</v>
      </c>
      <c r="T32" s="1022">
        <v>0</v>
      </c>
      <c r="U32" s="1022">
        <v>0</v>
      </c>
      <c r="V32" s="1022">
        <v>5.14</v>
      </c>
      <c r="W32" s="1022">
        <v>0</v>
      </c>
      <c r="X32" s="1022">
        <v>0</v>
      </c>
      <c r="Y32" s="1022">
        <v>0</v>
      </c>
      <c r="Z32" s="108" t="e">
        <v>#REF!</v>
      </c>
      <c r="AA32" s="108" t="e">
        <v>#REF!</v>
      </c>
      <c r="AB32" s="108" t="e">
        <v>#REF!</v>
      </c>
      <c r="AC32" s="108" t="e">
        <v>#REF!</v>
      </c>
      <c r="AD32" s="108" t="e">
        <v>#REF!</v>
      </c>
      <c r="AE32" s="108" t="e">
        <v>#REF!</v>
      </c>
      <c r="AF32" s="108" t="e">
        <v>#REF!</v>
      </c>
      <c r="AG32" s="108" t="e">
        <v>#REF!</v>
      </c>
      <c r="AH32" s="108" t="e">
        <v>#REF!</v>
      </c>
      <c r="AI32" s="108" t="e">
        <v>#REF!</v>
      </c>
      <c r="AJ32" s="108" t="e">
        <v>#REF!</v>
      </c>
    </row>
    <row r="33" spans="1:36" ht="15" customHeight="1" x14ac:dyDescent="0.2">
      <c r="A33" s="1016" t="s">
        <v>442</v>
      </c>
      <c r="B33" s="1017" t="s">
        <v>443</v>
      </c>
      <c r="C33" s="1018" t="s">
        <v>245</v>
      </c>
      <c r="D33" s="1019">
        <v>0</v>
      </c>
      <c r="E33" s="1019">
        <v>0</v>
      </c>
      <c r="F33" s="1019">
        <v>0</v>
      </c>
      <c r="G33" s="1019">
        <v>0</v>
      </c>
      <c r="H33" s="1019">
        <v>0</v>
      </c>
      <c r="I33" s="1019">
        <v>0</v>
      </c>
      <c r="J33" s="1019">
        <v>0</v>
      </c>
      <c r="K33" s="1019">
        <v>0</v>
      </c>
      <c r="L33" s="1019">
        <v>0</v>
      </c>
      <c r="M33" s="1019">
        <v>0</v>
      </c>
      <c r="N33" s="1019">
        <v>0</v>
      </c>
      <c r="O33" s="1019">
        <v>0</v>
      </c>
      <c r="P33" s="1019">
        <v>0</v>
      </c>
      <c r="Q33" s="1019">
        <v>0</v>
      </c>
      <c r="R33" s="1019">
        <v>0</v>
      </c>
      <c r="S33" s="1019">
        <v>0</v>
      </c>
      <c r="T33" s="1019">
        <v>0</v>
      </c>
      <c r="U33" s="1019">
        <v>0</v>
      </c>
      <c r="V33" s="1019">
        <v>0</v>
      </c>
      <c r="W33" s="1019">
        <v>0</v>
      </c>
      <c r="X33" s="1019">
        <v>0</v>
      </c>
      <c r="Y33" s="1019">
        <v>0</v>
      </c>
      <c r="Z33" s="104" t="e">
        <v>#REF!</v>
      </c>
      <c r="AA33" s="104" t="e">
        <v>#REF!</v>
      </c>
      <c r="AB33" s="104" t="e">
        <v>#REF!</v>
      </c>
      <c r="AC33" s="104" t="e">
        <v>#REF!</v>
      </c>
      <c r="AD33" s="104" t="e">
        <v>#REF!</v>
      </c>
      <c r="AE33" s="104" t="e">
        <v>#REF!</v>
      </c>
      <c r="AF33" s="104" t="e">
        <v>#REF!</v>
      </c>
      <c r="AG33" s="104" t="e">
        <v>#REF!</v>
      </c>
      <c r="AH33" s="104" t="e">
        <v>#REF!</v>
      </c>
      <c r="AI33" s="104" t="e">
        <v>#REF!</v>
      </c>
      <c r="AJ33" s="104" t="e">
        <v>#REF!</v>
      </c>
    </row>
    <row r="34" spans="1:36" ht="15" customHeight="1" x14ac:dyDescent="0.2">
      <c r="A34" s="1016" t="s">
        <v>442</v>
      </c>
      <c r="B34" s="1017" t="s">
        <v>444</v>
      </c>
      <c r="C34" s="1018" t="s">
        <v>436</v>
      </c>
      <c r="D34" s="1019">
        <v>0</v>
      </c>
      <c r="E34" s="1019">
        <v>0</v>
      </c>
      <c r="F34" s="1019">
        <v>0</v>
      </c>
      <c r="G34" s="1019">
        <v>0</v>
      </c>
      <c r="H34" s="1019">
        <v>0</v>
      </c>
      <c r="I34" s="1019">
        <v>0</v>
      </c>
      <c r="J34" s="1019">
        <v>0</v>
      </c>
      <c r="K34" s="1019">
        <v>0</v>
      </c>
      <c r="L34" s="1019">
        <v>0</v>
      </c>
      <c r="M34" s="1019">
        <v>0</v>
      </c>
      <c r="N34" s="1019">
        <v>0</v>
      </c>
      <c r="O34" s="1019">
        <v>0</v>
      </c>
      <c r="P34" s="1019">
        <v>0</v>
      </c>
      <c r="Q34" s="1019">
        <v>0</v>
      </c>
      <c r="R34" s="1019">
        <v>0</v>
      </c>
      <c r="S34" s="1019">
        <v>0</v>
      </c>
      <c r="T34" s="1019">
        <v>0</v>
      </c>
      <c r="U34" s="1019">
        <v>0</v>
      </c>
      <c r="V34" s="1019">
        <v>0</v>
      </c>
      <c r="W34" s="1019">
        <v>0</v>
      </c>
      <c r="X34" s="1019">
        <v>0</v>
      </c>
      <c r="Y34" s="1019">
        <v>0</v>
      </c>
      <c r="Z34" s="104" t="e">
        <v>#REF!</v>
      </c>
      <c r="AA34" s="104" t="e">
        <v>#REF!</v>
      </c>
      <c r="AB34" s="104" t="e">
        <v>#REF!</v>
      </c>
      <c r="AC34" s="104" t="e">
        <v>#REF!</v>
      </c>
      <c r="AD34" s="104" t="e">
        <v>#REF!</v>
      </c>
      <c r="AE34" s="104" t="e">
        <v>#REF!</v>
      </c>
      <c r="AF34" s="104" t="e">
        <v>#REF!</v>
      </c>
      <c r="AG34" s="104" t="e">
        <v>#REF!</v>
      </c>
      <c r="AH34" s="104" t="e">
        <v>#REF!</v>
      </c>
      <c r="AI34" s="104" t="e">
        <v>#REF!</v>
      </c>
      <c r="AJ34" s="104" t="e">
        <v>#REF!</v>
      </c>
    </row>
    <row r="35" spans="1:36" ht="15" customHeight="1" x14ac:dyDescent="0.2">
      <c r="A35" s="1016" t="s">
        <v>442</v>
      </c>
      <c r="B35" s="1017" t="s">
        <v>277</v>
      </c>
      <c r="C35" s="1018" t="s">
        <v>246</v>
      </c>
      <c r="D35" s="1019">
        <v>0</v>
      </c>
      <c r="E35" s="1019">
        <v>0</v>
      </c>
      <c r="F35" s="1019">
        <v>0</v>
      </c>
      <c r="G35" s="1019">
        <v>0</v>
      </c>
      <c r="H35" s="1019">
        <v>0</v>
      </c>
      <c r="I35" s="1019">
        <v>0</v>
      </c>
      <c r="J35" s="1019">
        <v>0</v>
      </c>
      <c r="K35" s="1019">
        <v>0</v>
      </c>
      <c r="L35" s="1019">
        <v>0</v>
      </c>
      <c r="M35" s="1019">
        <v>0</v>
      </c>
      <c r="N35" s="1019">
        <v>0</v>
      </c>
      <c r="O35" s="1019">
        <v>0</v>
      </c>
      <c r="P35" s="1019">
        <v>0</v>
      </c>
      <c r="Q35" s="1019">
        <v>0</v>
      </c>
      <c r="R35" s="1019">
        <v>0</v>
      </c>
      <c r="S35" s="1019">
        <v>0</v>
      </c>
      <c r="T35" s="1019">
        <v>0</v>
      </c>
      <c r="U35" s="1019">
        <v>0</v>
      </c>
      <c r="V35" s="1019">
        <v>0</v>
      </c>
      <c r="W35" s="1019">
        <v>0</v>
      </c>
      <c r="X35" s="1019">
        <v>0</v>
      </c>
      <c r="Y35" s="1019">
        <v>0</v>
      </c>
      <c r="Z35" s="104" t="e">
        <v>#REF!</v>
      </c>
      <c r="AA35" s="104" t="e">
        <v>#REF!</v>
      </c>
      <c r="AB35" s="104" t="e">
        <v>#REF!</v>
      </c>
      <c r="AC35" s="104" t="e">
        <v>#REF!</v>
      </c>
      <c r="AD35" s="104" t="e">
        <v>#REF!</v>
      </c>
      <c r="AE35" s="104" t="e">
        <v>#REF!</v>
      </c>
      <c r="AF35" s="104" t="e">
        <v>#REF!</v>
      </c>
      <c r="AG35" s="104" t="e">
        <v>#REF!</v>
      </c>
      <c r="AH35" s="104" t="e">
        <v>#REF!</v>
      </c>
      <c r="AI35" s="104" t="e">
        <v>#REF!</v>
      </c>
      <c r="AJ35" s="104" t="e">
        <v>#REF!</v>
      </c>
    </row>
    <row r="36" spans="1:36" ht="15" customHeight="1" x14ac:dyDescent="0.2">
      <c r="A36" s="1016" t="s">
        <v>442</v>
      </c>
      <c r="B36" s="1017" t="s">
        <v>445</v>
      </c>
      <c r="C36" s="1018" t="s">
        <v>437</v>
      </c>
      <c r="D36" s="1019">
        <v>1.69</v>
      </c>
      <c r="E36" s="1019">
        <v>0</v>
      </c>
      <c r="F36" s="1019">
        <v>0</v>
      </c>
      <c r="G36" s="1019">
        <v>1.63</v>
      </c>
      <c r="H36" s="1022">
        <v>0</v>
      </c>
      <c r="I36" s="1022">
        <v>0</v>
      </c>
      <c r="J36" s="1022">
        <v>0</v>
      </c>
      <c r="K36" s="1022">
        <v>0</v>
      </c>
      <c r="L36" s="1022">
        <v>0</v>
      </c>
      <c r="M36" s="1022">
        <v>0</v>
      </c>
      <c r="N36" s="1022">
        <v>0</v>
      </c>
      <c r="O36" s="1022">
        <v>0</v>
      </c>
      <c r="P36" s="1022">
        <v>0</v>
      </c>
      <c r="Q36" s="1022">
        <v>0.06</v>
      </c>
      <c r="R36" s="1022">
        <v>0</v>
      </c>
      <c r="S36" s="1022">
        <v>0</v>
      </c>
      <c r="T36" s="1022">
        <v>0</v>
      </c>
      <c r="U36" s="1022">
        <v>0</v>
      </c>
      <c r="V36" s="1022">
        <v>0</v>
      </c>
      <c r="W36" s="1022">
        <v>0</v>
      </c>
      <c r="X36" s="1022">
        <v>0</v>
      </c>
      <c r="Y36" s="1022">
        <v>0</v>
      </c>
      <c r="Z36" s="108" t="e">
        <v>#REF!</v>
      </c>
      <c r="AA36" s="108" t="e">
        <v>#REF!</v>
      </c>
      <c r="AB36" s="108" t="e">
        <v>#REF!</v>
      </c>
      <c r="AC36" s="108" t="e">
        <v>#REF!</v>
      </c>
      <c r="AD36" s="108" t="e">
        <v>#REF!</v>
      </c>
      <c r="AE36" s="108" t="e">
        <v>#REF!</v>
      </c>
      <c r="AF36" s="108" t="e">
        <v>#REF!</v>
      </c>
      <c r="AG36" s="108" t="e">
        <v>#REF!</v>
      </c>
      <c r="AH36" s="108" t="e">
        <v>#REF!</v>
      </c>
      <c r="AI36" s="108" t="e">
        <v>#REF!</v>
      </c>
      <c r="AJ36" s="108" t="e">
        <v>#REF!</v>
      </c>
    </row>
    <row r="37" spans="1:36" ht="15" customHeight="1" x14ac:dyDescent="0.2">
      <c r="A37" s="1016" t="s">
        <v>442</v>
      </c>
      <c r="B37" s="1017" t="s">
        <v>449</v>
      </c>
      <c r="C37" s="1018" t="s">
        <v>438</v>
      </c>
      <c r="D37" s="1019">
        <v>0.05</v>
      </c>
      <c r="E37" s="1019">
        <v>0.04</v>
      </c>
      <c r="F37" s="1019">
        <v>0</v>
      </c>
      <c r="G37" s="1019">
        <v>0</v>
      </c>
      <c r="H37" s="1022">
        <v>0</v>
      </c>
      <c r="I37" s="1022">
        <v>0</v>
      </c>
      <c r="J37" s="1022">
        <v>0</v>
      </c>
      <c r="K37" s="1022">
        <v>0</v>
      </c>
      <c r="L37" s="1022">
        <v>0</v>
      </c>
      <c r="M37" s="1022">
        <v>0</v>
      </c>
      <c r="N37" s="1022">
        <v>0</v>
      </c>
      <c r="O37" s="1022">
        <v>0</v>
      </c>
      <c r="P37" s="1022">
        <v>0</v>
      </c>
      <c r="Q37" s="1022">
        <v>0</v>
      </c>
      <c r="R37" s="1022">
        <v>0</v>
      </c>
      <c r="S37" s="1022">
        <v>0</v>
      </c>
      <c r="T37" s="1022">
        <v>0.01</v>
      </c>
      <c r="U37" s="1022">
        <v>0</v>
      </c>
      <c r="V37" s="1022">
        <v>0</v>
      </c>
      <c r="W37" s="1022">
        <v>0</v>
      </c>
      <c r="X37" s="1022">
        <v>0</v>
      </c>
      <c r="Y37" s="1022">
        <v>0</v>
      </c>
      <c r="Z37" s="108" t="e">
        <v>#REF!</v>
      </c>
      <c r="AA37" s="108" t="e">
        <v>#REF!</v>
      </c>
      <c r="AB37" s="108" t="e">
        <v>#REF!</v>
      </c>
      <c r="AC37" s="108" t="e">
        <v>#REF!</v>
      </c>
      <c r="AD37" s="108" t="e">
        <v>#REF!</v>
      </c>
      <c r="AE37" s="108" t="e">
        <v>#REF!</v>
      </c>
      <c r="AF37" s="108" t="e">
        <v>#REF!</v>
      </c>
      <c r="AG37" s="108" t="e">
        <v>#REF!</v>
      </c>
      <c r="AH37" s="108" t="e">
        <v>#REF!</v>
      </c>
      <c r="AI37" s="108" t="e">
        <v>#REF!</v>
      </c>
      <c r="AJ37" s="108" t="e">
        <v>#REF!</v>
      </c>
    </row>
    <row r="38" spans="1:36" ht="15" customHeight="1" x14ac:dyDescent="0.2">
      <c r="A38" s="1016" t="s">
        <v>442</v>
      </c>
      <c r="B38" s="1017" t="s">
        <v>363</v>
      </c>
      <c r="C38" s="1018" t="s">
        <v>364</v>
      </c>
      <c r="D38" s="1019">
        <v>0.38999999999999996</v>
      </c>
      <c r="E38" s="1019">
        <v>0</v>
      </c>
      <c r="F38" s="1019">
        <v>0.05</v>
      </c>
      <c r="G38" s="1019">
        <v>0</v>
      </c>
      <c r="H38" s="1022">
        <v>0</v>
      </c>
      <c r="I38" s="1022">
        <v>0.04</v>
      </c>
      <c r="J38" s="1022">
        <v>0</v>
      </c>
      <c r="K38" s="1022">
        <v>0.1</v>
      </c>
      <c r="L38" s="1022">
        <v>0</v>
      </c>
      <c r="M38" s="1022">
        <v>0.03</v>
      </c>
      <c r="N38" s="1022">
        <v>0</v>
      </c>
      <c r="O38" s="1022">
        <v>0</v>
      </c>
      <c r="P38" s="1022">
        <v>0</v>
      </c>
      <c r="Q38" s="1022">
        <v>0</v>
      </c>
      <c r="R38" s="1022">
        <v>0</v>
      </c>
      <c r="S38" s="1022">
        <v>0</v>
      </c>
      <c r="T38" s="1022">
        <v>0.03</v>
      </c>
      <c r="U38" s="1022">
        <v>0</v>
      </c>
      <c r="V38" s="1022">
        <v>0.1</v>
      </c>
      <c r="W38" s="1022">
        <v>0</v>
      </c>
      <c r="X38" s="1022">
        <v>0.04</v>
      </c>
      <c r="Y38" s="1022">
        <v>0</v>
      </c>
      <c r="Z38" s="108" t="e">
        <v>#REF!</v>
      </c>
      <c r="AA38" s="108" t="e">
        <v>#REF!</v>
      </c>
      <c r="AB38" s="108" t="e">
        <v>#REF!</v>
      </c>
      <c r="AC38" s="108" t="e">
        <v>#REF!</v>
      </c>
      <c r="AD38" s="108" t="e">
        <v>#REF!</v>
      </c>
      <c r="AE38" s="108" t="e">
        <v>#REF!</v>
      </c>
      <c r="AF38" s="108" t="e">
        <v>#REF!</v>
      </c>
      <c r="AG38" s="108" t="e">
        <v>#REF!</v>
      </c>
      <c r="AH38" s="108" t="e">
        <v>#REF!</v>
      </c>
      <c r="AI38" s="108" t="e">
        <v>#REF!</v>
      </c>
      <c r="AJ38" s="108" t="e">
        <v>#REF!</v>
      </c>
    </row>
    <row r="39" spans="1:36" ht="15" customHeight="1" x14ac:dyDescent="0.2">
      <c r="A39" s="1016" t="s">
        <v>442</v>
      </c>
      <c r="B39" s="1017" t="s">
        <v>450</v>
      </c>
      <c r="C39" s="1018" t="s">
        <v>439</v>
      </c>
      <c r="D39" s="1019">
        <v>0</v>
      </c>
      <c r="E39" s="1019">
        <v>0</v>
      </c>
      <c r="F39" s="1019">
        <v>0</v>
      </c>
      <c r="G39" s="1019">
        <v>0</v>
      </c>
      <c r="H39" s="1022">
        <v>0</v>
      </c>
      <c r="I39" s="1022">
        <v>0</v>
      </c>
      <c r="J39" s="1022">
        <v>0</v>
      </c>
      <c r="K39" s="1022">
        <v>0</v>
      </c>
      <c r="L39" s="1022">
        <v>0</v>
      </c>
      <c r="M39" s="1022">
        <v>0</v>
      </c>
      <c r="N39" s="1022">
        <v>0</v>
      </c>
      <c r="O39" s="1022">
        <v>0</v>
      </c>
      <c r="P39" s="1022">
        <v>0</v>
      </c>
      <c r="Q39" s="1022">
        <v>0</v>
      </c>
      <c r="R39" s="1022">
        <v>0</v>
      </c>
      <c r="S39" s="1022">
        <v>0</v>
      </c>
      <c r="T39" s="1022">
        <v>0</v>
      </c>
      <c r="U39" s="1022">
        <v>0</v>
      </c>
      <c r="V39" s="1022">
        <v>0</v>
      </c>
      <c r="W39" s="1022">
        <v>0</v>
      </c>
      <c r="X39" s="1022">
        <v>0</v>
      </c>
      <c r="Y39" s="1022">
        <v>0</v>
      </c>
      <c r="Z39" s="108" t="e">
        <v>#REF!</v>
      </c>
      <c r="AA39" s="108" t="e">
        <v>#REF!</v>
      </c>
      <c r="AB39" s="108" t="e">
        <v>#REF!</v>
      </c>
      <c r="AC39" s="108" t="e">
        <v>#REF!</v>
      </c>
      <c r="AD39" s="108" t="e">
        <v>#REF!</v>
      </c>
      <c r="AE39" s="108" t="e">
        <v>#REF!</v>
      </c>
      <c r="AF39" s="108" t="e">
        <v>#REF!</v>
      </c>
      <c r="AG39" s="108" t="e">
        <v>#REF!</v>
      </c>
      <c r="AH39" s="108" t="e">
        <v>#REF!</v>
      </c>
      <c r="AI39" s="108" t="e">
        <v>#REF!</v>
      </c>
      <c r="AJ39" s="108" t="e">
        <v>#REF!</v>
      </c>
    </row>
    <row r="40" spans="1:36" ht="15" customHeight="1" x14ac:dyDescent="0.2">
      <c r="A40" s="1016" t="s">
        <v>442</v>
      </c>
      <c r="B40" s="1017" t="s">
        <v>454</v>
      </c>
      <c r="C40" s="1018" t="s">
        <v>156</v>
      </c>
      <c r="D40" s="1019">
        <v>7.5</v>
      </c>
      <c r="E40" s="1019">
        <v>0</v>
      </c>
      <c r="F40" s="1019">
        <v>0</v>
      </c>
      <c r="G40" s="1019">
        <v>0</v>
      </c>
      <c r="H40" s="1022">
        <v>0</v>
      </c>
      <c r="I40" s="1022">
        <v>0</v>
      </c>
      <c r="J40" s="1022">
        <v>0</v>
      </c>
      <c r="K40" s="1022">
        <v>0</v>
      </c>
      <c r="L40" s="1022">
        <v>0</v>
      </c>
      <c r="M40" s="1022">
        <v>0</v>
      </c>
      <c r="N40" s="1022">
        <v>0</v>
      </c>
      <c r="O40" s="1022">
        <v>0</v>
      </c>
      <c r="P40" s="1022">
        <v>7.5</v>
      </c>
      <c r="Q40" s="1022">
        <v>0</v>
      </c>
      <c r="R40" s="1022">
        <v>0</v>
      </c>
      <c r="S40" s="1022">
        <v>0</v>
      </c>
      <c r="T40" s="1022">
        <v>0</v>
      </c>
      <c r="U40" s="1022">
        <v>0</v>
      </c>
      <c r="V40" s="1022">
        <v>0</v>
      </c>
      <c r="W40" s="1022">
        <v>0</v>
      </c>
      <c r="X40" s="1022">
        <v>0</v>
      </c>
      <c r="Y40" s="1022">
        <v>0</v>
      </c>
      <c r="Z40" s="108" t="e">
        <v>#REF!</v>
      </c>
      <c r="AA40" s="108" t="e">
        <v>#REF!</v>
      </c>
      <c r="AB40" s="108" t="e">
        <v>#REF!</v>
      </c>
      <c r="AC40" s="108" t="e">
        <v>#REF!</v>
      </c>
      <c r="AD40" s="108" t="e">
        <v>#REF!</v>
      </c>
      <c r="AE40" s="108" t="e">
        <v>#REF!</v>
      </c>
      <c r="AF40" s="108" t="e">
        <v>#REF!</v>
      </c>
      <c r="AG40" s="108" t="e">
        <v>#REF!</v>
      </c>
      <c r="AH40" s="108" t="e">
        <v>#REF!</v>
      </c>
      <c r="AI40" s="108" t="e">
        <v>#REF!</v>
      </c>
      <c r="AJ40" s="108" t="e">
        <v>#REF!</v>
      </c>
    </row>
    <row r="41" spans="1:36" ht="15" customHeight="1" x14ac:dyDescent="0.2">
      <c r="A41" s="1016" t="s">
        <v>442</v>
      </c>
      <c r="B41" s="1017" t="s">
        <v>88</v>
      </c>
      <c r="C41" s="1018" t="s">
        <v>77</v>
      </c>
      <c r="D41" s="1019">
        <v>2.5099999999999998</v>
      </c>
      <c r="E41" s="1019">
        <v>0.01</v>
      </c>
      <c r="F41" s="1019">
        <v>0</v>
      </c>
      <c r="G41" s="1019">
        <v>2</v>
      </c>
      <c r="H41" s="1022">
        <v>0</v>
      </c>
      <c r="I41" s="1022">
        <v>0</v>
      </c>
      <c r="J41" s="1022">
        <v>0</v>
      </c>
      <c r="K41" s="1022">
        <v>0</v>
      </c>
      <c r="L41" s="1022">
        <v>0</v>
      </c>
      <c r="M41" s="1022">
        <v>0</v>
      </c>
      <c r="N41" s="1022">
        <v>0</v>
      </c>
      <c r="O41" s="1022">
        <v>0</v>
      </c>
      <c r="P41" s="1022">
        <v>0</v>
      </c>
      <c r="Q41" s="1022">
        <v>0</v>
      </c>
      <c r="R41" s="1022">
        <v>0</v>
      </c>
      <c r="S41" s="1022">
        <v>0.5</v>
      </c>
      <c r="T41" s="1022">
        <v>0</v>
      </c>
      <c r="U41" s="1022">
        <v>0</v>
      </c>
      <c r="V41" s="1022">
        <v>0</v>
      </c>
      <c r="W41" s="1022">
        <v>0</v>
      </c>
      <c r="X41" s="1022">
        <v>0</v>
      </c>
      <c r="Y41" s="1022">
        <v>0</v>
      </c>
      <c r="Z41" s="108" t="e">
        <v>#REF!</v>
      </c>
      <c r="AA41" s="108" t="e">
        <v>#REF!</v>
      </c>
      <c r="AB41" s="108" t="e">
        <v>#REF!</v>
      </c>
      <c r="AC41" s="108" t="e">
        <v>#REF!</v>
      </c>
      <c r="AD41" s="108" t="e">
        <v>#REF!</v>
      </c>
      <c r="AE41" s="108" t="e">
        <v>#REF!</v>
      </c>
      <c r="AF41" s="108" t="e">
        <v>#REF!</v>
      </c>
      <c r="AG41" s="108" t="e">
        <v>#REF!</v>
      </c>
      <c r="AH41" s="108" t="e">
        <v>#REF!</v>
      </c>
      <c r="AI41" s="108" t="e">
        <v>#REF!</v>
      </c>
      <c r="AJ41" s="108" t="e">
        <v>#REF!</v>
      </c>
    </row>
    <row r="42" spans="1:36" ht="15" customHeight="1" x14ac:dyDescent="0.2">
      <c r="A42" s="1016" t="s">
        <v>442</v>
      </c>
      <c r="B42" s="1017" t="s">
        <v>98</v>
      </c>
      <c r="C42" s="1018" t="s">
        <v>103</v>
      </c>
      <c r="D42" s="1019">
        <v>0</v>
      </c>
      <c r="E42" s="1019">
        <v>0</v>
      </c>
      <c r="F42" s="1019">
        <v>0</v>
      </c>
      <c r="G42" s="1019">
        <v>0</v>
      </c>
      <c r="H42" s="1022">
        <v>0</v>
      </c>
      <c r="I42" s="1022">
        <v>0</v>
      </c>
      <c r="J42" s="1022">
        <v>0</v>
      </c>
      <c r="K42" s="1022">
        <v>0</v>
      </c>
      <c r="L42" s="1022">
        <v>0</v>
      </c>
      <c r="M42" s="1022">
        <v>0</v>
      </c>
      <c r="N42" s="1022">
        <v>0</v>
      </c>
      <c r="O42" s="1022">
        <v>0</v>
      </c>
      <c r="P42" s="1022">
        <v>0</v>
      </c>
      <c r="Q42" s="1022">
        <v>0</v>
      </c>
      <c r="R42" s="1022">
        <v>0</v>
      </c>
      <c r="S42" s="1022">
        <v>0</v>
      </c>
      <c r="T42" s="1022">
        <v>0</v>
      </c>
      <c r="U42" s="1022">
        <v>0</v>
      </c>
      <c r="V42" s="1022">
        <v>0</v>
      </c>
      <c r="W42" s="1022">
        <v>0</v>
      </c>
      <c r="X42" s="1022">
        <v>0</v>
      </c>
      <c r="Y42" s="1022">
        <v>0</v>
      </c>
      <c r="Z42" s="108" t="e">
        <v>#REF!</v>
      </c>
      <c r="AA42" s="108" t="e">
        <v>#REF!</v>
      </c>
      <c r="AB42" s="108" t="e">
        <v>#REF!</v>
      </c>
      <c r="AC42" s="108" t="e">
        <v>#REF!</v>
      </c>
      <c r="AD42" s="108" t="e">
        <v>#REF!</v>
      </c>
      <c r="AE42" s="108" t="e">
        <v>#REF!</v>
      </c>
      <c r="AF42" s="108" t="e">
        <v>#REF!</v>
      </c>
      <c r="AG42" s="108" t="e">
        <v>#REF!</v>
      </c>
      <c r="AH42" s="108" t="e">
        <v>#REF!</v>
      </c>
      <c r="AI42" s="108" t="e">
        <v>#REF!</v>
      </c>
      <c r="AJ42" s="108" t="e">
        <v>#REF!</v>
      </c>
    </row>
    <row r="43" spans="1:36" ht="15" customHeight="1" x14ac:dyDescent="0.2">
      <c r="A43" s="1016" t="s">
        <v>442</v>
      </c>
      <c r="B43" s="1017" t="s">
        <v>457</v>
      </c>
      <c r="C43" s="1018" t="s">
        <v>48</v>
      </c>
      <c r="D43" s="1019">
        <v>20.56</v>
      </c>
      <c r="E43" s="1019">
        <v>0</v>
      </c>
      <c r="F43" s="1019">
        <v>0</v>
      </c>
      <c r="G43" s="1019">
        <v>0</v>
      </c>
      <c r="H43" s="1022">
        <v>0</v>
      </c>
      <c r="I43" s="1022">
        <v>0</v>
      </c>
      <c r="J43" s="1022">
        <v>0</v>
      </c>
      <c r="K43" s="1022">
        <v>0</v>
      </c>
      <c r="L43" s="1022">
        <v>0</v>
      </c>
      <c r="M43" s="1022">
        <v>0</v>
      </c>
      <c r="N43" s="1022">
        <v>0</v>
      </c>
      <c r="O43" s="1022">
        <v>0</v>
      </c>
      <c r="P43" s="1022">
        <v>0</v>
      </c>
      <c r="Q43" s="1022">
        <v>0</v>
      </c>
      <c r="R43" s="1022">
        <v>0</v>
      </c>
      <c r="S43" s="1022">
        <v>20.56</v>
      </c>
      <c r="T43" s="1022">
        <v>0</v>
      </c>
      <c r="U43" s="1022">
        <v>0</v>
      </c>
      <c r="V43" s="1022">
        <v>0</v>
      </c>
      <c r="W43" s="1022">
        <v>0</v>
      </c>
      <c r="X43" s="1022">
        <v>0</v>
      </c>
      <c r="Y43" s="1022">
        <v>0</v>
      </c>
      <c r="Z43" s="108" t="e">
        <v>#REF!</v>
      </c>
      <c r="AA43" s="108" t="e">
        <v>#REF!</v>
      </c>
      <c r="AB43" s="108" t="e">
        <v>#REF!</v>
      </c>
      <c r="AC43" s="108" t="e">
        <v>#REF!</v>
      </c>
      <c r="AD43" s="108" t="e">
        <v>#REF!</v>
      </c>
      <c r="AE43" s="108" t="e">
        <v>#REF!</v>
      </c>
      <c r="AF43" s="108" t="e">
        <v>#REF!</v>
      </c>
      <c r="AG43" s="108" t="e">
        <v>#REF!</v>
      </c>
      <c r="AH43" s="108" t="e">
        <v>#REF!</v>
      </c>
      <c r="AI43" s="108" t="e">
        <v>#REF!</v>
      </c>
      <c r="AJ43" s="108" t="e">
        <v>#REF!</v>
      </c>
    </row>
    <row r="44" spans="1:36" ht="15" customHeight="1" x14ac:dyDescent="0.2">
      <c r="A44" s="1016" t="s">
        <v>442</v>
      </c>
      <c r="B44" s="1017" t="s">
        <v>452</v>
      </c>
      <c r="C44" s="1018" t="s">
        <v>440</v>
      </c>
      <c r="D44" s="1019">
        <v>0</v>
      </c>
      <c r="E44" s="1019">
        <v>0</v>
      </c>
      <c r="F44" s="1019">
        <v>0</v>
      </c>
      <c r="G44" s="1019">
        <v>0</v>
      </c>
      <c r="H44" s="1022">
        <v>0</v>
      </c>
      <c r="I44" s="1022">
        <v>0</v>
      </c>
      <c r="J44" s="1022">
        <v>0</v>
      </c>
      <c r="K44" s="1022">
        <v>0</v>
      </c>
      <c r="L44" s="1022">
        <v>0</v>
      </c>
      <c r="M44" s="1022">
        <v>0</v>
      </c>
      <c r="N44" s="1022">
        <v>0</v>
      </c>
      <c r="O44" s="1022">
        <v>0</v>
      </c>
      <c r="P44" s="1022">
        <v>0</v>
      </c>
      <c r="Q44" s="1022">
        <v>0</v>
      </c>
      <c r="R44" s="1022">
        <v>0</v>
      </c>
      <c r="S44" s="1022">
        <v>0</v>
      </c>
      <c r="T44" s="1022">
        <v>0</v>
      </c>
      <c r="U44" s="1022">
        <v>0</v>
      </c>
      <c r="V44" s="1022">
        <v>0</v>
      </c>
      <c r="W44" s="1022">
        <v>0</v>
      </c>
      <c r="X44" s="1022">
        <v>0</v>
      </c>
      <c r="Y44" s="1022">
        <v>0</v>
      </c>
      <c r="Z44" s="108" t="e">
        <v>#REF!</v>
      </c>
      <c r="AA44" s="108" t="e">
        <v>#REF!</v>
      </c>
      <c r="AB44" s="108" t="e">
        <v>#REF!</v>
      </c>
      <c r="AC44" s="108" t="e">
        <v>#REF!</v>
      </c>
      <c r="AD44" s="108" t="e">
        <v>#REF!</v>
      </c>
      <c r="AE44" s="108" t="e">
        <v>#REF!</v>
      </c>
      <c r="AF44" s="108" t="e">
        <v>#REF!</v>
      </c>
      <c r="AG44" s="108" t="e">
        <v>#REF!</v>
      </c>
      <c r="AH44" s="108" t="e">
        <v>#REF!</v>
      </c>
      <c r="AI44" s="108" t="e">
        <v>#REF!</v>
      </c>
      <c r="AJ44" s="108" t="e">
        <v>#REF!</v>
      </c>
    </row>
    <row r="45" spans="1:36" ht="15" customHeight="1" x14ac:dyDescent="0.2">
      <c r="A45" s="1016" t="s">
        <v>442</v>
      </c>
      <c r="B45" s="1017" t="s">
        <v>453</v>
      </c>
      <c r="C45" s="1018" t="s">
        <v>441</v>
      </c>
      <c r="D45" s="1019">
        <v>0</v>
      </c>
      <c r="E45" s="1019">
        <v>0</v>
      </c>
      <c r="F45" s="1019">
        <v>0</v>
      </c>
      <c r="G45" s="1019">
        <v>0</v>
      </c>
      <c r="H45" s="1022">
        <v>0</v>
      </c>
      <c r="I45" s="1022">
        <v>0</v>
      </c>
      <c r="J45" s="1022">
        <v>0</v>
      </c>
      <c r="K45" s="1022">
        <v>0</v>
      </c>
      <c r="L45" s="1022">
        <v>0</v>
      </c>
      <c r="M45" s="1022">
        <v>0</v>
      </c>
      <c r="N45" s="1022">
        <v>0</v>
      </c>
      <c r="O45" s="1022">
        <v>0</v>
      </c>
      <c r="P45" s="1022">
        <v>0</v>
      </c>
      <c r="Q45" s="1022">
        <v>0</v>
      </c>
      <c r="R45" s="1022">
        <v>0</v>
      </c>
      <c r="S45" s="1022">
        <v>0</v>
      </c>
      <c r="T45" s="1022">
        <v>0</v>
      </c>
      <c r="U45" s="1022">
        <v>0</v>
      </c>
      <c r="V45" s="1022">
        <v>0</v>
      </c>
      <c r="W45" s="1022">
        <v>0</v>
      </c>
      <c r="X45" s="1022">
        <v>0</v>
      </c>
      <c r="Y45" s="1022">
        <v>0</v>
      </c>
      <c r="Z45" s="108" t="e">
        <v>#REF!</v>
      </c>
      <c r="AA45" s="108" t="e">
        <v>#REF!</v>
      </c>
      <c r="AB45" s="108" t="e">
        <v>#REF!</v>
      </c>
      <c r="AC45" s="108" t="e">
        <v>#REF!</v>
      </c>
      <c r="AD45" s="108" t="e">
        <v>#REF!</v>
      </c>
      <c r="AE45" s="108" t="e">
        <v>#REF!</v>
      </c>
      <c r="AF45" s="108" t="e">
        <v>#REF!</v>
      </c>
      <c r="AG45" s="108" t="e">
        <v>#REF!</v>
      </c>
      <c r="AH45" s="108" t="e">
        <v>#REF!</v>
      </c>
      <c r="AI45" s="108" t="e">
        <v>#REF!</v>
      </c>
      <c r="AJ45" s="108" t="e">
        <v>#REF!</v>
      </c>
    </row>
    <row r="46" spans="1:36" ht="15" customHeight="1" x14ac:dyDescent="0.2">
      <c r="A46" s="1016" t="s">
        <v>442</v>
      </c>
      <c r="B46" s="1017" t="s">
        <v>345</v>
      </c>
      <c r="C46" s="1018" t="s">
        <v>346</v>
      </c>
      <c r="D46" s="1019">
        <v>0.16</v>
      </c>
      <c r="E46" s="1019">
        <v>0</v>
      </c>
      <c r="F46" s="1019">
        <v>0</v>
      </c>
      <c r="G46" s="1019">
        <v>0</v>
      </c>
      <c r="H46" s="1022">
        <v>0</v>
      </c>
      <c r="I46" s="1022">
        <v>0</v>
      </c>
      <c r="J46" s="1022">
        <v>0</v>
      </c>
      <c r="K46" s="1022">
        <v>0</v>
      </c>
      <c r="L46" s="1022">
        <v>0</v>
      </c>
      <c r="M46" s="1022">
        <v>0</v>
      </c>
      <c r="N46" s="1022">
        <v>0</v>
      </c>
      <c r="O46" s="1022">
        <v>0</v>
      </c>
      <c r="P46" s="1022">
        <v>0.16</v>
      </c>
      <c r="Q46" s="1022">
        <v>0</v>
      </c>
      <c r="R46" s="1022">
        <v>0</v>
      </c>
      <c r="S46" s="1022">
        <v>0</v>
      </c>
      <c r="T46" s="1022">
        <v>0</v>
      </c>
      <c r="U46" s="1022">
        <v>0</v>
      </c>
      <c r="V46" s="1022">
        <v>0</v>
      </c>
      <c r="W46" s="1022">
        <v>0</v>
      </c>
      <c r="X46" s="1022">
        <v>0</v>
      </c>
      <c r="Y46" s="1022">
        <v>0</v>
      </c>
      <c r="Z46" s="111" t="e">
        <v>#REF!</v>
      </c>
      <c r="AA46" s="111" t="e">
        <v>#REF!</v>
      </c>
      <c r="AB46" s="111" t="e">
        <v>#REF!</v>
      </c>
      <c r="AC46" s="111" t="e">
        <v>#REF!</v>
      </c>
      <c r="AD46" s="111" t="e">
        <v>#REF!</v>
      </c>
      <c r="AE46" s="111" t="e">
        <v>#REF!</v>
      </c>
      <c r="AF46" s="111" t="e">
        <v>#REF!</v>
      </c>
      <c r="AG46" s="111" t="e">
        <v>#REF!</v>
      </c>
      <c r="AH46" s="111" t="e">
        <v>#REF!</v>
      </c>
      <c r="AI46" s="111" t="e">
        <v>#REF!</v>
      </c>
      <c r="AJ46" s="111" t="e">
        <v>#REF!</v>
      </c>
    </row>
    <row r="47" spans="1:36" ht="15" customHeight="1" x14ac:dyDescent="0.25">
      <c r="A47" s="1016" t="s">
        <v>138</v>
      </c>
      <c r="B47" s="1017" t="s">
        <v>128</v>
      </c>
      <c r="C47" s="1018" t="s">
        <v>132</v>
      </c>
      <c r="D47" s="1019">
        <v>0</v>
      </c>
      <c r="E47" s="1019">
        <v>0</v>
      </c>
      <c r="F47" s="1019">
        <v>0</v>
      </c>
      <c r="G47" s="1019">
        <v>0</v>
      </c>
      <c r="H47" s="1019">
        <v>0</v>
      </c>
      <c r="I47" s="1019">
        <v>0</v>
      </c>
      <c r="J47" s="1019">
        <v>0</v>
      </c>
      <c r="K47" s="1019">
        <v>0</v>
      </c>
      <c r="L47" s="1019">
        <v>0</v>
      </c>
      <c r="M47" s="1019">
        <v>0</v>
      </c>
      <c r="N47" s="1019">
        <v>0</v>
      </c>
      <c r="O47" s="1019">
        <v>0</v>
      </c>
      <c r="P47" s="1019">
        <v>0</v>
      </c>
      <c r="Q47" s="1019">
        <v>0</v>
      </c>
      <c r="R47" s="1019">
        <v>0</v>
      </c>
      <c r="S47" s="1019">
        <v>0</v>
      </c>
      <c r="T47" s="1019">
        <v>0</v>
      </c>
      <c r="U47" s="1027">
        <v>0</v>
      </c>
      <c r="V47" s="1027">
        <v>0</v>
      </c>
      <c r="W47" s="1027">
        <v>0</v>
      </c>
      <c r="X47" s="1027">
        <v>0</v>
      </c>
      <c r="Y47" s="1027">
        <v>0</v>
      </c>
    </row>
    <row r="48" spans="1:36" ht="15" customHeight="1" x14ac:dyDescent="0.25">
      <c r="A48" s="1016" t="s">
        <v>183</v>
      </c>
      <c r="B48" s="1017" t="s">
        <v>161</v>
      </c>
      <c r="C48" s="1018" t="s">
        <v>159</v>
      </c>
      <c r="D48" s="1019">
        <v>0.1</v>
      </c>
      <c r="E48" s="1019">
        <v>0</v>
      </c>
      <c r="F48" s="1019">
        <v>0</v>
      </c>
      <c r="G48" s="1019">
        <v>0</v>
      </c>
      <c r="H48" s="1019">
        <v>0</v>
      </c>
      <c r="I48" s="1019">
        <v>0</v>
      </c>
      <c r="J48" s="1019">
        <v>0</v>
      </c>
      <c r="K48" s="1019">
        <v>0</v>
      </c>
      <c r="L48" s="1019">
        <v>0</v>
      </c>
      <c r="M48" s="1019">
        <v>0</v>
      </c>
      <c r="N48" s="1019">
        <v>0</v>
      </c>
      <c r="O48" s="1019">
        <v>0</v>
      </c>
      <c r="P48" s="1019">
        <v>0</v>
      </c>
      <c r="Q48" s="1019">
        <v>0</v>
      </c>
      <c r="R48" s="1019">
        <v>0</v>
      </c>
      <c r="S48" s="1019">
        <v>0</v>
      </c>
      <c r="T48" s="1019">
        <v>0</v>
      </c>
      <c r="U48" s="1027">
        <v>0.1</v>
      </c>
      <c r="V48" s="1027">
        <v>0</v>
      </c>
      <c r="W48" s="1027">
        <v>0</v>
      </c>
      <c r="X48" s="1027">
        <v>0</v>
      </c>
      <c r="Y48" s="1027">
        <v>0</v>
      </c>
    </row>
    <row r="49" spans="1:25" ht="15" customHeight="1" x14ac:dyDescent="0.25">
      <c r="A49" s="1016" t="s">
        <v>184</v>
      </c>
      <c r="B49" s="1017" t="s">
        <v>162</v>
      </c>
      <c r="C49" s="1018" t="s">
        <v>160</v>
      </c>
      <c r="D49" s="1019">
        <v>0</v>
      </c>
      <c r="E49" s="1019">
        <v>0</v>
      </c>
      <c r="F49" s="1019">
        <v>0</v>
      </c>
      <c r="G49" s="1019">
        <v>0</v>
      </c>
      <c r="H49" s="1019">
        <v>0</v>
      </c>
      <c r="I49" s="1019">
        <v>0</v>
      </c>
      <c r="J49" s="1019">
        <v>0</v>
      </c>
      <c r="K49" s="1019">
        <v>0</v>
      </c>
      <c r="L49" s="1019">
        <v>0</v>
      </c>
      <c r="M49" s="1019">
        <v>0</v>
      </c>
      <c r="N49" s="1019">
        <v>0</v>
      </c>
      <c r="O49" s="1019">
        <v>0</v>
      </c>
      <c r="P49" s="1019">
        <v>0</v>
      </c>
      <c r="Q49" s="1019">
        <v>0</v>
      </c>
      <c r="R49" s="1019">
        <v>0</v>
      </c>
      <c r="S49" s="1019">
        <v>0</v>
      </c>
      <c r="T49" s="1019">
        <v>0</v>
      </c>
      <c r="U49" s="1027">
        <v>0</v>
      </c>
      <c r="V49" s="1027">
        <v>0</v>
      </c>
      <c r="W49" s="1027">
        <v>0</v>
      </c>
      <c r="X49" s="1027">
        <v>0</v>
      </c>
      <c r="Y49" s="1027">
        <v>0</v>
      </c>
    </row>
    <row r="50" spans="1:25" ht="15" customHeight="1" x14ac:dyDescent="0.25">
      <c r="A50" s="1016" t="s">
        <v>185</v>
      </c>
      <c r="B50" s="1017" t="s">
        <v>95</v>
      </c>
      <c r="C50" s="1018" t="s">
        <v>100</v>
      </c>
      <c r="D50" s="1019">
        <v>11.149999999999999</v>
      </c>
      <c r="E50" s="1019">
        <v>0</v>
      </c>
      <c r="F50" s="1019">
        <v>0.1</v>
      </c>
      <c r="G50" s="1019">
        <v>0.03</v>
      </c>
      <c r="H50" s="1019">
        <v>0.7</v>
      </c>
      <c r="I50" s="1019">
        <v>0</v>
      </c>
      <c r="J50" s="1019">
        <v>0</v>
      </c>
      <c r="K50" s="1019">
        <v>0</v>
      </c>
      <c r="L50" s="1019">
        <v>0.3</v>
      </c>
      <c r="M50" s="1019">
        <v>0</v>
      </c>
      <c r="N50" s="1019">
        <v>0</v>
      </c>
      <c r="O50" s="1019">
        <v>0.24</v>
      </c>
      <c r="P50" s="1019">
        <v>0.23</v>
      </c>
      <c r="Q50" s="1019">
        <v>0.28999999999999998</v>
      </c>
      <c r="R50" s="1019">
        <v>0</v>
      </c>
      <c r="S50" s="1019">
        <v>1.33</v>
      </c>
      <c r="T50" s="1019">
        <v>0.33</v>
      </c>
      <c r="U50" s="1027">
        <v>0.6</v>
      </c>
      <c r="V50" s="1027">
        <v>7</v>
      </c>
      <c r="W50" s="1027">
        <v>0</v>
      </c>
      <c r="X50" s="1027">
        <v>0</v>
      </c>
      <c r="Y50" s="1027">
        <v>0</v>
      </c>
    </row>
    <row r="51" spans="1:25" ht="15" customHeight="1" x14ac:dyDescent="0.25">
      <c r="A51" s="1016" t="s">
        <v>186</v>
      </c>
      <c r="B51" s="1017" t="s">
        <v>96</v>
      </c>
      <c r="C51" s="1018" t="s">
        <v>101</v>
      </c>
      <c r="D51" s="1019">
        <v>0.24</v>
      </c>
      <c r="E51" s="1019">
        <v>0</v>
      </c>
      <c r="F51" s="1019">
        <v>0</v>
      </c>
      <c r="G51" s="1019">
        <v>0</v>
      </c>
      <c r="H51" s="1019">
        <v>0</v>
      </c>
      <c r="I51" s="1019">
        <v>0</v>
      </c>
      <c r="J51" s="1019">
        <v>0</v>
      </c>
      <c r="K51" s="1019">
        <v>0</v>
      </c>
      <c r="L51" s="1019">
        <v>0</v>
      </c>
      <c r="M51" s="1019">
        <v>0</v>
      </c>
      <c r="N51" s="1019">
        <v>0</v>
      </c>
      <c r="O51" s="1019">
        <v>0</v>
      </c>
      <c r="P51" s="1019">
        <v>0</v>
      </c>
      <c r="Q51" s="1019">
        <v>0</v>
      </c>
      <c r="R51" s="1019">
        <v>0</v>
      </c>
      <c r="S51" s="1019">
        <v>0</v>
      </c>
      <c r="T51" s="1019">
        <v>0</v>
      </c>
      <c r="U51" s="1027">
        <v>0</v>
      </c>
      <c r="V51" s="1027">
        <v>0</v>
      </c>
      <c r="W51" s="1027">
        <v>0</v>
      </c>
      <c r="X51" s="1027">
        <v>0</v>
      </c>
      <c r="Y51" s="1027">
        <v>0.24</v>
      </c>
    </row>
    <row r="52" spans="1:25" ht="15" customHeight="1" x14ac:dyDescent="0.25">
      <c r="A52" s="1016" t="s">
        <v>187</v>
      </c>
      <c r="B52" s="1017" t="s">
        <v>97</v>
      </c>
      <c r="C52" s="1018" t="s">
        <v>105</v>
      </c>
      <c r="D52" s="1019">
        <v>0</v>
      </c>
      <c r="E52" s="1019">
        <v>0</v>
      </c>
      <c r="F52" s="1019">
        <v>0</v>
      </c>
      <c r="G52" s="1019">
        <v>0</v>
      </c>
      <c r="H52" s="1019">
        <v>0</v>
      </c>
      <c r="I52" s="1019">
        <v>0</v>
      </c>
      <c r="J52" s="1019">
        <v>0</v>
      </c>
      <c r="K52" s="1019">
        <v>0</v>
      </c>
      <c r="L52" s="1019">
        <v>0</v>
      </c>
      <c r="M52" s="1019">
        <v>0</v>
      </c>
      <c r="N52" s="1019">
        <v>0</v>
      </c>
      <c r="O52" s="1019">
        <v>0</v>
      </c>
      <c r="P52" s="1019">
        <v>0</v>
      </c>
      <c r="Q52" s="1019">
        <v>0</v>
      </c>
      <c r="R52" s="1019">
        <v>0</v>
      </c>
      <c r="S52" s="1019">
        <v>0</v>
      </c>
      <c r="T52" s="1019">
        <v>0</v>
      </c>
      <c r="U52" s="1027">
        <v>0</v>
      </c>
      <c r="V52" s="1027">
        <v>0</v>
      </c>
      <c r="W52" s="1027">
        <v>0</v>
      </c>
      <c r="X52" s="1027">
        <v>0</v>
      </c>
      <c r="Y52" s="1027">
        <v>0</v>
      </c>
    </row>
    <row r="53" spans="1:25" ht="15" customHeight="1" x14ac:dyDescent="0.25">
      <c r="A53" s="1016" t="s">
        <v>188</v>
      </c>
      <c r="B53" s="1017" t="s">
        <v>125</v>
      </c>
      <c r="C53" s="1018" t="s">
        <v>102</v>
      </c>
      <c r="D53" s="1019">
        <v>0</v>
      </c>
      <c r="E53" s="1019">
        <v>0</v>
      </c>
      <c r="F53" s="1019">
        <v>0</v>
      </c>
      <c r="G53" s="1019">
        <v>0</v>
      </c>
      <c r="H53" s="1019">
        <v>0</v>
      </c>
      <c r="I53" s="1019">
        <v>0</v>
      </c>
      <c r="J53" s="1019">
        <v>0</v>
      </c>
      <c r="K53" s="1019">
        <v>0</v>
      </c>
      <c r="L53" s="1019">
        <v>0</v>
      </c>
      <c r="M53" s="1019">
        <v>0</v>
      </c>
      <c r="N53" s="1019">
        <v>0</v>
      </c>
      <c r="O53" s="1019">
        <v>0</v>
      </c>
      <c r="P53" s="1019">
        <v>0</v>
      </c>
      <c r="Q53" s="1019">
        <v>0</v>
      </c>
      <c r="R53" s="1019">
        <v>0</v>
      </c>
      <c r="S53" s="1019">
        <v>0</v>
      </c>
      <c r="T53" s="1019">
        <v>0</v>
      </c>
      <c r="U53" s="1027">
        <v>0</v>
      </c>
      <c r="V53" s="1027">
        <v>0</v>
      </c>
      <c r="W53" s="1027">
        <v>0</v>
      </c>
      <c r="X53" s="1027">
        <v>0</v>
      </c>
      <c r="Y53" s="1027">
        <v>0</v>
      </c>
    </row>
    <row r="54" spans="1:25" ht="15" customHeight="1" x14ac:dyDescent="0.25">
      <c r="A54" s="1016" t="s">
        <v>189</v>
      </c>
      <c r="B54" s="1017" t="s">
        <v>129</v>
      </c>
      <c r="C54" s="1018" t="s">
        <v>126</v>
      </c>
      <c r="D54" s="1019">
        <v>0</v>
      </c>
      <c r="E54" s="1019">
        <v>0</v>
      </c>
      <c r="F54" s="1019">
        <v>0</v>
      </c>
      <c r="G54" s="1019">
        <v>0</v>
      </c>
      <c r="H54" s="1019">
        <v>0</v>
      </c>
      <c r="I54" s="1019">
        <v>0</v>
      </c>
      <c r="J54" s="1019">
        <v>0</v>
      </c>
      <c r="K54" s="1019">
        <v>0</v>
      </c>
      <c r="L54" s="1019">
        <v>0</v>
      </c>
      <c r="M54" s="1019">
        <v>0</v>
      </c>
      <c r="N54" s="1019">
        <v>0</v>
      </c>
      <c r="O54" s="1019">
        <v>0</v>
      </c>
      <c r="P54" s="1019">
        <v>0</v>
      </c>
      <c r="Q54" s="1019">
        <v>0</v>
      </c>
      <c r="R54" s="1019">
        <v>0</v>
      </c>
      <c r="S54" s="1019">
        <v>0</v>
      </c>
      <c r="T54" s="1019">
        <v>0</v>
      </c>
      <c r="U54" s="1027">
        <v>0</v>
      </c>
      <c r="V54" s="1027">
        <v>0</v>
      </c>
      <c r="W54" s="1027">
        <v>0</v>
      </c>
      <c r="X54" s="1027">
        <v>0</v>
      </c>
      <c r="Y54" s="1027">
        <v>0</v>
      </c>
    </row>
    <row r="55" spans="1:25" ht="15" customHeight="1" x14ac:dyDescent="0.25">
      <c r="A55" s="1016" t="s">
        <v>190</v>
      </c>
      <c r="B55" s="1017" t="s">
        <v>157</v>
      </c>
      <c r="C55" s="1018" t="s">
        <v>111</v>
      </c>
      <c r="D55" s="1019">
        <v>0</v>
      </c>
      <c r="E55" s="1019">
        <v>0</v>
      </c>
      <c r="F55" s="1019">
        <v>0</v>
      </c>
      <c r="G55" s="1019">
        <v>0</v>
      </c>
      <c r="H55" s="1019">
        <v>0</v>
      </c>
      <c r="I55" s="1019">
        <v>0</v>
      </c>
      <c r="J55" s="1019">
        <v>0</v>
      </c>
      <c r="K55" s="1019">
        <v>0</v>
      </c>
      <c r="L55" s="1019">
        <v>0</v>
      </c>
      <c r="M55" s="1019">
        <v>0</v>
      </c>
      <c r="N55" s="1019">
        <v>0</v>
      </c>
      <c r="O55" s="1019">
        <v>0</v>
      </c>
      <c r="P55" s="1019">
        <v>0</v>
      </c>
      <c r="Q55" s="1019">
        <v>0</v>
      </c>
      <c r="R55" s="1019">
        <v>0</v>
      </c>
      <c r="S55" s="1019">
        <v>0</v>
      </c>
      <c r="T55" s="1019">
        <v>0</v>
      </c>
      <c r="U55" s="1027">
        <v>0</v>
      </c>
      <c r="V55" s="1027">
        <v>0</v>
      </c>
      <c r="W55" s="1027">
        <v>0</v>
      </c>
      <c r="X55" s="1027">
        <v>0</v>
      </c>
      <c r="Y55" s="1027">
        <v>0</v>
      </c>
    </row>
    <row r="56" spans="1:25" ht="15" customHeight="1" x14ac:dyDescent="0.25">
      <c r="A56" s="1016" t="s">
        <v>191</v>
      </c>
      <c r="B56" s="1017" t="s">
        <v>164</v>
      </c>
      <c r="C56" s="1018" t="s">
        <v>165</v>
      </c>
      <c r="D56" s="1019">
        <v>0</v>
      </c>
      <c r="E56" s="1019">
        <v>0</v>
      </c>
      <c r="F56" s="1019">
        <v>0</v>
      </c>
      <c r="G56" s="1019">
        <v>0</v>
      </c>
      <c r="H56" s="1019">
        <v>0</v>
      </c>
      <c r="I56" s="1019">
        <v>0</v>
      </c>
      <c r="J56" s="1019">
        <v>0</v>
      </c>
      <c r="K56" s="1019">
        <v>0</v>
      </c>
      <c r="L56" s="1019">
        <v>0</v>
      </c>
      <c r="M56" s="1019">
        <v>0</v>
      </c>
      <c r="N56" s="1019">
        <v>0</v>
      </c>
      <c r="O56" s="1019">
        <v>0</v>
      </c>
      <c r="P56" s="1019">
        <v>0</v>
      </c>
      <c r="Q56" s="1019">
        <v>0</v>
      </c>
      <c r="R56" s="1019">
        <v>0</v>
      </c>
      <c r="S56" s="1019">
        <v>0</v>
      </c>
      <c r="T56" s="1019">
        <v>0</v>
      </c>
      <c r="U56" s="1027">
        <v>0</v>
      </c>
      <c r="V56" s="1027">
        <v>0</v>
      </c>
      <c r="W56" s="1027">
        <v>0</v>
      </c>
      <c r="X56" s="1027">
        <v>0</v>
      </c>
      <c r="Y56" s="1027">
        <v>0</v>
      </c>
    </row>
    <row r="57" spans="1:25" ht="15" customHeight="1" x14ac:dyDescent="0.25">
      <c r="A57" s="1016" t="s">
        <v>193</v>
      </c>
      <c r="B57" s="1017" t="s">
        <v>163</v>
      </c>
      <c r="C57" s="1018" t="s">
        <v>166</v>
      </c>
      <c r="D57" s="1019">
        <v>0</v>
      </c>
      <c r="E57" s="1019">
        <v>0</v>
      </c>
      <c r="F57" s="1019">
        <v>0</v>
      </c>
      <c r="G57" s="1019">
        <v>0</v>
      </c>
      <c r="H57" s="1019">
        <v>0</v>
      </c>
      <c r="I57" s="1019">
        <v>0</v>
      </c>
      <c r="J57" s="1019">
        <v>0</v>
      </c>
      <c r="K57" s="1019">
        <v>0</v>
      </c>
      <c r="L57" s="1019">
        <v>0</v>
      </c>
      <c r="M57" s="1019">
        <v>0</v>
      </c>
      <c r="N57" s="1019">
        <v>0</v>
      </c>
      <c r="O57" s="1019">
        <v>0</v>
      </c>
      <c r="P57" s="1019">
        <v>0</v>
      </c>
      <c r="Q57" s="1019">
        <v>0</v>
      </c>
      <c r="R57" s="1019">
        <v>0</v>
      </c>
      <c r="S57" s="1019">
        <v>0</v>
      </c>
      <c r="T57" s="1019">
        <v>0</v>
      </c>
      <c r="U57" s="1027">
        <v>0</v>
      </c>
      <c r="V57" s="1027">
        <v>0</v>
      </c>
      <c r="W57" s="1027">
        <v>0</v>
      </c>
      <c r="X57" s="1027">
        <v>0</v>
      </c>
      <c r="Y57" s="1027">
        <v>0</v>
      </c>
    </row>
    <row r="58" spans="1:25" ht="15" customHeight="1" x14ac:dyDescent="0.25">
      <c r="A58" s="1028" t="s">
        <v>194</v>
      </c>
      <c r="B58" s="1029" t="s">
        <v>81</v>
      </c>
      <c r="C58" s="1030" t="s">
        <v>82</v>
      </c>
      <c r="D58" s="1031">
        <v>0</v>
      </c>
      <c r="E58" s="1031">
        <v>0</v>
      </c>
      <c r="F58" s="1031">
        <v>0</v>
      </c>
      <c r="G58" s="1031">
        <v>0</v>
      </c>
      <c r="H58" s="1031">
        <v>0</v>
      </c>
      <c r="I58" s="1031">
        <v>0</v>
      </c>
      <c r="J58" s="1031">
        <v>0</v>
      </c>
      <c r="K58" s="1031">
        <v>0</v>
      </c>
      <c r="L58" s="1031">
        <v>0</v>
      </c>
      <c r="M58" s="1031">
        <v>0</v>
      </c>
      <c r="N58" s="1031">
        <v>0</v>
      </c>
      <c r="O58" s="1031">
        <v>0</v>
      </c>
      <c r="P58" s="1031">
        <v>0</v>
      </c>
      <c r="Q58" s="1031">
        <v>0</v>
      </c>
      <c r="R58" s="1031">
        <v>0</v>
      </c>
      <c r="S58" s="1031">
        <v>0</v>
      </c>
      <c r="T58" s="1031">
        <v>0</v>
      </c>
      <c r="U58" s="1032">
        <v>0</v>
      </c>
      <c r="V58" s="1032">
        <v>0</v>
      </c>
      <c r="W58" s="1032">
        <v>0</v>
      </c>
      <c r="X58" s="1032">
        <v>0</v>
      </c>
      <c r="Y58" s="1032">
        <v>0</v>
      </c>
    </row>
  </sheetData>
  <mergeCells count="7">
    <mergeCell ref="A2:AJ2"/>
    <mergeCell ref="A5:A6"/>
    <mergeCell ref="B5:B6"/>
    <mergeCell ref="C5:C6"/>
    <mergeCell ref="D5:D6"/>
    <mergeCell ref="E4:AJ4"/>
    <mergeCell ref="A3:AJ3"/>
  </mergeCells>
  <phoneticPr fontId="0" type="noConversion"/>
  <printOptions horizontalCentered="1"/>
  <pageMargins left="0.75" right="0.25" top="0.70866141732283505" bottom="0.31496062992126" header="0.15748031496063" footer="0.15748031496063"/>
  <pageSetup paperSize="8" scale="85" orientation="landscape"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3"/>
  <sheetViews>
    <sheetView zoomScale="85" zoomScaleNormal="85" workbookViewId="0">
      <selection activeCell="A2" sqref="A2:Z2"/>
    </sheetView>
  </sheetViews>
  <sheetFormatPr defaultRowHeight="12.75" x14ac:dyDescent="0.2"/>
  <cols>
    <col min="1" max="1" width="6.7109375" customWidth="1"/>
    <col min="2" max="2" width="32.28515625" customWidth="1"/>
    <col min="3" max="3" width="7.7109375" customWidth="1"/>
    <col min="4" max="4" width="10.42578125" customWidth="1"/>
    <col min="5" max="5" width="0" hidden="1" customWidth="1"/>
    <col min="6" max="7" width="8.140625" customWidth="1"/>
    <col min="8" max="8" width="9.28515625" bestFit="1" customWidth="1"/>
    <col min="9" max="10" width="8.140625" customWidth="1"/>
    <col min="11" max="11" width="9" bestFit="1" customWidth="1"/>
    <col min="12" max="12" width="9.42578125" bestFit="1" customWidth="1"/>
    <col min="13" max="14" width="8.140625" customWidth="1"/>
    <col min="15" max="15" width="9" bestFit="1" customWidth="1"/>
    <col min="16" max="16" width="8.140625" customWidth="1"/>
    <col min="17" max="17" width="9.28515625" bestFit="1" customWidth="1"/>
    <col min="18" max="18" width="9" bestFit="1" customWidth="1"/>
    <col min="19" max="19" width="8.140625" customWidth="1"/>
    <col min="20" max="21" width="9.28515625" bestFit="1" customWidth="1"/>
    <col min="22" max="26" width="8.140625" customWidth="1"/>
  </cols>
  <sheetData>
    <row r="1" spans="1:26" ht="18.75" x14ac:dyDescent="0.3">
      <c r="A1" s="1132" t="s">
        <v>74</v>
      </c>
      <c r="B1" s="1132"/>
      <c r="C1" s="1132"/>
      <c r="D1" s="1132"/>
      <c r="E1" s="758"/>
      <c r="F1" s="759"/>
      <c r="G1" s="759"/>
      <c r="H1" s="759"/>
      <c r="I1" s="759"/>
      <c r="J1" s="759"/>
      <c r="K1" s="759"/>
      <c r="L1" s="759"/>
      <c r="M1" s="759"/>
      <c r="N1" s="759"/>
      <c r="O1" s="759"/>
      <c r="P1" s="759"/>
      <c r="Q1" s="759"/>
      <c r="R1" s="759"/>
      <c r="S1" s="759"/>
      <c r="T1" s="759"/>
      <c r="U1" s="759"/>
      <c r="V1" s="759"/>
      <c r="W1" s="759"/>
      <c r="X1" s="759"/>
      <c r="Y1" s="759"/>
      <c r="Z1" s="759"/>
    </row>
    <row r="2" spans="1:26" ht="16.5" x14ac:dyDescent="0.2">
      <c r="A2" s="1133" t="s">
        <v>627</v>
      </c>
      <c r="B2" s="1133"/>
      <c r="C2" s="1133"/>
      <c r="D2" s="1133"/>
      <c r="E2" s="1133"/>
      <c r="F2" s="1133"/>
      <c r="G2" s="1133"/>
      <c r="H2" s="1133"/>
      <c r="I2" s="1133"/>
      <c r="J2" s="1133"/>
      <c r="K2" s="1133"/>
      <c r="L2" s="1133"/>
      <c r="M2" s="1133"/>
      <c r="N2" s="1133"/>
      <c r="O2" s="1133"/>
      <c r="P2" s="1133"/>
      <c r="Q2" s="1133"/>
      <c r="R2" s="1133"/>
      <c r="S2" s="1133"/>
      <c r="T2" s="1133"/>
      <c r="U2" s="1133"/>
      <c r="V2" s="1133"/>
      <c r="W2" s="1133"/>
      <c r="X2" s="1133"/>
      <c r="Y2" s="1133"/>
      <c r="Z2" s="1133"/>
    </row>
    <row r="3" spans="1:26" ht="20.25" x14ac:dyDescent="0.3">
      <c r="A3" s="760"/>
      <c r="B3" s="761"/>
      <c r="C3" s="762"/>
      <c r="D3" s="761"/>
      <c r="E3" s="761"/>
      <c r="F3" s="759"/>
      <c r="G3" s="759"/>
      <c r="H3" s="759"/>
      <c r="I3" s="759"/>
      <c r="J3" s="759"/>
      <c r="K3" s="759"/>
      <c r="L3" s="759"/>
      <c r="M3" s="759"/>
      <c r="N3" s="759"/>
      <c r="O3" s="759"/>
      <c r="P3" s="759"/>
      <c r="Q3" s="759"/>
      <c r="R3" s="759"/>
      <c r="S3" s="759"/>
      <c r="T3" s="759"/>
      <c r="U3" s="759"/>
      <c r="V3" s="1134" t="s">
        <v>32</v>
      </c>
      <c r="W3" s="1134"/>
      <c r="X3" s="1134"/>
      <c r="Y3" s="1134"/>
      <c r="Z3" s="1134"/>
    </row>
    <row r="4" spans="1:26" ht="14.25" x14ac:dyDescent="0.2">
      <c r="A4" s="1135" t="s">
        <v>20</v>
      </c>
      <c r="B4" s="1137" t="s">
        <v>628</v>
      </c>
      <c r="C4" s="1137" t="s">
        <v>24</v>
      </c>
      <c r="D4" s="1137" t="s">
        <v>629</v>
      </c>
      <c r="E4" s="763"/>
      <c r="F4" s="1139" t="s">
        <v>181</v>
      </c>
      <c r="G4" s="1140"/>
      <c r="H4" s="1140"/>
      <c r="I4" s="1140"/>
      <c r="J4" s="1140"/>
      <c r="K4" s="1140"/>
      <c r="L4" s="1140"/>
      <c r="M4" s="1140"/>
      <c r="N4" s="1140"/>
      <c r="O4" s="1140"/>
      <c r="P4" s="1140"/>
      <c r="Q4" s="1140"/>
      <c r="R4" s="1140"/>
      <c r="S4" s="1140"/>
      <c r="T4" s="1140"/>
      <c r="U4" s="1140"/>
      <c r="V4" s="1140"/>
      <c r="W4" s="1140"/>
      <c r="X4" s="1140"/>
      <c r="Y4" s="1140"/>
      <c r="Z4" s="1141"/>
    </row>
    <row r="5" spans="1:26" ht="48" x14ac:dyDescent="0.2">
      <c r="A5" s="1136"/>
      <c r="B5" s="1138"/>
      <c r="C5" s="1138"/>
      <c r="D5" s="1138"/>
      <c r="E5" s="764"/>
      <c r="F5" s="765" t="s">
        <v>564</v>
      </c>
      <c r="G5" s="765" t="s">
        <v>565</v>
      </c>
      <c r="H5" s="765" t="s">
        <v>566</v>
      </c>
      <c r="I5" s="765" t="s">
        <v>567</v>
      </c>
      <c r="J5" s="765" t="s">
        <v>568</v>
      </c>
      <c r="K5" s="765" t="s">
        <v>569</v>
      </c>
      <c r="L5" s="765" t="s">
        <v>570</v>
      </c>
      <c r="M5" s="765" t="s">
        <v>571</v>
      </c>
      <c r="N5" s="765" t="s">
        <v>572</v>
      </c>
      <c r="O5" s="765" t="s">
        <v>573</v>
      </c>
      <c r="P5" s="765" t="s">
        <v>574</v>
      </c>
      <c r="Q5" s="765" t="s">
        <v>575</v>
      </c>
      <c r="R5" s="765" t="s">
        <v>576</v>
      </c>
      <c r="S5" s="765" t="s">
        <v>577</v>
      </c>
      <c r="T5" s="766" t="s">
        <v>578</v>
      </c>
      <c r="U5" s="766" t="s">
        <v>579</v>
      </c>
      <c r="V5" s="765" t="s">
        <v>580</v>
      </c>
      <c r="W5" s="765" t="s">
        <v>581</v>
      </c>
      <c r="X5" s="765" t="s">
        <v>582</v>
      </c>
      <c r="Y5" s="765" t="s">
        <v>583</v>
      </c>
      <c r="Z5" s="765" t="s">
        <v>584</v>
      </c>
    </row>
    <row r="6" spans="1:26" x14ac:dyDescent="0.2">
      <c r="A6" s="767">
        <v>-1</v>
      </c>
      <c r="B6" s="767">
        <v>-2</v>
      </c>
      <c r="C6" s="767">
        <v>-3</v>
      </c>
      <c r="D6" s="767">
        <v>-4</v>
      </c>
      <c r="E6" s="767"/>
      <c r="F6" s="767">
        <v>-5</v>
      </c>
      <c r="G6" s="767">
        <v>-6</v>
      </c>
      <c r="H6" s="767">
        <v>-7</v>
      </c>
      <c r="I6" s="767">
        <v>-8</v>
      </c>
      <c r="J6" s="767">
        <v>-9</v>
      </c>
      <c r="K6" s="767">
        <v>-10</v>
      </c>
      <c r="L6" s="767">
        <v>-11</v>
      </c>
      <c r="M6" s="767">
        <v>-12</v>
      </c>
      <c r="N6" s="767">
        <v>-13</v>
      </c>
      <c r="O6" s="767">
        <v>-14</v>
      </c>
      <c r="P6" s="767">
        <v>-15</v>
      </c>
      <c r="Q6" s="767">
        <v>-16</v>
      </c>
      <c r="R6" s="767">
        <v>-17</v>
      </c>
      <c r="S6" s="767">
        <v>-18</v>
      </c>
      <c r="T6" s="767">
        <v>-19</v>
      </c>
      <c r="U6" s="767">
        <v>-20</v>
      </c>
      <c r="V6" s="767">
        <v>-21</v>
      </c>
      <c r="W6" s="767">
        <v>-22</v>
      </c>
      <c r="X6" s="767">
        <v>-23</v>
      </c>
      <c r="Y6" s="767">
        <v>-24</v>
      </c>
      <c r="Z6" s="767">
        <v>-25</v>
      </c>
    </row>
    <row r="7" spans="1:26" ht="14.25" x14ac:dyDescent="0.2">
      <c r="A7" s="767"/>
      <c r="B7" s="767"/>
      <c r="C7" s="767"/>
      <c r="D7" s="768">
        <v>126293.88</v>
      </c>
      <c r="E7" s="768">
        <f>D7/$D$7*100</f>
        <v>100</v>
      </c>
      <c r="F7" s="768">
        <f t="shared" ref="F7:Z7" si="0">F8+F20+F59</f>
        <v>1154.942</v>
      </c>
      <c r="G7" s="768">
        <f t="shared" si="0"/>
        <v>7663.1750000000011</v>
      </c>
      <c r="H7" s="768">
        <f t="shared" si="0"/>
        <v>15858.71</v>
      </c>
      <c r="I7" s="768">
        <f t="shared" si="0"/>
        <v>3553.1750000000002</v>
      </c>
      <c r="J7" s="768">
        <f t="shared" si="0"/>
        <v>2110.2440000000001</v>
      </c>
      <c r="K7" s="768">
        <f t="shared" si="0"/>
        <v>6850.2640000000001</v>
      </c>
      <c r="L7" s="768">
        <f t="shared" si="0"/>
        <v>17136.433999999997</v>
      </c>
      <c r="M7" s="768">
        <f t="shared" si="0"/>
        <v>5099.3629999999994</v>
      </c>
      <c r="N7" s="768">
        <f t="shared" si="0"/>
        <v>1471.9650000000004</v>
      </c>
      <c r="O7" s="768">
        <f t="shared" si="0"/>
        <v>5562.6530000000002</v>
      </c>
      <c r="P7" s="768">
        <f t="shared" si="0"/>
        <v>1502.5229999999999</v>
      </c>
      <c r="Q7" s="768">
        <f t="shared" si="0"/>
        <v>11230.069999999998</v>
      </c>
      <c r="R7" s="768">
        <f t="shared" si="0"/>
        <v>6426.45</v>
      </c>
      <c r="S7" s="768">
        <f t="shared" si="0"/>
        <v>2830.61</v>
      </c>
      <c r="T7" s="768">
        <f t="shared" si="0"/>
        <v>10469.779999999999</v>
      </c>
      <c r="U7" s="768">
        <f t="shared" si="0"/>
        <v>14113.732999999998</v>
      </c>
      <c r="V7" s="768">
        <f t="shared" si="0"/>
        <v>388.59500000000003</v>
      </c>
      <c r="W7" s="768">
        <f t="shared" si="0"/>
        <v>2144.5300000000002</v>
      </c>
      <c r="X7" s="768">
        <f t="shared" si="0"/>
        <v>3812.3349999999996</v>
      </c>
      <c r="Y7" s="768">
        <f t="shared" si="0"/>
        <v>6380.0549999999994</v>
      </c>
      <c r="Z7" s="768">
        <f t="shared" si="0"/>
        <v>534.26999999999987</v>
      </c>
    </row>
    <row r="8" spans="1:26" ht="14.25" x14ac:dyDescent="0.2">
      <c r="A8" s="769" t="s">
        <v>630</v>
      </c>
      <c r="B8" s="770" t="s">
        <v>631</v>
      </c>
      <c r="C8" s="771" t="s">
        <v>25</v>
      </c>
      <c r="D8" s="768">
        <f>D9+D11+D12+D13+D14+D15+D17+D18+D19</f>
        <v>116797.81999999999</v>
      </c>
      <c r="E8" s="768">
        <f t="shared" ref="E8:E59" si="1">D8/$D$7*100</f>
        <v>92.480981659602179</v>
      </c>
      <c r="F8" s="768">
        <f>'[1]Bieu 06-CH'!D7</f>
        <v>839.77200000000005</v>
      </c>
      <c r="G8" s="768">
        <f>'[2]Bieu 06-CH'!D7</f>
        <v>6588.2050000000008</v>
      </c>
      <c r="H8" s="768">
        <f>'[3]Bieu 06-CH'!D7</f>
        <v>15196.189999999999</v>
      </c>
      <c r="I8" s="768">
        <f>'[4]Bieu 06-CH'!D7</f>
        <v>3170.9250000000002</v>
      </c>
      <c r="J8" s="768">
        <f>'[5]Bieu 06-CH'!D7</f>
        <v>1751.829</v>
      </c>
      <c r="K8" s="768">
        <f>'[6]Bieu 06-CH'!D7</f>
        <v>6456.4769999999999</v>
      </c>
      <c r="L8" s="768">
        <f>'[7]Bieu 06-CH'!D7</f>
        <v>16811.618999999999</v>
      </c>
      <c r="M8" s="768">
        <f>'[8]Bieu 06-CH'!D7</f>
        <v>4814.183</v>
      </c>
      <c r="N8" s="768">
        <f>'[9]Bieu 06-CH'!D7</f>
        <v>1226.3450000000003</v>
      </c>
      <c r="O8" s="768">
        <f>'[10]Bieu 06-CH'!D7</f>
        <v>4885.7579999999998</v>
      </c>
      <c r="P8" s="768">
        <f>'[11]Bieu 06-CH'!D7</f>
        <v>1370.8489999999999</v>
      </c>
      <c r="Q8" s="768">
        <f>'[12]Bieu 06-CH'!D7</f>
        <v>10728.229999999998</v>
      </c>
      <c r="R8" s="768">
        <f>'[13]Bieu 06-CH'!D7</f>
        <v>6111.3099999999995</v>
      </c>
      <c r="S8" s="768">
        <f>'[14]Bieu 06-CH'!D7</f>
        <v>2418.8399999999997</v>
      </c>
      <c r="T8" s="768">
        <f>'[15]Bieu 06-CH'!D7</f>
        <v>9946.58</v>
      </c>
      <c r="U8" s="768">
        <f>'[16]Bieu 06-CH'!D7</f>
        <v>13632.042999999998</v>
      </c>
      <c r="V8" s="768">
        <f>'[17]Bieu 06-CH'!D7</f>
        <v>227.285</v>
      </c>
      <c r="W8" s="768">
        <f>'[18]Bieu 06-CH'!D7</f>
        <v>1482.04</v>
      </c>
      <c r="X8" s="768">
        <f>'[19]Bieu 06-CH'!D7</f>
        <v>3338.5149999999999</v>
      </c>
      <c r="Y8" s="768">
        <f>'[20]Bieu 06-CH'!D7</f>
        <v>5527.1949999999997</v>
      </c>
      <c r="Z8" s="768">
        <f>'[21]Bieu 06-CH'!D7</f>
        <v>274.52</v>
      </c>
    </row>
    <row r="9" spans="1:26" ht="15" x14ac:dyDescent="0.2">
      <c r="A9" s="772" t="s">
        <v>5</v>
      </c>
      <c r="B9" s="773" t="s">
        <v>632</v>
      </c>
      <c r="C9" s="772" t="s">
        <v>86</v>
      </c>
      <c r="D9" s="774">
        <f>[22]BCC2022!BR10</f>
        <v>4052.0699999999997</v>
      </c>
      <c r="E9" s="774">
        <f t="shared" si="1"/>
        <v>3.2084452548294498</v>
      </c>
      <c r="F9" s="774">
        <f>'[1]Bieu 06-CH'!D8</f>
        <v>145.97000000000003</v>
      </c>
      <c r="G9" s="774">
        <f>'[2]Bieu 06-CH'!D8</f>
        <v>244.1</v>
      </c>
      <c r="H9" s="774">
        <f>'[3]Bieu 06-CH'!D8</f>
        <v>450.53000000000003</v>
      </c>
      <c r="I9" s="774">
        <f>'[4]Bieu 06-CH'!D8</f>
        <v>306.87999999999994</v>
      </c>
      <c r="J9" s="774">
        <f>'[5]Bieu 06-CH'!D8</f>
        <v>98.527000000000001</v>
      </c>
      <c r="K9" s="774">
        <f>'[6]Bieu 06-CH'!D8</f>
        <v>303.12299999999999</v>
      </c>
      <c r="L9" s="774">
        <f>'[7]Bieu 06-CH'!D8</f>
        <v>42.480000000000004</v>
      </c>
      <c r="M9" s="774">
        <f>'[8]Bieu 06-CH'!D8</f>
        <v>47.67</v>
      </c>
      <c r="N9" s="774">
        <f>'[9]Bieu 06-CH'!D8</f>
        <v>294.66000000000003</v>
      </c>
      <c r="O9" s="774">
        <f>'[10]Bieu 06-CH'!D8</f>
        <v>300.18700000000001</v>
      </c>
      <c r="P9" s="774">
        <f>'[11]Bieu 06-CH'!D8</f>
        <v>6.97</v>
      </c>
      <c r="Q9" s="774">
        <f>'[12]Bieu 06-CH'!D8</f>
        <v>134.93</v>
      </c>
      <c r="R9" s="774">
        <f>'[13]Bieu 06-CH'!D8</f>
        <v>200.92000000000002</v>
      </c>
      <c r="S9" s="774">
        <f>'[14]Bieu 06-CH'!D8</f>
        <v>245.03</v>
      </c>
      <c r="T9" s="774">
        <f>'[15]Bieu 06-CH'!D8</f>
        <v>130.36000000000001</v>
      </c>
      <c r="U9" s="774">
        <f>'[16]Bieu 06-CH'!D8</f>
        <v>191.08999999999997</v>
      </c>
      <c r="V9" s="774">
        <f>'[17]Bieu 06-CH'!D8</f>
        <v>53.89</v>
      </c>
      <c r="W9" s="774">
        <f>'[18]Bieu 06-CH'!D8</f>
        <v>228.24</v>
      </c>
      <c r="X9" s="774">
        <f>'[19]Bieu 06-CH'!D8</f>
        <v>200.66000000000003</v>
      </c>
      <c r="Y9" s="774">
        <f>'[20]Bieu 06-CH'!D8</f>
        <v>412.54</v>
      </c>
      <c r="Z9" s="774">
        <f>'[21]Bieu 06-CH'!D8</f>
        <v>13.39</v>
      </c>
    </row>
    <row r="10" spans="1:26" ht="18" customHeight="1" x14ac:dyDescent="0.2">
      <c r="A10" s="775"/>
      <c r="B10" s="776" t="s">
        <v>83</v>
      </c>
      <c r="C10" s="775"/>
      <c r="D10" s="777">
        <f>[22]BCC2022!BR11</f>
        <v>3662.6299999999997</v>
      </c>
      <c r="E10" s="777">
        <f t="shared" si="1"/>
        <v>2.9000851030944648</v>
      </c>
      <c r="F10" s="777">
        <f>'[1]Bieu 06-CH'!D9</f>
        <v>145.07000000000002</v>
      </c>
      <c r="G10" s="777">
        <f>'[2]Bieu 06-CH'!D9</f>
        <v>240.54</v>
      </c>
      <c r="H10" s="777">
        <f>'[3]Bieu 06-CH'!D9</f>
        <v>450.53000000000003</v>
      </c>
      <c r="I10" s="777">
        <f>'[4]Bieu 06-CH'!D9</f>
        <v>306.09999999999997</v>
      </c>
      <c r="J10" s="777">
        <f>'[5]Bieu 06-CH'!D9</f>
        <v>98.527000000000001</v>
      </c>
      <c r="K10" s="777">
        <f>'[6]Bieu 06-CH'!D9</f>
        <v>303.12299999999999</v>
      </c>
      <c r="L10" s="777">
        <f>'[7]Bieu 06-CH'!D9</f>
        <v>37.25</v>
      </c>
      <c r="M10" s="777">
        <f>'[8]Bieu 06-CH'!D9</f>
        <v>47.67</v>
      </c>
      <c r="N10" s="777">
        <f>'[9]Bieu 06-CH'!D9</f>
        <v>278.43</v>
      </c>
      <c r="O10" s="777">
        <f>'[10]Bieu 06-CH'!D9</f>
        <v>300.18700000000001</v>
      </c>
      <c r="P10" s="777">
        <f>'[11]Bieu 06-CH'!D9</f>
        <v>5.5</v>
      </c>
      <c r="Q10" s="777">
        <f>'[12]Bieu 06-CH'!D9</f>
        <v>133.49</v>
      </c>
      <c r="R10" s="777">
        <f>'[13]Bieu 06-CH'!D9</f>
        <v>156.22</v>
      </c>
      <c r="S10" s="777">
        <f>'[14]Bieu 06-CH'!D9</f>
        <v>244.12</v>
      </c>
      <c r="T10" s="777">
        <f>'[15]Bieu 06-CH'!D9</f>
        <v>130.36000000000001</v>
      </c>
      <c r="U10" s="777">
        <f>'[16]Bieu 06-CH'!D9</f>
        <v>191.08999999999997</v>
      </c>
      <c r="V10" s="777">
        <f>'[17]Bieu 06-CH'!D9</f>
        <v>53.89</v>
      </c>
      <c r="W10" s="777">
        <f>'[18]Bieu 06-CH'!D9</f>
        <v>212.13</v>
      </c>
      <c r="X10" s="777">
        <f>'[19]Bieu 06-CH'!D9</f>
        <v>196.89000000000001</v>
      </c>
      <c r="Y10" s="777">
        <f>'[20]Bieu 06-CH'!D9</f>
        <v>114.35000000000001</v>
      </c>
      <c r="Z10" s="777">
        <f>'[21]Bieu 06-CH'!D9</f>
        <v>13.39</v>
      </c>
    </row>
    <row r="11" spans="1:26" ht="15" x14ac:dyDescent="0.2">
      <c r="A11" s="772" t="s">
        <v>6</v>
      </c>
      <c r="B11" s="778" t="s">
        <v>113</v>
      </c>
      <c r="C11" s="772" t="s">
        <v>56</v>
      </c>
      <c r="D11" s="774">
        <f>[22]BCC2022!BR13</f>
        <v>3625.3099999999995</v>
      </c>
      <c r="E11" s="774">
        <f t="shared" si="1"/>
        <v>2.8705349776252018</v>
      </c>
      <c r="F11" s="774">
        <f>'[1]Bieu 06-CH'!D10</f>
        <v>176.86799999999999</v>
      </c>
      <c r="G11" s="774">
        <f>'[2]Bieu 06-CH'!D10</f>
        <v>327.21200000000005</v>
      </c>
      <c r="H11" s="774">
        <f>'[3]Bieu 06-CH'!D10</f>
        <v>168.52</v>
      </c>
      <c r="I11" s="774">
        <f>'[4]Bieu 06-CH'!D10</f>
        <v>136</v>
      </c>
      <c r="J11" s="774">
        <f>'[5]Bieu 06-CH'!D10</f>
        <v>306.91700000000003</v>
      </c>
      <c r="K11" s="774">
        <f>'[6]Bieu 06-CH'!D10</f>
        <v>166.583</v>
      </c>
      <c r="L11" s="774">
        <f>'[7]Bieu 06-CH'!D10</f>
        <v>104.383</v>
      </c>
      <c r="M11" s="774">
        <f>'[8]Bieu 06-CH'!D10</f>
        <v>80.468000000000004</v>
      </c>
      <c r="N11" s="774">
        <f>'[9]Bieu 06-CH'!D10</f>
        <v>57.042000000000002</v>
      </c>
      <c r="O11" s="774">
        <f>'[10]Bieu 06-CH'!D10</f>
        <v>262.35700000000003</v>
      </c>
      <c r="P11" s="774">
        <f>'[11]Bieu 06-CH'!D10</f>
        <v>6.0780000000000003</v>
      </c>
      <c r="Q11" s="774">
        <f>'[12]Bieu 06-CH'!D10</f>
        <v>158.18</v>
      </c>
      <c r="R11" s="774">
        <f>'[13]Bieu 06-CH'!D10</f>
        <v>136</v>
      </c>
      <c r="S11" s="774">
        <f>'[14]Bieu 06-CH'!D10</f>
        <v>204.36</v>
      </c>
      <c r="T11" s="774">
        <f>'[15]Bieu 06-CH'!D10</f>
        <v>320.77</v>
      </c>
      <c r="U11" s="774">
        <f>'[16]Bieu 06-CH'!D10</f>
        <v>133.197</v>
      </c>
      <c r="V11" s="774">
        <f>'[17]Bieu 06-CH'!D10</f>
        <v>87.712999999999994</v>
      </c>
      <c r="W11" s="774">
        <f>'[18]Bieu 06-CH'!D10</f>
        <v>149.27000000000001</v>
      </c>
      <c r="X11" s="774">
        <f>'[19]Bieu 06-CH'!D10</f>
        <v>212.142</v>
      </c>
      <c r="Y11" s="774">
        <f>'[20]Bieu 06-CH'!D10</f>
        <v>405.24200000000002</v>
      </c>
      <c r="Z11" s="774">
        <f>'[21]Bieu 06-CH'!D10</f>
        <v>26.57</v>
      </c>
    </row>
    <row r="12" spans="1:26" ht="15" x14ac:dyDescent="0.2">
      <c r="A12" s="779" t="s">
        <v>7</v>
      </c>
      <c r="B12" s="780" t="s">
        <v>39</v>
      </c>
      <c r="C12" s="781" t="s">
        <v>44</v>
      </c>
      <c r="D12" s="774">
        <f>[22]BCC2022!BR14</f>
        <v>10041.900000000001</v>
      </c>
      <c r="E12" s="774">
        <f t="shared" si="1"/>
        <v>7.9512166385259526</v>
      </c>
      <c r="F12" s="774">
        <f>'[1]Bieu 06-CH'!D11</f>
        <v>280.33699999999999</v>
      </c>
      <c r="G12" s="774">
        <f>'[2]Bieu 06-CH'!D11</f>
        <v>718.59300000000007</v>
      </c>
      <c r="H12" s="774">
        <f>'[3]Bieu 06-CH'!D11</f>
        <v>303.26</v>
      </c>
      <c r="I12" s="774">
        <f>'[4]Bieu 06-CH'!D11</f>
        <v>448.233</v>
      </c>
      <c r="J12" s="774">
        <f>'[5]Bieu 06-CH'!D11</f>
        <v>766.09699999999998</v>
      </c>
      <c r="K12" s="774">
        <f>'[6]Bieu 06-CH'!D11</f>
        <v>455.863</v>
      </c>
      <c r="L12" s="774">
        <f>'[7]Bieu 06-CH'!D11</f>
        <v>1028.4929999999999</v>
      </c>
      <c r="M12" s="774">
        <f>'[8]Bieu 06-CH'!D11</f>
        <v>215.74700000000001</v>
      </c>
      <c r="N12" s="774">
        <f>'[9]Bieu 06-CH'!D11</f>
        <v>393.81299999999999</v>
      </c>
      <c r="O12" s="774">
        <f>'[10]Bieu 06-CH'!D11</f>
        <v>433.53700000000003</v>
      </c>
      <c r="P12" s="774">
        <f>'[11]Bieu 06-CH'!D11</f>
        <v>588.97699999999998</v>
      </c>
      <c r="Q12" s="774">
        <f>'[12]Bieu 06-CH'!D11</f>
        <v>607.76</v>
      </c>
      <c r="R12" s="774">
        <f>'[13]Bieu 06-CH'!D11</f>
        <v>461.46999999999997</v>
      </c>
      <c r="S12" s="774">
        <f>'[14]Bieu 06-CH'!D11</f>
        <v>532.5</v>
      </c>
      <c r="T12" s="774">
        <f>'[15]Bieu 06-CH'!D11</f>
        <v>265.29000000000002</v>
      </c>
      <c r="U12" s="774">
        <f>'[16]Bieu 06-CH'!D11</f>
        <v>308.07799999999997</v>
      </c>
      <c r="V12" s="774">
        <f>'[17]Bieu 06-CH'!D11</f>
        <v>84.051999999999992</v>
      </c>
      <c r="W12" s="774">
        <f>'[18]Bieu 06-CH'!D11</f>
        <v>689.79</v>
      </c>
      <c r="X12" s="774">
        <f>'[19]Bieu 06-CH'!D11</f>
        <v>546.9430000000001</v>
      </c>
      <c r="Y12" s="774">
        <f>'[20]Bieu 06-CH'!D11</f>
        <v>695.04300000000001</v>
      </c>
      <c r="Z12" s="774">
        <f>'[21]Bieu 06-CH'!D11</f>
        <v>218.33999999999997</v>
      </c>
    </row>
    <row r="13" spans="1:26" ht="15" x14ac:dyDescent="0.2">
      <c r="A13" s="779" t="s">
        <v>8</v>
      </c>
      <c r="B13" s="773" t="s">
        <v>15</v>
      </c>
      <c r="C13" s="781" t="s">
        <v>26</v>
      </c>
      <c r="D13" s="774">
        <f>[22]BCC2022!BR15</f>
        <v>30971.19</v>
      </c>
      <c r="E13" s="774">
        <f t="shared" si="1"/>
        <v>24.523112283825625</v>
      </c>
      <c r="F13" s="774">
        <f>'[1]Bieu 06-CH'!D12</f>
        <v>0</v>
      </c>
      <c r="G13" s="774">
        <f>'[2]Bieu 06-CH'!D12</f>
        <v>0</v>
      </c>
      <c r="H13" s="774">
        <f>'[3]Bieu 06-CH'!D12</f>
        <v>0</v>
      </c>
      <c r="I13" s="774">
        <f>'[4]Bieu 06-CH'!D12</f>
        <v>1185.3920000000001</v>
      </c>
      <c r="J13" s="774">
        <f>'[5]Bieu 06-CH'!D12</f>
        <v>0</v>
      </c>
      <c r="K13" s="774">
        <f>'[6]Bieu 06-CH'!D12</f>
        <v>1071.692</v>
      </c>
      <c r="L13" s="774">
        <f>'[7]Bieu 06-CH'!D12</f>
        <v>7835.3229999999994</v>
      </c>
      <c r="M13" s="774">
        <f>'[8]Bieu 06-CH'!D12</f>
        <v>3046.7979999999998</v>
      </c>
      <c r="N13" s="774">
        <f>'[9]Bieu 06-CH'!D12</f>
        <v>0</v>
      </c>
      <c r="O13" s="774">
        <f>'[10]Bieu 06-CH'!D12</f>
        <v>17.309999999999999</v>
      </c>
      <c r="P13" s="774">
        <f>'[11]Bieu 06-CH'!D12</f>
        <v>0</v>
      </c>
      <c r="Q13" s="774">
        <f>'[12]Bieu 06-CH'!D12</f>
        <v>2887.83</v>
      </c>
      <c r="R13" s="774">
        <f>'[13]Bieu 06-CH'!D12</f>
        <v>1509.6899999999998</v>
      </c>
      <c r="S13" s="774">
        <f>'[14]Bieu 06-CH'!D12</f>
        <v>0</v>
      </c>
      <c r="T13" s="774">
        <f>'[15]Bieu 06-CH'!D12</f>
        <v>2738.8900000000003</v>
      </c>
      <c r="U13" s="774">
        <f>'[16]Bieu 06-CH'!D12</f>
        <v>9823.4079999999976</v>
      </c>
      <c r="V13" s="774">
        <f>'[17]Bieu 06-CH'!D12</f>
        <v>0</v>
      </c>
      <c r="W13" s="774">
        <f>'[18]Bieu 06-CH'!D12</f>
        <v>0</v>
      </c>
      <c r="X13" s="774">
        <f>'[19]Bieu 06-CH'!D12</f>
        <v>872.18</v>
      </c>
      <c r="Y13" s="774">
        <f>'[20]Bieu 06-CH'!D12</f>
        <v>0</v>
      </c>
      <c r="Z13" s="774">
        <f>'[21]Bieu 06-CH'!D12</f>
        <v>0</v>
      </c>
    </row>
    <row r="14" spans="1:26" ht="15" x14ac:dyDescent="0.2">
      <c r="A14" s="779" t="s">
        <v>9</v>
      </c>
      <c r="B14" s="773" t="s">
        <v>16</v>
      </c>
      <c r="C14" s="781" t="s">
        <v>27</v>
      </c>
      <c r="D14" s="774">
        <f>[22]BCC2022!BR19</f>
        <v>17311.09</v>
      </c>
      <c r="E14" s="774">
        <f t="shared" si="1"/>
        <v>13.70699039415053</v>
      </c>
      <c r="F14" s="774">
        <f>'[1]Bieu 06-CH'!D13</f>
        <v>0</v>
      </c>
      <c r="G14" s="774">
        <f>'[2]Bieu 06-CH'!D13</f>
        <v>0</v>
      </c>
      <c r="H14" s="774">
        <f>'[3]Bieu 06-CH'!D13</f>
        <v>11462.83</v>
      </c>
      <c r="I14" s="774">
        <f>'[4]Bieu 06-CH'!D13</f>
        <v>0</v>
      </c>
      <c r="J14" s="774">
        <f>'[5]Bieu 06-CH'!D13</f>
        <v>0</v>
      </c>
      <c r="K14" s="774">
        <f>'[6]Bieu 06-CH'!D13</f>
        <v>0</v>
      </c>
      <c r="L14" s="774">
        <f>'[7]Bieu 06-CH'!D13</f>
        <v>0</v>
      </c>
      <c r="M14" s="774">
        <f>'[8]Bieu 06-CH'!D13</f>
        <v>0</v>
      </c>
      <c r="N14" s="774">
        <f>'[9]Bieu 06-CH'!D13</f>
        <v>0</v>
      </c>
      <c r="O14" s="774">
        <f>'[10]Bieu 06-CH'!D13</f>
        <v>0</v>
      </c>
      <c r="P14" s="774">
        <f>'[11]Bieu 06-CH'!D13</f>
        <v>0</v>
      </c>
      <c r="Q14" s="774">
        <f>'[12]Bieu 06-CH'!D13</f>
        <v>5848.26</v>
      </c>
      <c r="R14" s="774">
        <f>'[13]Bieu 06-CH'!D13</f>
        <v>0</v>
      </c>
      <c r="S14" s="774">
        <f>'[14]Bieu 06-CH'!D13</f>
        <v>0</v>
      </c>
      <c r="T14" s="774">
        <f>'[15]Bieu 06-CH'!D13</f>
        <v>0</v>
      </c>
      <c r="U14" s="774">
        <f>'[16]Bieu 06-CH'!D13</f>
        <v>0</v>
      </c>
      <c r="V14" s="774">
        <f>'[17]Bieu 06-CH'!D13</f>
        <v>0</v>
      </c>
      <c r="W14" s="774">
        <f>'[18]Bieu 06-CH'!D13</f>
        <v>0</v>
      </c>
      <c r="X14" s="774">
        <f>'[19]Bieu 06-CH'!D13</f>
        <v>0</v>
      </c>
      <c r="Y14" s="774">
        <f>'[20]Bieu 06-CH'!D13</f>
        <v>0</v>
      </c>
      <c r="Z14" s="774">
        <f>'[21]Bieu 06-CH'!D13</f>
        <v>0</v>
      </c>
    </row>
    <row r="15" spans="1:26" ht="15" x14ac:dyDescent="0.2">
      <c r="A15" s="779" t="s">
        <v>41</v>
      </c>
      <c r="B15" s="773" t="s">
        <v>40</v>
      </c>
      <c r="C15" s="781" t="s">
        <v>45</v>
      </c>
      <c r="D15" s="774">
        <f>[22]BCC2022!BR23</f>
        <v>50356.780000000006</v>
      </c>
      <c r="E15" s="774">
        <f t="shared" si="1"/>
        <v>39.872700086496671</v>
      </c>
      <c r="F15" s="774">
        <f>'[1]Bieu 06-CH'!D14</f>
        <v>226.74700000000001</v>
      </c>
      <c r="G15" s="774">
        <f>'[2]Bieu 06-CH'!D14</f>
        <v>5250.6100000000006</v>
      </c>
      <c r="H15" s="774">
        <f>'[3]Bieu 06-CH'!D14</f>
        <v>2783.67</v>
      </c>
      <c r="I15" s="774">
        <f>'[4]Bieu 06-CH'!D14</f>
        <v>1075.7800000000002</v>
      </c>
      <c r="J15" s="774">
        <f>'[5]Bieu 06-CH'!D14</f>
        <v>577.25099999999998</v>
      </c>
      <c r="K15" s="774">
        <f>'[6]Bieu 06-CH'!D14</f>
        <v>4454.8259999999991</v>
      </c>
      <c r="L15" s="774">
        <f>'[7]Bieu 06-CH'!D14</f>
        <v>7794.05</v>
      </c>
      <c r="M15" s="774">
        <f>'[8]Bieu 06-CH'!D14</f>
        <v>1411.19</v>
      </c>
      <c r="N15" s="774">
        <f>'[9]Bieu 06-CH'!D14</f>
        <v>464.95000000000005</v>
      </c>
      <c r="O15" s="774">
        <f>'[10]Bieu 06-CH'!D14</f>
        <v>3813.5269999999996</v>
      </c>
      <c r="P15" s="774">
        <f>'[11]Bieu 06-CH'!D14</f>
        <v>732.21699999999998</v>
      </c>
      <c r="Q15" s="774">
        <f>'[12]Bieu 06-CH'!D14</f>
        <v>1085.05</v>
      </c>
      <c r="R15" s="774">
        <f>'[13]Bieu 06-CH'!D14</f>
        <v>3758.88</v>
      </c>
      <c r="S15" s="774">
        <f>'[14]Bieu 06-CH'!D14</f>
        <v>1410.98</v>
      </c>
      <c r="T15" s="774">
        <f>'[15]Bieu 06-CH'!D14</f>
        <v>6414.9299999999994</v>
      </c>
      <c r="U15" s="774">
        <f>'[16]Bieu 06-CH'!D14</f>
        <v>3156.5</v>
      </c>
      <c r="V15" s="774">
        <f>'[17]Bieu 06-CH'!D14</f>
        <v>0</v>
      </c>
      <c r="W15" s="774">
        <f>'[18]Bieu 06-CH'!D14</f>
        <v>407.69</v>
      </c>
      <c r="X15" s="774">
        <f>'[19]Bieu 06-CH'!D14</f>
        <v>1497.71</v>
      </c>
      <c r="Y15" s="774">
        <f>'[20]Bieu 06-CH'!D14</f>
        <v>4002.24</v>
      </c>
      <c r="Z15" s="774">
        <f>'[21]Bieu 06-CH'!D14</f>
        <v>15.5</v>
      </c>
    </row>
    <row r="16" spans="1:26" ht="30" x14ac:dyDescent="0.2">
      <c r="A16" s="782"/>
      <c r="B16" s="776" t="s">
        <v>446</v>
      </c>
      <c r="C16" s="783" t="s">
        <v>447</v>
      </c>
      <c r="D16" s="777">
        <f>[22]BCC2022!BR24</f>
        <v>21254.359999999997</v>
      </c>
      <c r="E16" s="777">
        <f t="shared" si="1"/>
        <v>16.829287373228215</v>
      </c>
      <c r="F16" s="777">
        <f>'[1]Bieu 06-CH'!D15</f>
        <v>0</v>
      </c>
      <c r="G16" s="777">
        <f>'[2]Bieu 06-CH'!D15</f>
        <v>1.1399999999999999</v>
      </c>
      <c r="H16" s="777">
        <f>'[3]Bieu 06-CH'!D15</f>
        <v>821.74</v>
      </c>
      <c r="I16" s="777">
        <f>'[4]Bieu 06-CH'!D15</f>
        <v>179.89</v>
      </c>
      <c r="J16" s="777">
        <f>'[5]Bieu 06-CH'!D15</f>
        <v>65.337000000000003</v>
      </c>
      <c r="K16" s="777">
        <f>'[6]Bieu 06-CH'!D15</f>
        <v>1409.723</v>
      </c>
      <c r="L16" s="777">
        <f>'[7]Bieu 06-CH'!D15</f>
        <v>6304.26</v>
      </c>
      <c r="M16" s="777">
        <f>'[8]Bieu 06-CH'!D15</f>
        <v>689.31</v>
      </c>
      <c r="N16" s="777">
        <f>'[9]Bieu 06-CH'!D15</f>
        <v>10.67</v>
      </c>
      <c r="O16" s="777">
        <f>'[10]Bieu 06-CH'!D15</f>
        <v>1208.107</v>
      </c>
      <c r="P16" s="777">
        <f>'[11]Bieu 06-CH'!D15</f>
        <v>493.577</v>
      </c>
      <c r="Q16" s="777">
        <f>'[12]Bieu 06-CH'!D15</f>
        <v>263.02999999999997</v>
      </c>
      <c r="R16" s="777">
        <f>'[13]Bieu 06-CH'!D15</f>
        <v>2925.96</v>
      </c>
      <c r="S16" s="777">
        <f>'[14]Bieu 06-CH'!D15</f>
        <v>758.57</v>
      </c>
      <c r="T16" s="777">
        <f>'[15]Bieu 06-CH'!D15</f>
        <v>3411.89</v>
      </c>
      <c r="U16" s="777">
        <f>'[16]Bieu 06-CH'!D15</f>
        <v>1872.53</v>
      </c>
      <c r="V16" s="777">
        <f>'[17]Bieu 06-CH'!D15</f>
        <v>0</v>
      </c>
      <c r="W16" s="777">
        <f>'[18]Bieu 06-CH'!D15</f>
        <v>0</v>
      </c>
      <c r="X16" s="777">
        <f>'[19]Bieu 06-CH'!D15</f>
        <v>701.71</v>
      </c>
      <c r="Y16" s="777">
        <f>'[20]Bieu 06-CH'!D15</f>
        <v>136.88999999999999</v>
      </c>
      <c r="Z16" s="777">
        <f>'[21]Bieu 06-CH'!D15</f>
        <v>0</v>
      </c>
    </row>
    <row r="17" spans="1:26" ht="15" x14ac:dyDescent="0.2">
      <c r="A17" s="779" t="s">
        <v>42</v>
      </c>
      <c r="B17" s="780" t="s">
        <v>633</v>
      </c>
      <c r="C17" s="781" t="s">
        <v>78</v>
      </c>
      <c r="D17" s="774">
        <f>[22]BCC2022!BR27</f>
        <v>130.72000000000003</v>
      </c>
      <c r="E17" s="774">
        <f t="shared" si="1"/>
        <v>0.1035046195429264</v>
      </c>
      <c r="F17" s="774">
        <f>'[1]Bieu 06-CH'!D16</f>
        <v>9.85</v>
      </c>
      <c r="G17" s="774">
        <f>'[2]Bieu 06-CH'!D16</f>
        <v>5.03</v>
      </c>
      <c r="H17" s="774">
        <f>'[3]Bieu 06-CH'!D16</f>
        <v>7.38</v>
      </c>
      <c r="I17" s="774">
        <f>'[4]Bieu 06-CH'!D16</f>
        <v>6.79</v>
      </c>
      <c r="J17" s="774">
        <f>'[5]Bieu 06-CH'!D16</f>
        <v>0.73</v>
      </c>
      <c r="K17" s="774">
        <f>'[6]Bieu 06-CH'!D16</f>
        <v>4.3899999999999997</v>
      </c>
      <c r="L17" s="774">
        <f>'[7]Bieu 06-CH'!D16</f>
        <v>6.89</v>
      </c>
      <c r="M17" s="774">
        <f>'[8]Bieu 06-CH'!D16</f>
        <v>1.39</v>
      </c>
      <c r="N17" s="774">
        <f>'[9]Bieu 06-CH'!D16</f>
        <v>12.7</v>
      </c>
      <c r="O17" s="774">
        <f>'[10]Bieu 06-CH'!D16</f>
        <v>2.82</v>
      </c>
      <c r="P17" s="774">
        <f>'[11]Bieu 06-CH'!D16</f>
        <v>33.146999999999998</v>
      </c>
      <c r="Q17" s="774">
        <f>'[12]Bieu 06-CH'!D16</f>
        <v>6.22</v>
      </c>
      <c r="R17" s="774">
        <f>'[13]Bieu 06-CH'!D16</f>
        <v>2.48</v>
      </c>
      <c r="S17" s="774">
        <f>'[14]Bieu 06-CH'!D16</f>
        <v>3.91</v>
      </c>
      <c r="T17" s="774">
        <f>'[15]Bieu 06-CH'!D16</f>
        <v>11.34</v>
      </c>
      <c r="U17" s="774">
        <f>'[16]Bieu 06-CH'!D16</f>
        <v>4.93</v>
      </c>
      <c r="V17" s="774">
        <f>'[17]Bieu 06-CH'!D16</f>
        <v>1.63</v>
      </c>
      <c r="W17" s="774">
        <f>'[18]Bieu 06-CH'!D16</f>
        <v>1.03</v>
      </c>
      <c r="X17" s="774">
        <f>'[19]Bieu 06-CH'!D16</f>
        <v>2.2000000000000002</v>
      </c>
      <c r="Y17" s="774">
        <f>'[20]Bieu 06-CH'!D16</f>
        <v>5.13</v>
      </c>
      <c r="Z17" s="774">
        <f>'[21]Bieu 06-CH'!D16</f>
        <v>0.72</v>
      </c>
    </row>
    <row r="18" spans="1:26" ht="15" x14ac:dyDescent="0.2">
      <c r="A18" s="779" t="s">
        <v>52</v>
      </c>
      <c r="B18" s="780" t="s">
        <v>50</v>
      </c>
      <c r="C18" s="781" t="s">
        <v>51</v>
      </c>
      <c r="D18" s="774">
        <f>[22]BCC2022!BR28</f>
        <v>0</v>
      </c>
      <c r="E18" s="774">
        <f t="shared" si="1"/>
        <v>0</v>
      </c>
      <c r="F18" s="774">
        <f>'[1]Bieu 06-CH'!D17</f>
        <v>0</v>
      </c>
      <c r="G18" s="774">
        <f>'[2]Bieu 06-CH'!D17</f>
        <v>0</v>
      </c>
      <c r="H18" s="774">
        <f>'[3]Bieu 06-CH'!D17</f>
        <v>0</v>
      </c>
      <c r="I18" s="774">
        <f>'[4]Bieu 06-CH'!D17</f>
        <v>0</v>
      </c>
      <c r="J18" s="774">
        <f>'[5]Bieu 06-CH'!D17</f>
        <v>0</v>
      </c>
      <c r="K18" s="774">
        <f>'[6]Bieu 06-CH'!D17</f>
        <v>0</v>
      </c>
      <c r="L18" s="774">
        <f>'[7]Bieu 06-CH'!D17</f>
        <v>0</v>
      </c>
      <c r="M18" s="774">
        <f>'[8]Bieu 06-CH'!D17</f>
        <v>0</v>
      </c>
      <c r="N18" s="774">
        <f>'[9]Bieu 06-CH'!D17</f>
        <v>0</v>
      </c>
      <c r="O18" s="774">
        <f>'[10]Bieu 06-CH'!D17</f>
        <v>0</v>
      </c>
      <c r="P18" s="774">
        <f>'[11]Bieu 06-CH'!D17</f>
        <v>0</v>
      </c>
      <c r="Q18" s="774">
        <f>'[12]Bieu 06-CH'!D17</f>
        <v>0</v>
      </c>
      <c r="R18" s="774">
        <f>'[13]Bieu 06-CH'!D17</f>
        <v>0</v>
      </c>
      <c r="S18" s="774">
        <f>'[14]Bieu 06-CH'!D17</f>
        <v>0</v>
      </c>
      <c r="T18" s="774">
        <f>'[15]Bieu 06-CH'!D17</f>
        <v>0</v>
      </c>
      <c r="U18" s="774">
        <f>'[16]Bieu 06-CH'!D17</f>
        <v>0</v>
      </c>
      <c r="V18" s="774">
        <f>'[17]Bieu 06-CH'!D17</f>
        <v>0</v>
      </c>
      <c r="W18" s="774">
        <f>'[18]Bieu 06-CH'!D17</f>
        <v>0</v>
      </c>
      <c r="X18" s="774">
        <f>'[19]Bieu 06-CH'!D17</f>
        <v>0</v>
      </c>
      <c r="Y18" s="774">
        <f>'[20]Bieu 06-CH'!D17</f>
        <v>0</v>
      </c>
      <c r="Z18" s="774">
        <f>'[21]Bieu 06-CH'!D17</f>
        <v>0</v>
      </c>
    </row>
    <row r="19" spans="1:26" ht="15" x14ac:dyDescent="0.2">
      <c r="A19" s="779" t="s">
        <v>192</v>
      </c>
      <c r="B19" s="780" t="s">
        <v>57</v>
      </c>
      <c r="C19" s="781" t="s">
        <v>58</v>
      </c>
      <c r="D19" s="774">
        <f>[22]BCC2022!BR29</f>
        <v>308.76</v>
      </c>
      <c r="E19" s="774">
        <f t="shared" si="1"/>
        <v>0.24447740460582884</v>
      </c>
      <c r="F19" s="774">
        <f>'[1]Bieu 06-CH'!D18</f>
        <v>0</v>
      </c>
      <c r="G19" s="774">
        <f>'[2]Bieu 06-CH'!D18</f>
        <v>42.66</v>
      </c>
      <c r="H19" s="774">
        <f>'[3]Bieu 06-CH'!D18</f>
        <v>20</v>
      </c>
      <c r="I19" s="774">
        <f>'[4]Bieu 06-CH'!D18</f>
        <v>11.85</v>
      </c>
      <c r="J19" s="774">
        <f>'[5]Bieu 06-CH'!D18</f>
        <v>2.3070000000000164</v>
      </c>
      <c r="K19" s="774">
        <f>'[6]Bieu 06-CH'!D18</f>
        <v>0</v>
      </c>
      <c r="L19" s="774">
        <f>'[7]Bieu 06-CH'!D18</f>
        <v>0</v>
      </c>
      <c r="M19" s="774">
        <f>'[8]Bieu 06-CH'!D18</f>
        <v>10.92</v>
      </c>
      <c r="N19" s="774">
        <f>'[9]Bieu 06-CH'!D18</f>
        <v>3.1799999999999997</v>
      </c>
      <c r="O19" s="774">
        <f>'[10]Bieu 06-CH'!D18</f>
        <v>56.02</v>
      </c>
      <c r="P19" s="774">
        <f>'[11]Bieu 06-CH'!D18</f>
        <v>3.46</v>
      </c>
      <c r="Q19" s="774">
        <f>'[12]Bieu 06-CH'!D18</f>
        <v>0</v>
      </c>
      <c r="R19" s="774">
        <f>'[13]Bieu 06-CH'!D18</f>
        <v>41.870000000000005</v>
      </c>
      <c r="S19" s="774">
        <f>'[14]Bieu 06-CH'!D18</f>
        <v>22.060000000000002</v>
      </c>
      <c r="T19" s="774">
        <f>'[15]Bieu 06-CH'!D18</f>
        <v>65</v>
      </c>
      <c r="U19" s="774">
        <f>'[16]Bieu 06-CH'!D18</f>
        <v>14.84</v>
      </c>
      <c r="V19" s="774">
        <f>'[17]Bieu 06-CH'!D18</f>
        <v>0</v>
      </c>
      <c r="W19" s="774">
        <f>'[18]Bieu 06-CH'!D18</f>
        <v>6.02</v>
      </c>
      <c r="X19" s="774">
        <f>'[19]Bieu 06-CH'!D18</f>
        <v>6.68</v>
      </c>
      <c r="Y19" s="774">
        <f>'[20]Bieu 06-CH'!D18</f>
        <v>7</v>
      </c>
      <c r="Z19" s="774">
        <f>'[21]Bieu 06-CH'!D18</f>
        <v>0</v>
      </c>
    </row>
    <row r="20" spans="1:26" ht="14.25" x14ac:dyDescent="0.2">
      <c r="A20" s="769" t="s">
        <v>634</v>
      </c>
      <c r="B20" s="784" t="s">
        <v>635</v>
      </c>
      <c r="C20" s="771" t="s">
        <v>28</v>
      </c>
      <c r="D20" s="768">
        <f>SUM(D21:D29)+SUM(D47:D58)</f>
        <v>8452.9270000000015</v>
      </c>
      <c r="E20" s="768">
        <f t="shared" si="1"/>
        <v>6.6930614531757211</v>
      </c>
      <c r="F20" s="768">
        <f>'[1]Bieu 06-CH'!D19</f>
        <v>298.18999999999994</v>
      </c>
      <c r="G20" s="768">
        <f>'[2]Bieu 06-CH'!D19</f>
        <v>958.42</v>
      </c>
      <c r="H20" s="768">
        <f>'[3]Bieu 06-CH'!D19</f>
        <v>646.23</v>
      </c>
      <c r="I20" s="768">
        <f>'[4]Bieu 06-CH'!D19</f>
        <v>343.89</v>
      </c>
      <c r="J20" s="768">
        <f>'[5]Bieu 06-CH'!D19</f>
        <v>283.50800000000004</v>
      </c>
      <c r="K20" s="768">
        <f>'[6]Bieu 06-CH'!D19</f>
        <v>384.06299999999999</v>
      </c>
      <c r="L20" s="768">
        <f>'[7]Bieu 06-CH'!D19</f>
        <v>239.642</v>
      </c>
      <c r="M20" s="768">
        <f>'[8]Bieu 06-CH'!D19</f>
        <v>249.94</v>
      </c>
      <c r="N20" s="768">
        <f>'[9]Bieu 06-CH'!D19</f>
        <v>230.16000000000003</v>
      </c>
      <c r="O20" s="768">
        <f>'[10]Bieu 06-CH'!D19</f>
        <v>675.51800000000003</v>
      </c>
      <c r="P20" s="768">
        <f>'[11]Bieu 06-CH'!D19</f>
        <v>122.67700000000002</v>
      </c>
      <c r="Q20" s="768">
        <f>'[12]Bieu 06-CH'!D19</f>
        <v>442.42000000000007</v>
      </c>
      <c r="R20" s="768">
        <f>'[13]Bieu 06-CH'!D19</f>
        <v>315.12</v>
      </c>
      <c r="S20" s="768">
        <f>'[14]Bieu 06-CH'!D19</f>
        <v>364.99</v>
      </c>
      <c r="T20" s="768">
        <f>'[15]Bieu 06-CH'!D19</f>
        <v>495.64</v>
      </c>
      <c r="U20" s="768">
        <f>'[16]Bieu 06-CH'!D19</f>
        <v>356.84999999999997</v>
      </c>
      <c r="V20" s="768">
        <f>'[17]Bieu 06-CH'!D19</f>
        <v>147.9</v>
      </c>
      <c r="W20" s="768">
        <f>'[18]Bieu 06-CH'!D19</f>
        <v>619.9799999999999</v>
      </c>
      <c r="X20" s="768">
        <f>'[19]Bieu 06-CH'!D19</f>
        <v>418.22</v>
      </c>
      <c r="Y20" s="768">
        <f>'[20]Bieu 06-CH'!D19</f>
        <v>602.98</v>
      </c>
      <c r="Z20" s="768">
        <f>'[21]Bieu 06-CH'!D19</f>
        <v>255.68999999999997</v>
      </c>
    </row>
    <row r="21" spans="1:26" ht="15" x14ac:dyDescent="0.2">
      <c r="A21" s="785" t="s">
        <v>21</v>
      </c>
      <c r="B21" s="786" t="s">
        <v>17</v>
      </c>
      <c r="C21" s="787" t="s">
        <v>29</v>
      </c>
      <c r="D21" s="774">
        <f>[22]BCC2022!BR31</f>
        <v>375.21999999999997</v>
      </c>
      <c r="E21" s="774">
        <f t="shared" si="1"/>
        <v>0.29710069878287049</v>
      </c>
      <c r="F21" s="774">
        <f>'[1]Bieu 06-CH'!D20</f>
        <v>0</v>
      </c>
      <c r="G21" s="774">
        <f>'[2]Bieu 06-CH'!D20</f>
        <v>239.93</v>
      </c>
      <c r="H21" s="774">
        <f>'[3]Bieu 06-CH'!D20</f>
        <v>30.58</v>
      </c>
      <c r="I21" s="774">
        <f>'[4]Bieu 06-CH'!D20</f>
        <v>0</v>
      </c>
      <c r="J21" s="774">
        <f>'[5]Bieu 06-CH'!D20</f>
        <v>0</v>
      </c>
      <c r="K21" s="774">
        <f>'[6]Bieu 06-CH'!D20</f>
        <v>0</v>
      </c>
      <c r="L21" s="774">
        <f>'[7]Bieu 06-CH'!D20</f>
        <v>7.61</v>
      </c>
      <c r="M21" s="774">
        <f>'[8]Bieu 06-CH'!D20</f>
        <v>0.33</v>
      </c>
      <c r="N21" s="774">
        <f>'[9]Bieu 06-CH'!D20</f>
        <v>3.25</v>
      </c>
      <c r="O21" s="774">
        <f>'[10]Bieu 06-CH'!D20</f>
        <v>0</v>
      </c>
      <c r="P21" s="774">
        <f>'[11]Bieu 06-CH'!D20</f>
        <v>0</v>
      </c>
      <c r="Q21" s="774">
        <f>'[12]Bieu 06-CH'!D20</f>
        <v>0</v>
      </c>
      <c r="R21" s="774">
        <f>'[13]Bieu 06-CH'!D20</f>
        <v>81.02000000000001</v>
      </c>
      <c r="S21" s="774">
        <f>'[14]Bieu 06-CH'!D20</f>
        <v>0</v>
      </c>
      <c r="T21" s="774">
        <f>'[15]Bieu 06-CH'!D20</f>
        <v>5.17</v>
      </c>
      <c r="U21" s="774">
        <f>'[16]Bieu 06-CH'!D20</f>
        <v>6.54</v>
      </c>
      <c r="V21" s="774">
        <f>'[17]Bieu 06-CH'!D20</f>
        <v>0</v>
      </c>
      <c r="W21" s="774">
        <f>'[18]Bieu 06-CH'!D20</f>
        <v>0</v>
      </c>
      <c r="X21" s="774">
        <f>'[19]Bieu 06-CH'!D20</f>
        <v>0</v>
      </c>
      <c r="Y21" s="774">
        <f>'[20]Bieu 06-CH'!D20</f>
        <v>0</v>
      </c>
      <c r="Z21" s="774">
        <f>'[21]Bieu 06-CH'!D20</f>
        <v>0.78</v>
      </c>
    </row>
    <row r="22" spans="1:26" ht="15" x14ac:dyDescent="0.2">
      <c r="A22" s="785" t="s">
        <v>10</v>
      </c>
      <c r="B22" s="786" t="s">
        <v>18</v>
      </c>
      <c r="C22" s="787" t="s">
        <v>30</v>
      </c>
      <c r="D22" s="774">
        <f>[22]BCC2022!BR32</f>
        <v>2.0699999999999998</v>
      </c>
      <c r="E22" s="774">
        <f t="shared" si="1"/>
        <v>1.6390342904976864E-3</v>
      </c>
      <c r="F22" s="774">
        <f>'[1]Bieu 06-CH'!D21</f>
        <v>0</v>
      </c>
      <c r="G22" s="774">
        <f>'[2]Bieu 06-CH'!D21</f>
        <v>0.2</v>
      </c>
      <c r="H22" s="774">
        <f>'[3]Bieu 06-CH'!D21</f>
        <v>0</v>
      </c>
      <c r="I22" s="774">
        <f>'[4]Bieu 06-CH'!D21</f>
        <v>0.11</v>
      </c>
      <c r="J22" s="774">
        <f>'[5]Bieu 06-CH'!D21</f>
        <v>0</v>
      </c>
      <c r="K22" s="774">
        <f>'[6]Bieu 06-CH'!D21</f>
        <v>0</v>
      </c>
      <c r="L22" s="774">
        <f>'[7]Bieu 06-CH'!D21</f>
        <v>0</v>
      </c>
      <c r="M22" s="774">
        <f>'[8]Bieu 06-CH'!D21</f>
        <v>0.2</v>
      </c>
      <c r="N22" s="774">
        <f>'[9]Bieu 06-CH'!D21</f>
        <v>0.15</v>
      </c>
      <c r="O22" s="774">
        <f>'[10]Bieu 06-CH'!D21</f>
        <v>0</v>
      </c>
      <c r="P22" s="774">
        <f>'[11]Bieu 06-CH'!D21</f>
        <v>0.2</v>
      </c>
      <c r="Q22" s="774">
        <f>'[12]Bieu 06-CH'!D21</f>
        <v>0.12</v>
      </c>
      <c r="R22" s="774">
        <f>'[13]Bieu 06-CH'!D21</f>
        <v>0</v>
      </c>
      <c r="S22" s="774">
        <f>'[14]Bieu 06-CH'!D21</f>
        <v>0</v>
      </c>
      <c r="T22" s="774">
        <f>'[15]Bieu 06-CH'!D21</f>
        <v>0</v>
      </c>
      <c r="U22" s="774">
        <f>'[16]Bieu 06-CH'!D21</f>
        <v>0</v>
      </c>
      <c r="V22" s="774">
        <f>'[17]Bieu 06-CH'!D21</f>
        <v>0.11</v>
      </c>
      <c r="W22" s="774">
        <f>'[18]Bieu 06-CH'!D21</f>
        <v>0</v>
      </c>
      <c r="X22" s="774">
        <f>'[19]Bieu 06-CH'!D21</f>
        <v>0</v>
      </c>
      <c r="Y22" s="774">
        <f>'[20]Bieu 06-CH'!D21</f>
        <v>0</v>
      </c>
      <c r="Z22" s="774">
        <f>'[21]Bieu 06-CH'!D21</f>
        <v>0.98</v>
      </c>
    </row>
    <row r="23" spans="1:26" ht="15" x14ac:dyDescent="0.2">
      <c r="A23" s="785" t="s">
        <v>11</v>
      </c>
      <c r="B23" s="786" t="s">
        <v>19</v>
      </c>
      <c r="C23" s="787" t="s">
        <v>131</v>
      </c>
      <c r="D23" s="774">
        <f>[22]BCC2022!BR33</f>
        <v>0</v>
      </c>
      <c r="E23" s="774">
        <f t="shared" si="1"/>
        <v>0</v>
      </c>
      <c r="F23" s="774">
        <f>'[1]Bieu 06-CH'!D22</f>
        <v>0</v>
      </c>
      <c r="G23" s="774">
        <f>'[2]Bieu 06-CH'!D22</f>
        <v>0</v>
      </c>
      <c r="H23" s="774">
        <f>'[3]Bieu 06-CH'!D22</f>
        <v>0</v>
      </c>
      <c r="I23" s="774">
        <f>'[4]Bieu 06-CH'!D22</f>
        <v>0</v>
      </c>
      <c r="J23" s="774">
        <f>'[5]Bieu 06-CH'!D22</f>
        <v>0</v>
      </c>
      <c r="K23" s="774">
        <f>'[6]Bieu 06-CH'!D22</f>
        <v>0</v>
      </c>
      <c r="L23" s="774">
        <f>'[7]Bieu 06-CH'!D22</f>
        <v>0</v>
      </c>
      <c r="M23" s="774">
        <f>'[8]Bieu 06-CH'!D22</f>
        <v>0</v>
      </c>
      <c r="N23" s="774">
        <f>'[9]Bieu 06-CH'!D22</f>
        <v>0</v>
      </c>
      <c r="O23" s="774">
        <f>'[10]Bieu 06-CH'!D22</f>
        <v>0</v>
      </c>
      <c r="P23" s="774">
        <f>'[11]Bieu 06-CH'!D22</f>
        <v>0</v>
      </c>
      <c r="Q23" s="774">
        <f>'[12]Bieu 06-CH'!D22</f>
        <v>0</v>
      </c>
      <c r="R23" s="774">
        <f>'[13]Bieu 06-CH'!D22</f>
        <v>0</v>
      </c>
      <c r="S23" s="774">
        <f>'[14]Bieu 06-CH'!D22</f>
        <v>0</v>
      </c>
      <c r="T23" s="774">
        <f>'[15]Bieu 06-CH'!D22</f>
        <v>0</v>
      </c>
      <c r="U23" s="774">
        <f>'[16]Bieu 06-CH'!D22</f>
        <v>0</v>
      </c>
      <c r="V23" s="774">
        <f>'[17]Bieu 06-CH'!D22</f>
        <v>0</v>
      </c>
      <c r="W23" s="774">
        <f>'[18]Bieu 06-CH'!D22</f>
        <v>0</v>
      </c>
      <c r="X23" s="774">
        <f>'[19]Bieu 06-CH'!D22</f>
        <v>0</v>
      </c>
      <c r="Y23" s="774">
        <f>'[20]Bieu 06-CH'!D22</f>
        <v>0</v>
      </c>
      <c r="Z23" s="774">
        <f>'[21]Bieu 06-CH'!D22</f>
        <v>0</v>
      </c>
    </row>
    <row r="24" spans="1:26" ht="15" x14ac:dyDescent="0.2">
      <c r="A24" s="785">
        <v>2.4</v>
      </c>
      <c r="B24" s="786" t="s">
        <v>91</v>
      </c>
      <c r="C24" s="787" t="s">
        <v>135</v>
      </c>
      <c r="D24" s="774">
        <f>[22]BCC2022!BR34</f>
        <v>124.19</v>
      </c>
      <c r="E24" s="774">
        <f t="shared" si="1"/>
        <v>9.833413938981049E-2</v>
      </c>
      <c r="F24" s="774">
        <f>'[1]Bieu 06-CH'!D23</f>
        <v>0</v>
      </c>
      <c r="G24" s="774">
        <f>'[2]Bieu 06-CH'!D23</f>
        <v>0</v>
      </c>
      <c r="H24" s="774">
        <f>'[3]Bieu 06-CH'!D23</f>
        <v>0</v>
      </c>
      <c r="I24" s="774">
        <f>'[4]Bieu 06-CH'!D23</f>
        <v>0</v>
      </c>
      <c r="J24" s="774">
        <f>'[5]Bieu 06-CH'!D23</f>
        <v>0</v>
      </c>
      <c r="K24" s="774">
        <f>'[6]Bieu 06-CH'!D23</f>
        <v>0</v>
      </c>
      <c r="L24" s="774">
        <f>'[7]Bieu 06-CH'!D23</f>
        <v>0</v>
      </c>
      <c r="M24" s="774">
        <f>'[8]Bieu 06-CH'!D23</f>
        <v>0</v>
      </c>
      <c r="N24" s="774">
        <f>'[9]Bieu 06-CH'!D23</f>
        <v>0</v>
      </c>
      <c r="O24" s="774">
        <f>'[10]Bieu 06-CH'!D23</f>
        <v>0</v>
      </c>
      <c r="P24" s="774">
        <f>'[11]Bieu 06-CH'!D23</f>
        <v>0</v>
      </c>
      <c r="Q24" s="774">
        <f>'[12]Bieu 06-CH'!D23</f>
        <v>30</v>
      </c>
      <c r="R24" s="774">
        <f>'[13]Bieu 06-CH'!D23</f>
        <v>0</v>
      </c>
      <c r="S24" s="774">
        <f>'[14]Bieu 06-CH'!D23</f>
        <v>0</v>
      </c>
      <c r="T24" s="774">
        <f>'[15]Bieu 06-CH'!D23</f>
        <v>0</v>
      </c>
      <c r="U24" s="774">
        <f>'[16]Bieu 06-CH'!D23</f>
        <v>0</v>
      </c>
      <c r="V24" s="774">
        <f>'[17]Bieu 06-CH'!D23</f>
        <v>0</v>
      </c>
      <c r="W24" s="774">
        <f>'[18]Bieu 06-CH'!D23</f>
        <v>70</v>
      </c>
      <c r="X24" s="774">
        <f>'[19]Bieu 06-CH'!D23</f>
        <v>24.19</v>
      </c>
      <c r="Y24" s="774">
        <f>'[20]Bieu 06-CH'!D23</f>
        <v>0</v>
      </c>
      <c r="Z24" s="774">
        <f>'[21]Bieu 06-CH'!D23</f>
        <v>0</v>
      </c>
    </row>
    <row r="25" spans="1:26" ht="15" x14ac:dyDescent="0.2">
      <c r="A25" s="785">
        <v>2.5</v>
      </c>
      <c r="B25" s="786" t="s">
        <v>92</v>
      </c>
      <c r="C25" s="787" t="s">
        <v>133</v>
      </c>
      <c r="D25" s="774">
        <f>[22]BCC2022!BR35</f>
        <v>52.25</v>
      </c>
      <c r="E25" s="774">
        <f t="shared" si="1"/>
        <v>4.1371759264977839E-2</v>
      </c>
      <c r="F25" s="774">
        <f>'[1]Bieu 06-CH'!D24</f>
        <v>0.17</v>
      </c>
      <c r="G25" s="774">
        <f>'[2]Bieu 06-CH'!D24</f>
        <v>2.75</v>
      </c>
      <c r="H25" s="774">
        <f>'[3]Bieu 06-CH'!D24</f>
        <v>1.2</v>
      </c>
      <c r="I25" s="774">
        <f>'[4]Bieu 06-CH'!D24</f>
        <v>0</v>
      </c>
      <c r="J25" s="774">
        <f>'[5]Bieu 06-CH'!D24</f>
        <v>0.03</v>
      </c>
      <c r="K25" s="774">
        <f>'[6]Bieu 06-CH'!D24</f>
        <v>0.14000000000000001</v>
      </c>
      <c r="L25" s="774">
        <f>'[7]Bieu 06-CH'!D24</f>
        <v>0</v>
      </c>
      <c r="M25" s="774">
        <f>'[8]Bieu 06-CH'!D24</f>
        <v>0</v>
      </c>
      <c r="N25" s="774">
        <f>'[9]Bieu 06-CH'!D24</f>
        <v>4.3499999999999996</v>
      </c>
      <c r="O25" s="774">
        <f>'[10]Bieu 06-CH'!D24</f>
        <v>10.46</v>
      </c>
      <c r="P25" s="774">
        <f>'[11]Bieu 06-CH'!D24</f>
        <v>1.3900000000000001</v>
      </c>
      <c r="Q25" s="774">
        <f>'[12]Bieu 06-CH'!D24</f>
        <v>0</v>
      </c>
      <c r="R25" s="774">
        <f>'[13]Bieu 06-CH'!D24</f>
        <v>0</v>
      </c>
      <c r="S25" s="774">
        <f>'[14]Bieu 06-CH'!D24</f>
        <v>0</v>
      </c>
      <c r="T25" s="774">
        <f>'[15]Bieu 06-CH'!D24</f>
        <v>1.53</v>
      </c>
      <c r="U25" s="774">
        <f>'[16]Bieu 06-CH'!D24</f>
        <v>0</v>
      </c>
      <c r="V25" s="774">
        <f>'[17]Bieu 06-CH'!D24</f>
        <v>5.75</v>
      </c>
      <c r="W25" s="774">
        <f>'[18]Bieu 06-CH'!D24</f>
        <v>19.869999999999997</v>
      </c>
      <c r="X25" s="774">
        <f>'[19]Bieu 06-CH'!D24</f>
        <v>0.22</v>
      </c>
      <c r="Y25" s="774">
        <f>'[20]Bieu 06-CH'!D24</f>
        <v>2.33</v>
      </c>
      <c r="Z25" s="774">
        <f>'[21]Bieu 06-CH'!D24</f>
        <v>2.0500000000000003</v>
      </c>
    </row>
    <row r="26" spans="1:26" ht="15" x14ac:dyDescent="0.2">
      <c r="A26" s="785">
        <v>2.6</v>
      </c>
      <c r="B26" s="786" t="s">
        <v>93</v>
      </c>
      <c r="C26" s="787" t="s">
        <v>53</v>
      </c>
      <c r="D26" s="774">
        <f>[22]BCC2022!BR36</f>
        <v>56.47</v>
      </c>
      <c r="E26" s="774">
        <f t="shared" si="1"/>
        <v>4.4713172166378927E-2</v>
      </c>
      <c r="F26" s="774">
        <f>'[1]Bieu 06-CH'!D25</f>
        <v>4.0599999999999996</v>
      </c>
      <c r="G26" s="774">
        <f>'[2]Bieu 06-CH'!D25</f>
        <v>10.029999999999999</v>
      </c>
      <c r="H26" s="774">
        <f>'[3]Bieu 06-CH'!D25</f>
        <v>0</v>
      </c>
      <c r="I26" s="774">
        <f>'[4]Bieu 06-CH'!D25</f>
        <v>7.47</v>
      </c>
      <c r="J26" s="774">
        <f>'[5]Bieu 06-CH'!D25</f>
        <v>0</v>
      </c>
      <c r="K26" s="774">
        <f>'[6]Bieu 06-CH'!D25</f>
        <v>0</v>
      </c>
      <c r="L26" s="774">
        <f>'[7]Bieu 06-CH'!D25</f>
        <v>1.99</v>
      </c>
      <c r="M26" s="774">
        <f>'[8]Bieu 06-CH'!D25</f>
        <v>0</v>
      </c>
      <c r="N26" s="774">
        <f>'[9]Bieu 06-CH'!D25</f>
        <v>5.18</v>
      </c>
      <c r="O26" s="774">
        <f>'[10]Bieu 06-CH'!D25</f>
        <v>0.03</v>
      </c>
      <c r="P26" s="774">
        <f>'[11]Bieu 06-CH'!D25</f>
        <v>3.22</v>
      </c>
      <c r="Q26" s="774">
        <f>'[12]Bieu 06-CH'!D25</f>
        <v>3.14</v>
      </c>
      <c r="R26" s="774">
        <f>'[13]Bieu 06-CH'!D25</f>
        <v>0</v>
      </c>
      <c r="S26" s="774">
        <f>'[14]Bieu 06-CH'!D25</f>
        <v>1.37</v>
      </c>
      <c r="T26" s="774">
        <f>'[15]Bieu 06-CH'!D25</f>
        <v>0</v>
      </c>
      <c r="U26" s="774">
        <f>'[16]Bieu 06-CH'!D25</f>
        <v>1.44</v>
      </c>
      <c r="V26" s="774">
        <f>'[17]Bieu 06-CH'!D25</f>
        <v>0</v>
      </c>
      <c r="W26" s="774">
        <f>'[18]Bieu 06-CH'!D25</f>
        <v>0.98</v>
      </c>
      <c r="X26" s="774">
        <f>'[19]Bieu 06-CH'!D25</f>
        <v>13.940000000000001</v>
      </c>
      <c r="Y26" s="774">
        <f>'[20]Bieu 06-CH'!D25</f>
        <v>0</v>
      </c>
      <c r="Z26" s="774">
        <f>'[21]Bieu 06-CH'!D25</f>
        <v>3.61</v>
      </c>
    </row>
    <row r="27" spans="1:26" ht="30" x14ac:dyDescent="0.2">
      <c r="A27" s="785">
        <v>2.7</v>
      </c>
      <c r="B27" s="786" t="s">
        <v>94</v>
      </c>
      <c r="C27" s="787" t="s">
        <v>46</v>
      </c>
      <c r="D27" s="774">
        <f>[22]BCC2022!BR37</f>
        <v>5.63</v>
      </c>
      <c r="E27" s="774">
        <f t="shared" si="1"/>
        <v>4.4578565485516794E-3</v>
      </c>
      <c r="F27" s="774">
        <f>'[1]Bieu 06-CH'!D26</f>
        <v>0</v>
      </c>
      <c r="G27" s="774">
        <f>'[2]Bieu 06-CH'!D26</f>
        <v>0</v>
      </c>
      <c r="H27" s="774">
        <f>'[3]Bieu 06-CH'!D26</f>
        <v>0</v>
      </c>
      <c r="I27" s="774">
        <f>'[4]Bieu 06-CH'!D26</f>
        <v>0</v>
      </c>
      <c r="J27" s="774">
        <f>'[5]Bieu 06-CH'!D26</f>
        <v>0</v>
      </c>
      <c r="K27" s="774">
        <f>'[6]Bieu 06-CH'!D26</f>
        <v>0</v>
      </c>
      <c r="L27" s="774">
        <f>'[7]Bieu 06-CH'!D26</f>
        <v>0</v>
      </c>
      <c r="M27" s="774">
        <f>'[8]Bieu 06-CH'!D26</f>
        <v>0</v>
      </c>
      <c r="N27" s="774">
        <f>'[9]Bieu 06-CH'!D26</f>
        <v>0</v>
      </c>
      <c r="O27" s="774">
        <f>'[10]Bieu 06-CH'!D26</f>
        <v>0</v>
      </c>
      <c r="P27" s="774">
        <f>'[11]Bieu 06-CH'!D26</f>
        <v>0</v>
      </c>
      <c r="Q27" s="774">
        <f>'[12]Bieu 06-CH'!D26</f>
        <v>0</v>
      </c>
      <c r="R27" s="774">
        <f>'[13]Bieu 06-CH'!D26</f>
        <v>0</v>
      </c>
      <c r="S27" s="774">
        <f>'[14]Bieu 06-CH'!D26</f>
        <v>0</v>
      </c>
      <c r="T27" s="774">
        <f>'[15]Bieu 06-CH'!D26</f>
        <v>0</v>
      </c>
      <c r="U27" s="774">
        <f>'[16]Bieu 06-CH'!D26</f>
        <v>0</v>
      </c>
      <c r="V27" s="774">
        <f>'[17]Bieu 06-CH'!D26</f>
        <v>0</v>
      </c>
      <c r="W27" s="774">
        <f>'[18]Bieu 06-CH'!D26</f>
        <v>5.62</v>
      </c>
      <c r="X27" s="774">
        <f>'[19]Bieu 06-CH'!D26</f>
        <v>0</v>
      </c>
      <c r="Y27" s="774">
        <f>'[20]Bieu 06-CH'!D26</f>
        <v>0</v>
      </c>
      <c r="Z27" s="774">
        <f>'[21]Bieu 06-CH'!D26</f>
        <v>0</v>
      </c>
    </row>
    <row r="28" spans="1:26" ht="30" x14ac:dyDescent="0.2">
      <c r="A28" s="785">
        <v>2.8</v>
      </c>
      <c r="B28" s="786" t="s">
        <v>106</v>
      </c>
      <c r="C28" s="787" t="s">
        <v>54</v>
      </c>
      <c r="D28" s="774">
        <f>[22]BCC2022!BR38</f>
        <v>111.60000000000001</v>
      </c>
      <c r="E28" s="774">
        <f t="shared" si="1"/>
        <v>8.8365326965962249E-2</v>
      </c>
      <c r="F28" s="774">
        <f>'[1]Bieu 06-CH'!D27</f>
        <v>0</v>
      </c>
      <c r="G28" s="774">
        <f>'[2]Bieu 06-CH'!D27</f>
        <v>19.98</v>
      </c>
      <c r="H28" s="774">
        <f>'[3]Bieu 06-CH'!D27</f>
        <v>6.42</v>
      </c>
      <c r="I28" s="774">
        <f>'[4]Bieu 06-CH'!D27</f>
        <v>16.66</v>
      </c>
      <c r="J28" s="774">
        <f>'[5]Bieu 06-CH'!D27</f>
        <v>0</v>
      </c>
      <c r="K28" s="774">
        <f>'[6]Bieu 06-CH'!D27</f>
        <v>0</v>
      </c>
      <c r="L28" s="774">
        <f>'[7]Bieu 06-CH'!D27</f>
        <v>0</v>
      </c>
      <c r="M28" s="774">
        <f>'[8]Bieu 06-CH'!D27</f>
        <v>0</v>
      </c>
      <c r="N28" s="774">
        <f>'[9]Bieu 06-CH'!D27</f>
        <v>0</v>
      </c>
      <c r="O28" s="774">
        <f>'[10]Bieu 06-CH'!D27</f>
        <v>0</v>
      </c>
      <c r="P28" s="774">
        <f>'[11]Bieu 06-CH'!D27</f>
        <v>0</v>
      </c>
      <c r="Q28" s="774">
        <f>'[12]Bieu 06-CH'!D27</f>
        <v>20.14</v>
      </c>
      <c r="R28" s="774">
        <f>'[13]Bieu 06-CH'!D27</f>
        <v>0</v>
      </c>
      <c r="S28" s="774">
        <f>'[14]Bieu 06-CH'!D27</f>
        <v>13.3</v>
      </c>
      <c r="T28" s="774">
        <f>'[15]Bieu 06-CH'!D27</f>
        <v>0</v>
      </c>
      <c r="U28" s="774">
        <f>'[16]Bieu 06-CH'!D27</f>
        <v>6.4</v>
      </c>
      <c r="V28" s="774">
        <f>'[17]Bieu 06-CH'!D27</f>
        <v>0</v>
      </c>
      <c r="W28" s="774">
        <f>'[18]Bieu 06-CH'!D27</f>
        <v>21.52</v>
      </c>
      <c r="X28" s="774">
        <f>'[19]Bieu 06-CH'!D27</f>
        <v>4.18</v>
      </c>
      <c r="Y28" s="774">
        <f>'[20]Bieu 06-CH'!D27</f>
        <v>3</v>
      </c>
      <c r="Z28" s="774">
        <f>'[21]Bieu 06-CH'!D27</f>
        <v>0</v>
      </c>
    </row>
    <row r="29" spans="1:26" ht="30" x14ac:dyDescent="0.2">
      <c r="A29" s="785" t="s">
        <v>47</v>
      </c>
      <c r="B29" s="786" t="s">
        <v>139</v>
      </c>
      <c r="C29" s="787" t="s">
        <v>31</v>
      </c>
      <c r="D29" s="774">
        <f>SUM(D31:D46)</f>
        <v>3784.8770000000004</v>
      </c>
      <c r="E29" s="774">
        <f t="shared" si="1"/>
        <v>2.996880767302422</v>
      </c>
      <c r="F29" s="774">
        <f>'[1]Bieu 06-CH'!D28</f>
        <v>177.64999999999998</v>
      </c>
      <c r="G29" s="774">
        <f>'[2]Bieu 06-CH'!D28</f>
        <v>274.45999999999998</v>
      </c>
      <c r="H29" s="774">
        <f>'[3]Bieu 06-CH'!D28</f>
        <v>394.93999999999994</v>
      </c>
      <c r="I29" s="774">
        <f>'[4]Bieu 06-CH'!D28</f>
        <v>155.46</v>
      </c>
      <c r="J29" s="774">
        <f>'[5]Bieu 06-CH'!D28</f>
        <v>136.22100000000003</v>
      </c>
      <c r="K29" s="774">
        <f>'[6]Bieu 06-CH'!D28</f>
        <v>158.083</v>
      </c>
      <c r="L29" s="774">
        <f>'[7]Bieu 06-CH'!D28</f>
        <v>80.331999999999994</v>
      </c>
      <c r="M29" s="774">
        <f>'[8]Bieu 06-CH'!D28</f>
        <v>70.760000000000005</v>
      </c>
      <c r="N29" s="774">
        <f>'[9]Bieu 06-CH'!D28</f>
        <v>140.49</v>
      </c>
      <c r="O29" s="774">
        <f>'[10]Bieu 06-CH'!D28</f>
        <v>263.88799999999998</v>
      </c>
      <c r="P29" s="774">
        <f>'[11]Bieu 06-CH'!D28</f>
        <v>72.120000000000019</v>
      </c>
      <c r="Q29" s="774">
        <f>'[12]Bieu 06-CH'!D28</f>
        <v>165.67000000000004</v>
      </c>
      <c r="R29" s="774">
        <f>'[13]Bieu 06-CH'!D28</f>
        <v>147.58000000000001</v>
      </c>
      <c r="S29" s="774">
        <f>'[14]Bieu 06-CH'!D28</f>
        <v>191.23000000000005</v>
      </c>
      <c r="T29" s="774">
        <f>'[15]Bieu 06-CH'!D28</f>
        <v>202.10999999999999</v>
      </c>
      <c r="U29" s="774">
        <f>'[16]Bieu 06-CH'!D28</f>
        <v>151.58999999999997</v>
      </c>
      <c r="V29" s="774">
        <f>'[17]Bieu 06-CH'!D28</f>
        <v>62.59</v>
      </c>
      <c r="W29" s="774">
        <f>'[18]Bieu 06-CH'!D28</f>
        <v>309.03999999999991</v>
      </c>
      <c r="X29" s="774">
        <f>'[19]Bieu 06-CH'!D28</f>
        <v>175.42000000000002</v>
      </c>
      <c r="Y29" s="774">
        <f>'[20]Bieu 06-CH'!D28</f>
        <v>331.55999999999995</v>
      </c>
      <c r="Z29" s="774">
        <f>'[21]Bieu 06-CH'!D28</f>
        <v>122.69</v>
      </c>
    </row>
    <row r="30" spans="1:26" ht="15" x14ac:dyDescent="0.2">
      <c r="A30" s="787"/>
      <c r="B30" s="788" t="s">
        <v>43</v>
      </c>
      <c r="C30" s="787"/>
      <c r="D30" s="774"/>
      <c r="E30" s="774">
        <f t="shared" si="1"/>
        <v>0</v>
      </c>
      <c r="F30" s="774">
        <f>'[1]Bieu 06-CH'!D29</f>
        <v>0</v>
      </c>
      <c r="G30" s="774">
        <f>'[2]Bieu 06-CH'!D29</f>
        <v>0</v>
      </c>
      <c r="H30" s="774">
        <f>'[3]Bieu 06-CH'!D29</f>
        <v>0</v>
      </c>
      <c r="I30" s="774">
        <f>'[4]Bieu 06-CH'!D29</f>
        <v>0</v>
      </c>
      <c r="J30" s="774">
        <f>'[5]Bieu 06-CH'!D29</f>
        <v>0</v>
      </c>
      <c r="K30" s="774">
        <f>'[6]Bieu 06-CH'!D29</f>
        <v>0</v>
      </c>
      <c r="L30" s="774">
        <f>'[7]Bieu 06-CH'!D29</f>
        <v>0</v>
      </c>
      <c r="M30" s="774">
        <f>'[8]Bieu 06-CH'!D29</f>
        <v>0</v>
      </c>
      <c r="N30" s="774">
        <f>'[9]Bieu 06-CH'!D29</f>
        <v>0</v>
      </c>
      <c r="O30" s="774">
        <f>'[10]Bieu 06-CH'!D29</f>
        <v>0</v>
      </c>
      <c r="P30" s="774">
        <f>'[11]Bieu 06-CH'!D29</f>
        <v>0</v>
      </c>
      <c r="Q30" s="774">
        <f>'[12]Bieu 06-CH'!D29</f>
        <v>0</v>
      </c>
      <c r="R30" s="774">
        <f>'[13]Bieu 06-CH'!D29</f>
        <v>0</v>
      </c>
      <c r="S30" s="774">
        <f>'[14]Bieu 06-CH'!D29</f>
        <v>0</v>
      </c>
      <c r="T30" s="774">
        <f>'[15]Bieu 06-CH'!D29</f>
        <v>0</v>
      </c>
      <c r="U30" s="774">
        <f>'[16]Bieu 06-CH'!D29</f>
        <v>0</v>
      </c>
      <c r="V30" s="774">
        <f>'[17]Bieu 06-CH'!D29</f>
        <v>0</v>
      </c>
      <c r="W30" s="774">
        <f>'[18]Bieu 06-CH'!D29</f>
        <v>0</v>
      </c>
      <c r="X30" s="774">
        <f>'[19]Bieu 06-CH'!D29</f>
        <v>0</v>
      </c>
      <c r="Y30" s="774">
        <f>'[20]Bieu 06-CH'!D29</f>
        <v>0</v>
      </c>
      <c r="Z30" s="774">
        <f>'[21]Bieu 06-CH'!D29</f>
        <v>0</v>
      </c>
    </row>
    <row r="31" spans="1:26" ht="15" x14ac:dyDescent="0.2">
      <c r="A31" s="787"/>
      <c r="B31" s="786" t="s">
        <v>248</v>
      </c>
      <c r="C31" s="787" t="s">
        <v>249</v>
      </c>
      <c r="D31" s="774">
        <f>[22]BCC2022!BR40</f>
        <v>2337.6569999999997</v>
      </c>
      <c r="E31" s="774">
        <f t="shared" si="1"/>
        <v>1.8509661750830679</v>
      </c>
      <c r="F31" s="774">
        <f>'[1]Bieu 06-CH'!D30</f>
        <v>89.089999999999989</v>
      </c>
      <c r="G31" s="774">
        <f>'[2]Bieu 06-CH'!D30</f>
        <v>192.2</v>
      </c>
      <c r="H31" s="774">
        <f>'[3]Bieu 06-CH'!D30</f>
        <v>126.85</v>
      </c>
      <c r="I31" s="774">
        <f>'[4]Bieu 06-CH'!D30</f>
        <v>97.66</v>
      </c>
      <c r="J31" s="774">
        <f>'[5]Bieu 06-CH'!D30</f>
        <v>82.747</v>
      </c>
      <c r="K31" s="774">
        <f>'[6]Bieu 06-CH'!D30</f>
        <v>99.052999999999997</v>
      </c>
      <c r="L31" s="774">
        <f>'[7]Bieu 06-CH'!D30</f>
        <v>54.792000000000002</v>
      </c>
      <c r="M31" s="774">
        <f>'[8]Bieu 06-CH'!D30</f>
        <v>49.88</v>
      </c>
      <c r="N31" s="774">
        <f>'[9]Bieu 06-CH'!D30</f>
        <v>72.86</v>
      </c>
      <c r="O31" s="774">
        <f>'[10]Bieu 06-CH'!D30</f>
        <v>181.45799999999997</v>
      </c>
      <c r="P31" s="774">
        <f>'[11]Bieu 06-CH'!D30</f>
        <v>55.46</v>
      </c>
      <c r="Q31" s="774">
        <f>'[12]Bieu 06-CH'!D30</f>
        <v>125.24</v>
      </c>
      <c r="R31" s="774">
        <f>'[13]Bieu 06-CH'!D30</f>
        <v>91.71</v>
      </c>
      <c r="S31" s="774">
        <f>'[14]Bieu 06-CH'!D30</f>
        <v>131.59</v>
      </c>
      <c r="T31" s="774">
        <f>'[15]Bieu 06-CH'!D30</f>
        <v>114.80999999999999</v>
      </c>
      <c r="U31" s="774">
        <f>'[16]Bieu 06-CH'!D30</f>
        <v>89.68</v>
      </c>
      <c r="V31" s="774">
        <f>'[17]Bieu 06-CH'!D30</f>
        <v>43.39</v>
      </c>
      <c r="W31" s="774">
        <f>'[18]Bieu 06-CH'!D30</f>
        <v>229.01999999999998</v>
      </c>
      <c r="X31" s="774">
        <f>'[19]Bieu 06-CH'!D30</f>
        <v>106.6</v>
      </c>
      <c r="Y31" s="774">
        <f>'[20]Bieu 06-CH'!D30</f>
        <v>219.39</v>
      </c>
      <c r="Z31" s="774">
        <f>'[21]Bieu 06-CH'!D30</f>
        <v>83.18</v>
      </c>
    </row>
    <row r="32" spans="1:26" ht="15" x14ac:dyDescent="0.2">
      <c r="A32" s="787"/>
      <c r="B32" s="786" t="s">
        <v>636</v>
      </c>
      <c r="C32" s="787" t="s">
        <v>258</v>
      </c>
      <c r="D32" s="774">
        <f>[22]BCC2022!BR41</f>
        <v>738.62000000000012</v>
      </c>
      <c r="E32" s="774">
        <f t="shared" si="1"/>
        <v>0.58484227422579793</v>
      </c>
      <c r="F32" s="774">
        <f>'[1]Bieu 06-CH'!D31</f>
        <v>33.82</v>
      </c>
      <c r="G32" s="774">
        <f>'[2]Bieu 06-CH'!D31</f>
        <v>23.23</v>
      </c>
      <c r="H32" s="774">
        <f>'[3]Bieu 06-CH'!D31</f>
        <v>236.17</v>
      </c>
      <c r="I32" s="774">
        <f>'[4]Bieu 06-CH'!D31</f>
        <v>24.72</v>
      </c>
      <c r="J32" s="774">
        <f>'[5]Bieu 06-CH'!D31</f>
        <v>19.446999999999999</v>
      </c>
      <c r="K32" s="774">
        <f>'[6]Bieu 06-CH'!D31</f>
        <v>19.61</v>
      </c>
      <c r="L32" s="774">
        <f>'[7]Bieu 06-CH'!D31</f>
        <v>11.1</v>
      </c>
      <c r="M32" s="774">
        <f>'[8]Bieu 06-CH'!D31</f>
        <v>9.5500000000000007</v>
      </c>
      <c r="N32" s="774">
        <f>'[9]Bieu 06-CH'!D31</f>
        <v>32.29</v>
      </c>
      <c r="O32" s="774">
        <f>'[10]Bieu 06-CH'!D31</f>
        <v>33.75</v>
      </c>
      <c r="P32" s="774">
        <f>'[11]Bieu 06-CH'!D31</f>
        <v>9.9600000000000009</v>
      </c>
      <c r="Q32" s="774">
        <f>'[12]Bieu 06-CH'!D31</f>
        <v>17.16</v>
      </c>
      <c r="R32" s="774">
        <f>'[13]Bieu 06-CH'!D31</f>
        <v>33.480000000000004</v>
      </c>
      <c r="S32" s="774">
        <f>'[14]Bieu 06-CH'!D31</f>
        <v>35.370000000000005</v>
      </c>
      <c r="T32" s="774">
        <f>'[15]Bieu 06-CH'!D31</f>
        <v>27.42</v>
      </c>
      <c r="U32" s="774">
        <f>'[16]Bieu 06-CH'!D31</f>
        <v>31.79</v>
      </c>
      <c r="V32" s="774">
        <f>'[17]Bieu 06-CH'!D31</f>
        <v>11.86</v>
      </c>
      <c r="W32" s="774">
        <f>'[18]Bieu 06-CH'!D31</f>
        <v>32.94</v>
      </c>
      <c r="X32" s="774">
        <f>'[19]Bieu 06-CH'!D31</f>
        <v>30.82</v>
      </c>
      <c r="Y32" s="774">
        <f>'[20]Bieu 06-CH'!D31</f>
        <v>60.52</v>
      </c>
      <c r="Z32" s="774">
        <f>'[21]Bieu 06-CH'!D31</f>
        <v>3.61</v>
      </c>
    </row>
    <row r="33" spans="1:26" ht="15" x14ac:dyDescent="0.2">
      <c r="A33" s="787"/>
      <c r="B33" s="786" t="s">
        <v>637</v>
      </c>
      <c r="C33" s="787" t="s">
        <v>245</v>
      </c>
      <c r="D33" s="774">
        <f>[22]BCC2022!BR42</f>
        <v>2.2200000000000006</v>
      </c>
      <c r="E33" s="774">
        <f t="shared" si="1"/>
        <v>1.7578048912583893E-3</v>
      </c>
      <c r="F33" s="774">
        <f>'[1]Bieu 06-CH'!D32</f>
        <v>0</v>
      </c>
      <c r="G33" s="774">
        <f>'[2]Bieu 06-CH'!D32</f>
        <v>0.02</v>
      </c>
      <c r="H33" s="774">
        <f>'[3]Bieu 06-CH'!D32</f>
        <v>0.37</v>
      </c>
      <c r="I33" s="774">
        <f>'[4]Bieu 06-CH'!D32</f>
        <v>0.09</v>
      </c>
      <c r="J33" s="774">
        <f>'[5]Bieu 06-CH'!D32</f>
        <v>0.06</v>
      </c>
      <c r="K33" s="774">
        <f>'[6]Bieu 06-CH'!D32</f>
        <v>0.72</v>
      </c>
      <c r="L33" s="774">
        <f>'[7]Bieu 06-CH'!D32</f>
        <v>0.03</v>
      </c>
      <c r="M33" s="774">
        <f>'[8]Bieu 06-CH'!D32</f>
        <v>0.12</v>
      </c>
      <c r="N33" s="774">
        <f>'[9]Bieu 06-CH'!D32</f>
        <v>0.06</v>
      </c>
      <c r="O33" s="774">
        <f>'[10]Bieu 06-CH'!D32</f>
        <v>0.01</v>
      </c>
      <c r="P33" s="774">
        <f>'[11]Bieu 06-CH'!D32</f>
        <v>0.04</v>
      </c>
      <c r="Q33" s="774">
        <f>'[12]Bieu 06-CH'!D32</f>
        <v>0</v>
      </c>
      <c r="R33" s="774">
        <f>'[13]Bieu 06-CH'!D32</f>
        <v>0.02</v>
      </c>
      <c r="S33" s="774">
        <f>'[14]Bieu 06-CH'!D32</f>
        <v>0.13</v>
      </c>
      <c r="T33" s="774">
        <f>'[15]Bieu 06-CH'!D32</f>
        <v>0.05</v>
      </c>
      <c r="U33" s="774">
        <f>'[16]Bieu 06-CH'!D32</f>
        <v>0</v>
      </c>
      <c r="V33" s="774">
        <f>'[17]Bieu 06-CH'!D32</f>
        <v>0.03</v>
      </c>
      <c r="W33" s="774">
        <f>'[18]Bieu 06-CH'!D32</f>
        <v>0.05</v>
      </c>
      <c r="X33" s="774">
        <f>'[19]Bieu 06-CH'!D32</f>
        <v>0.06</v>
      </c>
      <c r="Y33" s="774">
        <f>'[20]Bieu 06-CH'!D32</f>
        <v>6.0000000000000005E-2</v>
      </c>
      <c r="Z33" s="774">
        <f>'[21]Bieu 06-CH'!D32</f>
        <v>0.3</v>
      </c>
    </row>
    <row r="34" spans="1:26" ht="15" x14ac:dyDescent="0.2">
      <c r="A34" s="787"/>
      <c r="B34" s="786" t="s">
        <v>638</v>
      </c>
      <c r="C34" s="787" t="s">
        <v>436</v>
      </c>
      <c r="D34" s="774">
        <f>[22]BCC2022!BR43</f>
        <v>8.3000000000000007</v>
      </c>
      <c r="E34" s="774">
        <f t="shared" si="1"/>
        <v>6.5719732420921745E-3</v>
      </c>
      <c r="F34" s="774">
        <f>'[1]Bieu 06-CH'!D33</f>
        <v>0.18</v>
      </c>
      <c r="G34" s="774">
        <f>'[2]Bieu 06-CH'!D33</f>
        <v>2.1800000000000002</v>
      </c>
      <c r="H34" s="774">
        <f>'[3]Bieu 06-CH'!D33</f>
        <v>0.2</v>
      </c>
      <c r="I34" s="774">
        <f>'[4]Bieu 06-CH'!D33</f>
        <v>0.25</v>
      </c>
      <c r="J34" s="774">
        <f>'[5]Bieu 06-CH'!D33</f>
        <v>0.27</v>
      </c>
      <c r="K34" s="774">
        <f>'[6]Bieu 06-CH'!D33</f>
        <v>0.08</v>
      </c>
      <c r="L34" s="774">
        <f>'[7]Bieu 06-CH'!D33</f>
        <v>0.14000000000000001</v>
      </c>
      <c r="M34" s="774">
        <f>'[8]Bieu 06-CH'!D33</f>
        <v>0.43</v>
      </c>
      <c r="N34" s="774">
        <f>'[9]Bieu 06-CH'!D33</f>
        <v>0.1</v>
      </c>
      <c r="O34" s="774">
        <f>'[10]Bieu 06-CH'!D33</f>
        <v>0.14000000000000001</v>
      </c>
      <c r="P34" s="774">
        <f>'[11]Bieu 06-CH'!D33</f>
        <v>0.2</v>
      </c>
      <c r="Q34" s="774">
        <f>'[12]Bieu 06-CH'!D33</f>
        <v>0.3</v>
      </c>
      <c r="R34" s="774">
        <f>'[13]Bieu 06-CH'!D33</f>
        <v>0.22</v>
      </c>
      <c r="S34" s="774">
        <f>'[14]Bieu 06-CH'!D33</f>
        <v>0.21</v>
      </c>
      <c r="T34" s="774">
        <f>'[15]Bieu 06-CH'!D33</f>
        <v>0.23</v>
      </c>
      <c r="U34" s="774">
        <f>'[16]Bieu 06-CH'!D33</f>
        <v>0.26</v>
      </c>
      <c r="V34" s="774">
        <f>'[17]Bieu 06-CH'!D33</f>
        <v>0.14000000000000001</v>
      </c>
      <c r="W34" s="774">
        <f>'[18]Bieu 06-CH'!D33</f>
        <v>0.09</v>
      </c>
      <c r="X34" s="774">
        <f>'[19]Bieu 06-CH'!D33</f>
        <v>0.2</v>
      </c>
      <c r="Y34" s="774">
        <f>'[20]Bieu 06-CH'!D33</f>
        <v>0.34</v>
      </c>
      <c r="Z34" s="774">
        <f>'[21]Bieu 06-CH'!D33</f>
        <v>2.15</v>
      </c>
    </row>
    <row r="35" spans="1:26" ht="15" x14ac:dyDescent="0.2">
      <c r="A35" s="787"/>
      <c r="B35" s="786" t="s">
        <v>639</v>
      </c>
      <c r="C35" s="787" t="s">
        <v>246</v>
      </c>
      <c r="D35" s="774">
        <f>[22]BCC2022!BR44</f>
        <v>73.540000000000006</v>
      </c>
      <c r="E35" s="774">
        <f t="shared" si="1"/>
        <v>5.8229266532946806E-2</v>
      </c>
      <c r="F35" s="774">
        <f>'[1]Bieu 06-CH'!D34</f>
        <v>4.5</v>
      </c>
      <c r="G35" s="774">
        <f>'[2]Bieu 06-CH'!D34</f>
        <v>4.68</v>
      </c>
      <c r="H35" s="774">
        <f>'[3]Bieu 06-CH'!D34</f>
        <v>4.0200000000000005</v>
      </c>
      <c r="I35" s="774">
        <f>'[4]Bieu 06-CH'!D34</f>
        <v>6</v>
      </c>
      <c r="J35" s="774">
        <f>'[5]Bieu 06-CH'!D34</f>
        <v>1.3800000000000001</v>
      </c>
      <c r="K35" s="774">
        <f>'[6]Bieu 06-CH'!D34</f>
        <v>2.68</v>
      </c>
      <c r="L35" s="774">
        <f>'[7]Bieu 06-CH'!D34</f>
        <v>2.86</v>
      </c>
      <c r="M35" s="774">
        <f>'[8]Bieu 06-CH'!D34</f>
        <v>0.84000000000000008</v>
      </c>
      <c r="N35" s="774">
        <f>'[9]Bieu 06-CH'!D34</f>
        <v>1.78</v>
      </c>
      <c r="O35" s="774">
        <f>'[10]Bieu 06-CH'!D34</f>
        <v>2.5499999999999998</v>
      </c>
      <c r="P35" s="774">
        <f>'[11]Bieu 06-CH'!D34</f>
        <v>2.46</v>
      </c>
      <c r="Q35" s="774">
        <f>'[12]Bieu 06-CH'!D34</f>
        <v>4.2700000000000005</v>
      </c>
      <c r="R35" s="774">
        <f>'[13]Bieu 06-CH'!D34</f>
        <v>1.46</v>
      </c>
      <c r="S35" s="774">
        <f>'[14]Bieu 06-CH'!D34</f>
        <v>2.2400000000000002</v>
      </c>
      <c r="T35" s="774">
        <f>'[15]Bieu 06-CH'!D34</f>
        <v>2.46</v>
      </c>
      <c r="U35" s="774">
        <f>'[16]Bieu 06-CH'!D34</f>
        <v>2.13</v>
      </c>
      <c r="V35" s="774">
        <f>'[17]Bieu 06-CH'!D34</f>
        <v>1.2</v>
      </c>
      <c r="W35" s="774">
        <f>'[18]Bieu 06-CH'!D34</f>
        <v>7.08</v>
      </c>
      <c r="X35" s="774">
        <f>'[19]Bieu 06-CH'!D34</f>
        <v>6.33</v>
      </c>
      <c r="Y35" s="774">
        <f>'[20]Bieu 06-CH'!D34</f>
        <v>2.02</v>
      </c>
      <c r="Z35" s="774">
        <f>'[21]Bieu 06-CH'!D34</f>
        <v>10.6</v>
      </c>
    </row>
    <row r="36" spans="1:26" ht="15" x14ac:dyDescent="0.2">
      <c r="A36" s="787"/>
      <c r="B36" s="786" t="s">
        <v>640</v>
      </c>
      <c r="C36" s="787" t="s">
        <v>437</v>
      </c>
      <c r="D36" s="774">
        <f>[22]BCC2022!BR45</f>
        <v>62.190000000000012</v>
      </c>
      <c r="E36" s="774">
        <f t="shared" si="1"/>
        <v>4.9242291075387037E-2</v>
      </c>
      <c r="F36" s="774">
        <f>'[1]Bieu 06-CH'!D35</f>
        <v>3.26</v>
      </c>
      <c r="G36" s="774">
        <f>'[2]Bieu 06-CH'!D35</f>
        <v>4.12</v>
      </c>
      <c r="H36" s="774">
        <f>'[3]Bieu 06-CH'!D35</f>
        <v>7.74</v>
      </c>
      <c r="I36" s="774">
        <f>'[4]Bieu 06-CH'!D35</f>
        <v>2.66</v>
      </c>
      <c r="J36" s="774">
        <f>'[5]Bieu 06-CH'!D35</f>
        <v>1.93</v>
      </c>
      <c r="K36" s="774">
        <f>'[6]Bieu 06-CH'!D35</f>
        <v>3.16</v>
      </c>
      <c r="L36" s="774">
        <f>'[7]Bieu 06-CH'!D35</f>
        <v>0.3</v>
      </c>
      <c r="M36" s="774">
        <f>'[8]Bieu 06-CH'!D35</f>
        <v>0.85</v>
      </c>
      <c r="N36" s="774">
        <f>'[9]Bieu 06-CH'!D35</f>
        <v>1.22</v>
      </c>
      <c r="O36" s="774">
        <f>'[10]Bieu 06-CH'!D35</f>
        <v>6.67</v>
      </c>
      <c r="P36" s="774">
        <f>'[11]Bieu 06-CH'!D35</f>
        <v>1.59</v>
      </c>
      <c r="Q36" s="774">
        <f>'[12]Bieu 06-CH'!D35</f>
        <v>2.12</v>
      </c>
      <c r="R36" s="774">
        <f>'[13]Bieu 06-CH'!D35</f>
        <v>1.3</v>
      </c>
      <c r="S36" s="774">
        <f>'[14]Bieu 06-CH'!D35</f>
        <v>1.49</v>
      </c>
      <c r="T36" s="774">
        <f>'[15]Bieu 06-CH'!D35</f>
        <v>4.24</v>
      </c>
      <c r="U36" s="774">
        <f>'[16]Bieu 06-CH'!D35</f>
        <v>2.5499999999999998</v>
      </c>
      <c r="V36" s="774">
        <f>'[17]Bieu 06-CH'!D35</f>
        <v>1.88</v>
      </c>
      <c r="W36" s="774">
        <f>'[18]Bieu 06-CH'!D35</f>
        <v>2.4300000000000002</v>
      </c>
      <c r="X36" s="774">
        <f>'[19]Bieu 06-CH'!D35</f>
        <v>7.17</v>
      </c>
      <c r="Y36" s="774">
        <f>'[20]Bieu 06-CH'!D35</f>
        <v>3.8200000000000003</v>
      </c>
      <c r="Z36" s="774">
        <f>'[21]Bieu 06-CH'!D35</f>
        <v>1.68</v>
      </c>
    </row>
    <row r="37" spans="1:26" ht="15" x14ac:dyDescent="0.2">
      <c r="A37" s="787"/>
      <c r="B37" s="786" t="s">
        <v>449</v>
      </c>
      <c r="C37" s="787" t="s">
        <v>438</v>
      </c>
      <c r="D37" s="774">
        <f>[22]BCC2022!BR46</f>
        <v>2.5799999999999987</v>
      </c>
      <c r="E37" s="774">
        <f t="shared" si="1"/>
        <v>2.0428543330840722E-3</v>
      </c>
      <c r="F37" s="774">
        <f>'[1]Bieu 06-CH'!D36</f>
        <v>1.45</v>
      </c>
      <c r="G37" s="774">
        <f>'[2]Bieu 06-CH'!D36</f>
        <v>0.28000000000000003</v>
      </c>
      <c r="H37" s="774">
        <f>'[3]Bieu 06-CH'!D36</f>
        <v>0</v>
      </c>
      <c r="I37" s="774">
        <f>'[4]Bieu 06-CH'!D36</f>
        <v>0.02</v>
      </c>
      <c r="J37" s="774">
        <f>'[5]Bieu 06-CH'!D36</f>
        <v>0</v>
      </c>
      <c r="K37" s="774">
        <f>'[6]Bieu 06-CH'!D36</f>
        <v>0.08</v>
      </c>
      <c r="L37" s="774">
        <f>'[7]Bieu 06-CH'!D36</f>
        <v>0.15</v>
      </c>
      <c r="M37" s="774">
        <f>'[8]Bieu 06-CH'!D36</f>
        <v>0</v>
      </c>
      <c r="N37" s="774">
        <f>'[9]Bieu 06-CH'!D36</f>
        <v>7.0000000000000007E-2</v>
      </c>
      <c r="O37" s="774">
        <f>'[10]Bieu 06-CH'!D36</f>
        <v>0.18</v>
      </c>
      <c r="P37" s="774">
        <f>'[11]Bieu 06-CH'!D36</f>
        <v>0.01</v>
      </c>
      <c r="Q37" s="774">
        <f>'[12]Bieu 06-CH'!D36</f>
        <v>0.02</v>
      </c>
      <c r="R37" s="774">
        <f>'[13]Bieu 06-CH'!D36</f>
        <v>0</v>
      </c>
      <c r="S37" s="774">
        <f>'[14]Bieu 06-CH'!D36</f>
        <v>0.03</v>
      </c>
      <c r="T37" s="774">
        <f>'[15]Bieu 06-CH'!D36</f>
        <v>0.01</v>
      </c>
      <c r="U37" s="774">
        <f>'[16]Bieu 06-CH'!D36</f>
        <v>0.11</v>
      </c>
      <c r="V37" s="774">
        <f>'[17]Bieu 06-CH'!D36</f>
        <v>0.06</v>
      </c>
      <c r="W37" s="774">
        <f>'[18]Bieu 06-CH'!D36</f>
        <v>0.01</v>
      </c>
      <c r="X37" s="774">
        <f>'[19]Bieu 06-CH'!D36</f>
        <v>0</v>
      </c>
      <c r="Y37" s="774">
        <f>'[20]Bieu 06-CH'!D36</f>
        <v>0</v>
      </c>
      <c r="Z37" s="774">
        <f>'[21]Bieu 06-CH'!D36</f>
        <v>0.13</v>
      </c>
    </row>
    <row r="38" spans="1:26" ht="15" x14ac:dyDescent="0.2">
      <c r="A38" s="787"/>
      <c r="B38" s="786" t="s">
        <v>641</v>
      </c>
      <c r="C38" s="787" t="s">
        <v>364</v>
      </c>
      <c r="D38" s="774">
        <f>[22]BCC2022!BR47</f>
        <v>1.5700000000000003</v>
      </c>
      <c r="E38" s="774">
        <f t="shared" si="1"/>
        <v>1.2431322879620139E-3</v>
      </c>
      <c r="F38" s="774">
        <f>'[1]Bieu 06-CH'!D37</f>
        <v>0.22999999999999998</v>
      </c>
      <c r="G38" s="774">
        <f>'[2]Bieu 06-CH'!D37</f>
        <v>0.06</v>
      </c>
      <c r="H38" s="774">
        <f>'[3]Bieu 06-CH'!D37</f>
        <v>0.02</v>
      </c>
      <c r="I38" s="774">
        <f>'[4]Bieu 06-CH'!D37</f>
        <v>0.02</v>
      </c>
      <c r="J38" s="774">
        <f>'[5]Bieu 06-CH'!D37</f>
        <v>0.04</v>
      </c>
      <c r="K38" s="774">
        <f>'[6]Bieu 06-CH'!D37</f>
        <v>0.02</v>
      </c>
      <c r="L38" s="774">
        <f>'[7]Bieu 06-CH'!D37</f>
        <v>0.27</v>
      </c>
      <c r="M38" s="774">
        <f>'[8]Bieu 06-CH'!D37</f>
        <v>0.01</v>
      </c>
      <c r="N38" s="774">
        <f>'[9]Bieu 06-CH'!D37</f>
        <v>0.02</v>
      </c>
      <c r="O38" s="774">
        <f>'[10]Bieu 06-CH'!D37</f>
        <v>0.15</v>
      </c>
      <c r="P38" s="774">
        <f>'[11]Bieu 06-CH'!D37</f>
        <v>0.02</v>
      </c>
      <c r="Q38" s="774">
        <f>'[12]Bieu 06-CH'!D37</f>
        <v>0.03</v>
      </c>
      <c r="R38" s="774">
        <f>'[13]Bieu 06-CH'!D37</f>
        <v>0.05</v>
      </c>
      <c r="S38" s="774">
        <f>'[14]Bieu 06-CH'!D37</f>
        <v>0.02</v>
      </c>
      <c r="T38" s="774">
        <f>'[15]Bieu 06-CH'!D37</f>
        <v>0.04</v>
      </c>
      <c r="U38" s="774">
        <f>'[16]Bieu 06-CH'!D37</f>
        <v>0.08</v>
      </c>
      <c r="V38" s="774">
        <f>'[17]Bieu 06-CH'!D37</f>
        <v>0.05</v>
      </c>
      <c r="W38" s="774">
        <f>'[18]Bieu 06-CH'!D37</f>
        <v>0.03</v>
      </c>
      <c r="X38" s="774">
        <f>'[19]Bieu 06-CH'!D37</f>
        <v>0.02</v>
      </c>
      <c r="Y38" s="774">
        <f>'[20]Bieu 06-CH'!D37</f>
        <v>0.05</v>
      </c>
      <c r="Z38" s="774">
        <f>'[21]Bieu 06-CH'!D37</f>
        <v>0.32</v>
      </c>
    </row>
    <row r="39" spans="1:26" ht="15" x14ac:dyDescent="0.2">
      <c r="A39" s="787"/>
      <c r="B39" s="786" t="s">
        <v>450</v>
      </c>
      <c r="C39" s="787" t="s">
        <v>439</v>
      </c>
      <c r="D39" s="774">
        <f>[22]BCC2022!BR48</f>
        <v>0</v>
      </c>
      <c r="E39" s="774">
        <f t="shared" si="1"/>
        <v>0</v>
      </c>
      <c r="F39" s="774">
        <f>'[1]Bieu 06-CH'!D38</f>
        <v>0</v>
      </c>
      <c r="G39" s="774">
        <f>'[2]Bieu 06-CH'!D38</f>
        <v>0</v>
      </c>
      <c r="H39" s="774">
        <f>'[3]Bieu 06-CH'!D38</f>
        <v>0</v>
      </c>
      <c r="I39" s="774">
        <f>'[4]Bieu 06-CH'!D38</f>
        <v>0</v>
      </c>
      <c r="J39" s="774">
        <f>'[5]Bieu 06-CH'!D38</f>
        <v>0</v>
      </c>
      <c r="K39" s="774">
        <f>'[6]Bieu 06-CH'!D38</f>
        <v>0</v>
      </c>
      <c r="L39" s="774">
        <f>'[7]Bieu 06-CH'!D38</f>
        <v>0</v>
      </c>
      <c r="M39" s="774">
        <f>'[8]Bieu 06-CH'!D38</f>
        <v>0</v>
      </c>
      <c r="N39" s="774">
        <f>'[9]Bieu 06-CH'!D38</f>
        <v>0</v>
      </c>
      <c r="O39" s="774">
        <f>'[10]Bieu 06-CH'!D38</f>
        <v>0</v>
      </c>
      <c r="P39" s="774">
        <f>'[11]Bieu 06-CH'!D38</f>
        <v>0</v>
      </c>
      <c r="Q39" s="774">
        <f>'[12]Bieu 06-CH'!D38</f>
        <v>0</v>
      </c>
      <c r="R39" s="774">
        <f>'[13]Bieu 06-CH'!D38</f>
        <v>0</v>
      </c>
      <c r="S39" s="774">
        <f>'[14]Bieu 06-CH'!D38</f>
        <v>0</v>
      </c>
      <c r="T39" s="774">
        <f>'[15]Bieu 06-CH'!D38</f>
        <v>0</v>
      </c>
      <c r="U39" s="774">
        <f>'[16]Bieu 06-CH'!D38</f>
        <v>0</v>
      </c>
      <c r="V39" s="774">
        <f>'[17]Bieu 06-CH'!D38</f>
        <v>0</v>
      </c>
      <c r="W39" s="774">
        <f>'[18]Bieu 06-CH'!D38</f>
        <v>0</v>
      </c>
      <c r="X39" s="774">
        <f>'[19]Bieu 06-CH'!D38</f>
        <v>0</v>
      </c>
      <c r="Y39" s="774">
        <f>'[20]Bieu 06-CH'!D38</f>
        <v>0</v>
      </c>
      <c r="Z39" s="774">
        <f>'[21]Bieu 06-CH'!D38</f>
        <v>0</v>
      </c>
    </row>
    <row r="40" spans="1:26" ht="15" x14ac:dyDescent="0.2">
      <c r="A40" s="787"/>
      <c r="B40" s="786" t="s">
        <v>112</v>
      </c>
      <c r="C40" s="787" t="s">
        <v>156</v>
      </c>
      <c r="D40" s="774">
        <f>[22]BCC2022!BR49</f>
        <v>10.31</v>
      </c>
      <c r="E40" s="774">
        <f t="shared" si="1"/>
        <v>8.1634992922855806E-3</v>
      </c>
      <c r="F40" s="774">
        <f>'[1]Bieu 06-CH'!D39</f>
        <v>0</v>
      </c>
      <c r="G40" s="774">
        <f>'[2]Bieu 06-CH'!D39</f>
        <v>0</v>
      </c>
      <c r="H40" s="774">
        <f>'[3]Bieu 06-CH'!D39</f>
        <v>0</v>
      </c>
      <c r="I40" s="774">
        <f>'[4]Bieu 06-CH'!D39</f>
        <v>0</v>
      </c>
      <c r="J40" s="774">
        <f>'[5]Bieu 06-CH'!D39</f>
        <v>0.18</v>
      </c>
      <c r="K40" s="774">
        <f>'[6]Bieu 06-CH'!D39</f>
        <v>0</v>
      </c>
      <c r="L40" s="774">
        <f>'[7]Bieu 06-CH'!D39</f>
        <v>0</v>
      </c>
      <c r="M40" s="774">
        <f>'[8]Bieu 06-CH'!D39</f>
        <v>0</v>
      </c>
      <c r="N40" s="774">
        <f>'[9]Bieu 06-CH'!D39</f>
        <v>0</v>
      </c>
      <c r="O40" s="774">
        <f>'[10]Bieu 06-CH'!D39</f>
        <v>0</v>
      </c>
      <c r="P40" s="774">
        <f>'[11]Bieu 06-CH'!D39</f>
        <v>0</v>
      </c>
      <c r="Q40" s="774">
        <f>'[12]Bieu 06-CH'!D39</f>
        <v>0</v>
      </c>
      <c r="R40" s="774">
        <f>'[13]Bieu 06-CH'!D39</f>
        <v>1.31</v>
      </c>
      <c r="S40" s="774">
        <f>'[14]Bieu 06-CH'!D39</f>
        <v>0</v>
      </c>
      <c r="T40" s="774">
        <f>'[15]Bieu 06-CH'!D39</f>
        <v>0</v>
      </c>
      <c r="U40" s="774">
        <f>'[16]Bieu 06-CH'!D39</f>
        <v>8.1300000000000008</v>
      </c>
      <c r="V40" s="774">
        <f>'[17]Bieu 06-CH'!D39</f>
        <v>0.69</v>
      </c>
      <c r="W40" s="774">
        <f>'[18]Bieu 06-CH'!D39</f>
        <v>0</v>
      </c>
      <c r="X40" s="774">
        <f>'[19]Bieu 06-CH'!D39</f>
        <v>0</v>
      </c>
      <c r="Y40" s="774">
        <f>'[20]Bieu 06-CH'!D39</f>
        <v>0</v>
      </c>
      <c r="Z40" s="774">
        <f>'[21]Bieu 06-CH'!D39</f>
        <v>0</v>
      </c>
    </row>
    <row r="41" spans="1:26" ht="15" x14ac:dyDescent="0.2">
      <c r="A41" s="787"/>
      <c r="B41" s="786" t="s">
        <v>88</v>
      </c>
      <c r="C41" s="787" t="s">
        <v>77</v>
      </c>
      <c r="D41" s="774">
        <f>[22]BCC2022!BR50</f>
        <v>11.250000000000002</v>
      </c>
      <c r="E41" s="774">
        <f t="shared" si="1"/>
        <v>8.9077950570526469E-3</v>
      </c>
      <c r="F41" s="774">
        <f>'[1]Bieu 06-CH'!D40</f>
        <v>8.9699999999999989</v>
      </c>
      <c r="G41" s="774">
        <f>'[2]Bieu 06-CH'!D40</f>
        <v>0.2</v>
      </c>
      <c r="H41" s="774">
        <f>'[3]Bieu 06-CH'!D40</f>
        <v>0</v>
      </c>
      <c r="I41" s="774">
        <f>'[4]Bieu 06-CH'!D40</f>
        <v>0</v>
      </c>
      <c r="J41" s="774">
        <f>'[5]Bieu 06-CH'!D40</f>
        <v>0</v>
      </c>
      <c r="K41" s="774">
        <f>'[6]Bieu 06-CH'!D40</f>
        <v>0</v>
      </c>
      <c r="L41" s="774">
        <f>'[7]Bieu 06-CH'!D40</f>
        <v>0.5</v>
      </c>
      <c r="M41" s="774">
        <f>'[8]Bieu 06-CH'!D40</f>
        <v>0</v>
      </c>
      <c r="N41" s="774">
        <f>'[9]Bieu 06-CH'!D40</f>
        <v>0</v>
      </c>
      <c r="O41" s="774">
        <f>'[10]Bieu 06-CH'!D40</f>
        <v>0</v>
      </c>
      <c r="P41" s="774">
        <f>'[11]Bieu 06-CH'!D40</f>
        <v>0</v>
      </c>
      <c r="Q41" s="774">
        <f>'[12]Bieu 06-CH'!D40</f>
        <v>0</v>
      </c>
      <c r="R41" s="774">
        <f>'[13]Bieu 06-CH'!D40</f>
        <v>0</v>
      </c>
      <c r="S41" s="774">
        <f>'[14]Bieu 06-CH'!D40</f>
        <v>0</v>
      </c>
      <c r="T41" s="774">
        <f>'[15]Bieu 06-CH'!D40</f>
        <v>0.1</v>
      </c>
      <c r="U41" s="774">
        <f>'[16]Bieu 06-CH'!D40</f>
        <v>0.16</v>
      </c>
      <c r="V41" s="774">
        <f>'[17]Bieu 06-CH'!D40</f>
        <v>0</v>
      </c>
      <c r="W41" s="774">
        <f>'[18]Bieu 06-CH'!D40</f>
        <v>1.2</v>
      </c>
      <c r="X41" s="774">
        <f>'[19]Bieu 06-CH'!D40</f>
        <v>0.12</v>
      </c>
      <c r="Y41" s="774">
        <f>'[20]Bieu 06-CH'!D40</f>
        <v>0</v>
      </c>
      <c r="Z41" s="774">
        <f>'[21]Bieu 06-CH'!D40</f>
        <v>0</v>
      </c>
    </row>
    <row r="42" spans="1:26" ht="15" x14ac:dyDescent="0.2">
      <c r="A42" s="787"/>
      <c r="B42" s="786" t="s">
        <v>98</v>
      </c>
      <c r="C42" s="787" t="s">
        <v>103</v>
      </c>
      <c r="D42" s="774">
        <f>[22]BCC2022!BR51</f>
        <v>41.129999999999995</v>
      </c>
      <c r="E42" s="774">
        <f t="shared" si="1"/>
        <v>3.2566898728584467E-2</v>
      </c>
      <c r="F42" s="774">
        <f>'[1]Bieu 06-CH'!D41</f>
        <v>9.09</v>
      </c>
      <c r="G42" s="774">
        <f>'[2]Bieu 06-CH'!D41</f>
        <v>0.93</v>
      </c>
      <c r="H42" s="774">
        <f>'[3]Bieu 06-CH'!D41</f>
        <v>0.64</v>
      </c>
      <c r="I42" s="774">
        <f>'[4]Bieu 06-CH'!D41</f>
        <v>0</v>
      </c>
      <c r="J42" s="774">
        <f>'[5]Bieu 06-CH'!D41</f>
        <v>0.68</v>
      </c>
      <c r="K42" s="774">
        <f>'[6]Bieu 06-CH'!D41</f>
        <v>5.78</v>
      </c>
      <c r="L42" s="774">
        <f>'[7]Bieu 06-CH'!D41</f>
        <v>2.14</v>
      </c>
      <c r="M42" s="774">
        <f>'[8]Bieu 06-CH'!D41</f>
        <v>0.61</v>
      </c>
      <c r="N42" s="774">
        <f>'[9]Bieu 06-CH'!D41</f>
        <v>1.56</v>
      </c>
      <c r="O42" s="774">
        <f>'[10]Bieu 06-CH'!D41</f>
        <v>1.24</v>
      </c>
      <c r="P42" s="774">
        <f>'[11]Bieu 06-CH'!D41</f>
        <v>0</v>
      </c>
      <c r="Q42" s="774">
        <f>'[12]Bieu 06-CH'!D41</f>
        <v>4.62</v>
      </c>
      <c r="R42" s="774">
        <f>'[13]Bieu 06-CH'!D41</f>
        <v>0.62</v>
      </c>
      <c r="S42" s="774">
        <f>'[14]Bieu 06-CH'!D41</f>
        <v>0.31</v>
      </c>
      <c r="T42" s="774">
        <f>'[15]Bieu 06-CH'!D41</f>
        <v>3.57</v>
      </c>
      <c r="U42" s="774">
        <f>'[16]Bieu 06-CH'!D41</f>
        <v>0.19</v>
      </c>
      <c r="V42" s="774">
        <f>'[17]Bieu 06-CH'!D41</f>
        <v>0.21</v>
      </c>
      <c r="W42" s="774">
        <f>'[18]Bieu 06-CH'!D41</f>
        <v>0</v>
      </c>
      <c r="X42" s="774">
        <f>'[19]Bieu 06-CH'!D41</f>
        <v>0.11</v>
      </c>
      <c r="Y42" s="774">
        <f>'[20]Bieu 06-CH'!D41</f>
        <v>5.99</v>
      </c>
      <c r="Z42" s="774">
        <f>'[21]Bieu 06-CH'!D41</f>
        <v>2.84</v>
      </c>
    </row>
    <row r="43" spans="1:26" ht="30" x14ac:dyDescent="0.2">
      <c r="A43" s="787"/>
      <c r="B43" s="786" t="s">
        <v>99</v>
      </c>
      <c r="C43" s="787" t="s">
        <v>48</v>
      </c>
      <c r="D43" s="774">
        <f>[22]BCC2022!BR52</f>
        <v>483.3300000000001</v>
      </c>
      <c r="E43" s="774">
        <f t="shared" si="1"/>
        <v>0.38270262977113384</v>
      </c>
      <c r="F43" s="774">
        <f>'[1]Bieu 06-CH'!D42</f>
        <v>27.06</v>
      </c>
      <c r="G43" s="774">
        <f>'[2]Bieu 06-CH'!D42</f>
        <v>45.93</v>
      </c>
      <c r="H43" s="774">
        <f>'[3]Bieu 06-CH'!D42</f>
        <v>18.71</v>
      </c>
      <c r="I43" s="774">
        <f>'[4]Bieu 06-CH'!D42</f>
        <v>23.58</v>
      </c>
      <c r="J43" s="774">
        <f>'[5]Bieu 06-CH'!D42</f>
        <v>29.486999999999998</v>
      </c>
      <c r="K43" s="774">
        <f>'[6]Bieu 06-CH'!D42</f>
        <v>26.9</v>
      </c>
      <c r="L43" s="774">
        <f>'[7]Bieu 06-CH'!D42</f>
        <v>7.67</v>
      </c>
      <c r="M43" s="774">
        <f>'[8]Bieu 06-CH'!D42</f>
        <v>8.4700000000000006</v>
      </c>
      <c r="N43" s="774">
        <f>'[9]Bieu 06-CH'!D42</f>
        <v>30.44</v>
      </c>
      <c r="O43" s="774">
        <f>'[10]Bieu 06-CH'!D42</f>
        <v>37.5</v>
      </c>
      <c r="P43" s="774">
        <f>'[11]Bieu 06-CH'!D42</f>
        <v>2.2599999999999998</v>
      </c>
      <c r="Q43" s="774">
        <f>'[12]Bieu 06-CH'!D42</f>
        <v>11.84</v>
      </c>
      <c r="R43" s="774">
        <f>'[13]Bieu 06-CH'!D42</f>
        <v>17.41</v>
      </c>
      <c r="S43" s="774">
        <f>'[14]Bieu 06-CH'!D42</f>
        <v>19.84</v>
      </c>
      <c r="T43" s="774">
        <f>'[15]Bieu 06-CH'!D42</f>
        <v>49.18</v>
      </c>
      <c r="U43" s="774">
        <f>'[16]Bieu 06-CH'!D42</f>
        <v>15.67</v>
      </c>
      <c r="V43" s="774">
        <f>'[17]Bieu 06-CH'!D42</f>
        <v>3.03</v>
      </c>
      <c r="W43" s="774">
        <f>'[18]Bieu 06-CH'!D42</f>
        <v>36.19</v>
      </c>
      <c r="X43" s="774">
        <f>'[19]Bieu 06-CH'!D42</f>
        <v>23.81</v>
      </c>
      <c r="Y43" s="774">
        <f>'[20]Bieu 06-CH'!D42</f>
        <v>39.11</v>
      </c>
      <c r="Z43" s="774">
        <f>'[21]Bieu 06-CH'!D42</f>
        <v>9.24</v>
      </c>
    </row>
    <row r="44" spans="1:26" ht="15" x14ac:dyDescent="0.2">
      <c r="A44" s="787"/>
      <c r="B44" s="786" t="s">
        <v>642</v>
      </c>
      <c r="C44" s="787" t="s">
        <v>440</v>
      </c>
      <c r="D44" s="774">
        <f>[22]BCC2022!BR53</f>
        <v>0.32</v>
      </c>
      <c r="E44" s="774">
        <f t="shared" si="1"/>
        <v>2.5337728162283085E-4</v>
      </c>
      <c r="F44" s="774">
        <f>'[1]Bieu 06-CH'!D43</f>
        <v>0</v>
      </c>
      <c r="G44" s="774">
        <f>'[2]Bieu 06-CH'!D43</f>
        <v>0</v>
      </c>
      <c r="H44" s="774">
        <f>'[3]Bieu 06-CH'!D43</f>
        <v>0</v>
      </c>
      <c r="I44" s="774">
        <f>'[4]Bieu 06-CH'!D43</f>
        <v>0</v>
      </c>
      <c r="J44" s="774">
        <f>'[5]Bieu 06-CH'!D43</f>
        <v>0</v>
      </c>
      <c r="K44" s="774">
        <f>'[6]Bieu 06-CH'!D43</f>
        <v>0</v>
      </c>
      <c r="L44" s="774">
        <f>'[7]Bieu 06-CH'!D43</f>
        <v>0</v>
      </c>
      <c r="M44" s="774">
        <f>'[8]Bieu 06-CH'!D43</f>
        <v>0</v>
      </c>
      <c r="N44" s="774">
        <f>'[9]Bieu 06-CH'!D43</f>
        <v>0</v>
      </c>
      <c r="O44" s="774">
        <f>'[10]Bieu 06-CH'!D43</f>
        <v>0</v>
      </c>
      <c r="P44" s="774">
        <f>'[11]Bieu 06-CH'!D43</f>
        <v>0</v>
      </c>
      <c r="Q44" s="774">
        <f>'[12]Bieu 06-CH'!D43</f>
        <v>0</v>
      </c>
      <c r="R44" s="774">
        <f>'[13]Bieu 06-CH'!D43</f>
        <v>0</v>
      </c>
      <c r="S44" s="774">
        <f>'[14]Bieu 06-CH'!D43</f>
        <v>0</v>
      </c>
      <c r="T44" s="774">
        <f>'[15]Bieu 06-CH'!D43</f>
        <v>0</v>
      </c>
      <c r="U44" s="774">
        <f>'[16]Bieu 06-CH'!D43</f>
        <v>0</v>
      </c>
      <c r="V44" s="774">
        <f>'[17]Bieu 06-CH'!D43</f>
        <v>0.05</v>
      </c>
      <c r="W44" s="774">
        <f>'[18]Bieu 06-CH'!D43</f>
        <v>0</v>
      </c>
      <c r="X44" s="774">
        <f>'[19]Bieu 06-CH'!D43</f>
        <v>0</v>
      </c>
      <c r="Y44" s="774">
        <f>'[20]Bieu 06-CH'!D43</f>
        <v>0</v>
      </c>
      <c r="Z44" s="774">
        <f>'[21]Bieu 06-CH'!D43</f>
        <v>0.28000000000000003</v>
      </c>
    </row>
    <row r="45" spans="1:26" ht="15" x14ac:dyDescent="0.2">
      <c r="A45" s="787"/>
      <c r="B45" s="786" t="s">
        <v>643</v>
      </c>
      <c r="C45" s="787" t="s">
        <v>441</v>
      </c>
      <c r="D45" s="774">
        <f>[22]BCC2022!BR54</f>
        <v>0</v>
      </c>
      <c r="E45" s="774">
        <f t="shared" si="1"/>
        <v>0</v>
      </c>
      <c r="F45" s="774">
        <f>'[1]Bieu 06-CH'!D44</f>
        <v>0</v>
      </c>
      <c r="G45" s="774">
        <f>'[2]Bieu 06-CH'!D44</f>
        <v>0</v>
      </c>
      <c r="H45" s="774">
        <f>'[3]Bieu 06-CH'!D44</f>
        <v>0</v>
      </c>
      <c r="I45" s="774">
        <f>'[4]Bieu 06-CH'!D44</f>
        <v>0</v>
      </c>
      <c r="J45" s="774">
        <f>'[5]Bieu 06-CH'!D44</f>
        <v>0</v>
      </c>
      <c r="K45" s="774">
        <f>'[6]Bieu 06-CH'!D44</f>
        <v>0</v>
      </c>
      <c r="L45" s="774">
        <f>'[7]Bieu 06-CH'!D44</f>
        <v>0</v>
      </c>
      <c r="M45" s="774">
        <f>'[8]Bieu 06-CH'!D44</f>
        <v>0</v>
      </c>
      <c r="N45" s="774">
        <f>'[9]Bieu 06-CH'!D44</f>
        <v>0</v>
      </c>
      <c r="O45" s="774">
        <f>'[10]Bieu 06-CH'!D44</f>
        <v>0</v>
      </c>
      <c r="P45" s="774">
        <f>'[11]Bieu 06-CH'!D44</f>
        <v>0</v>
      </c>
      <c r="Q45" s="774">
        <f>'[12]Bieu 06-CH'!D44</f>
        <v>0</v>
      </c>
      <c r="R45" s="774">
        <f>'[13]Bieu 06-CH'!D44</f>
        <v>0</v>
      </c>
      <c r="S45" s="774">
        <f>'[14]Bieu 06-CH'!D44</f>
        <v>0</v>
      </c>
      <c r="T45" s="774">
        <f>'[15]Bieu 06-CH'!D44</f>
        <v>0</v>
      </c>
      <c r="U45" s="774">
        <f>'[16]Bieu 06-CH'!D44</f>
        <v>0</v>
      </c>
      <c r="V45" s="774">
        <f>'[17]Bieu 06-CH'!D44</f>
        <v>0</v>
      </c>
      <c r="W45" s="774">
        <f>'[18]Bieu 06-CH'!D44</f>
        <v>0</v>
      </c>
      <c r="X45" s="774">
        <f>'[19]Bieu 06-CH'!D44</f>
        <v>0</v>
      </c>
      <c r="Y45" s="774">
        <f>'[20]Bieu 06-CH'!D44</f>
        <v>0</v>
      </c>
      <c r="Z45" s="774">
        <f>'[21]Bieu 06-CH'!D44</f>
        <v>0</v>
      </c>
    </row>
    <row r="46" spans="1:26" ht="15" x14ac:dyDescent="0.2">
      <c r="A46" s="787"/>
      <c r="B46" s="786" t="s">
        <v>345</v>
      </c>
      <c r="C46" s="787" t="s">
        <v>346</v>
      </c>
      <c r="D46" s="774">
        <f>[22]BCC2022!BR55</f>
        <v>11.860000000000001</v>
      </c>
      <c r="E46" s="774">
        <f t="shared" si="1"/>
        <v>9.3907955001461679E-3</v>
      </c>
      <c r="F46" s="774">
        <f>'[1]Bieu 06-CH'!D45</f>
        <v>0</v>
      </c>
      <c r="G46" s="774">
        <f>'[2]Bieu 06-CH'!D45</f>
        <v>0.63</v>
      </c>
      <c r="H46" s="774">
        <f>'[3]Bieu 06-CH'!D45</f>
        <v>0.22</v>
      </c>
      <c r="I46" s="774">
        <f>'[4]Bieu 06-CH'!D45</f>
        <v>0.46</v>
      </c>
      <c r="J46" s="774">
        <f>'[5]Bieu 06-CH'!D45</f>
        <v>0</v>
      </c>
      <c r="K46" s="774">
        <f>'[6]Bieu 06-CH'!D45</f>
        <v>0</v>
      </c>
      <c r="L46" s="774">
        <f>'[7]Bieu 06-CH'!D45</f>
        <v>0.38</v>
      </c>
      <c r="M46" s="774">
        <f>'[8]Bieu 06-CH'!D45</f>
        <v>0</v>
      </c>
      <c r="N46" s="774">
        <f>'[9]Bieu 06-CH'!D45</f>
        <v>0.09</v>
      </c>
      <c r="O46" s="774">
        <f>'[10]Bieu 06-CH'!D45</f>
        <v>0.24</v>
      </c>
      <c r="P46" s="774">
        <f>'[11]Bieu 06-CH'!D45</f>
        <v>0.12</v>
      </c>
      <c r="Q46" s="774">
        <f>'[12]Bieu 06-CH'!D45</f>
        <v>7.0000000000000007E-2</v>
      </c>
      <c r="R46" s="774">
        <f>'[13]Bieu 06-CH'!D45</f>
        <v>0</v>
      </c>
      <c r="S46" s="774">
        <f>'[14]Bieu 06-CH'!D45</f>
        <v>0</v>
      </c>
      <c r="T46" s="774">
        <f>'[15]Bieu 06-CH'!D45</f>
        <v>0</v>
      </c>
      <c r="U46" s="774">
        <f>'[16]Bieu 06-CH'!D45</f>
        <v>0.84</v>
      </c>
      <c r="V46" s="774">
        <f>'[17]Bieu 06-CH'!D45</f>
        <v>0</v>
      </c>
      <c r="W46" s="774">
        <f>'[18]Bieu 06-CH'!D45</f>
        <v>0</v>
      </c>
      <c r="X46" s="774">
        <f>'[19]Bieu 06-CH'!D45</f>
        <v>0.18</v>
      </c>
      <c r="Y46" s="774">
        <f>'[20]Bieu 06-CH'!D45</f>
        <v>0.26</v>
      </c>
      <c r="Z46" s="774">
        <f>'[21]Bieu 06-CH'!D45</f>
        <v>8.36</v>
      </c>
    </row>
    <row r="47" spans="1:26" ht="15" x14ac:dyDescent="0.2">
      <c r="A47" s="787">
        <v>2.1</v>
      </c>
      <c r="B47" s="786" t="s">
        <v>128</v>
      </c>
      <c r="C47" s="787" t="s">
        <v>132</v>
      </c>
      <c r="D47" s="774">
        <f>[22]BCC2022!BR56</f>
        <v>0</v>
      </c>
      <c r="E47" s="774">
        <f t="shared" si="1"/>
        <v>0</v>
      </c>
      <c r="F47" s="774">
        <f>'[1]Bieu 06-CH'!D46</f>
        <v>0</v>
      </c>
      <c r="G47" s="774">
        <f>'[2]Bieu 06-CH'!D46</f>
        <v>0</v>
      </c>
      <c r="H47" s="774">
        <f>'[3]Bieu 06-CH'!D46</f>
        <v>0</v>
      </c>
      <c r="I47" s="774">
        <f>'[4]Bieu 06-CH'!D46</f>
        <v>0</v>
      </c>
      <c r="J47" s="774">
        <f>'[5]Bieu 06-CH'!D46</f>
        <v>0</v>
      </c>
      <c r="K47" s="774">
        <f>'[6]Bieu 06-CH'!D46</f>
        <v>0</v>
      </c>
      <c r="L47" s="774">
        <f>'[7]Bieu 06-CH'!D46</f>
        <v>0</v>
      </c>
      <c r="M47" s="774">
        <f>'[8]Bieu 06-CH'!D46</f>
        <v>0</v>
      </c>
      <c r="N47" s="774">
        <f>'[9]Bieu 06-CH'!D46</f>
        <v>0</v>
      </c>
      <c r="O47" s="774">
        <f>'[10]Bieu 06-CH'!D46</f>
        <v>0</v>
      </c>
      <c r="P47" s="774">
        <f>'[11]Bieu 06-CH'!D46</f>
        <v>0</v>
      </c>
      <c r="Q47" s="774">
        <f>'[12]Bieu 06-CH'!D46</f>
        <v>0</v>
      </c>
      <c r="R47" s="774">
        <f>'[13]Bieu 06-CH'!D46</f>
        <v>0</v>
      </c>
      <c r="S47" s="774">
        <f>'[14]Bieu 06-CH'!D46</f>
        <v>0</v>
      </c>
      <c r="T47" s="774">
        <f>'[15]Bieu 06-CH'!D46</f>
        <v>0</v>
      </c>
      <c r="U47" s="774">
        <f>'[16]Bieu 06-CH'!D46</f>
        <v>0</v>
      </c>
      <c r="V47" s="774">
        <f>'[17]Bieu 06-CH'!D46</f>
        <v>0</v>
      </c>
      <c r="W47" s="774">
        <f>'[18]Bieu 06-CH'!D46</f>
        <v>0</v>
      </c>
      <c r="X47" s="774">
        <f>'[19]Bieu 06-CH'!D46</f>
        <v>0</v>
      </c>
      <c r="Y47" s="774">
        <f>'[20]Bieu 06-CH'!D46</f>
        <v>0</v>
      </c>
      <c r="Z47" s="774">
        <f>'[21]Bieu 06-CH'!D46</f>
        <v>0</v>
      </c>
    </row>
    <row r="48" spans="1:26" ht="15" x14ac:dyDescent="0.2">
      <c r="A48" s="787">
        <v>2.11</v>
      </c>
      <c r="B48" s="786" t="s">
        <v>161</v>
      </c>
      <c r="C48" s="787" t="s">
        <v>159</v>
      </c>
      <c r="D48" s="774">
        <f>[22]BCC2022!BR57</f>
        <v>32.71</v>
      </c>
      <c r="E48" s="774">
        <f t="shared" si="1"/>
        <v>2.589990900588374E-2</v>
      </c>
      <c r="F48" s="774">
        <f>'[1]Bieu 06-CH'!D47</f>
        <v>1.35</v>
      </c>
      <c r="G48" s="774">
        <f>'[2]Bieu 06-CH'!D47</f>
        <v>1.9</v>
      </c>
      <c r="H48" s="774">
        <f>'[3]Bieu 06-CH'!D47</f>
        <v>3.39</v>
      </c>
      <c r="I48" s="774">
        <f>'[4]Bieu 06-CH'!D47</f>
        <v>0.64</v>
      </c>
      <c r="J48" s="774">
        <f>'[5]Bieu 06-CH'!D47</f>
        <v>1.49</v>
      </c>
      <c r="K48" s="774">
        <f>'[6]Bieu 06-CH'!D47</f>
        <v>1.07</v>
      </c>
      <c r="L48" s="774">
        <f>'[7]Bieu 06-CH'!D47</f>
        <v>1.49</v>
      </c>
      <c r="M48" s="774">
        <f>'[8]Bieu 06-CH'!D47</f>
        <v>1.05</v>
      </c>
      <c r="N48" s="774">
        <f>'[9]Bieu 06-CH'!D47</f>
        <v>1.51</v>
      </c>
      <c r="O48" s="774">
        <f>'[10]Bieu 06-CH'!D47</f>
        <v>2.04</v>
      </c>
      <c r="P48" s="774">
        <f>'[11]Bieu 06-CH'!D47</f>
        <v>1.18</v>
      </c>
      <c r="Q48" s="774">
        <f>'[12]Bieu 06-CH'!D47</f>
        <v>2.06</v>
      </c>
      <c r="R48" s="774">
        <f>'[13]Bieu 06-CH'!D47</f>
        <v>1.46</v>
      </c>
      <c r="S48" s="774">
        <f>'[14]Bieu 06-CH'!D47</f>
        <v>1.81</v>
      </c>
      <c r="T48" s="774">
        <f>'[15]Bieu 06-CH'!D47</f>
        <v>0.91</v>
      </c>
      <c r="U48" s="774">
        <f>'[16]Bieu 06-CH'!D47</f>
        <v>1.3900000000000001</v>
      </c>
      <c r="V48" s="774">
        <f>'[17]Bieu 06-CH'!D47</f>
        <v>1.0900000000000001</v>
      </c>
      <c r="W48" s="774">
        <f>'[18]Bieu 06-CH'!D47</f>
        <v>0.96000000000000008</v>
      </c>
      <c r="X48" s="774">
        <f>'[19]Bieu 06-CH'!D47</f>
        <v>1.5699999999999998</v>
      </c>
      <c r="Y48" s="774">
        <f>'[20]Bieu 06-CH'!D47</f>
        <v>3.2700000000000005</v>
      </c>
      <c r="Z48" s="774">
        <f>'[21]Bieu 06-CH'!D47</f>
        <v>1.0900000000000001</v>
      </c>
    </row>
    <row r="49" spans="1:26" ht="15" x14ac:dyDescent="0.2">
      <c r="A49" s="787">
        <v>2.12</v>
      </c>
      <c r="B49" s="786" t="s">
        <v>162</v>
      </c>
      <c r="C49" s="787" t="s">
        <v>160</v>
      </c>
      <c r="D49" s="774">
        <f>[22]BCC2022!BR58</f>
        <v>1.46</v>
      </c>
      <c r="E49" s="774">
        <f t="shared" si="1"/>
        <v>1.1560338474041656E-3</v>
      </c>
      <c r="F49" s="774">
        <f>'[1]Bieu 06-CH'!D48</f>
        <v>0</v>
      </c>
      <c r="G49" s="774">
        <f>'[2]Bieu 06-CH'!D48</f>
        <v>0.76</v>
      </c>
      <c r="H49" s="774">
        <f>'[3]Bieu 06-CH'!D48</f>
        <v>0</v>
      </c>
      <c r="I49" s="774">
        <f>'[4]Bieu 06-CH'!D48</f>
        <v>0.29000000000000004</v>
      </c>
      <c r="J49" s="774">
        <f>'[5]Bieu 06-CH'!D48</f>
        <v>0</v>
      </c>
      <c r="K49" s="774">
        <f>'[6]Bieu 06-CH'!D48</f>
        <v>0</v>
      </c>
      <c r="L49" s="774">
        <f>'[7]Bieu 06-CH'!D48</f>
        <v>0</v>
      </c>
      <c r="M49" s="774">
        <f>'[8]Bieu 06-CH'!D48</f>
        <v>0</v>
      </c>
      <c r="N49" s="774">
        <f>'[9]Bieu 06-CH'!D48</f>
        <v>0</v>
      </c>
      <c r="O49" s="774">
        <f>'[10]Bieu 06-CH'!D48</f>
        <v>0</v>
      </c>
      <c r="P49" s="774">
        <f>'[11]Bieu 06-CH'!D48</f>
        <v>0</v>
      </c>
      <c r="Q49" s="774">
        <f>'[12]Bieu 06-CH'!D48</f>
        <v>0</v>
      </c>
      <c r="R49" s="774">
        <f>'[13]Bieu 06-CH'!D48</f>
        <v>0</v>
      </c>
      <c r="S49" s="774">
        <f>'[14]Bieu 06-CH'!D48</f>
        <v>0</v>
      </c>
      <c r="T49" s="774">
        <f>'[15]Bieu 06-CH'!D48</f>
        <v>0</v>
      </c>
      <c r="U49" s="774">
        <f>'[16]Bieu 06-CH'!D48</f>
        <v>0</v>
      </c>
      <c r="V49" s="774">
        <f>'[17]Bieu 06-CH'!D48</f>
        <v>0</v>
      </c>
      <c r="W49" s="774">
        <f>'[18]Bieu 06-CH'!D48</f>
        <v>0.15</v>
      </c>
      <c r="X49" s="774">
        <f>'[19]Bieu 06-CH'!D48</f>
        <v>0</v>
      </c>
      <c r="Y49" s="774">
        <f>'[20]Bieu 06-CH'!D48</f>
        <v>0.11</v>
      </c>
      <c r="Z49" s="774">
        <f>'[21]Bieu 06-CH'!D48</f>
        <v>0.1</v>
      </c>
    </row>
    <row r="50" spans="1:26" ht="15" x14ac:dyDescent="0.2">
      <c r="A50" s="787" t="s">
        <v>185</v>
      </c>
      <c r="B50" s="786" t="s">
        <v>95</v>
      </c>
      <c r="C50" s="787" t="s">
        <v>100</v>
      </c>
      <c r="D50" s="774">
        <f>[22]BCC2022!BR59</f>
        <v>965.65000000000009</v>
      </c>
      <c r="E50" s="774">
        <f t="shared" si="1"/>
        <v>0.76460553749714555</v>
      </c>
      <c r="F50" s="774">
        <f>'[1]Bieu 06-CH'!D49</f>
        <v>46.92</v>
      </c>
      <c r="G50" s="774">
        <f>'[2]Bieu 06-CH'!D49</f>
        <v>72.260000000000005</v>
      </c>
      <c r="H50" s="774">
        <f>'[3]Bieu 06-CH'!D49</f>
        <v>50.43</v>
      </c>
      <c r="I50" s="774">
        <f>'[4]Bieu 06-CH'!D49</f>
        <v>50.63</v>
      </c>
      <c r="J50" s="774">
        <f>'[5]Bieu 06-CH'!D49</f>
        <v>44.336999999999996</v>
      </c>
      <c r="K50" s="774">
        <f>'[6]Bieu 06-CH'!D49</f>
        <v>40.660000000000004</v>
      </c>
      <c r="L50" s="774">
        <f>'[7]Bieu 06-CH'!D49</f>
        <v>50.11</v>
      </c>
      <c r="M50" s="774">
        <f>'[8]Bieu 06-CH'!D49</f>
        <v>17.489999999999998</v>
      </c>
      <c r="N50" s="774">
        <f>'[9]Bieu 06-CH'!D49</f>
        <v>52.89</v>
      </c>
      <c r="O50" s="774">
        <f>'[10]Bieu 06-CH'!D49</f>
        <v>38.540000000000006</v>
      </c>
      <c r="P50" s="774">
        <f>'[11]Bieu 06-CH'!D49</f>
        <v>22.34</v>
      </c>
      <c r="Q50" s="774">
        <f>'[12]Bieu 06-CH'!D49</f>
        <v>63.25</v>
      </c>
      <c r="R50" s="774">
        <f>'[13]Bieu 06-CH'!D49</f>
        <v>42.730000000000004</v>
      </c>
      <c r="S50" s="774">
        <f>'[14]Bieu 06-CH'!D49</f>
        <v>44.019999999999996</v>
      </c>
      <c r="T50" s="774">
        <f>'[15]Bieu 06-CH'!D49</f>
        <v>50.18</v>
      </c>
      <c r="U50" s="774">
        <f>'[16]Bieu 06-CH'!D49</f>
        <v>49.629999999999995</v>
      </c>
      <c r="V50" s="774">
        <f>'[17]Bieu 06-CH'!D49</f>
        <v>56.35</v>
      </c>
      <c r="W50" s="774">
        <f>'[18]Bieu 06-CH'!D49</f>
        <v>69.540000000000006</v>
      </c>
      <c r="X50" s="774">
        <f>'[19]Bieu 06-CH'!D49</f>
        <v>63.230000000000004</v>
      </c>
      <c r="Y50" s="774">
        <f>'[20]Bieu 06-CH'!D49</f>
        <v>40.120000000000005</v>
      </c>
      <c r="Z50" s="774">
        <f>'[21]Bieu 06-CH'!D49</f>
        <v>0</v>
      </c>
    </row>
    <row r="51" spans="1:26" ht="15" x14ac:dyDescent="0.2">
      <c r="A51" s="787" t="s">
        <v>186</v>
      </c>
      <c r="B51" s="786" t="s">
        <v>96</v>
      </c>
      <c r="C51" s="787" t="s">
        <v>101</v>
      </c>
      <c r="D51" s="774">
        <f>[22]BCC2022!BR60</f>
        <v>100.42</v>
      </c>
      <c r="E51" s="774">
        <f t="shared" si="1"/>
        <v>7.9512958189264599E-2</v>
      </c>
      <c r="F51" s="774">
        <f>'[1]Bieu 06-CH'!D50</f>
        <v>0</v>
      </c>
      <c r="G51" s="774">
        <f>'[2]Bieu 06-CH'!D50</f>
        <v>0</v>
      </c>
      <c r="H51" s="774">
        <f>'[3]Bieu 06-CH'!D50</f>
        <v>0</v>
      </c>
      <c r="I51" s="774">
        <f>'[4]Bieu 06-CH'!D50</f>
        <v>0</v>
      </c>
      <c r="J51" s="774">
        <f>'[5]Bieu 06-CH'!D50</f>
        <v>0</v>
      </c>
      <c r="K51" s="774">
        <f>'[6]Bieu 06-CH'!D50</f>
        <v>0</v>
      </c>
      <c r="L51" s="774">
        <f>'[7]Bieu 06-CH'!D50</f>
        <v>0</v>
      </c>
      <c r="M51" s="774">
        <f>'[8]Bieu 06-CH'!D50</f>
        <v>0</v>
      </c>
      <c r="N51" s="774">
        <f>'[9]Bieu 06-CH'!D50</f>
        <v>0</v>
      </c>
      <c r="O51" s="774">
        <f>'[10]Bieu 06-CH'!D50</f>
        <v>0</v>
      </c>
      <c r="P51" s="774">
        <f>'[11]Bieu 06-CH'!D50</f>
        <v>0</v>
      </c>
      <c r="Q51" s="774">
        <f>'[12]Bieu 06-CH'!D50</f>
        <v>0</v>
      </c>
      <c r="R51" s="774">
        <f>'[13]Bieu 06-CH'!D50</f>
        <v>0</v>
      </c>
      <c r="S51" s="774">
        <f>'[14]Bieu 06-CH'!D50</f>
        <v>0</v>
      </c>
      <c r="T51" s="774">
        <f>'[15]Bieu 06-CH'!D50</f>
        <v>0</v>
      </c>
      <c r="U51" s="774">
        <f>'[16]Bieu 06-CH'!D50</f>
        <v>0</v>
      </c>
      <c r="V51" s="774">
        <f>'[17]Bieu 06-CH'!D50</f>
        <v>0</v>
      </c>
      <c r="W51" s="774">
        <f>'[18]Bieu 06-CH'!D50</f>
        <v>0</v>
      </c>
      <c r="X51" s="774">
        <f>'[19]Bieu 06-CH'!D50</f>
        <v>0</v>
      </c>
      <c r="Y51" s="774">
        <f>'[20]Bieu 06-CH'!D50</f>
        <v>0</v>
      </c>
      <c r="Z51" s="774">
        <f>'[21]Bieu 06-CH'!D50</f>
        <v>100.42</v>
      </c>
    </row>
    <row r="52" spans="1:26" ht="15" x14ac:dyDescent="0.2">
      <c r="A52" s="787" t="s">
        <v>187</v>
      </c>
      <c r="B52" s="786" t="s">
        <v>97</v>
      </c>
      <c r="C52" s="787" t="s">
        <v>105</v>
      </c>
      <c r="D52" s="774">
        <f>[22]BCC2022!BR61</f>
        <v>21.210000000000008</v>
      </c>
      <c r="E52" s="774">
        <f t="shared" si="1"/>
        <v>1.6794162947563258E-2</v>
      </c>
      <c r="F52" s="774">
        <f>'[1]Bieu 06-CH'!D51</f>
        <v>0.2</v>
      </c>
      <c r="G52" s="774">
        <f>'[2]Bieu 06-CH'!D51</f>
        <v>2.7399999999999998</v>
      </c>
      <c r="H52" s="774">
        <f>'[3]Bieu 06-CH'!D51</f>
        <v>0.52</v>
      </c>
      <c r="I52" s="774">
        <f>'[4]Bieu 06-CH'!D51</f>
        <v>0.54</v>
      </c>
      <c r="J52" s="774">
        <f>'[5]Bieu 06-CH'!D51</f>
        <v>2.0699999999999998</v>
      </c>
      <c r="K52" s="774">
        <f>'[6]Bieu 06-CH'!D51</f>
        <v>0.86</v>
      </c>
      <c r="L52" s="774">
        <f>'[7]Bieu 06-CH'!D51</f>
        <v>0.41</v>
      </c>
      <c r="M52" s="774">
        <f>'[8]Bieu 06-CH'!D51</f>
        <v>0.18</v>
      </c>
      <c r="N52" s="774">
        <f>'[9]Bieu 06-CH'!D51</f>
        <v>0.48</v>
      </c>
      <c r="O52" s="774">
        <f>'[10]Bieu 06-CH'!D51</f>
        <v>0.63</v>
      </c>
      <c r="P52" s="774">
        <f>'[11]Bieu 06-CH'!D51</f>
        <v>0.17</v>
      </c>
      <c r="Q52" s="774">
        <f>'[12]Bieu 06-CH'!D51</f>
        <v>0.38</v>
      </c>
      <c r="R52" s="774">
        <f>'[13]Bieu 06-CH'!D51</f>
        <v>0.71</v>
      </c>
      <c r="S52" s="774">
        <f>'[14]Bieu 06-CH'!D51</f>
        <v>0.55000000000000004</v>
      </c>
      <c r="T52" s="774">
        <f>'[15]Bieu 06-CH'!D51</f>
        <v>0.73</v>
      </c>
      <c r="U52" s="774">
        <f>'[16]Bieu 06-CH'!D51</f>
        <v>0.55000000000000004</v>
      </c>
      <c r="V52" s="774">
        <f>'[17]Bieu 06-CH'!D51</f>
        <v>0.62</v>
      </c>
      <c r="W52" s="774">
        <f>'[18]Bieu 06-CH'!D51</f>
        <v>0.34</v>
      </c>
      <c r="X52" s="774">
        <f>'[19]Bieu 06-CH'!D51</f>
        <v>1.8099999999999998</v>
      </c>
      <c r="Y52" s="774">
        <f>'[20]Bieu 06-CH'!D51</f>
        <v>2.29</v>
      </c>
      <c r="Z52" s="774">
        <f>'[21]Bieu 06-CH'!D51</f>
        <v>4.43</v>
      </c>
    </row>
    <row r="53" spans="1:26" ht="30" x14ac:dyDescent="0.2">
      <c r="A53" s="787" t="s">
        <v>188</v>
      </c>
      <c r="B53" s="786" t="s">
        <v>125</v>
      </c>
      <c r="C53" s="787" t="s">
        <v>102</v>
      </c>
      <c r="D53" s="774">
        <f>[22]BCC2022!BR62</f>
        <v>5.77</v>
      </c>
      <c r="E53" s="774">
        <f t="shared" si="1"/>
        <v>4.5687091092616681E-3</v>
      </c>
      <c r="F53" s="774">
        <f>'[1]Bieu 06-CH'!D52</f>
        <v>0</v>
      </c>
      <c r="G53" s="774">
        <f>'[2]Bieu 06-CH'!D52</f>
        <v>0</v>
      </c>
      <c r="H53" s="774">
        <f>'[3]Bieu 06-CH'!D52</f>
        <v>0</v>
      </c>
      <c r="I53" s="774">
        <f>'[4]Bieu 06-CH'!D52</f>
        <v>0</v>
      </c>
      <c r="J53" s="774">
        <f>'[5]Bieu 06-CH'!D52</f>
        <v>0</v>
      </c>
      <c r="K53" s="774">
        <f>'[6]Bieu 06-CH'!D52</f>
        <v>0</v>
      </c>
      <c r="L53" s="774">
        <f>'[7]Bieu 06-CH'!D52</f>
        <v>0</v>
      </c>
      <c r="M53" s="774">
        <f>'[8]Bieu 06-CH'!D52</f>
        <v>0</v>
      </c>
      <c r="N53" s="774">
        <f>'[9]Bieu 06-CH'!D52</f>
        <v>0</v>
      </c>
      <c r="O53" s="774">
        <f>'[10]Bieu 06-CH'!D52</f>
        <v>0</v>
      </c>
      <c r="P53" s="774">
        <f>'[11]Bieu 06-CH'!D52</f>
        <v>0</v>
      </c>
      <c r="Q53" s="774">
        <f>'[12]Bieu 06-CH'!D52</f>
        <v>0.05</v>
      </c>
      <c r="R53" s="774">
        <f>'[13]Bieu 06-CH'!D52</f>
        <v>0</v>
      </c>
      <c r="S53" s="774">
        <f>'[14]Bieu 06-CH'!D52</f>
        <v>0</v>
      </c>
      <c r="T53" s="774">
        <f>'[15]Bieu 06-CH'!D52</f>
        <v>0.06</v>
      </c>
      <c r="U53" s="774">
        <f>'[16]Bieu 06-CH'!D52</f>
        <v>3.41</v>
      </c>
      <c r="V53" s="774">
        <f>'[17]Bieu 06-CH'!D52</f>
        <v>0</v>
      </c>
      <c r="W53" s="774">
        <f>'[18]Bieu 06-CH'!D52</f>
        <v>0</v>
      </c>
      <c r="X53" s="774">
        <f>'[19]Bieu 06-CH'!D52</f>
        <v>0</v>
      </c>
      <c r="Y53" s="774">
        <f>'[20]Bieu 06-CH'!D52</f>
        <v>0</v>
      </c>
      <c r="Z53" s="774">
        <f>'[21]Bieu 06-CH'!D52</f>
        <v>2.25</v>
      </c>
    </row>
    <row r="54" spans="1:26" ht="15" x14ac:dyDescent="0.2">
      <c r="A54" s="787" t="s">
        <v>189</v>
      </c>
      <c r="B54" s="786" t="s">
        <v>129</v>
      </c>
      <c r="C54" s="787" t="s">
        <v>126</v>
      </c>
      <c r="D54" s="774">
        <f>[22]BCC2022!BR63</f>
        <v>0</v>
      </c>
      <c r="E54" s="774">
        <f t="shared" si="1"/>
        <v>0</v>
      </c>
      <c r="F54" s="774">
        <f>'[1]Bieu 06-CH'!D53</f>
        <v>0</v>
      </c>
      <c r="G54" s="774">
        <f>'[2]Bieu 06-CH'!D53</f>
        <v>0</v>
      </c>
      <c r="H54" s="774">
        <f>'[3]Bieu 06-CH'!D53</f>
        <v>0</v>
      </c>
      <c r="I54" s="774">
        <f>'[4]Bieu 06-CH'!D53</f>
        <v>0</v>
      </c>
      <c r="J54" s="774">
        <f>'[5]Bieu 06-CH'!D53</f>
        <v>0</v>
      </c>
      <c r="K54" s="774">
        <f>'[6]Bieu 06-CH'!D53</f>
        <v>0</v>
      </c>
      <c r="L54" s="774">
        <f>'[7]Bieu 06-CH'!D53</f>
        <v>0</v>
      </c>
      <c r="M54" s="774">
        <f>'[8]Bieu 06-CH'!D53</f>
        <v>0</v>
      </c>
      <c r="N54" s="774">
        <f>'[9]Bieu 06-CH'!D53</f>
        <v>0</v>
      </c>
      <c r="O54" s="774">
        <f>'[10]Bieu 06-CH'!D53</f>
        <v>0</v>
      </c>
      <c r="P54" s="774">
        <f>'[11]Bieu 06-CH'!D53</f>
        <v>0</v>
      </c>
      <c r="Q54" s="774">
        <f>'[12]Bieu 06-CH'!D53</f>
        <v>0</v>
      </c>
      <c r="R54" s="774">
        <f>'[13]Bieu 06-CH'!D53</f>
        <v>0</v>
      </c>
      <c r="S54" s="774">
        <f>'[14]Bieu 06-CH'!D53</f>
        <v>0</v>
      </c>
      <c r="T54" s="774">
        <f>'[15]Bieu 06-CH'!D53</f>
        <v>0</v>
      </c>
      <c r="U54" s="774">
        <f>'[16]Bieu 06-CH'!D53</f>
        <v>0</v>
      </c>
      <c r="V54" s="774">
        <f>'[17]Bieu 06-CH'!D53</f>
        <v>0</v>
      </c>
      <c r="W54" s="774">
        <f>'[18]Bieu 06-CH'!D53</f>
        <v>0</v>
      </c>
      <c r="X54" s="774">
        <f>'[19]Bieu 06-CH'!D53</f>
        <v>0</v>
      </c>
      <c r="Y54" s="774">
        <f>'[20]Bieu 06-CH'!D53</f>
        <v>0</v>
      </c>
      <c r="Z54" s="774">
        <f>'[21]Bieu 06-CH'!D53</f>
        <v>0</v>
      </c>
    </row>
    <row r="55" spans="1:26" ht="15" x14ac:dyDescent="0.2">
      <c r="A55" s="787">
        <v>2.1800000000000002</v>
      </c>
      <c r="B55" s="786" t="s">
        <v>157</v>
      </c>
      <c r="C55" s="787" t="s">
        <v>111</v>
      </c>
      <c r="D55" s="774">
        <f>[22]BCC2022!BR64</f>
        <v>51.370000000000005</v>
      </c>
      <c r="E55" s="774">
        <f t="shared" si="1"/>
        <v>4.0674971740515063E-2</v>
      </c>
      <c r="F55" s="774">
        <f>'[1]Bieu 06-CH'!D54</f>
        <v>1.73</v>
      </c>
      <c r="G55" s="774">
        <f>'[2]Bieu 06-CH'!D54</f>
        <v>5.39</v>
      </c>
      <c r="H55" s="774">
        <f>'[3]Bieu 06-CH'!D54</f>
        <v>1.19</v>
      </c>
      <c r="I55" s="774">
        <f>'[4]Bieu 06-CH'!D54</f>
        <v>1.37</v>
      </c>
      <c r="J55" s="774">
        <f>'[5]Bieu 06-CH'!D54</f>
        <v>0.05</v>
      </c>
      <c r="K55" s="774">
        <f>'[6]Bieu 06-CH'!D54</f>
        <v>2.1</v>
      </c>
      <c r="L55" s="774">
        <f>'[7]Bieu 06-CH'!D54</f>
        <v>0.06</v>
      </c>
      <c r="M55" s="774">
        <f>'[8]Bieu 06-CH'!D54</f>
        <v>0</v>
      </c>
      <c r="N55" s="774">
        <f>'[9]Bieu 06-CH'!D54</f>
        <v>1.03</v>
      </c>
      <c r="O55" s="774">
        <f>'[10]Bieu 06-CH'!D54</f>
        <v>15.93</v>
      </c>
      <c r="P55" s="774">
        <f>'[11]Bieu 06-CH'!D54</f>
        <v>0.03</v>
      </c>
      <c r="Q55" s="774">
        <f>'[12]Bieu 06-CH'!D54</f>
        <v>0.77</v>
      </c>
      <c r="R55" s="774">
        <f>'[13]Bieu 06-CH'!D54</f>
        <v>0.92</v>
      </c>
      <c r="S55" s="774">
        <f>'[14]Bieu 06-CH'!D54</f>
        <v>1.51</v>
      </c>
      <c r="T55" s="774">
        <f>'[15]Bieu 06-CH'!D54</f>
        <v>0.05</v>
      </c>
      <c r="U55" s="774">
        <f>'[16]Bieu 06-CH'!D54</f>
        <v>7.37</v>
      </c>
      <c r="V55" s="774">
        <f>'[17]Bieu 06-CH'!D54</f>
        <v>2.96</v>
      </c>
      <c r="W55" s="774">
        <f>'[18]Bieu 06-CH'!D54</f>
        <v>8.5500000000000007</v>
      </c>
      <c r="X55" s="774">
        <f>'[19]Bieu 06-CH'!D54</f>
        <v>0.21</v>
      </c>
      <c r="Y55" s="774">
        <f>'[20]Bieu 06-CH'!D54</f>
        <v>0.24</v>
      </c>
      <c r="Z55" s="774">
        <f>'[21]Bieu 06-CH'!D54</f>
        <v>0.08</v>
      </c>
    </row>
    <row r="56" spans="1:26" ht="15" x14ac:dyDescent="0.2">
      <c r="A56" s="787">
        <v>2.19</v>
      </c>
      <c r="B56" s="786" t="s">
        <v>563</v>
      </c>
      <c r="C56" s="787" t="s">
        <v>165</v>
      </c>
      <c r="D56" s="774">
        <f>[22]BCC2022!BR65</f>
        <v>1842.9300000000003</v>
      </c>
      <c r="E56" s="774">
        <f t="shared" si="1"/>
        <v>1.4592393550661364</v>
      </c>
      <c r="F56" s="774">
        <f>'[1]Bieu 06-CH'!D55</f>
        <v>39.15</v>
      </c>
      <c r="G56" s="774">
        <f>'[2]Bieu 06-CH'!D55</f>
        <v>214.55</v>
      </c>
      <c r="H56" s="774">
        <f>'[3]Bieu 06-CH'!D55</f>
        <v>93.27</v>
      </c>
      <c r="I56" s="774">
        <f>'[4]Bieu 06-CH'!D55</f>
        <v>40.9</v>
      </c>
      <c r="J56" s="774">
        <f>'[5]Bieu 06-CH'!D55</f>
        <v>75.010000000000005</v>
      </c>
      <c r="K56" s="774">
        <f>'[6]Bieu 06-CH'!D55</f>
        <v>85.03</v>
      </c>
      <c r="L56" s="774">
        <f>'[7]Bieu 06-CH'!D55</f>
        <v>97.48</v>
      </c>
      <c r="M56" s="774">
        <f>'[8]Bieu 06-CH'!D55</f>
        <v>159.91</v>
      </c>
      <c r="N56" s="774">
        <f>'[9]Bieu 06-CH'!D55</f>
        <v>0</v>
      </c>
      <c r="O56" s="774">
        <f>'[10]Bieu 06-CH'!D55</f>
        <v>231.43</v>
      </c>
      <c r="P56" s="774">
        <f>'[11]Bieu 06-CH'!D55</f>
        <v>12.776999999999999</v>
      </c>
      <c r="Q56" s="774">
        <f>'[12]Bieu 06-CH'!D55</f>
        <v>123.68</v>
      </c>
      <c r="R56" s="774">
        <f>'[13]Bieu 06-CH'!D55</f>
        <v>37.700000000000003</v>
      </c>
      <c r="S56" s="774">
        <f>'[14]Bieu 06-CH'!D55</f>
        <v>44.55</v>
      </c>
      <c r="T56" s="774">
        <f>'[15]Bieu 06-CH'!D55</f>
        <v>174.56</v>
      </c>
      <c r="U56" s="774">
        <f>'[16]Bieu 06-CH'!D55</f>
        <v>115.12</v>
      </c>
      <c r="V56" s="774">
        <f>'[17]Bieu 06-CH'!D55</f>
        <v>18.43</v>
      </c>
      <c r="W56" s="774">
        <f>'[18]Bieu 06-CH'!D55</f>
        <v>54.54</v>
      </c>
      <c r="X56" s="774">
        <f>'[19]Bieu 06-CH'!D55</f>
        <v>42.15</v>
      </c>
      <c r="Y56" s="774">
        <f>'[20]Bieu 06-CH'!D55</f>
        <v>174.88</v>
      </c>
      <c r="Z56" s="774">
        <f>'[21]Bieu 06-CH'!D55</f>
        <v>7.81</v>
      </c>
    </row>
    <row r="57" spans="1:26" ht="15" x14ac:dyDescent="0.2">
      <c r="A57" s="787">
        <v>2.2000000000000002</v>
      </c>
      <c r="B57" s="786" t="s">
        <v>163</v>
      </c>
      <c r="C57" s="787" t="s">
        <v>166</v>
      </c>
      <c r="D57" s="774">
        <f>[22]BCC2022!BR66</f>
        <v>880.61</v>
      </c>
      <c r="E57" s="774">
        <f t="shared" si="1"/>
        <v>0.69727052490587826</v>
      </c>
      <c r="F57" s="774">
        <f>'[1]Bieu 06-CH'!D56</f>
        <v>26.96</v>
      </c>
      <c r="G57" s="774">
        <f>'[2]Bieu 06-CH'!D56</f>
        <v>79.190000000000012</v>
      </c>
      <c r="H57" s="774">
        <f>'[3]Bieu 06-CH'!D56</f>
        <v>64.290000000000006</v>
      </c>
      <c r="I57" s="774">
        <f>'[4]Bieu 06-CH'!D56</f>
        <v>69.69</v>
      </c>
      <c r="J57" s="774">
        <f>'[5]Bieu 06-CH'!D56</f>
        <v>24.3</v>
      </c>
      <c r="K57" s="774">
        <f>'[6]Bieu 06-CH'!D56</f>
        <v>96.12</v>
      </c>
      <c r="L57" s="774">
        <f>'[7]Bieu 06-CH'!D56</f>
        <v>0.16</v>
      </c>
      <c r="M57" s="774">
        <f>'[8]Bieu 06-CH'!D56</f>
        <v>0.02</v>
      </c>
      <c r="N57" s="774">
        <f>'[9]Bieu 06-CH'!D56</f>
        <v>20.83</v>
      </c>
      <c r="O57" s="774">
        <f>'[10]Bieu 06-CH'!D56</f>
        <v>112.57</v>
      </c>
      <c r="P57" s="774">
        <f>'[11]Bieu 06-CH'!D56</f>
        <v>9.25</v>
      </c>
      <c r="Q57" s="774">
        <f>'[12]Bieu 06-CH'!D56</f>
        <v>33.159999999999997</v>
      </c>
      <c r="R57" s="774">
        <f>'[13]Bieu 06-CH'!D56</f>
        <v>3</v>
      </c>
      <c r="S57" s="774">
        <f>'[14]Bieu 06-CH'!D56</f>
        <v>66.650000000000006</v>
      </c>
      <c r="T57" s="774">
        <f>'[15]Bieu 06-CH'!D56</f>
        <v>56.54</v>
      </c>
      <c r="U57" s="774">
        <f>'[16]Bieu 06-CH'!D56</f>
        <v>13.41</v>
      </c>
      <c r="V57" s="774">
        <f>'[17]Bieu 06-CH'!D56</f>
        <v>0</v>
      </c>
      <c r="W57" s="774">
        <f>'[18]Bieu 06-CH'!D56</f>
        <v>58.870000000000005</v>
      </c>
      <c r="X57" s="774">
        <f>'[19]Bieu 06-CH'!D56</f>
        <v>91.3</v>
      </c>
      <c r="Y57" s="774">
        <f>'[20]Bieu 06-CH'!D56</f>
        <v>44.95</v>
      </c>
      <c r="Z57" s="774">
        <f>'[21]Bieu 06-CH'!D56</f>
        <v>9.35</v>
      </c>
    </row>
    <row r="58" spans="1:26" ht="15" x14ac:dyDescent="0.2">
      <c r="A58" s="787">
        <v>2.21</v>
      </c>
      <c r="B58" s="786" t="s">
        <v>81</v>
      </c>
      <c r="C58" s="787" t="s">
        <v>82</v>
      </c>
      <c r="D58" s="774">
        <f>[22]BCC2022!BR67</f>
        <v>38.489999999999995</v>
      </c>
      <c r="E58" s="774">
        <f t="shared" si="1"/>
        <v>3.0476536155196115E-2</v>
      </c>
      <c r="F58" s="774">
        <f>'[1]Bieu 06-CH'!D57</f>
        <v>0</v>
      </c>
      <c r="G58" s="774">
        <f>'[2]Bieu 06-CH'!D57</f>
        <v>34.28</v>
      </c>
      <c r="H58" s="774">
        <f>'[3]Bieu 06-CH'!D57</f>
        <v>0</v>
      </c>
      <c r="I58" s="774">
        <f>'[4]Bieu 06-CH'!D57</f>
        <v>0.13</v>
      </c>
      <c r="J58" s="774">
        <f>'[5]Bieu 06-CH'!D57</f>
        <v>0</v>
      </c>
      <c r="K58" s="774">
        <f>'[6]Bieu 06-CH'!D57</f>
        <v>0</v>
      </c>
      <c r="L58" s="774">
        <f>'[7]Bieu 06-CH'!D57</f>
        <v>0</v>
      </c>
      <c r="M58" s="774">
        <f>'[8]Bieu 06-CH'!D57</f>
        <v>0</v>
      </c>
      <c r="N58" s="774">
        <f>'[9]Bieu 06-CH'!D57</f>
        <v>0</v>
      </c>
      <c r="O58" s="774">
        <f>'[10]Bieu 06-CH'!D57</f>
        <v>0</v>
      </c>
      <c r="P58" s="774">
        <f>'[11]Bieu 06-CH'!D57</f>
        <v>0</v>
      </c>
      <c r="Q58" s="774">
        <f>'[12]Bieu 06-CH'!D57</f>
        <v>0</v>
      </c>
      <c r="R58" s="774">
        <f>'[13]Bieu 06-CH'!D57</f>
        <v>0</v>
      </c>
      <c r="S58" s="774">
        <f>'[14]Bieu 06-CH'!D57</f>
        <v>0</v>
      </c>
      <c r="T58" s="774">
        <f>'[15]Bieu 06-CH'!D57</f>
        <v>3.8</v>
      </c>
      <c r="U58" s="774">
        <f>'[16]Bieu 06-CH'!D57</f>
        <v>0</v>
      </c>
      <c r="V58" s="774">
        <f>'[17]Bieu 06-CH'!D57</f>
        <v>0</v>
      </c>
      <c r="W58" s="774">
        <f>'[18]Bieu 06-CH'!D57</f>
        <v>0</v>
      </c>
      <c r="X58" s="774">
        <f>'[19]Bieu 06-CH'!D57</f>
        <v>0</v>
      </c>
      <c r="Y58" s="774">
        <f>'[20]Bieu 06-CH'!D57</f>
        <v>0.23</v>
      </c>
      <c r="Z58" s="774">
        <f>'[21]Bieu 06-CH'!D57</f>
        <v>0.05</v>
      </c>
    </row>
    <row r="59" spans="1:26" ht="14.25" x14ac:dyDescent="0.2">
      <c r="A59" s="789">
        <v>3</v>
      </c>
      <c r="B59" s="790" t="s">
        <v>76</v>
      </c>
      <c r="C59" s="791" t="s">
        <v>89</v>
      </c>
      <c r="D59" s="791">
        <f>[22]BCC2022!BR68</f>
        <v>1043.1379999999999</v>
      </c>
      <c r="E59" s="768">
        <f t="shared" si="1"/>
        <v>0.82596084624211397</v>
      </c>
      <c r="F59" s="768">
        <f>'[1]Bieu 06-CH'!D58</f>
        <v>16.98</v>
      </c>
      <c r="G59" s="768">
        <f>'[2]Bieu 06-CH'!D58</f>
        <v>116.55000000000001</v>
      </c>
      <c r="H59" s="768">
        <f>'[3]Bieu 06-CH'!D58</f>
        <v>16.29</v>
      </c>
      <c r="I59" s="768">
        <f>'[4]Bieu 06-CH'!D58</f>
        <v>38.36</v>
      </c>
      <c r="J59" s="768">
        <f>'[5]Bieu 06-CH'!D58</f>
        <v>74.906999999999996</v>
      </c>
      <c r="K59" s="768">
        <f>'[6]Bieu 06-CH'!D58</f>
        <v>9.7240000000000002</v>
      </c>
      <c r="L59" s="768">
        <f>'[7]Bieu 06-CH'!D58</f>
        <v>85.173000000000002</v>
      </c>
      <c r="M59" s="768">
        <f>'[8]Bieu 06-CH'!D58</f>
        <v>35.24</v>
      </c>
      <c r="N59" s="768">
        <f>'[9]Bieu 06-CH'!D58</f>
        <v>15.46</v>
      </c>
      <c r="O59" s="768">
        <f>'[10]Bieu 06-CH'!D58</f>
        <v>1.3769999999999953</v>
      </c>
      <c r="P59" s="768">
        <f>'[11]Bieu 06-CH'!D58</f>
        <v>8.9969999999999999</v>
      </c>
      <c r="Q59" s="768">
        <f>'[12]Bieu 06-CH'!D58</f>
        <v>59.419999999999995</v>
      </c>
      <c r="R59" s="768">
        <f>'[13]Bieu 06-CH'!D58</f>
        <v>1.9999999999999574E-2</v>
      </c>
      <c r="S59" s="768">
        <f>'[14]Bieu 06-CH'!D58</f>
        <v>46.78</v>
      </c>
      <c r="T59" s="768">
        <f>'[15]Bieu 06-CH'!D58</f>
        <v>27.559999999999995</v>
      </c>
      <c r="U59" s="768">
        <f>'[16]Bieu 06-CH'!D58</f>
        <v>124.83999999999999</v>
      </c>
      <c r="V59" s="768">
        <f>'[17]Bieu 06-CH'!D58</f>
        <v>13.41</v>
      </c>
      <c r="W59" s="768">
        <f>'[18]Bieu 06-CH'!D58</f>
        <v>42.51</v>
      </c>
      <c r="X59" s="768">
        <f>'[19]Bieu 06-CH'!D58</f>
        <v>55.6</v>
      </c>
      <c r="Y59" s="768">
        <f>'[20]Bieu 06-CH'!D58</f>
        <v>249.88</v>
      </c>
      <c r="Z59" s="768">
        <f>'[21]Bieu 06-CH'!D58</f>
        <v>4.0600000000000005</v>
      </c>
    </row>
    <row r="60" spans="1:26" ht="14.25" hidden="1" x14ac:dyDescent="0.2">
      <c r="A60" s="791" t="s">
        <v>243</v>
      </c>
      <c r="B60" s="790" t="s">
        <v>462</v>
      </c>
      <c r="C60" s="791"/>
      <c r="D60" s="791"/>
      <c r="E60" s="791"/>
      <c r="F60" s="768">
        <f>'[1]Bieu 06-CH'!D59</f>
        <v>0</v>
      </c>
      <c r="G60" s="791"/>
      <c r="H60" s="791"/>
      <c r="I60" s="791"/>
      <c r="J60" s="791"/>
      <c r="K60" s="791"/>
      <c r="L60" s="791"/>
      <c r="M60" s="791"/>
      <c r="N60" s="791"/>
      <c r="O60" s="791"/>
      <c r="P60" s="791"/>
      <c r="Q60" s="791"/>
      <c r="R60" s="791"/>
      <c r="S60" s="791"/>
      <c r="T60" s="791"/>
      <c r="U60" s="791"/>
      <c r="V60" s="791"/>
      <c r="W60" s="791"/>
      <c r="X60" s="791"/>
      <c r="Y60" s="791"/>
      <c r="Z60" s="791"/>
    </row>
    <row r="61" spans="1:26" ht="15" hidden="1" x14ac:dyDescent="0.2">
      <c r="A61" s="792">
        <v>1</v>
      </c>
      <c r="B61" s="793" t="s">
        <v>463</v>
      </c>
      <c r="C61" s="794" t="s">
        <v>167</v>
      </c>
      <c r="D61" s="794"/>
      <c r="E61" s="794"/>
      <c r="F61" s="768">
        <f>'[1]Bieu 06-CH'!D60</f>
        <v>0</v>
      </c>
      <c r="G61" s="794"/>
      <c r="H61" s="794"/>
      <c r="I61" s="794"/>
      <c r="J61" s="794"/>
      <c r="K61" s="794"/>
      <c r="L61" s="794"/>
      <c r="M61" s="794"/>
      <c r="N61" s="794"/>
      <c r="O61" s="794"/>
      <c r="P61" s="794"/>
      <c r="Q61" s="794"/>
      <c r="R61" s="794"/>
      <c r="S61" s="794"/>
      <c r="T61" s="794"/>
      <c r="U61" s="794"/>
      <c r="V61" s="794"/>
      <c r="W61" s="794"/>
      <c r="X61" s="794"/>
      <c r="Y61" s="794"/>
      <c r="Z61" s="794"/>
    </row>
    <row r="62" spans="1:26" ht="15" hidden="1" x14ac:dyDescent="0.2">
      <c r="A62" s="792">
        <v>2</v>
      </c>
      <c r="B62" s="793" t="s">
        <v>464</v>
      </c>
      <c r="C62" s="794" t="s">
        <v>168</v>
      </c>
      <c r="D62" s="794"/>
      <c r="E62" s="794"/>
      <c r="F62" s="768">
        <f>'[1]Bieu 06-CH'!D61</f>
        <v>0</v>
      </c>
      <c r="G62" s="794"/>
      <c r="H62" s="794"/>
      <c r="I62" s="794"/>
      <c r="J62" s="794"/>
      <c r="K62" s="794"/>
      <c r="L62" s="794"/>
      <c r="M62" s="794"/>
      <c r="N62" s="794"/>
      <c r="O62" s="794"/>
      <c r="P62" s="794"/>
      <c r="Q62" s="794"/>
      <c r="R62" s="794"/>
      <c r="S62" s="794"/>
      <c r="T62" s="794"/>
      <c r="U62" s="794"/>
      <c r="V62" s="794"/>
      <c r="W62" s="794"/>
      <c r="X62" s="794"/>
      <c r="Y62" s="794"/>
      <c r="Z62" s="794"/>
    </row>
    <row r="63" spans="1:26" ht="15" hidden="1" x14ac:dyDescent="0.2">
      <c r="A63" s="792">
        <v>3</v>
      </c>
      <c r="B63" s="793" t="s">
        <v>465</v>
      </c>
      <c r="C63" s="794" t="s">
        <v>127</v>
      </c>
      <c r="D63" s="794"/>
      <c r="E63" s="794"/>
      <c r="F63" s="768">
        <f>'[1]Bieu 06-CH'!D62</f>
        <v>0</v>
      </c>
      <c r="G63" s="794"/>
      <c r="H63" s="794"/>
      <c r="I63" s="794"/>
      <c r="J63" s="794"/>
      <c r="K63" s="794"/>
      <c r="L63" s="794"/>
      <c r="M63" s="794"/>
      <c r="N63" s="794"/>
      <c r="O63" s="794"/>
      <c r="P63" s="794"/>
      <c r="Q63" s="794"/>
      <c r="R63" s="794"/>
      <c r="S63" s="794"/>
      <c r="T63" s="794"/>
      <c r="U63" s="794"/>
      <c r="V63" s="794"/>
      <c r="W63" s="794"/>
      <c r="X63" s="794"/>
      <c r="Y63" s="794"/>
      <c r="Z63" s="794"/>
    </row>
    <row r="64" spans="1:26" ht="60" hidden="1" x14ac:dyDescent="0.2">
      <c r="A64" s="792">
        <v>4</v>
      </c>
      <c r="B64" s="793" t="s">
        <v>466</v>
      </c>
      <c r="C64" s="794" t="s">
        <v>473</v>
      </c>
      <c r="D64" s="794"/>
      <c r="E64" s="794"/>
      <c r="F64" s="768">
        <f>'[1]Bieu 06-CH'!D63</f>
        <v>0</v>
      </c>
      <c r="G64" s="794"/>
      <c r="H64" s="794"/>
      <c r="I64" s="794"/>
      <c r="J64" s="794"/>
      <c r="K64" s="794"/>
      <c r="L64" s="794"/>
      <c r="M64" s="794"/>
      <c r="N64" s="794"/>
      <c r="O64" s="794"/>
      <c r="P64" s="794"/>
      <c r="Q64" s="794"/>
      <c r="R64" s="794"/>
      <c r="S64" s="794"/>
      <c r="T64" s="794"/>
      <c r="U64" s="794"/>
      <c r="V64" s="794"/>
      <c r="W64" s="794"/>
      <c r="X64" s="794"/>
      <c r="Y64" s="794"/>
      <c r="Z64" s="794"/>
    </row>
    <row r="65" spans="1:26" ht="45" hidden="1" x14ac:dyDescent="0.2">
      <c r="A65" s="792">
        <v>5</v>
      </c>
      <c r="B65" s="793" t="s">
        <v>467</v>
      </c>
      <c r="C65" s="794" t="s">
        <v>474</v>
      </c>
      <c r="D65" s="794"/>
      <c r="E65" s="794"/>
      <c r="F65" s="768">
        <f>'[1]Bieu 06-CH'!D64</f>
        <v>0</v>
      </c>
      <c r="G65" s="794"/>
      <c r="H65" s="794"/>
      <c r="I65" s="794"/>
      <c r="J65" s="794"/>
      <c r="K65" s="794"/>
      <c r="L65" s="794"/>
      <c r="M65" s="794"/>
      <c r="N65" s="794"/>
      <c r="O65" s="794"/>
      <c r="P65" s="794"/>
      <c r="Q65" s="794"/>
      <c r="R65" s="794"/>
      <c r="S65" s="794"/>
      <c r="T65" s="794"/>
      <c r="U65" s="794"/>
      <c r="V65" s="794"/>
      <c r="W65" s="794"/>
      <c r="X65" s="794"/>
      <c r="Y65" s="794"/>
      <c r="Z65" s="794"/>
    </row>
    <row r="66" spans="1:26" ht="15" hidden="1" x14ac:dyDescent="0.2">
      <c r="A66" s="792">
        <v>6</v>
      </c>
      <c r="B66" s="793" t="s">
        <v>109</v>
      </c>
      <c r="C66" s="794" t="s">
        <v>475</v>
      </c>
      <c r="D66" s="794"/>
      <c r="E66" s="794"/>
      <c r="F66" s="768">
        <f>'[1]Bieu 06-CH'!D65</f>
        <v>0</v>
      </c>
      <c r="G66" s="794"/>
      <c r="H66" s="794"/>
      <c r="I66" s="794"/>
      <c r="J66" s="794"/>
      <c r="K66" s="794"/>
      <c r="L66" s="794"/>
      <c r="M66" s="794"/>
      <c r="N66" s="794"/>
      <c r="O66" s="794"/>
      <c r="P66" s="794"/>
      <c r="Q66" s="794"/>
      <c r="R66" s="794"/>
      <c r="S66" s="794"/>
      <c r="T66" s="794"/>
      <c r="U66" s="794"/>
      <c r="V66" s="794"/>
      <c r="W66" s="794"/>
      <c r="X66" s="794"/>
      <c r="Y66" s="794"/>
      <c r="Z66" s="794"/>
    </row>
    <row r="67" spans="1:26" ht="30" hidden="1" x14ac:dyDescent="0.2">
      <c r="A67" s="792">
        <v>7</v>
      </c>
      <c r="B67" s="793" t="s">
        <v>471</v>
      </c>
      <c r="C67" s="794" t="s">
        <v>476</v>
      </c>
      <c r="D67" s="794"/>
      <c r="E67" s="794"/>
      <c r="F67" s="768">
        <f>'[1]Bieu 06-CH'!D66</f>
        <v>0</v>
      </c>
      <c r="G67" s="794"/>
      <c r="H67" s="794"/>
      <c r="I67" s="794"/>
      <c r="J67" s="794"/>
      <c r="K67" s="794"/>
      <c r="L67" s="794"/>
      <c r="M67" s="794"/>
      <c r="N67" s="794"/>
      <c r="O67" s="794"/>
      <c r="P67" s="794"/>
      <c r="Q67" s="794"/>
      <c r="R67" s="794"/>
      <c r="S67" s="794"/>
      <c r="T67" s="794"/>
      <c r="U67" s="794"/>
      <c r="V67" s="794"/>
      <c r="W67" s="794"/>
      <c r="X67" s="794"/>
      <c r="Y67" s="794"/>
      <c r="Z67" s="794"/>
    </row>
    <row r="68" spans="1:26" ht="30" hidden="1" x14ac:dyDescent="0.2">
      <c r="A68" s="792">
        <v>8</v>
      </c>
      <c r="B68" s="793" t="s">
        <v>472</v>
      </c>
      <c r="C68" s="794" t="s">
        <v>478</v>
      </c>
      <c r="D68" s="794"/>
      <c r="E68" s="794"/>
      <c r="F68" s="768">
        <f>'[1]Bieu 06-CH'!D67</f>
        <v>0</v>
      </c>
      <c r="G68" s="794"/>
      <c r="H68" s="794"/>
      <c r="I68" s="794"/>
      <c r="J68" s="794"/>
      <c r="K68" s="794"/>
      <c r="L68" s="794"/>
      <c r="M68" s="794"/>
      <c r="N68" s="794"/>
      <c r="O68" s="794"/>
      <c r="P68" s="794"/>
      <c r="Q68" s="794"/>
      <c r="R68" s="794"/>
      <c r="S68" s="794"/>
      <c r="T68" s="794"/>
      <c r="U68" s="794"/>
      <c r="V68" s="794"/>
      <c r="W68" s="794"/>
      <c r="X68" s="794"/>
      <c r="Y68" s="794"/>
      <c r="Z68" s="794"/>
    </row>
    <row r="69" spans="1:26" ht="30" hidden="1" x14ac:dyDescent="0.2">
      <c r="A69" s="792">
        <v>9</v>
      </c>
      <c r="B69" s="793" t="s">
        <v>468</v>
      </c>
      <c r="C69" s="794" t="s">
        <v>479</v>
      </c>
      <c r="D69" s="794"/>
      <c r="E69" s="794"/>
      <c r="F69" s="768">
        <f>'[1]Bieu 06-CH'!D68</f>
        <v>0</v>
      </c>
      <c r="G69" s="794"/>
      <c r="H69" s="794"/>
      <c r="I69" s="794"/>
      <c r="J69" s="794"/>
      <c r="K69" s="794"/>
      <c r="L69" s="794"/>
      <c r="M69" s="794"/>
      <c r="N69" s="794"/>
      <c r="O69" s="794"/>
      <c r="P69" s="794"/>
      <c r="Q69" s="794"/>
      <c r="R69" s="794"/>
      <c r="S69" s="794"/>
      <c r="T69" s="794"/>
      <c r="U69" s="794"/>
      <c r="V69" s="794"/>
      <c r="W69" s="794"/>
      <c r="X69" s="794"/>
      <c r="Y69" s="794"/>
      <c r="Z69" s="794"/>
    </row>
    <row r="70" spans="1:26" ht="15" hidden="1" x14ac:dyDescent="0.2">
      <c r="A70" s="792">
        <v>10</v>
      </c>
      <c r="B70" s="793" t="s">
        <v>469</v>
      </c>
      <c r="C70" s="794" t="s">
        <v>477</v>
      </c>
      <c r="D70" s="794"/>
      <c r="E70" s="794"/>
      <c r="F70" s="768">
        <f>'[1]Bieu 06-CH'!D69</f>
        <v>0</v>
      </c>
      <c r="G70" s="794"/>
      <c r="H70" s="794"/>
      <c r="I70" s="794"/>
      <c r="J70" s="794"/>
      <c r="K70" s="794"/>
      <c r="L70" s="794"/>
      <c r="M70" s="794"/>
      <c r="N70" s="794"/>
      <c r="O70" s="794"/>
      <c r="P70" s="794"/>
      <c r="Q70" s="794"/>
      <c r="R70" s="794"/>
      <c r="S70" s="794"/>
      <c r="T70" s="794"/>
      <c r="U70" s="794"/>
      <c r="V70" s="794"/>
      <c r="W70" s="794"/>
      <c r="X70" s="794"/>
      <c r="Y70" s="794"/>
      <c r="Z70" s="794"/>
    </row>
    <row r="71" spans="1:26" ht="30" hidden="1" x14ac:dyDescent="0.2">
      <c r="A71" s="792">
        <v>11</v>
      </c>
      <c r="B71" s="793" t="s">
        <v>152</v>
      </c>
      <c r="C71" s="794" t="s">
        <v>480</v>
      </c>
      <c r="D71" s="794"/>
      <c r="E71" s="794"/>
      <c r="F71" s="768">
        <f>'[1]Bieu 06-CH'!D70</f>
        <v>0</v>
      </c>
      <c r="G71" s="794"/>
      <c r="H71" s="794"/>
      <c r="I71" s="794"/>
      <c r="J71" s="794"/>
      <c r="K71" s="794"/>
      <c r="L71" s="794"/>
      <c r="M71" s="794"/>
      <c r="N71" s="794"/>
      <c r="O71" s="794"/>
      <c r="P71" s="794"/>
      <c r="Q71" s="794"/>
      <c r="R71" s="794"/>
      <c r="S71" s="794"/>
      <c r="T71" s="794"/>
      <c r="U71" s="794"/>
      <c r="V71" s="794"/>
      <c r="W71" s="794"/>
      <c r="X71" s="794"/>
      <c r="Y71" s="794"/>
      <c r="Z71" s="794"/>
    </row>
    <row r="72" spans="1:26" ht="15" hidden="1" x14ac:dyDescent="0.2">
      <c r="A72" s="792">
        <v>12</v>
      </c>
      <c r="B72" s="793" t="s">
        <v>489</v>
      </c>
      <c r="C72" s="794" t="s">
        <v>481</v>
      </c>
      <c r="D72" s="794"/>
      <c r="E72" s="794"/>
      <c r="F72" s="768">
        <f>'[1]Bieu 06-CH'!D71</f>
        <v>0</v>
      </c>
      <c r="G72" s="794"/>
      <c r="H72" s="794"/>
      <c r="I72" s="794"/>
      <c r="J72" s="794"/>
      <c r="K72" s="794"/>
      <c r="L72" s="794"/>
      <c r="M72" s="794"/>
      <c r="N72" s="794"/>
      <c r="O72" s="794"/>
      <c r="P72" s="794"/>
      <c r="Q72" s="794"/>
      <c r="R72" s="794"/>
      <c r="S72" s="794"/>
      <c r="T72" s="794"/>
      <c r="U72" s="794"/>
      <c r="V72" s="794"/>
      <c r="W72" s="794"/>
      <c r="X72" s="794"/>
      <c r="Y72" s="794"/>
      <c r="Z72" s="794"/>
    </row>
    <row r="73" spans="1:26" ht="30" hidden="1" x14ac:dyDescent="0.2">
      <c r="A73" s="792">
        <v>13</v>
      </c>
      <c r="B73" s="793" t="s">
        <v>110</v>
      </c>
      <c r="C73" s="794" t="s">
        <v>482</v>
      </c>
      <c r="D73" s="794"/>
      <c r="E73" s="794"/>
      <c r="F73" s="768">
        <f>'[1]Bieu 06-CH'!D72</f>
        <v>0</v>
      </c>
      <c r="G73" s="794"/>
      <c r="H73" s="794"/>
      <c r="I73" s="794"/>
      <c r="J73" s="794"/>
      <c r="K73" s="794"/>
      <c r="L73" s="794"/>
      <c r="M73" s="794"/>
      <c r="N73" s="794"/>
      <c r="O73" s="794"/>
      <c r="P73" s="794"/>
      <c r="Q73" s="794"/>
      <c r="R73" s="794"/>
      <c r="S73" s="794"/>
      <c r="T73" s="794"/>
      <c r="U73" s="794"/>
      <c r="V73" s="794"/>
      <c r="W73" s="794"/>
      <c r="X73" s="794"/>
      <c r="Y73" s="794"/>
      <c r="Z73" s="794"/>
    </row>
  </sheetData>
  <mergeCells count="8">
    <mergeCell ref="A1:D1"/>
    <mergeCell ref="A2:Z2"/>
    <mergeCell ref="V3:Z3"/>
    <mergeCell ref="A4:A5"/>
    <mergeCell ref="B4:B5"/>
    <mergeCell ref="C4:C5"/>
    <mergeCell ref="D4:D5"/>
    <mergeCell ref="F4:Z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1"/>
  <sheetViews>
    <sheetView workbookViewId="0">
      <selection activeCell="A8" sqref="A8"/>
    </sheetView>
  </sheetViews>
  <sheetFormatPr defaultRowHeight="12.75" x14ac:dyDescent="0.2"/>
  <cols>
    <col min="1" max="1" width="4.140625" customWidth="1"/>
    <col min="2" max="2" width="28.85546875" customWidth="1"/>
    <col min="3" max="3" width="11.140625" customWidth="1"/>
    <col min="4" max="4" width="7.42578125" customWidth="1"/>
    <col min="5" max="5" width="6.85546875" customWidth="1"/>
    <col min="6" max="24" width="6.28515625" customWidth="1"/>
    <col min="25" max="25" width="8" customWidth="1"/>
  </cols>
  <sheetData>
    <row r="1" spans="1:25" x14ac:dyDescent="0.2">
      <c r="A1" s="1142" t="s">
        <v>236</v>
      </c>
      <c r="B1" s="1142"/>
      <c r="C1" s="6"/>
      <c r="D1" s="6"/>
      <c r="E1" s="795"/>
      <c r="F1" s="795"/>
      <c r="G1" s="795"/>
      <c r="H1" s="795"/>
      <c r="I1" s="795"/>
      <c r="J1" s="795"/>
      <c r="K1" s="795"/>
      <c r="L1" s="795"/>
      <c r="M1" s="795"/>
      <c r="N1" s="795"/>
      <c r="O1" s="795"/>
      <c r="P1" s="795"/>
      <c r="Q1" s="795"/>
      <c r="R1" s="795"/>
      <c r="S1" s="6"/>
      <c r="T1" s="6"/>
      <c r="U1" s="6"/>
      <c r="V1" s="6"/>
      <c r="W1" s="6"/>
      <c r="X1" s="6"/>
      <c r="Y1" s="6"/>
    </row>
    <row r="2" spans="1:25" x14ac:dyDescent="0.2">
      <c r="A2" s="1143" t="s">
        <v>644</v>
      </c>
      <c r="B2" s="1143"/>
      <c r="C2" s="1143"/>
      <c r="D2" s="1143"/>
      <c r="E2" s="1143"/>
      <c r="F2" s="1143"/>
      <c r="G2" s="1143"/>
      <c r="H2" s="1143"/>
      <c r="I2" s="1143"/>
      <c r="J2" s="1143"/>
      <c r="K2" s="1143"/>
      <c r="L2" s="1143"/>
      <c r="M2" s="1143"/>
      <c r="N2" s="1143"/>
      <c r="O2" s="1143"/>
      <c r="P2" s="1143"/>
      <c r="Q2" s="1143"/>
      <c r="R2" s="1143"/>
      <c r="S2" s="1143"/>
      <c r="T2" s="1143"/>
      <c r="U2" s="1143"/>
      <c r="V2" s="1143"/>
      <c r="W2" s="1143"/>
      <c r="X2" s="1143"/>
      <c r="Y2" s="1143"/>
    </row>
    <row r="3" spans="1:25" x14ac:dyDescent="0.2">
      <c r="A3" s="6"/>
      <c r="B3" s="796"/>
      <c r="C3" s="6"/>
      <c r="D3" s="797"/>
      <c r="E3" s="795"/>
      <c r="F3" s="795"/>
      <c r="G3" s="795"/>
      <c r="H3" s="795"/>
      <c r="I3" s="795"/>
      <c r="J3" s="795"/>
      <c r="K3" s="795"/>
      <c r="L3" s="795"/>
      <c r="M3" s="795"/>
      <c r="N3" s="795"/>
      <c r="O3" s="795"/>
      <c r="P3" s="795"/>
      <c r="Q3" s="795"/>
      <c r="R3" s="795"/>
      <c r="S3" s="6"/>
      <c r="T3" s="6"/>
      <c r="U3" s="1144" t="s">
        <v>32</v>
      </c>
      <c r="V3" s="1144"/>
      <c r="W3" s="1144"/>
      <c r="X3" s="1144"/>
      <c r="Y3" s="1144"/>
    </row>
    <row r="4" spans="1:25" x14ac:dyDescent="0.2">
      <c r="A4" s="1145" t="s">
        <v>20</v>
      </c>
      <c r="B4" s="1147" t="s">
        <v>645</v>
      </c>
      <c r="C4" s="1147" t="s">
        <v>24</v>
      </c>
      <c r="D4" s="1145" t="s">
        <v>506</v>
      </c>
      <c r="E4" s="1149" t="s">
        <v>181</v>
      </c>
      <c r="F4" s="1150"/>
      <c r="G4" s="1150"/>
      <c r="H4" s="1150"/>
      <c r="I4" s="1150"/>
      <c r="J4" s="1150"/>
      <c r="K4" s="1150"/>
      <c r="L4" s="1150"/>
      <c r="M4" s="1150"/>
      <c r="N4" s="1150"/>
      <c r="O4" s="1150"/>
      <c r="P4" s="1150"/>
      <c r="Q4" s="1150"/>
      <c r="R4" s="1150"/>
      <c r="S4" s="1150"/>
      <c r="T4" s="1150"/>
      <c r="U4" s="1150"/>
      <c r="V4" s="1150"/>
      <c r="W4" s="1150"/>
      <c r="X4" s="1150"/>
      <c r="Y4" s="1151"/>
    </row>
    <row r="5" spans="1:25" ht="51" x14ac:dyDescent="0.2">
      <c r="A5" s="1146"/>
      <c r="B5" s="1148"/>
      <c r="C5" s="1148"/>
      <c r="D5" s="1146"/>
      <c r="E5" s="798" t="s">
        <v>564</v>
      </c>
      <c r="F5" s="798" t="s">
        <v>565</v>
      </c>
      <c r="G5" s="798" t="s">
        <v>566</v>
      </c>
      <c r="H5" s="798" t="s">
        <v>567</v>
      </c>
      <c r="I5" s="798" t="s">
        <v>568</v>
      </c>
      <c r="J5" s="798" t="s">
        <v>569</v>
      </c>
      <c r="K5" s="798" t="s">
        <v>570</v>
      </c>
      <c r="L5" s="798" t="s">
        <v>571</v>
      </c>
      <c r="M5" s="798" t="s">
        <v>572</v>
      </c>
      <c r="N5" s="798" t="s">
        <v>573</v>
      </c>
      <c r="O5" s="798" t="s">
        <v>574</v>
      </c>
      <c r="P5" s="798" t="s">
        <v>575</v>
      </c>
      <c r="Q5" s="798" t="s">
        <v>576</v>
      </c>
      <c r="R5" s="798" t="s">
        <v>577</v>
      </c>
      <c r="S5" s="799" t="s">
        <v>578</v>
      </c>
      <c r="T5" s="799" t="s">
        <v>579</v>
      </c>
      <c r="U5" s="798" t="s">
        <v>580</v>
      </c>
      <c r="V5" s="798" t="s">
        <v>581</v>
      </c>
      <c r="W5" s="798" t="s">
        <v>582</v>
      </c>
      <c r="X5" s="798" t="s">
        <v>583</v>
      </c>
      <c r="Y5" s="798" t="s">
        <v>584</v>
      </c>
    </row>
    <row r="6" spans="1:25" x14ac:dyDescent="0.2">
      <c r="A6" s="800">
        <v>-1</v>
      </c>
      <c r="B6" s="800">
        <v>-2</v>
      </c>
      <c r="C6" s="800">
        <v>-3</v>
      </c>
      <c r="D6" s="800">
        <v>-4</v>
      </c>
      <c r="E6" s="800">
        <v>-5</v>
      </c>
      <c r="F6" s="800">
        <v>-6</v>
      </c>
      <c r="G6" s="800">
        <v>-7</v>
      </c>
      <c r="H6" s="800">
        <v>-8</v>
      </c>
      <c r="I6" s="800">
        <v>-9</v>
      </c>
      <c r="J6" s="800">
        <v>-10</v>
      </c>
      <c r="K6" s="800">
        <v>-11</v>
      </c>
      <c r="L6" s="800">
        <v>-12</v>
      </c>
      <c r="M6" s="800">
        <v>-13</v>
      </c>
      <c r="N6" s="800">
        <v>-14</v>
      </c>
      <c r="O6" s="800">
        <v>-15</v>
      </c>
      <c r="P6" s="800">
        <v>-16</v>
      </c>
      <c r="Q6" s="800">
        <v>-17</v>
      </c>
      <c r="R6" s="800">
        <v>-18</v>
      </c>
      <c r="S6" s="800">
        <v>-19</v>
      </c>
      <c r="T6" s="800">
        <v>-20</v>
      </c>
      <c r="U6" s="800">
        <v>-21</v>
      </c>
      <c r="V6" s="800">
        <v>-22</v>
      </c>
      <c r="W6" s="800">
        <v>-23</v>
      </c>
      <c r="X6" s="800">
        <v>-24</v>
      </c>
      <c r="Y6" s="800">
        <v>-25</v>
      </c>
    </row>
    <row r="7" spans="1:25" ht="25.5" x14ac:dyDescent="0.2">
      <c r="A7" s="801">
        <v>1</v>
      </c>
      <c r="B7" s="802" t="s">
        <v>178</v>
      </c>
      <c r="C7" s="803" t="s">
        <v>60</v>
      </c>
      <c r="D7" s="804">
        <f>[22]BCC2022!Z9</f>
        <v>622.69999999999993</v>
      </c>
      <c r="E7" s="804">
        <f>'[1]Bieu 07-CH'!D7</f>
        <v>15.760000000000003</v>
      </c>
      <c r="F7" s="804">
        <f>'[2]Bieu 07-CH'!D7</f>
        <v>43.66</v>
      </c>
      <c r="G7" s="804">
        <f>'[3]Bieu 07-CH'!D7</f>
        <v>31.5</v>
      </c>
      <c r="H7" s="804">
        <f>'[4]Bieu 07-CH'!D7</f>
        <v>21.630000000000003</v>
      </c>
      <c r="I7" s="804">
        <f>'[5]Bieu 07-CH'!D7</f>
        <v>23.5</v>
      </c>
      <c r="J7" s="804">
        <f>'[6]Bieu 07-CH'!D7</f>
        <v>3.27</v>
      </c>
      <c r="K7" s="804">
        <f>'[7]Bieu 07-CH'!D7</f>
        <v>12.5</v>
      </c>
      <c r="L7" s="804">
        <f>'[8]Bieu 07-CH'!D7</f>
        <v>18.8</v>
      </c>
      <c r="M7" s="804">
        <f>'[9]Bieu 07-CH'!D7</f>
        <v>5.97</v>
      </c>
      <c r="N7" s="804">
        <f>'[10]Bieu 07-CH'!D7</f>
        <v>45.16</v>
      </c>
      <c r="O7" s="804">
        <f>'[11]Bieu 07-CH'!D7</f>
        <v>3.52</v>
      </c>
      <c r="P7" s="804">
        <f>'[12]Bieu 07-CH'!D7</f>
        <v>34.619999999999997</v>
      </c>
      <c r="Q7" s="804">
        <f>'[13]Bieu 07-CH'!D7</f>
        <v>10.45</v>
      </c>
      <c r="R7" s="804">
        <f>'[14]Bieu 07-CH'!D7</f>
        <v>38.290000000000006</v>
      </c>
      <c r="S7" s="804">
        <f>'[15]Bieu 07-CH'!D7</f>
        <v>22.270000000000003</v>
      </c>
      <c r="T7" s="804">
        <f>'[16]Bieu 07-CH'!D7</f>
        <v>12.14</v>
      </c>
      <c r="U7" s="804">
        <f>'[17]Bieu 07-CH'!D7</f>
        <v>18.36</v>
      </c>
      <c r="V7" s="804">
        <f>'[18]Bieu 07-CH'!D7</f>
        <v>178.27999999999997</v>
      </c>
      <c r="W7" s="804">
        <f>'[19]Bieu 07-CH'!D7</f>
        <v>39.580000000000005</v>
      </c>
      <c r="X7" s="804">
        <f>'[20]Bieu 07-CH'!D7</f>
        <v>39.18</v>
      </c>
      <c r="Y7" s="804">
        <f>'[21]Bieu 07-CH'!D7</f>
        <v>3.3599999999999994</v>
      </c>
    </row>
    <row r="8" spans="1:25" x14ac:dyDescent="0.2">
      <c r="A8" s="805"/>
      <c r="B8" s="806" t="s">
        <v>43</v>
      </c>
      <c r="C8" s="807"/>
      <c r="D8" s="808"/>
      <c r="E8" s="808"/>
      <c r="F8" s="808"/>
      <c r="G8" s="808"/>
      <c r="H8" s="808"/>
      <c r="I8" s="808"/>
      <c r="J8" s="808"/>
      <c r="K8" s="808"/>
      <c r="L8" s="808"/>
      <c r="M8" s="808"/>
      <c r="N8" s="808"/>
      <c r="O8" s="808"/>
      <c r="P8" s="808"/>
      <c r="Q8" s="808"/>
      <c r="R8" s="808"/>
      <c r="S8" s="808"/>
      <c r="T8" s="808"/>
      <c r="U8" s="808"/>
      <c r="V8" s="808"/>
      <c r="W8" s="808"/>
      <c r="X8" s="808"/>
      <c r="Y8" s="808"/>
    </row>
    <row r="9" spans="1:25" x14ac:dyDescent="0.2">
      <c r="A9" s="809" t="s">
        <v>5</v>
      </c>
      <c r="B9" s="810" t="s">
        <v>632</v>
      </c>
      <c r="C9" s="811" t="s">
        <v>104</v>
      </c>
      <c r="D9" s="808">
        <f>[22]BCC2022!Z10</f>
        <v>249.92999999999998</v>
      </c>
      <c r="E9" s="808">
        <f>'[1]Bieu 07-CH'!D9</f>
        <v>4.8900000000000006</v>
      </c>
      <c r="F9" s="808">
        <f>'[2]Bieu 07-CH'!D9</f>
        <v>0</v>
      </c>
      <c r="G9" s="808">
        <f>'[3]Bieu 07-CH'!D9</f>
        <v>3.9600000000000004</v>
      </c>
      <c r="H9" s="808">
        <f>'[4]Bieu 07-CH'!D9</f>
        <v>3.23</v>
      </c>
      <c r="I9" s="808">
        <f>'[5]Bieu 07-CH'!D9</f>
        <v>0</v>
      </c>
      <c r="J9" s="808">
        <f>'[6]Bieu 07-CH'!D9</f>
        <v>2.3400000000000003</v>
      </c>
      <c r="K9" s="808">
        <f>'[7]Bieu 07-CH'!D9</f>
        <v>0</v>
      </c>
      <c r="L9" s="808">
        <f>'[8]Bieu 07-CH'!D9</f>
        <v>0</v>
      </c>
      <c r="M9" s="808">
        <f>'[9]Bieu 07-CH'!D9</f>
        <v>1.5</v>
      </c>
      <c r="N9" s="808">
        <f>'[10]Bieu 07-CH'!D9</f>
        <v>1.1800000000000002</v>
      </c>
      <c r="O9" s="808">
        <f>'[11]Bieu 07-CH'!D9</f>
        <v>0</v>
      </c>
      <c r="P9" s="808">
        <f>'[12]Bieu 07-CH'!D9</f>
        <v>30</v>
      </c>
      <c r="Q9" s="808">
        <f>'[13]Bieu 07-CH'!D9</f>
        <v>2.3000000000000003</v>
      </c>
      <c r="R9" s="808">
        <f>'[14]Bieu 07-CH'!D9</f>
        <v>0.4</v>
      </c>
      <c r="S9" s="808">
        <f>'[15]Bieu 07-CH'!D9</f>
        <v>0.63</v>
      </c>
      <c r="T9" s="808">
        <f>'[16]Bieu 07-CH'!D9</f>
        <v>1.8</v>
      </c>
      <c r="U9" s="808">
        <f>'[17]Bieu 07-CH'!D9</f>
        <v>1.52</v>
      </c>
      <c r="V9" s="808">
        <f>'[18]Bieu 07-CH'!D9</f>
        <v>169.34</v>
      </c>
      <c r="W9" s="808">
        <f>'[19]Bieu 07-CH'!D9</f>
        <v>24.19</v>
      </c>
      <c r="X9" s="808">
        <f>'[20]Bieu 07-CH'!D9</f>
        <v>0.3</v>
      </c>
      <c r="Y9" s="808">
        <f>'[21]Bieu 07-CH'!D9</f>
        <v>2.2999999999999998</v>
      </c>
    </row>
    <row r="10" spans="1:25" ht="25.5" x14ac:dyDescent="0.2">
      <c r="A10" s="812"/>
      <c r="B10" s="813" t="s">
        <v>83</v>
      </c>
      <c r="C10" s="811" t="s">
        <v>73</v>
      </c>
      <c r="D10" s="814">
        <f>[22]BCC2022!Z11</f>
        <v>244.73</v>
      </c>
      <c r="E10" s="808">
        <f>'[1]Bieu 07-CH'!D10</f>
        <v>4.45</v>
      </c>
      <c r="F10" s="808">
        <f>'[2]Bieu 07-CH'!D10</f>
        <v>0</v>
      </c>
      <c r="G10" s="808">
        <f>'[3]Bieu 07-CH'!D10</f>
        <v>3.9600000000000004</v>
      </c>
      <c r="H10" s="808">
        <f>'[4]Bieu 07-CH'!D10</f>
        <v>3.23</v>
      </c>
      <c r="I10" s="808">
        <f>'[5]Bieu 07-CH'!D10</f>
        <v>0</v>
      </c>
      <c r="J10" s="808">
        <f>'[6]Bieu 07-CH'!D10</f>
        <v>2.3400000000000003</v>
      </c>
      <c r="K10" s="808">
        <f>'[7]Bieu 07-CH'!D10</f>
        <v>0</v>
      </c>
      <c r="L10" s="808">
        <f>'[8]Bieu 07-CH'!D10</f>
        <v>0</v>
      </c>
      <c r="M10" s="808">
        <f>'[9]Bieu 07-CH'!D10</f>
        <v>1.5</v>
      </c>
      <c r="N10" s="808">
        <f>'[10]Bieu 07-CH'!D10</f>
        <v>1.1800000000000002</v>
      </c>
      <c r="O10" s="808">
        <f>'[11]Bieu 07-CH'!D10</f>
        <v>0</v>
      </c>
      <c r="P10" s="808">
        <f>'[12]Bieu 07-CH'!D10</f>
        <v>30</v>
      </c>
      <c r="Q10" s="808">
        <f>'[13]Bieu 07-CH'!D10</f>
        <v>2.12</v>
      </c>
      <c r="R10" s="808">
        <f>'[14]Bieu 07-CH'!D10</f>
        <v>0</v>
      </c>
      <c r="S10" s="808">
        <f>'[15]Bieu 07-CH'!D10</f>
        <v>0.63</v>
      </c>
      <c r="T10" s="808">
        <f>'[16]Bieu 07-CH'!D10</f>
        <v>1.8</v>
      </c>
      <c r="U10" s="808">
        <f>'[17]Bieu 07-CH'!D10</f>
        <v>1.52</v>
      </c>
      <c r="V10" s="808">
        <f>'[18]Bieu 07-CH'!D10</f>
        <v>169</v>
      </c>
      <c r="W10" s="808">
        <f>'[19]Bieu 07-CH'!D10</f>
        <v>24.19</v>
      </c>
      <c r="X10" s="808">
        <f>'[20]Bieu 07-CH'!D10</f>
        <v>0.3</v>
      </c>
      <c r="Y10" s="808">
        <f>'[21]Bieu 07-CH'!D10</f>
        <v>2.2999999999999998</v>
      </c>
    </row>
    <row r="11" spans="1:25" x14ac:dyDescent="0.2">
      <c r="A11" s="809" t="s">
        <v>6</v>
      </c>
      <c r="B11" s="810" t="s">
        <v>113</v>
      </c>
      <c r="C11" s="811" t="s">
        <v>79</v>
      </c>
      <c r="D11" s="808">
        <f>[22]BCC2022!Z13</f>
        <v>121.53000000000002</v>
      </c>
      <c r="E11" s="808">
        <f>'[1]Bieu 07-CH'!D11</f>
        <v>7.53</v>
      </c>
      <c r="F11" s="808">
        <f>'[2]Bieu 07-CH'!D11</f>
        <v>8.4</v>
      </c>
      <c r="G11" s="808">
        <f>'[3]Bieu 07-CH'!D11</f>
        <v>5.8100000000000005</v>
      </c>
      <c r="H11" s="808">
        <f>'[4]Bieu 07-CH'!D11</f>
        <v>6.4</v>
      </c>
      <c r="I11" s="808">
        <f>'[5]Bieu 07-CH'!D11</f>
        <v>4.5</v>
      </c>
      <c r="J11" s="808">
        <f>'[6]Bieu 07-CH'!D11</f>
        <v>0.28000000000000003</v>
      </c>
      <c r="K11" s="808">
        <f>'[7]Bieu 07-CH'!D11</f>
        <v>4.7</v>
      </c>
      <c r="L11" s="808">
        <f>'[8]Bieu 07-CH'!D11</f>
        <v>5.3</v>
      </c>
      <c r="M11" s="808">
        <f>'[9]Bieu 07-CH'!D11</f>
        <v>3.02</v>
      </c>
      <c r="N11" s="808">
        <f>'[10]Bieu 07-CH'!D11</f>
        <v>11.029999999999998</v>
      </c>
      <c r="O11" s="808">
        <f>'[11]Bieu 07-CH'!D11</f>
        <v>0</v>
      </c>
      <c r="P11" s="808">
        <f>'[12]Bieu 07-CH'!D11</f>
        <v>4</v>
      </c>
      <c r="Q11" s="808">
        <f>'[13]Bieu 07-CH'!D11</f>
        <v>5.04</v>
      </c>
      <c r="R11" s="808">
        <f>'[14]Bieu 07-CH'!D11</f>
        <v>15.14</v>
      </c>
      <c r="S11" s="808">
        <f>'[15]Bieu 07-CH'!D11</f>
        <v>5.69</v>
      </c>
      <c r="T11" s="808">
        <f>'[16]Bieu 07-CH'!D11</f>
        <v>3.44</v>
      </c>
      <c r="U11" s="808">
        <f>'[17]Bieu 07-CH'!D11</f>
        <v>14.709999999999999</v>
      </c>
      <c r="V11" s="808">
        <f>'[18]Bieu 07-CH'!D11</f>
        <v>4.3899999999999997</v>
      </c>
      <c r="W11" s="808">
        <f>'[19]Bieu 07-CH'!D11</f>
        <v>3.5</v>
      </c>
      <c r="X11" s="808">
        <f>'[20]Bieu 07-CH'!D11</f>
        <v>7.7</v>
      </c>
      <c r="Y11" s="808">
        <f>'[21]Bieu 07-CH'!D11</f>
        <v>0.4</v>
      </c>
    </row>
    <row r="12" spans="1:25" x14ac:dyDescent="0.2">
      <c r="A12" s="805" t="s">
        <v>7</v>
      </c>
      <c r="B12" s="815" t="s">
        <v>39</v>
      </c>
      <c r="C12" s="807" t="s">
        <v>61</v>
      </c>
      <c r="D12" s="808">
        <f>[22]BCC2022!Z14</f>
        <v>76.970000000000013</v>
      </c>
      <c r="E12" s="808">
        <f>'[1]Bieu 07-CH'!D12</f>
        <v>3.2800000000000002</v>
      </c>
      <c r="F12" s="808">
        <f>'[2]Bieu 07-CH'!D12</f>
        <v>5.36</v>
      </c>
      <c r="G12" s="808">
        <f>'[3]Bieu 07-CH'!D12</f>
        <v>3.68</v>
      </c>
      <c r="H12" s="808">
        <f>'[4]Bieu 07-CH'!D12</f>
        <v>12</v>
      </c>
      <c r="I12" s="808">
        <f>'[5]Bieu 07-CH'!D12</f>
        <v>3</v>
      </c>
      <c r="J12" s="808">
        <f>'[6]Bieu 07-CH'!D12</f>
        <v>0.65</v>
      </c>
      <c r="K12" s="808">
        <f>'[7]Bieu 07-CH'!D12</f>
        <v>2.8</v>
      </c>
      <c r="L12" s="808">
        <f>'[8]Bieu 07-CH'!D12</f>
        <v>4.5</v>
      </c>
      <c r="M12" s="808">
        <f>'[9]Bieu 07-CH'!D12</f>
        <v>1.45</v>
      </c>
      <c r="N12" s="808">
        <f>'[10]Bieu 07-CH'!D12</f>
        <v>5.15</v>
      </c>
      <c r="O12" s="808">
        <f>'[11]Bieu 07-CH'!D12</f>
        <v>2.92</v>
      </c>
      <c r="P12" s="808">
        <f>'[12]Bieu 07-CH'!D12</f>
        <v>0.62</v>
      </c>
      <c r="Q12" s="808">
        <f>'[13]Bieu 07-CH'!D12</f>
        <v>1.79</v>
      </c>
      <c r="R12" s="808">
        <f>'[14]Bieu 07-CH'!D12</f>
        <v>5.95</v>
      </c>
      <c r="S12" s="808">
        <f>'[15]Bieu 07-CH'!D12</f>
        <v>4.58</v>
      </c>
      <c r="T12" s="808">
        <f>'[16]Bieu 07-CH'!D12</f>
        <v>0.5</v>
      </c>
      <c r="U12" s="808">
        <f>'[17]Bieu 07-CH'!D12</f>
        <v>2.11</v>
      </c>
      <c r="V12" s="808">
        <f>'[18]Bieu 07-CH'!D12</f>
        <v>3.45</v>
      </c>
      <c r="W12" s="808">
        <f>'[19]Bieu 07-CH'!D12</f>
        <v>6.5000000000000009</v>
      </c>
      <c r="X12" s="808">
        <f>'[20]Bieu 07-CH'!D12</f>
        <v>6.02</v>
      </c>
      <c r="Y12" s="808">
        <f>'[21]Bieu 07-CH'!D12</f>
        <v>0.36</v>
      </c>
    </row>
    <row r="13" spans="1:25" x14ac:dyDescent="0.2">
      <c r="A13" s="805" t="s">
        <v>8</v>
      </c>
      <c r="B13" s="810" t="s">
        <v>15</v>
      </c>
      <c r="C13" s="807" t="s">
        <v>62</v>
      </c>
      <c r="D13" s="808">
        <f>[22]BCC2022!Z15</f>
        <v>0</v>
      </c>
      <c r="E13" s="808">
        <f>'[1]Bieu 07-CH'!D13</f>
        <v>0</v>
      </c>
      <c r="F13" s="808">
        <f>'[2]Bieu 07-CH'!D13</f>
        <v>0</v>
      </c>
      <c r="G13" s="808">
        <f>'[3]Bieu 07-CH'!D13</f>
        <v>0</v>
      </c>
      <c r="H13" s="808">
        <f>'[4]Bieu 07-CH'!D13</f>
        <v>0</v>
      </c>
      <c r="I13" s="808">
        <f>'[5]Bieu 07-CH'!D13</f>
        <v>0</v>
      </c>
      <c r="J13" s="808">
        <f>'[6]Bieu 07-CH'!D13</f>
        <v>0</v>
      </c>
      <c r="K13" s="808">
        <f>'[7]Bieu 07-CH'!D13</f>
        <v>0</v>
      </c>
      <c r="L13" s="808">
        <f>'[8]Bieu 07-CH'!D13</f>
        <v>0</v>
      </c>
      <c r="M13" s="808">
        <f>'[9]Bieu 07-CH'!D13</f>
        <v>0</v>
      </c>
      <c r="N13" s="808">
        <f>'[10]Bieu 07-CH'!D13</f>
        <v>0</v>
      </c>
      <c r="O13" s="808">
        <f>'[11]Bieu 07-CH'!D13</f>
        <v>0</v>
      </c>
      <c r="P13" s="808">
        <f>'[12]Bieu 07-CH'!D13</f>
        <v>0</v>
      </c>
      <c r="Q13" s="808">
        <f>'[13]Bieu 07-CH'!D13</f>
        <v>0</v>
      </c>
      <c r="R13" s="808">
        <f>'[14]Bieu 07-CH'!D13</f>
        <v>0</v>
      </c>
      <c r="S13" s="808">
        <f>'[15]Bieu 07-CH'!D13</f>
        <v>0</v>
      </c>
      <c r="T13" s="808">
        <f>'[16]Bieu 07-CH'!D13</f>
        <v>0</v>
      </c>
      <c r="U13" s="808">
        <f>'[17]Bieu 07-CH'!D13</f>
        <v>0</v>
      </c>
      <c r="V13" s="808">
        <f>'[18]Bieu 07-CH'!D13</f>
        <v>0</v>
      </c>
      <c r="W13" s="808">
        <f>'[19]Bieu 07-CH'!D13</f>
        <v>0</v>
      </c>
      <c r="X13" s="808">
        <f>'[20]Bieu 07-CH'!D13</f>
        <v>0</v>
      </c>
      <c r="Y13" s="808">
        <f>'[21]Bieu 07-CH'!D13</f>
        <v>0</v>
      </c>
    </row>
    <row r="14" spans="1:25" x14ac:dyDescent="0.2">
      <c r="A14" s="805" t="s">
        <v>9</v>
      </c>
      <c r="B14" s="810" t="s">
        <v>16</v>
      </c>
      <c r="C14" s="807" t="s">
        <v>63</v>
      </c>
      <c r="D14" s="808">
        <f>[22]BCC2022!Z19</f>
        <v>0</v>
      </c>
      <c r="E14" s="808">
        <f>'[1]Bieu 07-CH'!D14</f>
        <v>0</v>
      </c>
      <c r="F14" s="808">
        <f>'[2]Bieu 07-CH'!D14</f>
        <v>0</v>
      </c>
      <c r="G14" s="808">
        <f>'[3]Bieu 07-CH'!D14</f>
        <v>0</v>
      </c>
      <c r="H14" s="808">
        <f>'[4]Bieu 07-CH'!D14</f>
        <v>0</v>
      </c>
      <c r="I14" s="808">
        <f>'[5]Bieu 07-CH'!D14</f>
        <v>0</v>
      </c>
      <c r="J14" s="808">
        <f>'[6]Bieu 07-CH'!D14</f>
        <v>0</v>
      </c>
      <c r="K14" s="808">
        <f>'[7]Bieu 07-CH'!D14</f>
        <v>0</v>
      </c>
      <c r="L14" s="808">
        <f>'[8]Bieu 07-CH'!D14</f>
        <v>0</v>
      </c>
      <c r="M14" s="808">
        <f>'[9]Bieu 07-CH'!D14</f>
        <v>0</v>
      </c>
      <c r="N14" s="808">
        <f>'[10]Bieu 07-CH'!D14</f>
        <v>0</v>
      </c>
      <c r="O14" s="808">
        <f>'[11]Bieu 07-CH'!D14</f>
        <v>0</v>
      </c>
      <c r="P14" s="808">
        <f>'[12]Bieu 07-CH'!D14</f>
        <v>0</v>
      </c>
      <c r="Q14" s="808">
        <f>'[13]Bieu 07-CH'!D14</f>
        <v>0</v>
      </c>
      <c r="R14" s="808">
        <f>'[14]Bieu 07-CH'!D14</f>
        <v>0</v>
      </c>
      <c r="S14" s="808">
        <f>'[15]Bieu 07-CH'!D14</f>
        <v>0</v>
      </c>
      <c r="T14" s="808">
        <f>'[16]Bieu 07-CH'!D14</f>
        <v>0</v>
      </c>
      <c r="U14" s="808">
        <f>'[17]Bieu 07-CH'!D14</f>
        <v>0</v>
      </c>
      <c r="V14" s="808">
        <f>'[18]Bieu 07-CH'!D14</f>
        <v>0</v>
      </c>
      <c r="W14" s="808">
        <f>'[19]Bieu 07-CH'!D14</f>
        <v>0</v>
      </c>
      <c r="X14" s="808">
        <f>'[20]Bieu 07-CH'!D14</f>
        <v>0</v>
      </c>
      <c r="Y14" s="808">
        <f>'[21]Bieu 07-CH'!D14</f>
        <v>0</v>
      </c>
    </row>
    <row r="15" spans="1:25" x14ac:dyDescent="0.2">
      <c r="A15" s="805" t="s">
        <v>41</v>
      </c>
      <c r="B15" s="810" t="s">
        <v>40</v>
      </c>
      <c r="C15" s="807" t="s">
        <v>64</v>
      </c>
      <c r="D15" s="808">
        <f>[22]BCC2022!Z23</f>
        <v>172.96</v>
      </c>
      <c r="E15" s="808">
        <f>'[1]Bieu 07-CH'!D15</f>
        <v>0</v>
      </c>
      <c r="F15" s="808">
        <f>'[2]Bieu 07-CH'!D15</f>
        <v>29.9</v>
      </c>
      <c r="G15" s="808">
        <f>'[3]Bieu 07-CH'!D15</f>
        <v>18.05</v>
      </c>
      <c r="H15" s="808">
        <f>'[4]Bieu 07-CH'!D15</f>
        <v>0</v>
      </c>
      <c r="I15" s="808">
        <f>'[5]Bieu 07-CH'!D15</f>
        <v>16</v>
      </c>
      <c r="J15" s="808">
        <f>'[6]Bieu 07-CH'!D15</f>
        <v>0</v>
      </c>
      <c r="K15" s="808">
        <f>'[7]Bieu 07-CH'!D15</f>
        <v>5</v>
      </c>
      <c r="L15" s="808">
        <f>'[8]Bieu 07-CH'!D15</f>
        <v>9</v>
      </c>
      <c r="M15" s="808">
        <f>'[9]Bieu 07-CH'!D15</f>
        <v>0</v>
      </c>
      <c r="N15" s="808">
        <f>'[10]Bieu 07-CH'!D15</f>
        <v>27.8</v>
      </c>
      <c r="O15" s="808">
        <f>'[11]Bieu 07-CH'!D15</f>
        <v>0</v>
      </c>
      <c r="P15" s="808">
        <f>'[12]Bieu 07-CH'!D15</f>
        <v>0</v>
      </c>
      <c r="Q15" s="808">
        <f>'[13]Bieu 07-CH'!D15</f>
        <v>0.99</v>
      </c>
      <c r="R15" s="808">
        <f>'[14]Bieu 07-CH'!D15</f>
        <v>16.8</v>
      </c>
      <c r="S15" s="808">
        <f>'[15]Bieu 07-CH'!D15</f>
        <v>11.370000000000001</v>
      </c>
      <c r="T15" s="808">
        <f>'[16]Bieu 07-CH'!D15</f>
        <v>6.4</v>
      </c>
      <c r="U15" s="808">
        <f>'[17]Bieu 07-CH'!D15</f>
        <v>0</v>
      </c>
      <c r="V15" s="808">
        <f>'[18]Bieu 07-CH'!D15</f>
        <v>1.1000000000000001</v>
      </c>
      <c r="W15" s="808">
        <f>'[19]Bieu 07-CH'!D15</f>
        <v>5.39</v>
      </c>
      <c r="X15" s="808">
        <f>'[20]Bieu 07-CH'!D15</f>
        <v>25.16</v>
      </c>
      <c r="Y15" s="808">
        <f>'[21]Bieu 07-CH'!D15</f>
        <v>0</v>
      </c>
    </row>
    <row r="16" spans="1:25" ht="25.5" x14ac:dyDescent="0.2">
      <c r="A16" s="805"/>
      <c r="B16" s="813" t="s">
        <v>446</v>
      </c>
      <c r="C16" s="807" t="s">
        <v>459</v>
      </c>
      <c r="D16" s="808">
        <f>[22]BCC2022!Z24</f>
        <v>0</v>
      </c>
      <c r="E16" s="808">
        <f>'[1]Bieu 07-CH'!D16</f>
        <v>0</v>
      </c>
      <c r="F16" s="808">
        <f>'[2]Bieu 07-CH'!D16</f>
        <v>0</v>
      </c>
      <c r="G16" s="808">
        <f>'[3]Bieu 07-CH'!D16</f>
        <v>0</v>
      </c>
      <c r="H16" s="808">
        <f>'[4]Bieu 07-CH'!D16</f>
        <v>0</v>
      </c>
      <c r="I16" s="808">
        <f>'[5]Bieu 07-CH'!D16</f>
        <v>0</v>
      </c>
      <c r="J16" s="808">
        <f>'[6]Bieu 07-CH'!D16</f>
        <v>0</v>
      </c>
      <c r="K16" s="808">
        <f>'[7]Bieu 07-CH'!D16</f>
        <v>0</v>
      </c>
      <c r="L16" s="808">
        <f>'[8]Bieu 07-CH'!D16</f>
        <v>0</v>
      </c>
      <c r="M16" s="808">
        <f>'[9]Bieu 07-CH'!D16</f>
        <v>0</v>
      </c>
      <c r="N16" s="808">
        <f>'[10]Bieu 07-CH'!D16</f>
        <v>0</v>
      </c>
      <c r="O16" s="808">
        <f>'[11]Bieu 07-CH'!D16</f>
        <v>0</v>
      </c>
      <c r="P16" s="808">
        <f>'[12]Bieu 07-CH'!D16</f>
        <v>0</v>
      </c>
      <c r="Q16" s="808">
        <f>'[13]Bieu 07-CH'!D16</f>
        <v>0</v>
      </c>
      <c r="R16" s="808">
        <f>'[14]Bieu 07-CH'!D16</f>
        <v>0</v>
      </c>
      <c r="S16" s="808">
        <f>'[15]Bieu 07-CH'!D16</f>
        <v>0</v>
      </c>
      <c r="T16" s="808">
        <f>'[16]Bieu 07-CH'!D16</f>
        <v>0</v>
      </c>
      <c r="U16" s="808">
        <f>'[17]Bieu 07-CH'!D16</f>
        <v>0</v>
      </c>
      <c r="V16" s="808">
        <f>'[18]Bieu 07-CH'!D16</f>
        <v>0</v>
      </c>
      <c r="W16" s="808">
        <f>'[19]Bieu 07-CH'!D16</f>
        <v>0</v>
      </c>
      <c r="X16" s="808">
        <f>'[20]Bieu 07-CH'!D16</f>
        <v>0</v>
      </c>
      <c r="Y16" s="808">
        <f>'[21]Bieu 07-CH'!D16</f>
        <v>0</v>
      </c>
    </row>
    <row r="17" spans="1:25" x14ac:dyDescent="0.2">
      <c r="A17" s="805" t="s">
        <v>42</v>
      </c>
      <c r="B17" s="815" t="s">
        <v>646</v>
      </c>
      <c r="C17" s="807" t="s">
        <v>71</v>
      </c>
      <c r="D17" s="808">
        <f>[22]BCC2022!Z27</f>
        <v>1.31</v>
      </c>
      <c r="E17" s="808">
        <f>'[1]Bieu 07-CH'!D17</f>
        <v>0.06</v>
      </c>
      <c r="F17" s="808">
        <f>'[2]Bieu 07-CH'!D17</f>
        <v>0</v>
      </c>
      <c r="G17" s="808">
        <f>'[3]Bieu 07-CH'!D17</f>
        <v>0</v>
      </c>
      <c r="H17" s="808">
        <f>'[4]Bieu 07-CH'!D17</f>
        <v>0</v>
      </c>
      <c r="I17" s="808">
        <f>'[5]Bieu 07-CH'!D17</f>
        <v>0</v>
      </c>
      <c r="J17" s="808">
        <f>'[6]Bieu 07-CH'!D17</f>
        <v>0</v>
      </c>
      <c r="K17" s="808">
        <f>'[7]Bieu 07-CH'!D17</f>
        <v>0</v>
      </c>
      <c r="L17" s="808">
        <f>'[8]Bieu 07-CH'!D17</f>
        <v>0</v>
      </c>
      <c r="M17" s="808">
        <f>'[9]Bieu 07-CH'!D17</f>
        <v>0</v>
      </c>
      <c r="N17" s="808">
        <f>'[10]Bieu 07-CH'!D17</f>
        <v>0</v>
      </c>
      <c r="O17" s="808">
        <f>'[11]Bieu 07-CH'!D17</f>
        <v>0.6</v>
      </c>
      <c r="P17" s="808">
        <f>'[12]Bieu 07-CH'!D17</f>
        <v>0</v>
      </c>
      <c r="Q17" s="808">
        <f>'[13]Bieu 07-CH'!D17</f>
        <v>0.33</v>
      </c>
      <c r="R17" s="808">
        <f>'[14]Bieu 07-CH'!D17</f>
        <v>0</v>
      </c>
      <c r="S17" s="808">
        <f>'[15]Bieu 07-CH'!D17</f>
        <v>0</v>
      </c>
      <c r="T17" s="808">
        <f>'[16]Bieu 07-CH'!D17</f>
        <v>0</v>
      </c>
      <c r="U17" s="808">
        <f>'[17]Bieu 07-CH'!D17</f>
        <v>0.02</v>
      </c>
      <c r="V17" s="808">
        <f>'[18]Bieu 07-CH'!D17</f>
        <v>0</v>
      </c>
      <c r="W17" s="808">
        <f>'[19]Bieu 07-CH'!D17</f>
        <v>0</v>
      </c>
      <c r="X17" s="808">
        <f>'[20]Bieu 07-CH'!D17</f>
        <v>0</v>
      </c>
      <c r="Y17" s="808">
        <f>'[21]Bieu 07-CH'!D17</f>
        <v>0.3</v>
      </c>
    </row>
    <row r="18" spans="1:25" x14ac:dyDescent="0.2">
      <c r="A18" s="805" t="s">
        <v>52</v>
      </c>
      <c r="B18" s="815" t="s">
        <v>50</v>
      </c>
      <c r="C18" s="807" t="s">
        <v>72</v>
      </c>
      <c r="D18" s="808">
        <f>[22]BCC2022!Z28</f>
        <v>0</v>
      </c>
      <c r="E18" s="808">
        <f>'[1]Bieu 07-CH'!D18</f>
        <v>0</v>
      </c>
      <c r="F18" s="808">
        <f>'[2]Bieu 07-CH'!D18</f>
        <v>0</v>
      </c>
      <c r="G18" s="808">
        <f>'[3]Bieu 07-CH'!D18</f>
        <v>0</v>
      </c>
      <c r="H18" s="808">
        <f>'[4]Bieu 07-CH'!D18</f>
        <v>0</v>
      </c>
      <c r="I18" s="808">
        <f>'[5]Bieu 07-CH'!D18</f>
        <v>0</v>
      </c>
      <c r="J18" s="808">
        <f>'[6]Bieu 07-CH'!D18</f>
        <v>0</v>
      </c>
      <c r="K18" s="808">
        <f>'[7]Bieu 07-CH'!D18</f>
        <v>0</v>
      </c>
      <c r="L18" s="808">
        <f>'[8]Bieu 07-CH'!D18</f>
        <v>0</v>
      </c>
      <c r="M18" s="808">
        <f>'[9]Bieu 07-CH'!D18</f>
        <v>0</v>
      </c>
      <c r="N18" s="808">
        <f>'[10]Bieu 07-CH'!D18</f>
        <v>0</v>
      </c>
      <c r="O18" s="808">
        <f>'[11]Bieu 07-CH'!D18</f>
        <v>0</v>
      </c>
      <c r="P18" s="808">
        <f>'[12]Bieu 07-CH'!D18</f>
        <v>0</v>
      </c>
      <c r="Q18" s="808">
        <f>'[13]Bieu 07-CH'!D18</f>
        <v>0</v>
      </c>
      <c r="R18" s="808">
        <f>'[14]Bieu 07-CH'!D18</f>
        <v>0</v>
      </c>
      <c r="S18" s="808">
        <f>'[15]Bieu 07-CH'!D18</f>
        <v>0</v>
      </c>
      <c r="T18" s="808">
        <f>'[16]Bieu 07-CH'!D18</f>
        <v>0</v>
      </c>
      <c r="U18" s="808">
        <f>'[17]Bieu 07-CH'!D18</f>
        <v>0</v>
      </c>
      <c r="V18" s="808">
        <f>'[18]Bieu 07-CH'!D18</f>
        <v>0</v>
      </c>
      <c r="W18" s="808">
        <f>'[19]Bieu 07-CH'!D18</f>
        <v>0</v>
      </c>
      <c r="X18" s="808">
        <f>'[20]Bieu 07-CH'!D18</f>
        <v>0</v>
      </c>
      <c r="Y18" s="808">
        <f>'[21]Bieu 07-CH'!D18</f>
        <v>0</v>
      </c>
    </row>
    <row r="19" spans="1:25" x14ac:dyDescent="0.2">
      <c r="A19" s="805" t="s">
        <v>192</v>
      </c>
      <c r="B19" s="815" t="s">
        <v>57</v>
      </c>
      <c r="C19" s="807" t="s">
        <v>205</v>
      </c>
      <c r="D19" s="808">
        <f>[22]BCC2022!Z29</f>
        <v>0</v>
      </c>
      <c r="E19" s="808">
        <f>'[1]Bieu 07-CH'!D19</f>
        <v>0</v>
      </c>
      <c r="F19" s="808">
        <f>'[2]Bieu 07-CH'!D19</f>
        <v>0</v>
      </c>
      <c r="G19" s="808">
        <f>'[3]Bieu 07-CH'!D19</f>
        <v>0</v>
      </c>
      <c r="H19" s="808">
        <f>'[4]Bieu 07-CH'!D19</f>
        <v>0</v>
      </c>
      <c r="I19" s="808">
        <f>'[5]Bieu 07-CH'!D19</f>
        <v>0</v>
      </c>
      <c r="J19" s="808">
        <f>'[6]Bieu 07-CH'!D19</f>
        <v>0</v>
      </c>
      <c r="K19" s="808">
        <f>'[7]Bieu 07-CH'!D19</f>
        <v>0</v>
      </c>
      <c r="L19" s="808">
        <f>'[8]Bieu 07-CH'!D19</f>
        <v>0</v>
      </c>
      <c r="M19" s="808">
        <f>'[9]Bieu 07-CH'!D19</f>
        <v>0</v>
      </c>
      <c r="N19" s="808">
        <f>'[10]Bieu 07-CH'!D19</f>
        <v>0</v>
      </c>
      <c r="O19" s="808">
        <f>'[11]Bieu 07-CH'!D19</f>
        <v>0</v>
      </c>
      <c r="P19" s="808">
        <f>'[12]Bieu 07-CH'!D19</f>
        <v>0</v>
      </c>
      <c r="Q19" s="808">
        <f>'[13]Bieu 07-CH'!D19</f>
        <v>0</v>
      </c>
      <c r="R19" s="808">
        <f>'[14]Bieu 07-CH'!D19</f>
        <v>0</v>
      </c>
      <c r="S19" s="808">
        <f>'[15]Bieu 07-CH'!D19</f>
        <v>0</v>
      </c>
      <c r="T19" s="808">
        <f>'[16]Bieu 07-CH'!D19</f>
        <v>0</v>
      </c>
      <c r="U19" s="808">
        <f>'[17]Bieu 07-CH'!D19</f>
        <v>0</v>
      </c>
      <c r="V19" s="808">
        <f>'[18]Bieu 07-CH'!D19</f>
        <v>0</v>
      </c>
      <c r="W19" s="808">
        <f>'[19]Bieu 07-CH'!D19</f>
        <v>0</v>
      </c>
      <c r="X19" s="808">
        <f>'[20]Bieu 07-CH'!D19</f>
        <v>0</v>
      </c>
      <c r="Y19" s="808">
        <f>'[21]Bieu 07-CH'!D19</f>
        <v>0</v>
      </c>
    </row>
    <row r="20" spans="1:25" ht="25.5" x14ac:dyDescent="0.2">
      <c r="A20" s="816">
        <v>2</v>
      </c>
      <c r="B20" s="802" t="s">
        <v>80</v>
      </c>
      <c r="C20" s="803"/>
      <c r="D20" s="804">
        <f>D21+D22+D23+D29+D28+D27+D24+D25+D26</f>
        <v>624.75000000000011</v>
      </c>
      <c r="E20" s="804">
        <f>'[1]Bieu 07-CH'!D20</f>
        <v>9</v>
      </c>
      <c r="F20" s="804">
        <f>'[2]Bieu 07-CH'!D20</f>
        <v>37.299999999999997</v>
      </c>
      <c r="G20" s="804">
        <f>'[3]Bieu 07-CH'!D20</f>
        <v>20</v>
      </c>
      <c r="H20" s="804">
        <f>'[4]Bieu 07-CH'!D20</f>
        <v>0</v>
      </c>
      <c r="I20" s="804">
        <f>'[5]Bieu 07-CH'!D20</f>
        <v>221.1</v>
      </c>
      <c r="J20" s="804">
        <f>'[6]Bieu 07-CH'!D20</f>
        <v>0</v>
      </c>
      <c r="K20" s="804">
        <f>'[7]Bieu 07-CH'!D20</f>
        <v>0</v>
      </c>
      <c r="L20" s="804">
        <f>'[8]Bieu 07-CH'!D20</f>
        <v>15.29</v>
      </c>
      <c r="M20" s="804">
        <f>'[9]Bieu 07-CH'!D20</f>
        <v>0</v>
      </c>
      <c r="N20" s="804">
        <f>'[10]Bieu 07-CH'!D20</f>
        <v>56.02</v>
      </c>
      <c r="O20" s="804">
        <f>'[11]Bieu 07-CH'!D20</f>
        <v>0</v>
      </c>
      <c r="P20" s="804">
        <f>'[12]Bieu 07-CH'!D20</f>
        <v>10.570000000000002</v>
      </c>
      <c r="Q20" s="804">
        <f>'[13]Bieu 07-CH'!D20</f>
        <v>35.6</v>
      </c>
      <c r="R20" s="804">
        <f>'[14]Bieu 07-CH'!D20</f>
        <v>0</v>
      </c>
      <c r="S20" s="804">
        <f>'[15]Bieu 07-CH'!D20</f>
        <v>65</v>
      </c>
      <c r="T20" s="804">
        <f>'[16]Bieu 07-CH'!D20</f>
        <v>0</v>
      </c>
      <c r="U20" s="804">
        <f>'[17]Bieu 07-CH'!D20</f>
        <v>0</v>
      </c>
      <c r="V20" s="804">
        <f>'[18]Bieu 07-CH'!D20</f>
        <v>0</v>
      </c>
      <c r="W20" s="804">
        <f>'[19]Bieu 07-CH'!D20</f>
        <v>5.17</v>
      </c>
      <c r="X20" s="804">
        <f>'[20]Bieu 07-CH'!D20</f>
        <v>154.80000000000001</v>
      </c>
      <c r="Y20" s="804">
        <f>'[21]Bieu 07-CH'!D20</f>
        <v>0</v>
      </c>
    </row>
    <row r="21" spans="1:25" ht="25.5" x14ac:dyDescent="0.2">
      <c r="A21" s="817" t="s">
        <v>21</v>
      </c>
      <c r="B21" s="818" t="s">
        <v>647</v>
      </c>
      <c r="C21" s="819" t="s">
        <v>117</v>
      </c>
      <c r="D21" s="808">
        <f>[22]BCC2022!J10</f>
        <v>19.57</v>
      </c>
      <c r="E21" s="808">
        <f>'[1]Bieu 07-CH'!D21</f>
        <v>9</v>
      </c>
      <c r="F21" s="808">
        <f>'[2]Bieu 07-CH'!D21</f>
        <v>0</v>
      </c>
      <c r="G21" s="808">
        <f>'[3]Bieu 07-CH'!D21</f>
        <v>0</v>
      </c>
      <c r="H21" s="808">
        <f>'[4]Bieu 07-CH'!D21</f>
        <v>0</v>
      </c>
      <c r="I21" s="808">
        <f>'[5]Bieu 07-CH'!D21</f>
        <v>0</v>
      </c>
      <c r="J21" s="808">
        <f>'[6]Bieu 07-CH'!D21</f>
        <v>0</v>
      </c>
      <c r="K21" s="808">
        <f>'[7]Bieu 07-CH'!D21</f>
        <v>0</v>
      </c>
      <c r="L21" s="808">
        <f>'[8]Bieu 07-CH'!D21</f>
        <v>0</v>
      </c>
      <c r="M21" s="808">
        <f>'[9]Bieu 07-CH'!D21</f>
        <v>0</v>
      </c>
      <c r="N21" s="808">
        <f>'[10]Bieu 07-CH'!D21</f>
        <v>0</v>
      </c>
      <c r="O21" s="808">
        <f>'[11]Bieu 07-CH'!D21</f>
        <v>0</v>
      </c>
      <c r="P21" s="808">
        <f>'[12]Bieu 07-CH'!D21</f>
        <v>10.570000000000002</v>
      </c>
      <c r="Q21" s="808">
        <f>'[13]Bieu 07-CH'!D21</f>
        <v>0</v>
      </c>
      <c r="R21" s="808">
        <f>'[14]Bieu 07-CH'!D21</f>
        <v>0</v>
      </c>
      <c r="S21" s="808">
        <f>'[15]Bieu 07-CH'!D21</f>
        <v>0</v>
      </c>
      <c r="T21" s="808">
        <f>'[16]Bieu 07-CH'!D21</f>
        <v>0</v>
      </c>
      <c r="U21" s="808">
        <f>'[17]Bieu 07-CH'!D21</f>
        <v>0</v>
      </c>
      <c r="V21" s="808">
        <f>'[18]Bieu 07-CH'!D21</f>
        <v>0</v>
      </c>
      <c r="W21" s="808">
        <f>'[19]Bieu 07-CH'!D21</f>
        <v>0</v>
      </c>
      <c r="X21" s="808">
        <f>'[20]Bieu 07-CH'!D21</f>
        <v>0</v>
      </c>
      <c r="Y21" s="808">
        <f>'[21]Bieu 07-CH'!D21</f>
        <v>0</v>
      </c>
    </row>
    <row r="22" spans="1:25" ht="25.5" x14ac:dyDescent="0.2">
      <c r="A22" s="817" t="s">
        <v>10</v>
      </c>
      <c r="B22" s="820" t="s">
        <v>648</v>
      </c>
      <c r="C22" s="807" t="s">
        <v>118</v>
      </c>
      <c r="D22" s="821">
        <f>[22]BCC2022!K10+[22]BCC2022!O10+[22]BCC2022!S10</f>
        <v>0</v>
      </c>
      <c r="E22" s="808">
        <f>'[1]Bieu 07-CH'!D22</f>
        <v>0</v>
      </c>
      <c r="F22" s="808">
        <f>'[2]Bieu 07-CH'!D22</f>
        <v>0</v>
      </c>
      <c r="G22" s="808">
        <f>'[3]Bieu 07-CH'!D22</f>
        <v>0</v>
      </c>
      <c r="H22" s="808">
        <f>'[4]Bieu 07-CH'!D22</f>
        <v>0</v>
      </c>
      <c r="I22" s="808">
        <f>'[5]Bieu 07-CH'!D22</f>
        <v>0</v>
      </c>
      <c r="J22" s="808">
        <f>'[6]Bieu 07-CH'!D22</f>
        <v>0</v>
      </c>
      <c r="K22" s="808">
        <f>'[7]Bieu 07-CH'!D22</f>
        <v>0</v>
      </c>
      <c r="L22" s="808">
        <f>'[8]Bieu 07-CH'!D22</f>
        <v>0</v>
      </c>
      <c r="M22" s="808">
        <f>'[9]Bieu 07-CH'!D22</f>
        <v>0</v>
      </c>
      <c r="N22" s="808">
        <f>'[10]Bieu 07-CH'!D22</f>
        <v>0</v>
      </c>
      <c r="O22" s="808">
        <f>'[11]Bieu 07-CH'!D22</f>
        <v>0</v>
      </c>
      <c r="P22" s="808">
        <f>'[12]Bieu 07-CH'!D22</f>
        <v>0</v>
      </c>
      <c r="Q22" s="808">
        <f>'[13]Bieu 07-CH'!D22</f>
        <v>0</v>
      </c>
      <c r="R22" s="808">
        <f>'[14]Bieu 07-CH'!D22</f>
        <v>0</v>
      </c>
      <c r="S22" s="808">
        <f>'[15]Bieu 07-CH'!D22</f>
        <v>0</v>
      </c>
      <c r="T22" s="808">
        <f>'[16]Bieu 07-CH'!D22</f>
        <v>0</v>
      </c>
      <c r="U22" s="808">
        <f>'[17]Bieu 07-CH'!D22</f>
        <v>0</v>
      </c>
      <c r="V22" s="808">
        <f>'[18]Bieu 07-CH'!D22</f>
        <v>0</v>
      </c>
      <c r="W22" s="808">
        <f>'[19]Bieu 07-CH'!D22</f>
        <v>0</v>
      </c>
      <c r="X22" s="808">
        <f>'[20]Bieu 07-CH'!D22</f>
        <v>0</v>
      </c>
      <c r="Y22" s="808">
        <f>'[21]Bieu 07-CH'!D22</f>
        <v>0</v>
      </c>
    </row>
    <row r="23" spans="1:25" ht="38.25" x14ac:dyDescent="0.2">
      <c r="A23" s="817" t="s">
        <v>11</v>
      </c>
      <c r="B23" s="818" t="s">
        <v>649</v>
      </c>
      <c r="C23" s="819" t="s">
        <v>119</v>
      </c>
      <c r="D23" s="808">
        <f>[22]BCC2022!W10</f>
        <v>0</v>
      </c>
      <c r="E23" s="808">
        <f>'[1]Bieu 07-CH'!D23</f>
        <v>0</v>
      </c>
      <c r="F23" s="808">
        <f>'[2]Bieu 07-CH'!D23</f>
        <v>0</v>
      </c>
      <c r="G23" s="808">
        <f>'[3]Bieu 07-CH'!D23</f>
        <v>0</v>
      </c>
      <c r="H23" s="808">
        <f>'[4]Bieu 07-CH'!D23</f>
        <v>0</v>
      </c>
      <c r="I23" s="808">
        <f>'[5]Bieu 07-CH'!D23</f>
        <v>0</v>
      </c>
      <c r="J23" s="808">
        <f>'[6]Bieu 07-CH'!D23</f>
        <v>0</v>
      </c>
      <c r="K23" s="808">
        <f>'[7]Bieu 07-CH'!D23</f>
        <v>0</v>
      </c>
      <c r="L23" s="808">
        <f>'[8]Bieu 07-CH'!D23</f>
        <v>0</v>
      </c>
      <c r="M23" s="808">
        <f>'[9]Bieu 07-CH'!D23</f>
        <v>0</v>
      </c>
      <c r="N23" s="808">
        <f>'[10]Bieu 07-CH'!D23</f>
        <v>0</v>
      </c>
      <c r="O23" s="808">
        <f>'[11]Bieu 07-CH'!D23</f>
        <v>0</v>
      </c>
      <c r="P23" s="808">
        <f>'[12]Bieu 07-CH'!D23</f>
        <v>0</v>
      </c>
      <c r="Q23" s="808">
        <f>'[13]Bieu 07-CH'!D23</f>
        <v>0</v>
      </c>
      <c r="R23" s="808">
        <f>'[14]Bieu 07-CH'!D23</f>
        <v>0</v>
      </c>
      <c r="S23" s="808">
        <f>'[15]Bieu 07-CH'!D23</f>
        <v>0</v>
      </c>
      <c r="T23" s="808">
        <f>'[16]Bieu 07-CH'!D23</f>
        <v>0</v>
      </c>
      <c r="U23" s="808">
        <f>'[17]Bieu 07-CH'!D23</f>
        <v>0</v>
      </c>
      <c r="V23" s="808">
        <f>'[18]Bieu 07-CH'!D23</f>
        <v>0</v>
      </c>
      <c r="W23" s="808">
        <f>'[19]Bieu 07-CH'!D23</f>
        <v>0</v>
      </c>
      <c r="X23" s="808">
        <f>'[20]Bieu 07-CH'!D23</f>
        <v>0</v>
      </c>
      <c r="Y23" s="808">
        <f>'[21]Bieu 07-CH'!D23</f>
        <v>0</v>
      </c>
    </row>
    <row r="24" spans="1:25" ht="25.5" x14ac:dyDescent="0.2">
      <c r="A24" s="817" t="s">
        <v>12</v>
      </c>
      <c r="B24" s="818" t="s">
        <v>144</v>
      </c>
      <c r="C24" s="819" t="s">
        <v>114</v>
      </c>
      <c r="D24" s="808">
        <f>[22]BCC2022!X10</f>
        <v>0</v>
      </c>
      <c r="E24" s="808">
        <f>'[1]Bieu 07-CH'!D24</f>
        <v>0</v>
      </c>
      <c r="F24" s="808">
        <f>'[2]Bieu 07-CH'!D24</f>
        <v>0</v>
      </c>
      <c r="G24" s="808">
        <f>'[3]Bieu 07-CH'!D24</f>
        <v>0</v>
      </c>
      <c r="H24" s="808">
        <f>'[4]Bieu 07-CH'!D24</f>
        <v>0</v>
      </c>
      <c r="I24" s="808">
        <f>'[5]Bieu 07-CH'!D24</f>
        <v>0</v>
      </c>
      <c r="J24" s="808">
        <f>'[6]Bieu 07-CH'!D24</f>
        <v>0</v>
      </c>
      <c r="K24" s="808">
        <f>'[7]Bieu 07-CH'!D24</f>
        <v>0</v>
      </c>
      <c r="L24" s="808">
        <f>'[8]Bieu 07-CH'!D24</f>
        <v>0</v>
      </c>
      <c r="M24" s="808">
        <f>'[9]Bieu 07-CH'!D24</f>
        <v>0</v>
      </c>
      <c r="N24" s="808">
        <f>'[10]Bieu 07-CH'!D24</f>
        <v>0</v>
      </c>
      <c r="O24" s="808">
        <f>'[11]Bieu 07-CH'!D24</f>
        <v>0</v>
      </c>
      <c r="P24" s="808">
        <f>'[12]Bieu 07-CH'!D24</f>
        <v>0</v>
      </c>
      <c r="Q24" s="808">
        <f>'[13]Bieu 07-CH'!D24</f>
        <v>0</v>
      </c>
      <c r="R24" s="808">
        <f>'[14]Bieu 07-CH'!D24</f>
        <v>0</v>
      </c>
      <c r="S24" s="808">
        <f>'[15]Bieu 07-CH'!D24</f>
        <v>0</v>
      </c>
      <c r="T24" s="808">
        <f>'[16]Bieu 07-CH'!D24</f>
        <v>0</v>
      </c>
      <c r="U24" s="808">
        <f>'[17]Bieu 07-CH'!D24</f>
        <v>0</v>
      </c>
      <c r="V24" s="808">
        <f>'[18]Bieu 07-CH'!D24</f>
        <v>0</v>
      </c>
      <c r="W24" s="808">
        <f>'[19]Bieu 07-CH'!D24</f>
        <v>0</v>
      </c>
      <c r="X24" s="808">
        <f>'[20]Bieu 07-CH'!D24</f>
        <v>0</v>
      </c>
      <c r="Y24" s="808">
        <f>'[21]Bieu 07-CH'!D24</f>
        <v>0</v>
      </c>
    </row>
    <row r="25" spans="1:25" ht="38.25" x14ac:dyDescent="0.2">
      <c r="A25" s="817" t="s">
        <v>13</v>
      </c>
      <c r="B25" s="818" t="s">
        <v>650</v>
      </c>
      <c r="C25" s="819" t="s">
        <v>136</v>
      </c>
      <c r="D25" s="808">
        <f>[22]BCC2022!W13</f>
        <v>0</v>
      </c>
      <c r="E25" s="808">
        <f>'[1]Bieu 07-CH'!D25</f>
        <v>0</v>
      </c>
      <c r="F25" s="808">
        <f>'[2]Bieu 07-CH'!D25</f>
        <v>0</v>
      </c>
      <c r="G25" s="808">
        <f>'[3]Bieu 07-CH'!D25</f>
        <v>0</v>
      </c>
      <c r="H25" s="808">
        <f>'[4]Bieu 07-CH'!D25</f>
        <v>0</v>
      </c>
      <c r="I25" s="808">
        <f>'[5]Bieu 07-CH'!D25</f>
        <v>0</v>
      </c>
      <c r="J25" s="808">
        <f>'[6]Bieu 07-CH'!D25</f>
        <v>0</v>
      </c>
      <c r="K25" s="808">
        <f>'[7]Bieu 07-CH'!D25</f>
        <v>0</v>
      </c>
      <c r="L25" s="808">
        <f>'[8]Bieu 07-CH'!D25</f>
        <v>0</v>
      </c>
      <c r="M25" s="808">
        <f>'[9]Bieu 07-CH'!D25</f>
        <v>0</v>
      </c>
      <c r="N25" s="808">
        <f>'[10]Bieu 07-CH'!D25</f>
        <v>0</v>
      </c>
      <c r="O25" s="808">
        <f>'[11]Bieu 07-CH'!D25</f>
        <v>0</v>
      </c>
      <c r="P25" s="808">
        <f>'[12]Bieu 07-CH'!D25</f>
        <v>0</v>
      </c>
      <c r="Q25" s="808">
        <f>'[13]Bieu 07-CH'!D25</f>
        <v>0</v>
      </c>
      <c r="R25" s="808">
        <f>'[14]Bieu 07-CH'!D25</f>
        <v>0</v>
      </c>
      <c r="S25" s="808">
        <f>'[15]Bieu 07-CH'!D25</f>
        <v>0</v>
      </c>
      <c r="T25" s="808">
        <f>'[16]Bieu 07-CH'!D25</f>
        <v>0</v>
      </c>
      <c r="U25" s="808">
        <f>'[17]Bieu 07-CH'!D25</f>
        <v>0</v>
      </c>
      <c r="V25" s="808">
        <f>'[18]Bieu 07-CH'!D25</f>
        <v>0</v>
      </c>
      <c r="W25" s="808">
        <f>'[19]Bieu 07-CH'!D25</f>
        <v>0</v>
      </c>
      <c r="X25" s="808">
        <f>'[20]Bieu 07-CH'!D25</f>
        <v>0</v>
      </c>
      <c r="Y25" s="808">
        <f>'[21]Bieu 07-CH'!D25</f>
        <v>0</v>
      </c>
    </row>
    <row r="26" spans="1:25" ht="25.5" x14ac:dyDescent="0.2">
      <c r="A26" s="817" t="s">
        <v>14</v>
      </c>
      <c r="B26" s="818" t="s">
        <v>145</v>
      </c>
      <c r="C26" s="819" t="s">
        <v>137</v>
      </c>
      <c r="D26" s="808">
        <f>[22]BCC2022!X13</f>
        <v>0</v>
      </c>
      <c r="E26" s="808">
        <f>'[1]Bieu 07-CH'!D26</f>
        <v>0</v>
      </c>
      <c r="F26" s="808">
        <f>'[2]Bieu 07-CH'!D26</f>
        <v>0</v>
      </c>
      <c r="G26" s="808">
        <f>'[3]Bieu 07-CH'!D26</f>
        <v>0</v>
      </c>
      <c r="H26" s="808">
        <f>'[4]Bieu 07-CH'!D26</f>
        <v>0</v>
      </c>
      <c r="I26" s="808">
        <f>'[5]Bieu 07-CH'!D26</f>
        <v>0</v>
      </c>
      <c r="J26" s="808">
        <f>'[6]Bieu 07-CH'!D26</f>
        <v>0</v>
      </c>
      <c r="K26" s="808">
        <f>'[7]Bieu 07-CH'!D26</f>
        <v>0</v>
      </c>
      <c r="L26" s="808">
        <f>'[8]Bieu 07-CH'!D26</f>
        <v>0</v>
      </c>
      <c r="M26" s="808">
        <f>'[9]Bieu 07-CH'!D26</f>
        <v>0</v>
      </c>
      <c r="N26" s="808">
        <f>'[10]Bieu 07-CH'!D26</f>
        <v>0</v>
      </c>
      <c r="O26" s="808">
        <f>'[11]Bieu 07-CH'!D26</f>
        <v>0</v>
      </c>
      <c r="P26" s="808">
        <f>'[12]Bieu 07-CH'!D26</f>
        <v>0</v>
      </c>
      <c r="Q26" s="808">
        <f>'[13]Bieu 07-CH'!D26</f>
        <v>0</v>
      </c>
      <c r="R26" s="808">
        <f>'[14]Bieu 07-CH'!D26</f>
        <v>0</v>
      </c>
      <c r="S26" s="808">
        <f>'[15]Bieu 07-CH'!D26</f>
        <v>0</v>
      </c>
      <c r="T26" s="808">
        <f>'[16]Bieu 07-CH'!D26</f>
        <v>0</v>
      </c>
      <c r="U26" s="808">
        <f>'[17]Bieu 07-CH'!D26</f>
        <v>0</v>
      </c>
      <c r="V26" s="808">
        <f>'[18]Bieu 07-CH'!D26</f>
        <v>0</v>
      </c>
      <c r="W26" s="808">
        <f>'[19]Bieu 07-CH'!D26</f>
        <v>0</v>
      </c>
      <c r="X26" s="808">
        <f>'[20]Bieu 07-CH'!D26</f>
        <v>0</v>
      </c>
      <c r="Y26" s="808">
        <f>'[21]Bieu 07-CH'!D26</f>
        <v>0</v>
      </c>
    </row>
    <row r="27" spans="1:25" ht="51" x14ac:dyDescent="0.2">
      <c r="A27" s="817" t="s">
        <v>22</v>
      </c>
      <c r="B27" s="818" t="s">
        <v>651</v>
      </c>
      <c r="C27" s="819" t="s">
        <v>652</v>
      </c>
      <c r="D27" s="808">
        <f>[22]BCC2022!F15+[22]BCC2022!I15+[22]BCC2022!J15+[22]BCC2022!W15+[22]BCC2022!X15+[22]BCC2022!Y15</f>
        <v>0</v>
      </c>
      <c r="E27" s="808">
        <f>'[1]Bieu 07-CH'!D27</f>
        <v>0</v>
      </c>
      <c r="F27" s="808">
        <f>'[2]Bieu 07-CH'!D27</f>
        <v>0</v>
      </c>
      <c r="G27" s="808">
        <f>'[3]Bieu 07-CH'!D27</f>
        <v>0</v>
      </c>
      <c r="H27" s="808">
        <f>'[4]Bieu 07-CH'!D27</f>
        <v>0</v>
      </c>
      <c r="I27" s="808">
        <f>'[5]Bieu 07-CH'!D27</f>
        <v>0</v>
      </c>
      <c r="J27" s="808">
        <f>'[6]Bieu 07-CH'!D27</f>
        <v>0</v>
      </c>
      <c r="K27" s="808">
        <f>'[7]Bieu 07-CH'!D27</f>
        <v>0</v>
      </c>
      <c r="L27" s="808">
        <f>'[8]Bieu 07-CH'!D27</f>
        <v>0</v>
      </c>
      <c r="M27" s="808">
        <f>'[9]Bieu 07-CH'!D27</f>
        <v>0</v>
      </c>
      <c r="N27" s="808">
        <f>'[10]Bieu 07-CH'!D27</f>
        <v>0</v>
      </c>
      <c r="O27" s="808">
        <f>'[11]Bieu 07-CH'!D27</f>
        <v>0</v>
      </c>
      <c r="P27" s="808">
        <f>'[12]Bieu 07-CH'!D27</f>
        <v>0</v>
      </c>
      <c r="Q27" s="808">
        <f>'[13]Bieu 07-CH'!D27</f>
        <v>0</v>
      </c>
      <c r="R27" s="808">
        <f>'[14]Bieu 07-CH'!D27</f>
        <v>0</v>
      </c>
      <c r="S27" s="808">
        <f>'[15]Bieu 07-CH'!D27</f>
        <v>0</v>
      </c>
      <c r="T27" s="808">
        <f>'[16]Bieu 07-CH'!D27</f>
        <v>0</v>
      </c>
      <c r="U27" s="808">
        <f>'[17]Bieu 07-CH'!D27</f>
        <v>0</v>
      </c>
      <c r="V27" s="808">
        <f>'[18]Bieu 07-CH'!D27</f>
        <v>0</v>
      </c>
      <c r="W27" s="808">
        <f>'[19]Bieu 07-CH'!D27</f>
        <v>0</v>
      </c>
      <c r="X27" s="808">
        <f>'[20]Bieu 07-CH'!D27</f>
        <v>0</v>
      </c>
      <c r="Y27" s="808">
        <f>'[21]Bieu 07-CH'!D27</f>
        <v>0</v>
      </c>
    </row>
    <row r="28" spans="1:25" ht="51" x14ac:dyDescent="0.2">
      <c r="A28" s="817" t="s">
        <v>23</v>
      </c>
      <c r="B28" s="818" t="s">
        <v>653</v>
      </c>
      <c r="C28" s="819" t="s">
        <v>654</v>
      </c>
      <c r="D28" s="808">
        <f>[22]BCC2022!F19+[22]BCC2022!I19+[22]BCC2022!J19+[22]BCC2022!W19+[22]BCC2022!X19+[22]BCC2022!Y19</f>
        <v>0</v>
      </c>
      <c r="E28" s="808">
        <f>'[1]Bieu 07-CH'!D28</f>
        <v>0</v>
      </c>
      <c r="F28" s="808">
        <f>'[2]Bieu 07-CH'!D28</f>
        <v>0</v>
      </c>
      <c r="G28" s="808">
        <f>'[3]Bieu 07-CH'!D28</f>
        <v>0</v>
      </c>
      <c r="H28" s="808">
        <f>'[4]Bieu 07-CH'!D28</f>
        <v>0</v>
      </c>
      <c r="I28" s="808">
        <f>'[5]Bieu 07-CH'!D28</f>
        <v>0</v>
      </c>
      <c r="J28" s="808">
        <f>'[6]Bieu 07-CH'!D28</f>
        <v>0</v>
      </c>
      <c r="K28" s="808">
        <f>'[7]Bieu 07-CH'!D28</f>
        <v>0</v>
      </c>
      <c r="L28" s="808">
        <f>'[8]Bieu 07-CH'!D28</f>
        <v>0</v>
      </c>
      <c r="M28" s="808">
        <f>'[9]Bieu 07-CH'!D28</f>
        <v>0</v>
      </c>
      <c r="N28" s="808">
        <f>'[10]Bieu 07-CH'!D28</f>
        <v>0</v>
      </c>
      <c r="O28" s="808">
        <f>'[11]Bieu 07-CH'!D28</f>
        <v>0</v>
      </c>
      <c r="P28" s="808">
        <f>'[12]Bieu 07-CH'!D28</f>
        <v>0</v>
      </c>
      <c r="Q28" s="808">
        <f>'[13]Bieu 07-CH'!D28</f>
        <v>0</v>
      </c>
      <c r="R28" s="808">
        <f>'[14]Bieu 07-CH'!D28</f>
        <v>0</v>
      </c>
      <c r="S28" s="808">
        <f>'[15]Bieu 07-CH'!D28</f>
        <v>0</v>
      </c>
      <c r="T28" s="808">
        <f>'[16]Bieu 07-CH'!D28</f>
        <v>0</v>
      </c>
      <c r="U28" s="808">
        <f>'[17]Bieu 07-CH'!D28</f>
        <v>0</v>
      </c>
      <c r="V28" s="808">
        <f>'[18]Bieu 07-CH'!D28</f>
        <v>0</v>
      </c>
      <c r="W28" s="808">
        <f>'[19]Bieu 07-CH'!D28</f>
        <v>0</v>
      </c>
      <c r="X28" s="808">
        <f>'[20]Bieu 07-CH'!D28</f>
        <v>0</v>
      </c>
      <c r="Y28" s="808">
        <f>'[21]Bieu 07-CH'!D28</f>
        <v>0</v>
      </c>
    </row>
    <row r="29" spans="1:25" ht="51" x14ac:dyDescent="0.2">
      <c r="A29" s="817" t="s">
        <v>47</v>
      </c>
      <c r="B29" s="818" t="s">
        <v>655</v>
      </c>
      <c r="C29" s="819" t="s">
        <v>656</v>
      </c>
      <c r="D29" s="808">
        <f>[22]BCC2022!F23+[22]BCC2022!I23+[22]BCC2022!J23+[22]BCC2022!W23+[22]BCC2022!X23+[22]BCC2022!Y23</f>
        <v>605.18000000000006</v>
      </c>
      <c r="E29" s="808">
        <f>'[1]Bieu 07-CH'!D29</f>
        <v>0</v>
      </c>
      <c r="F29" s="808">
        <f>'[2]Bieu 07-CH'!D29</f>
        <v>37.299999999999997</v>
      </c>
      <c r="G29" s="808">
        <f>'[3]Bieu 07-CH'!D29</f>
        <v>20</v>
      </c>
      <c r="H29" s="808">
        <f>'[4]Bieu 07-CH'!D29</f>
        <v>0</v>
      </c>
      <c r="I29" s="808">
        <f>'[5]Bieu 07-CH'!D29</f>
        <v>221.1</v>
      </c>
      <c r="J29" s="808">
        <f>'[6]Bieu 07-CH'!D29</f>
        <v>0</v>
      </c>
      <c r="K29" s="808">
        <f>'[7]Bieu 07-CH'!D29</f>
        <v>0</v>
      </c>
      <c r="L29" s="808">
        <f>'[8]Bieu 07-CH'!D29</f>
        <v>15.29</v>
      </c>
      <c r="M29" s="808">
        <f>'[9]Bieu 07-CH'!D29</f>
        <v>0</v>
      </c>
      <c r="N29" s="808">
        <f>'[10]Bieu 07-CH'!D29</f>
        <v>56.02</v>
      </c>
      <c r="O29" s="808">
        <f>'[11]Bieu 07-CH'!D29</f>
        <v>0</v>
      </c>
      <c r="P29" s="808">
        <f>'[12]Bieu 07-CH'!D29</f>
        <v>0</v>
      </c>
      <c r="Q29" s="808">
        <f>'[13]Bieu 07-CH'!D29</f>
        <v>35.6</v>
      </c>
      <c r="R29" s="808">
        <f>'[14]Bieu 07-CH'!D29</f>
        <v>0</v>
      </c>
      <c r="S29" s="808">
        <f>'[15]Bieu 07-CH'!D29</f>
        <v>65</v>
      </c>
      <c r="T29" s="808">
        <f>'[16]Bieu 07-CH'!D29</f>
        <v>0</v>
      </c>
      <c r="U29" s="808">
        <f>'[17]Bieu 07-CH'!D29</f>
        <v>0</v>
      </c>
      <c r="V29" s="808">
        <f>'[18]Bieu 07-CH'!D29</f>
        <v>0</v>
      </c>
      <c r="W29" s="808">
        <f>'[19]Bieu 07-CH'!D29</f>
        <v>5.17</v>
      </c>
      <c r="X29" s="808">
        <f>'[20]Bieu 07-CH'!D29</f>
        <v>154.80000000000001</v>
      </c>
      <c r="Y29" s="808">
        <f>'[21]Bieu 07-CH'!D29</f>
        <v>0</v>
      </c>
    </row>
    <row r="30" spans="1:25" ht="25.5" x14ac:dyDescent="0.2">
      <c r="A30" s="817"/>
      <c r="B30" s="813" t="s">
        <v>446</v>
      </c>
      <c r="C30" s="811" t="s">
        <v>657</v>
      </c>
      <c r="D30" s="808">
        <f>[22]BCC2022!F24+[22]BCC2022!I24+[22]BCC2022!J24+[22]BCC2022!W24+[22]BCC2022!X24+[22]BCC2022!Y24</f>
        <v>0</v>
      </c>
      <c r="E30" s="808">
        <f>'[1]Bieu 07-CH'!D30</f>
        <v>0</v>
      </c>
      <c r="F30" s="808">
        <f>'[2]Bieu 07-CH'!D30</f>
        <v>0</v>
      </c>
      <c r="G30" s="808">
        <f>'[3]Bieu 07-CH'!D30</f>
        <v>0</v>
      </c>
      <c r="H30" s="808">
        <f>'[4]Bieu 07-CH'!D30</f>
        <v>0</v>
      </c>
      <c r="I30" s="808">
        <f>'[5]Bieu 07-CH'!D30</f>
        <v>0</v>
      </c>
      <c r="J30" s="808">
        <f>'[6]Bieu 07-CH'!D30</f>
        <v>0</v>
      </c>
      <c r="K30" s="808">
        <f>'[7]Bieu 07-CH'!D30</f>
        <v>0</v>
      </c>
      <c r="L30" s="808">
        <f>'[8]Bieu 07-CH'!D30</f>
        <v>0</v>
      </c>
      <c r="M30" s="808">
        <f>'[9]Bieu 07-CH'!D30</f>
        <v>0</v>
      </c>
      <c r="N30" s="808">
        <f>'[10]Bieu 07-CH'!D30</f>
        <v>0</v>
      </c>
      <c r="O30" s="808">
        <f>'[11]Bieu 07-CH'!D30</f>
        <v>0</v>
      </c>
      <c r="P30" s="808">
        <f>'[12]Bieu 07-CH'!D30</f>
        <v>0</v>
      </c>
      <c r="Q30" s="808">
        <f>'[13]Bieu 07-CH'!D30</f>
        <v>0</v>
      </c>
      <c r="R30" s="808">
        <f>'[14]Bieu 07-CH'!D30</f>
        <v>0</v>
      </c>
      <c r="S30" s="808">
        <f>'[15]Bieu 07-CH'!D30</f>
        <v>0</v>
      </c>
      <c r="T30" s="808">
        <f>'[16]Bieu 07-CH'!D30</f>
        <v>0</v>
      </c>
      <c r="U30" s="808">
        <f>'[17]Bieu 07-CH'!D30</f>
        <v>0</v>
      </c>
      <c r="V30" s="808">
        <f>'[18]Bieu 07-CH'!D30</f>
        <v>0</v>
      </c>
      <c r="W30" s="808">
        <f>'[19]Bieu 07-CH'!D30</f>
        <v>0</v>
      </c>
      <c r="X30" s="808">
        <f>'[20]Bieu 07-CH'!D30</f>
        <v>0</v>
      </c>
      <c r="Y30" s="808">
        <f>'[21]Bieu 07-CH'!D30</f>
        <v>0</v>
      </c>
    </row>
    <row r="31" spans="1:25" ht="25.5" x14ac:dyDescent="0.2">
      <c r="A31" s="816" t="s">
        <v>658</v>
      </c>
      <c r="B31" s="802" t="s">
        <v>115</v>
      </c>
      <c r="C31" s="803" t="s">
        <v>116</v>
      </c>
      <c r="D31" s="822">
        <f>[22]BCC2022!BC30+[22]BCC2022!BD30</f>
        <v>0.77</v>
      </c>
      <c r="E31" s="804">
        <f>'[1]Bieu 07-CH'!D31</f>
        <v>0</v>
      </c>
      <c r="F31" s="804">
        <f>'[2]Bieu 07-CH'!D31</f>
        <v>0.27</v>
      </c>
      <c r="G31" s="804">
        <f>'[3]Bieu 07-CH'!D31</f>
        <v>0.3</v>
      </c>
      <c r="H31" s="804">
        <f>'[4]Bieu 07-CH'!D31</f>
        <v>0</v>
      </c>
      <c r="I31" s="804">
        <f>'[5]Bieu 07-CH'!D31</f>
        <v>0.18</v>
      </c>
      <c r="J31" s="804">
        <f>'[6]Bieu 07-CH'!D31</f>
        <v>0</v>
      </c>
      <c r="K31" s="804">
        <f>'[7]Bieu 07-CH'!D31</f>
        <v>0</v>
      </c>
      <c r="L31" s="804">
        <f>'[8]Bieu 07-CH'!D31</f>
        <v>0</v>
      </c>
      <c r="M31" s="804">
        <f>'[9]Bieu 07-CH'!D31</f>
        <v>0</v>
      </c>
      <c r="N31" s="804">
        <f>'[10]Bieu 07-CH'!D31</f>
        <v>0</v>
      </c>
      <c r="O31" s="804">
        <f>'[11]Bieu 07-CH'!D31</f>
        <v>0</v>
      </c>
      <c r="P31" s="804">
        <f>'[12]Bieu 07-CH'!D31</f>
        <v>0</v>
      </c>
      <c r="Q31" s="804">
        <f>'[13]Bieu 07-CH'!D31</f>
        <v>0</v>
      </c>
      <c r="R31" s="804">
        <f>'[14]Bieu 07-CH'!D31</f>
        <v>0</v>
      </c>
      <c r="S31" s="804">
        <f>'[15]Bieu 07-CH'!D31</f>
        <v>0</v>
      </c>
      <c r="T31" s="804">
        <f>'[16]Bieu 07-CH'!D31</f>
        <v>0</v>
      </c>
      <c r="U31" s="804">
        <f>'[17]Bieu 07-CH'!D31</f>
        <v>0</v>
      </c>
      <c r="V31" s="804">
        <f>'[18]Bieu 07-CH'!D31</f>
        <v>0</v>
      </c>
      <c r="W31" s="804">
        <f>'[19]Bieu 07-CH'!D31</f>
        <v>0.02</v>
      </c>
      <c r="X31" s="804">
        <f>'[20]Bieu 07-CH'!D31</f>
        <v>0</v>
      </c>
      <c r="Y31" s="804">
        <f>'[21]Bieu 07-CH'!D31</f>
        <v>0</v>
      </c>
    </row>
  </sheetData>
  <mergeCells count="8">
    <mergeCell ref="A1:B1"/>
    <mergeCell ref="A2:Y2"/>
    <mergeCell ref="U3:Y3"/>
    <mergeCell ref="A4:A5"/>
    <mergeCell ref="B4:B5"/>
    <mergeCell ref="C4:C5"/>
    <mergeCell ref="D4:D5"/>
    <mergeCell ref="E4:Y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7"/>
  <sheetViews>
    <sheetView workbookViewId="0">
      <selection activeCell="O48" sqref="O48"/>
    </sheetView>
  </sheetViews>
  <sheetFormatPr defaultRowHeight="12.75" x14ac:dyDescent="0.2"/>
  <cols>
    <col min="1" max="1" width="6.7109375" customWidth="1"/>
    <col min="2" max="2" width="32.28515625" customWidth="1"/>
    <col min="3" max="3" width="7.7109375" customWidth="1"/>
    <col min="4" max="4" width="8.7109375" customWidth="1"/>
    <col min="5" max="24" width="6.85546875" customWidth="1"/>
    <col min="25" max="25" width="8.140625" customWidth="1"/>
  </cols>
  <sheetData>
    <row r="1" spans="1:25" ht="18.75" x14ac:dyDescent="0.3">
      <c r="A1" s="1132" t="s">
        <v>305</v>
      </c>
      <c r="B1" s="1132"/>
      <c r="C1" s="1132"/>
      <c r="D1" s="1132"/>
      <c r="E1" s="759"/>
      <c r="F1" s="759"/>
      <c r="G1" s="759"/>
      <c r="H1" s="759"/>
      <c r="I1" s="759"/>
      <c r="J1" s="759"/>
      <c r="K1" s="759"/>
      <c r="L1" s="759"/>
      <c r="M1" s="759"/>
      <c r="N1" s="759"/>
      <c r="O1" s="759"/>
      <c r="P1" s="759"/>
      <c r="Q1" s="759"/>
      <c r="R1" s="759"/>
      <c r="S1" s="759"/>
      <c r="T1" s="759"/>
      <c r="U1" s="759"/>
      <c r="V1" s="759"/>
      <c r="W1" s="759"/>
      <c r="X1" s="759"/>
      <c r="Y1" s="759"/>
    </row>
    <row r="2" spans="1:25" ht="16.5" x14ac:dyDescent="0.2">
      <c r="A2" s="1133" t="s">
        <v>659</v>
      </c>
      <c r="B2" s="1133"/>
      <c r="C2" s="1133"/>
      <c r="D2" s="1133"/>
      <c r="E2" s="1133"/>
      <c r="F2" s="1133"/>
      <c r="G2" s="1133"/>
      <c r="H2" s="1133"/>
      <c r="I2" s="1133"/>
      <c r="J2" s="1133"/>
      <c r="K2" s="1133"/>
      <c r="L2" s="1133"/>
      <c r="M2" s="1133"/>
      <c r="N2" s="1133"/>
      <c r="O2" s="1133"/>
      <c r="P2" s="1133"/>
      <c r="Q2" s="1133"/>
      <c r="R2" s="1133"/>
      <c r="S2" s="1133"/>
      <c r="T2" s="1133"/>
      <c r="U2" s="1133"/>
      <c r="V2" s="1133"/>
      <c r="W2" s="1133"/>
      <c r="X2" s="1133"/>
      <c r="Y2" s="1133"/>
    </row>
    <row r="3" spans="1:25" ht="18.75" x14ac:dyDescent="0.3">
      <c r="A3" s="759"/>
      <c r="B3" s="761"/>
      <c r="C3" s="762"/>
      <c r="D3" s="761"/>
      <c r="E3" s="759"/>
      <c r="F3" s="759"/>
      <c r="G3" s="759"/>
      <c r="H3" s="759"/>
      <c r="I3" s="759"/>
      <c r="J3" s="759"/>
      <c r="K3" s="759"/>
      <c r="L3" s="759"/>
      <c r="M3" s="759"/>
      <c r="N3" s="759"/>
      <c r="O3" s="759"/>
      <c r="P3" s="759"/>
      <c r="Q3" s="759"/>
      <c r="R3" s="759"/>
      <c r="S3" s="759"/>
      <c r="T3" s="759"/>
      <c r="U3" s="1134" t="s">
        <v>32</v>
      </c>
      <c r="V3" s="1134"/>
      <c r="W3" s="1134"/>
      <c r="X3" s="1134"/>
      <c r="Y3" s="1134"/>
    </row>
    <row r="4" spans="1:25" ht="14.25" x14ac:dyDescent="0.2">
      <c r="A4" s="1135" t="s">
        <v>20</v>
      </c>
      <c r="B4" s="1137" t="s">
        <v>628</v>
      </c>
      <c r="C4" s="1137" t="s">
        <v>24</v>
      </c>
      <c r="D4" s="1137" t="s">
        <v>660</v>
      </c>
      <c r="E4" s="1139" t="s">
        <v>181</v>
      </c>
      <c r="F4" s="1140"/>
      <c r="G4" s="1140"/>
      <c r="H4" s="1140"/>
      <c r="I4" s="1140"/>
      <c r="J4" s="1140"/>
      <c r="K4" s="1140"/>
      <c r="L4" s="1140"/>
      <c r="M4" s="1140"/>
      <c r="N4" s="1140"/>
      <c r="O4" s="1140"/>
      <c r="P4" s="1140"/>
      <c r="Q4" s="1140"/>
      <c r="R4" s="1140"/>
      <c r="S4" s="1140"/>
      <c r="T4" s="1140"/>
      <c r="U4" s="1140"/>
      <c r="V4" s="1140"/>
      <c r="W4" s="1140"/>
      <c r="X4" s="1140"/>
      <c r="Y4" s="1141"/>
    </row>
    <row r="5" spans="1:25" ht="48" x14ac:dyDescent="0.2">
      <c r="A5" s="1136"/>
      <c r="B5" s="1138"/>
      <c r="C5" s="1138"/>
      <c r="D5" s="1138"/>
      <c r="E5" s="765" t="s">
        <v>564</v>
      </c>
      <c r="F5" s="765" t="s">
        <v>565</v>
      </c>
      <c r="G5" s="765" t="s">
        <v>566</v>
      </c>
      <c r="H5" s="765" t="s">
        <v>567</v>
      </c>
      <c r="I5" s="765" t="s">
        <v>568</v>
      </c>
      <c r="J5" s="765" t="s">
        <v>569</v>
      </c>
      <c r="K5" s="765" t="s">
        <v>570</v>
      </c>
      <c r="L5" s="765" t="s">
        <v>571</v>
      </c>
      <c r="M5" s="765" t="s">
        <v>572</v>
      </c>
      <c r="N5" s="765" t="s">
        <v>573</v>
      </c>
      <c r="O5" s="765" t="s">
        <v>574</v>
      </c>
      <c r="P5" s="765" t="s">
        <v>575</v>
      </c>
      <c r="Q5" s="765" t="s">
        <v>576</v>
      </c>
      <c r="R5" s="765" t="s">
        <v>577</v>
      </c>
      <c r="S5" s="766" t="s">
        <v>578</v>
      </c>
      <c r="T5" s="766" t="s">
        <v>579</v>
      </c>
      <c r="U5" s="765" t="s">
        <v>580</v>
      </c>
      <c r="V5" s="765" t="s">
        <v>581</v>
      </c>
      <c r="W5" s="765" t="s">
        <v>582</v>
      </c>
      <c r="X5" s="765" t="s">
        <v>583</v>
      </c>
      <c r="Y5" s="765" t="s">
        <v>584</v>
      </c>
    </row>
    <row r="6" spans="1:25" x14ac:dyDescent="0.2">
      <c r="A6" s="767">
        <v>-1</v>
      </c>
      <c r="B6" s="767">
        <v>-2</v>
      </c>
      <c r="C6" s="767">
        <v>-3</v>
      </c>
      <c r="D6" s="767">
        <v>-4</v>
      </c>
      <c r="E6" s="767">
        <v>-5</v>
      </c>
      <c r="F6" s="767">
        <v>-6</v>
      </c>
      <c r="G6" s="767">
        <v>-7</v>
      </c>
      <c r="H6" s="767">
        <v>-8</v>
      </c>
      <c r="I6" s="767">
        <v>-9</v>
      </c>
      <c r="J6" s="767">
        <v>-10</v>
      </c>
      <c r="K6" s="767">
        <v>-11</v>
      </c>
      <c r="L6" s="767">
        <v>-12</v>
      </c>
      <c r="M6" s="767">
        <v>-13</v>
      </c>
      <c r="N6" s="767">
        <v>-14</v>
      </c>
      <c r="O6" s="767">
        <v>-15</v>
      </c>
      <c r="P6" s="767">
        <v>-16</v>
      </c>
      <c r="Q6" s="767">
        <v>-17</v>
      </c>
      <c r="R6" s="767">
        <v>-18</v>
      </c>
      <c r="S6" s="767">
        <v>-19</v>
      </c>
      <c r="T6" s="767">
        <v>-20</v>
      </c>
      <c r="U6" s="767">
        <v>-21</v>
      </c>
      <c r="V6" s="767">
        <v>-22</v>
      </c>
      <c r="W6" s="767">
        <v>-23</v>
      </c>
      <c r="X6" s="767">
        <v>-24</v>
      </c>
      <c r="Y6" s="767">
        <v>-25</v>
      </c>
    </row>
    <row r="7" spans="1:25" ht="14.25" x14ac:dyDescent="0.2">
      <c r="A7" s="827" t="s">
        <v>630</v>
      </c>
      <c r="B7" s="770" t="s">
        <v>631</v>
      </c>
      <c r="C7" s="771" t="s">
        <v>25</v>
      </c>
      <c r="D7" s="768">
        <f>D8+D10+D11+D12+D13+D14+D16+D17+D18</f>
        <v>1786.4399999999998</v>
      </c>
      <c r="E7" s="768">
        <f>'[1]Bieu 08-CH'!D7</f>
        <v>40.260000000000005</v>
      </c>
      <c r="F7" s="768">
        <f>'[2]Bieu 08-CH'!D7</f>
        <v>80.959999999999994</v>
      </c>
      <c r="G7" s="768">
        <f>'[3]Bieu 08-CH'!D7</f>
        <v>51.5</v>
      </c>
      <c r="H7" s="768">
        <f>'[4]Bieu 08-CH'!D7</f>
        <v>24.47</v>
      </c>
      <c r="I7" s="768">
        <f>'[5]Bieu 08-CH'!D7</f>
        <v>404.6</v>
      </c>
      <c r="J7" s="768">
        <f>'[6]Bieu 08-CH'!D7</f>
        <v>170.31</v>
      </c>
      <c r="K7" s="768">
        <f>'[7]Bieu 08-CH'!D7</f>
        <v>12.5</v>
      </c>
      <c r="L7" s="768">
        <f>'[8]Bieu 08-CH'!D7</f>
        <v>38.29</v>
      </c>
      <c r="M7" s="768">
        <f>'[9]Bieu 08-CH'!D7</f>
        <v>7.6199999999999992</v>
      </c>
      <c r="N7" s="768">
        <f>'[10]Bieu 08-CH'!D7</f>
        <v>101.18</v>
      </c>
      <c r="O7" s="768">
        <f>'[11]Bieu 08-CH'!D7</f>
        <v>3.52</v>
      </c>
      <c r="P7" s="768">
        <f>'[12]Bieu 08-CH'!D7</f>
        <v>68.47</v>
      </c>
      <c r="Q7" s="768">
        <f>'[13]Bieu 08-CH'!D7</f>
        <v>78.64</v>
      </c>
      <c r="R7" s="768">
        <f>'[14]Bieu 08-CH'!D7</f>
        <v>68.690000000000012</v>
      </c>
      <c r="S7" s="768">
        <f>'[15]Bieu 08-CH'!D7</f>
        <v>146.56</v>
      </c>
      <c r="T7" s="768">
        <f>'[16]Bieu 08-CH'!D7</f>
        <v>16.14</v>
      </c>
      <c r="U7" s="768">
        <f>'[17]Bieu 08-CH'!D7</f>
        <v>26.26</v>
      </c>
      <c r="V7" s="768">
        <f>'[18]Bieu 08-CH'!D7</f>
        <v>178.27999999999997</v>
      </c>
      <c r="W7" s="768">
        <f>'[19]Bieu 08-CH'!D7</f>
        <v>69.95</v>
      </c>
      <c r="X7" s="768">
        <f>'[20]Bieu 08-CH'!D7</f>
        <v>193.98000000000002</v>
      </c>
      <c r="Y7" s="768">
        <f>'[21]Bieu 08-CH'!D7</f>
        <v>3.3599999999999994</v>
      </c>
    </row>
    <row r="8" spans="1:25" ht="15" x14ac:dyDescent="0.2">
      <c r="A8" s="828" t="s">
        <v>5</v>
      </c>
      <c r="B8" s="773" t="s">
        <v>632</v>
      </c>
      <c r="C8" s="772" t="s">
        <v>86</v>
      </c>
      <c r="D8" s="774">
        <f>[22]BCC2022!E10+[22]BCC2022!Z10</f>
        <v>272.58</v>
      </c>
      <c r="E8" s="774">
        <f>'[1]Bieu 08-CH'!D8</f>
        <v>13.89</v>
      </c>
      <c r="F8" s="774">
        <f>'[2]Bieu 08-CH'!D8</f>
        <v>0</v>
      </c>
      <c r="G8" s="774">
        <f>'[3]Bieu 08-CH'!D8</f>
        <v>3.9600000000000004</v>
      </c>
      <c r="H8" s="774">
        <f>'[4]Bieu 08-CH'!D8</f>
        <v>3.23</v>
      </c>
      <c r="I8" s="774">
        <f>'[5]Bieu 08-CH'!D8</f>
        <v>0</v>
      </c>
      <c r="J8" s="774">
        <f>'[6]Bieu 08-CH'!D8</f>
        <v>2.3400000000000003</v>
      </c>
      <c r="K8" s="774">
        <f>'[7]Bieu 08-CH'!D8</f>
        <v>0</v>
      </c>
      <c r="L8" s="774">
        <f>'[8]Bieu 08-CH'!D8</f>
        <v>0</v>
      </c>
      <c r="M8" s="774">
        <f>'[9]Bieu 08-CH'!D8</f>
        <v>1.5</v>
      </c>
      <c r="N8" s="774">
        <f>'[10]Bieu 08-CH'!D8</f>
        <v>1.1800000000000002</v>
      </c>
      <c r="O8" s="774">
        <f>'[11]Bieu 08-CH'!D8</f>
        <v>0</v>
      </c>
      <c r="P8" s="774">
        <f>'[12]Bieu 08-CH'!D8</f>
        <v>40.57</v>
      </c>
      <c r="Q8" s="774">
        <f>'[13]Bieu 08-CH'!D8</f>
        <v>2.3000000000000003</v>
      </c>
      <c r="R8" s="774">
        <f>'[14]Bieu 08-CH'!D8</f>
        <v>0.4</v>
      </c>
      <c r="S8" s="774">
        <f>'[15]Bieu 08-CH'!D8</f>
        <v>0.63</v>
      </c>
      <c r="T8" s="774">
        <f>'[16]Bieu 08-CH'!D8</f>
        <v>1.8</v>
      </c>
      <c r="U8" s="774">
        <f>'[17]Bieu 08-CH'!D8</f>
        <v>4.5999999999999996</v>
      </c>
      <c r="V8" s="774">
        <f>'[18]Bieu 08-CH'!D8</f>
        <v>169.34</v>
      </c>
      <c r="W8" s="774">
        <f>'[19]Bieu 08-CH'!D8</f>
        <v>24.19</v>
      </c>
      <c r="X8" s="774">
        <f>'[20]Bieu 08-CH'!D8</f>
        <v>0.3</v>
      </c>
      <c r="Y8" s="774">
        <f>'[21]Bieu 08-CH'!D8</f>
        <v>2.2999999999999998</v>
      </c>
    </row>
    <row r="9" spans="1:25" ht="18.600000000000001" customHeight="1" x14ac:dyDescent="0.2">
      <c r="A9" s="829"/>
      <c r="B9" s="776" t="s">
        <v>83</v>
      </c>
      <c r="C9" s="775"/>
      <c r="D9" s="777">
        <f>[22]BCC2022!E11+[22]BCC2022!Z11</f>
        <v>265.98</v>
      </c>
      <c r="E9" s="777">
        <f>'[1]Bieu 08-CH'!D9</f>
        <v>13.45</v>
      </c>
      <c r="F9" s="777">
        <f>'[2]Bieu 08-CH'!D9</f>
        <v>0</v>
      </c>
      <c r="G9" s="777">
        <f>'[3]Bieu 08-CH'!D9</f>
        <v>3.9600000000000004</v>
      </c>
      <c r="H9" s="777">
        <f>'[4]Bieu 08-CH'!D9</f>
        <v>3.23</v>
      </c>
      <c r="I9" s="777">
        <f>'[5]Bieu 08-CH'!D9</f>
        <v>0</v>
      </c>
      <c r="J9" s="777">
        <f>'[6]Bieu 08-CH'!D9</f>
        <v>2.3400000000000003</v>
      </c>
      <c r="K9" s="777">
        <f>'[7]Bieu 08-CH'!D9</f>
        <v>0</v>
      </c>
      <c r="L9" s="777">
        <f>'[8]Bieu 08-CH'!D9</f>
        <v>0</v>
      </c>
      <c r="M9" s="777">
        <f>'[9]Bieu 08-CH'!D9</f>
        <v>1.5</v>
      </c>
      <c r="N9" s="777">
        <f>'[10]Bieu 08-CH'!D9</f>
        <v>1.1800000000000002</v>
      </c>
      <c r="O9" s="777">
        <f>'[11]Bieu 08-CH'!D9</f>
        <v>0</v>
      </c>
      <c r="P9" s="777">
        <f>'[12]Bieu 08-CH'!D9</f>
        <v>39.17</v>
      </c>
      <c r="Q9" s="777">
        <f>'[13]Bieu 08-CH'!D9</f>
        <v>2.12</v>
      </c>
      <c r="R9" s="777">
        <f>'[14]Bieu 08-CH'!D9</f>
        <v>0</v>
      </c>
      <c r="S9" s="777">
        <f>'[15]Bieu 08-CH'!D9</f>
        <v>0.63</v>
      </c>
      <c r="T9" s="777">
        <f>'[16]Bieu 08-CH'!D9</f>
        <v>1.8</v>
      </c>
      <c r="U9" s="777">
        <f>'[17]Bieu 08-CH'!D9</f>
        <v>4.5999999999999996</v>
      </c>
      <c r="V9" s="777">
        <f>'[18]Bieu 08-CH'!D9</f>
        <v>169</v>
      </c>
      <c r="W9" s="777">
        <f>'[19]Bieu 08-CH'!D9</f>
        <v>24.19</v>
      </c>
      <c r="X9" s="777">
        <f>'[20]Bieu 08-CH'!D9</f>
        <v>0.3</v>
      </c>
      <c r="Y9" s="777">
        <f>'[21]Bieu 08-CH'!D9</f>
        <v>2.2999999999999998</v>
      </c>
    </row>
    <row r="10" spans="1:25" ht="15" x14ac:dyDescent="0.2">
      <c r="A10" s="828" t="s">
        <v>6</v>
      </c>
      <c r="B10" s="778" t="s">
        <v>113</v>
      </c>
      <c r="C10" s="772" t="s">
        <v>56</v>
      </c>
      <c r="D10" s="774">
        <f>[22]BCC2022!E13+[22]BCC2022!Z13</f>
        <v>261.5</v>
      </c>
      <c r="E10" s="774">
        <f>'[1]Bieu 08-CH'!D10</f>
        <v>23.03</v>
      </c>
      <c r="F10" s="774">
        <f>'[2]Bieu 08-CH'!D10</f>
        <v>8.4</v>
      </c>
      <c r="G10" s="774">
        <f>'[3]Bieu 08-CH'!D10</f>
        <v>5.8100000000000005</v>
      </c>
      <c r="H10" s="774">
        <f>'[4]Bieu 08-CH'!D10</f>
        <v>6.4</v>
      </c>
      <c r="I10" s="774">
        <f>'[5]Bieu 08-CH'!D10</f>
        <v>4.5</v>
      </c>
      <c r="J10" s="774">
        <f>'[6]Bieu 08-CH'!D10</f>
        <v>0.28000000000000003</v>
      </c>
      <c r="K10" s="774">
        <f>'[7]Bieu 08-CH'!D10</f>
        <v>4.7</v>
      </c>
      <c r="L10" s="774">
        <f>'[8]Bieu 08-CH'!D10</f>
        <v>9.48</v>
      </c>
      <c r="M10" s="774">
        <f>'[9]Bieu 08-CH'!D10</f>
        <v>3.02</v>
      </c>
      <c r="N10" s="774">
        <f>'[10]Bieu 08-CH'!D10</f>
        <v>11.029999999999998</v>
      </c>
      <c r="O10" s="774">
        <f>'[11]Bieu 08-CH'!D10</f>
        <v>0</v>
      </c>
      <c r="P10" s="774">
        <f>'[12]Bieu 08-CH'!D10</f>
        <v>27.28</v>
      </c>
      <c r="Q10" s="774">
        <f>'[13]Bieu 08-CH'!D10</f>
        <v>37.630000000000003</v>
      </c>
      <c r="R10" s="774">
        <f>'[14]Bieu 08-CH'!D10</f>
        <v>45.540000000000006</v>
      </c>
      <c r="S10" s="774">
        <f>'[15]Bieu 08-CH'!D10</f>
        <v>5.69</v>
      </c>
      <c r="T10" s="774">
        <f>'[16]Bieu 08-CH'!D10</f>
        <v>7.4399999999999995</v>
      </c>
      <c r="U10" s="774">
        <f>'[17]Bieu 08-CH'!D10</f>
        <v>19.53</v>
      </c>
      <c r="V10" s="774">
        <f>'[18]Bieu 08-CH'!D10</f>
        <v>4.3899999999999997</v>
      </c>
      <c r="W10" s="774">
        <f>'[19]Bieu 08-CH'!D10</f>
        <v>28.700000000000003</v>
      </c>
      <c r="X10" s="774">
        <f>'[20]Bieu 08-CH'!D10</f>
        <v>7.7</v>
      </c>
      <c r="Y10" s="774">
        <f>'[21]Bieu 08-CH'!D10</f>
        <v>0.4</v>
      </c>
    </row>
    <row r="11" spans="1:25" ht="15" x14ac:dyDescent="0.2">
      <c r="A11" s="830" t="s">
        <v>7</v>
      </c>
      <c r="B11" s="780" t="s">
        <v>39</v>
      </c>
      <c r="C11" s="781" t="s">
        <v>44</v>
      </c>
      <c r="D11" s="774">
        <f>[22]BCC2022!E14+[22]BCC2022!Z14</f>
        <v>307.79000000000002</v>
      </c>
      <c r="E11" s="774">
        <f>'[1]Bieu 08-CH'!D11</f>
        <v>3.2800000000000002</v>
      </c>
      <c r="F11" s="774">
        <f>'[2]Bieu 08-CH'!D11</f>
        <v>5.36</v>
      </c>
      <c r="G11" s="774">
        <f>'[3]Bieu 08-CH'!D11</f>
        <v>3.68</v>
      </c>
      <c r="H11" s="774">
        <f>'[4]Bieu 08-CH'!D11</f>
        <v>14.84</v>
      </c>
      <c r="I11" s="774">
        <f>'[5]Bieu 08-CH'!D11</f>
        <v>3</v>
      </c>
      <c r="J11" s="774">
        <f>'[6]Bieu 08-CH'!D11</f>
        <v>167.69</v>
      </c>
      <c r="K11" s="774">
        <f>'[7]Bieu 08-CH'!D11</f>
        <v>2.8</v>
      </c>
      <c r="L11" s="774">
        <f>'[8]Bieu 08-CH'!D11</f>
        <v>4.5</v>
      </c>
      <c r="M11" s="774">
        <f>'[9]Bieu 08-CH'!D11</f>
        <v>3.0999999999999996</v>
      </c>
      <c r="N11" s="774">
        <f>'[10]Bieu 08-CH'!D11</f>
        <v>5.15</v>
      </c>
      <c r="O11" s="774">
        <f>'[11]Bieu 08-CH'!D11</f>
        <v>2.92</v>
      </c>
      <c r="P11" s="774">
        <f>'[12]Bieu 08-CH'!D11</f>
        <v>0.62</v>
      </c>
      <c r="Q11" s="774">
        <f>'[13]Bieu 08-CH'!D11</f>
        <v>1.79</v>
      </c>
      <c r="R11" s="774">
        <f>'[14]Bieu 08-CH'!D11</f>
        <v>5.95</v>
      </c>
      <c r="S11" s="774">
        <f>'[15]Bieu 08-CH'!D11</f>
        <v>63.87</v>
      </c>
      <c r="T11" s="774">
        <f>'[16]Bieu 08-CH'!D11</f>
        <v>0.5</v>
      </c>
      <c r="U11" s="774">
        <f>'[17]Bieu 08-CH'!D11</f>
        <v>2.11</v>
      </c>
      <c r="V11" s="774">
        <f>'[18]Bieu 08-CH'!D11</f>
        <v>3.45</v>
      </c>
      <c r="W11" s="774">
        <f>'[19]Bieu 08-CH'!D11</f>
        <v>6.5000000000000009</v>
      </c>
      <c r="X11" s="774">
        <f>'[20]Bieu 08-CH'!D11</f>
        <v>6.02</v>
      </c>
      <c r="Y11" s="774">
        <f>'[21]Bieu 08-CH'!D11</f>
        <v>0.36</v>
      </c>
    </row>
    <row r="12" spans="1:25" ht="15" x14ac:dyDescent="0.2">
      <c r="A12" s="830" t="s">
        <v>8</v>
      </c>
      <c r="B12" s="773" t="s">
        <v>15</v>
      </c>
      <c r="C12" s="781" t="s">
        <v>26</v>
      </c>
      <c r="D12" s="774">
        <f>[22]BCC2022!E15+[22]BCC2022!Z15</f>
        <v>0</v>
      </c>
      <c r="E12" s="774">
        <f>'[1]Bieu 08-CH'!D12</f>
        <v>0</v>
      </c>
      <c r="F12" s="774">
        <f>'[2]Bieu 08-CH'!D12</f>
        <v>0</v>
      </c>
      <c r="G12" s="774">
        <f>'[3]Bieu 08-CH'!D12</f>
        <v>0</v>
      </c>
      <c r="H12" s="774">
        <f>'[4]Bieu 08-CH'!D12</f>
        <v>0</v>
      </c>
      <c r="I12" s="774">
        <f>'[5]Bieu 08-CH'!D12</f>
        <v>0</v>
      </c>
      <c r="J12" s="774">
        <f>'[6]Bieu 08-CH'!D12</f>
        <v>0</v>
      </c>
      <c r="K12" s="774">
        <f>'[7]Bieu 08-CH'!D12</f>
        <v>0</v>
      </c>
      <c r="L12" s="774">
        <f>'[8]Bieu 08-CH'!D12</f>
        <v>0</v>
      </c>
      <c r="M12" s="774">
        <f>'[9]Bieu 08-CH'!D12</f>
        <v>0</v>
      </c>
      <c r="N12" s="774">
        <f>'[10]Bieu 08-CH'!D12</f>
        <v>0</v>
      </c>
      <c r="O12" s="774">
        <f>'[11]Bieu 08-CH'!D12</f>
        <v>0</v>
      </c>
      <c r="P12" s="774">
        <f>'[12]Bieu 08-CH'!D12</f>
        <v>0</v>
      </c>
      <c r="Q12" s="774">
        <f>'[13]Bieu 08-CH'!D12</f>
        <v>0</v>
      </c>
      <c r="R12" s="774">
        <f>'[14]Bieu 08-CH'!D12</f>
        <v>0</v>
      </c>
      <c r="S12" s="774">
        <f>'[15]Bieu 08-CH'!D12</f>
        <v>0</v>
      </c>
      <c r="T12" s="774">
        <f>'[16]Bieu 08-CH'!D12</f>
        <v>0</v>
      </c>
      <c r="U12" s="774">
        <f>'[17]Bieu 08-CH'!D12</f>
        <v>0</v>
      </c>
      <c r="V12" s="774">
        <f>'[18]Bieu 08-CH'!D12</f>
        <v>0</v>
      </c>
      <c r="W12" s="774">
        <f>'[19]Bieu 08-CH'!D12</f>
        <v>0</v>
      </c>
      <c r="X12" s="774">
        <f>'[20]Bieu 08-CH'!D12</f>
        <v>0</v>
      </c>
      <c r="Y12" s="774">
        <f>'[21]Bieu 08-CH'!D12</f>
        <v>0</v>
      </c>
    </row>
    <row r="13" spans="1:25" ht="15" x14ac:dyDescent="0.2">
      <c r="A13" s="830" t="s">
        <v>9</v>
      </c>
      <c r="B13" s="773" t="s">
        <v>16</v>
      </c>
      <c r="C13" s="781" t="s">
        <v>27</v>
      </c>
      <c r="D13" s="774">
        <f>[22]BCC2022!E19+[22]BCC2022!Z19</f>
        <v>0</v>
      </c>
      <c r="E13" s="774">
        <f>'[1]Bieu 08-CH'!D13</f>
        <v>0</v>
      </c>
      <c r="F13" s="774">
        <f>'[2]Bieu 08-CH'!D13</f>
        <v>0</v>
      </c>
      <c r="G13" s="774">
        <f>'[3]Bieu 08-CH'!D13</f>
        <v>0</v>
      </c>
      <c r="H13" s="774">
        <f>'[4]Bieu 08-CH'!D13</f>
        <v>0</v>
      </c>
      <c r="I13" s="774">
        <f>'[5]Bieu 08-CH'!D13</f>
        <v>0</v>
      </c>
      <c r="J13" s="774">
        <f>'[6]Bieu 08-CH'!D13</f>
        <v>0</v>
      </c>
      <c r="K13" s="774">
        <f>'[7]Bieu 08-CH'!D13</f>
        <v>0</v>
      </c>
      <c r="L13" s="774">
        <f>'[8]Bieu 08-CH'!D13</f>
        <v>0</v>
      </c>
      <c r="M13" s="774">
        <f>'[9]Bieu 08-CH'!D13</f>
        <v>0</v>
      </c>
      <c r="N13" s="774">
        <f>'[10]Bieu 08-CH'!D13</f>
        <v>0</v>
      </c>
      <c r="O13" s="774">
        <f>'[11]Bieu 08-CH'!D13</f>
        <v>0</v>
      </c>
      <c r="P13" s="774">
        <f>'[12]Bieu 08-CH'!D13</f>
        <v>0</v>
      </c>
      <c r="Q13" s="774">
        <f>'[13]Bieu 08-CH'!D13</f>
        <v>0</v>
      </c>
      <c r="R13" s="774">
        <f>'[14]Bieu 08-CH'!D13</f>
        <v>0</v>
      </c>
      <c r="S13" s="774">
        <f>'[15]Bieu 08-CH'!D13</f>
        <v>0</v>
      </c>
      <c r="T13" s="774">
        <f>'[16]Bieu 08-CH'!D13</f>
        <v>0</v>
      </c>
      <c r="U13" s="774">
        <f>'[17]Bieu 08-CH'!D13</f>
        <v>0</v>
      </c>
      <c r="V13" s="774">
        <f>'[18]Bieu 08-CH'!D13</f>
        <v>0</v>
      </c>
      <c r="W13" s="774">
        <f>'[19]Bieu 08-CH'!D13</f>
        <v>0</v>
      </c>
      <c r="X13" s="774">
        <f>'[20]Bieu 08-CH'!D13</f>
        <v>0</v>
      </c>
      <c r="Y13" s="774">
        <f>'[21]Bieu 08-CH'!D13</f>
        <v>0</v>
      </c>
    </row>
    <row r="14" spans="1:25" ht="15" x14ac:dyDescent="0.2">
      <c r="A14" s="830" t="s">
        <v>41</v>
      </c>
      <c r="B14" s="773" t="s">
        <v>40</v>
      </c>
      <c r="C14" s="781" t="s">
        <v>45</v>
      </c>
      <c r="D14" s="774">
        <f>[22]BCC2022!E23+[22]BCC2022!Z23</f>
        <v>778.1400000000001</v>
      </c>
      <c r="E14" s="774">
        <f>'[1]Bieu 08-CH'!D14</f>
        <v>0</v>
      </c>
      <c r="F14" s="774">
        <f>'[2]Bieu 08-CH'!D14</f>
        <v>67.199999999999989</v>
      </c>
      <c r="G14" s="774">
        <f>'[3]Bieu 08-CH'!D14</f>
        <v>38.049999999999997</v>
      </c>
      <c r="H14" s="774">
        <f>'[4]Bieu 08-CH'!D14</f>
        <v>0</v>
      </c>
      <c r="I14" s="774">
        <f>'[5]Bieu 08-CH'!D14</f>
        <v>237.1</v>
      </c>
      <c r="J14" s="774">
        <f>'[6]Bieu 08-CH'!D14</f>
        <v>0</v>
      </c>
      <c r="K14" s="774">
        <f>'[7]Bieu 08-CH'!D14</f>
        <v>5</v>
      </c>
      <c r="L14" s="774">
        <f>'[8]Bieu 08-CH'!D14</f>
        <v>24.29</v>
      </c>
      <c r="M14" s="774">
        <f>'[9]Bieu 08-CH'!D14</f>
        <v>0</v>
      </c>
      <c r="N14" s="774">
        <f>'[10]Bieu 08-CH'!D14</f>
        <v>83.820000000000007</v>
      </c>
      <c r="O14" s="774">
        <f>'[11]Bieu 08-CH'!D14</f>
        <v>0</v>
      </c>
      <c r="P14" s="774">
        <f>'[12]Bieu 08-CH'!D14</f>
        <v>0</v>
      </c>
      <c r="Q14" s="774">
        <f>'[13]Bieu 08-CH'!D14</f>
        <v>36.590000000000003</v>
      </c>
      <c r="R14" s="774">
        <f>'[14]Bieu 08-CH'!D14</f>
        <v>16.8</v>
      </c>
      <c r="S14" s="774">
        <f>'[15]Bieu 08-CH'!D14</f>
        <v>76.37</v>
      </c>
      <c r="T14" s="774">
        <f>'[16]Bieu 08-CH'!D14</f>
        <v>6.4</v>
      </c>
      <c r="U14" s="774">
        <f>'[17]Bieu 08-CH'!D14</f>
        <v>0</v>
      </c>
      <c r="V14" s="774">
        <f>'[18]Bieu 08-CH'!D14</f>
        <v>1.1000000000000001</v>
      </c>
      <c r="W14" s="774">
        <f>'[19]Bieu 08-CH'!D14</f>
        <v>10.559999999999999</v>
      </c>
      <c r="X14" s="774">
        <f>'[20]Bieu 08-CH'!D14</f>
        <v>179.96</v>
      </c>
      <c r="Y14" s="774">
        <f>'[21]Bieu 08-CH'!D14</f>
        <v>0</v>
      </c>
    </row>
    <row r="15" spans="1:25" ht="30" x14ac:dyDescent="0.2">
      <c r="A15" s="830"/>
      <c r="B15" s="776" t="s">
        <v>446</v>
      </c>
      <c r="C15" s="781" t="s">
        <v>447</v>
      </c>
      <c r="D15" s="774">
        <f>[22]BCC2022!E24+[22]BCC2022!Z24</f>
        <v>0</v>
      </c>
      <c r="E15" s="774">
        <f>'[1]Bieu 08-CH'!D15</f>
        <v>0</v>
      </c>
      <c r="F15" s="774">
        <f>'[2]Bieu 08-CH'!D15</f>
        <v>0</v>
      </c>
      <c r="G15" s="774">
        <f>'[3]Bieu 08-CH'!D15</f>
        <v>0</v>
      </c>
      <c r="H15" s="774">
        <f>'[4]Bieu 08-CH'!D15</f>
        <v>0</v>
      </c>
      <c r="I15" s="774">
        <f>'[5]Bieu 08-CH'!D15</f>
        <v>0</v>
      </c>
      <c r="J15" s="774">
        <f>'[6]Bieu 08-CH'!D15</f>
        <v>0</v>
      </c>
      <c r="K15" s="774">
        <f>'[7]Bieu 08-CH'!D15</f>
        <v>0</v>
      </c>
      <c r="L15" s="774">
        <f>'[8]Bieu 08-CH'!D15</f>
        <v>0</v>
      </c>
      <c r="M15" s="774">
        <f>'[9]Bieu 08-CH'!D15</f>
        <v>0</v>
      </c>
      <c r="N15" s="774">
        <f>'[10]Bieu 08-CH'!D15</f>
        <v>0</v>
      </c>
      <c r="O15" s="774">
        <f>'[11]Bieu 08-CH'!D15</f>
        <v>0</v>
      </c>
      <c r="P15" s="774">
        <f>'[12]Bieu 08-CH'!D15</f>
        <v>0</v>
      </c>
      <c r="Q15" s="774">
        <f>'[13]Bieu 08-CH'!D15</f>
        <v>0</v>
      </c>
      <c r="R15" s="774">
        <f>'[14]Bieu 08-CH'!D15</f>
        <v>0</v>
      </c>
      <c r="S15" s="774">
        <f>'[15]Bieu 08-CH'!D15</f>
        <v>0</v>
      </c>
      <c r="T15" s="774">
        <f>'[16]Bieu 08-CH'!D15</f>
        <v>0</v>
      </c>
      <c r="U15" s="774">
        <f>'[17]Bieu 08-CH'!D15</f>
        <v>0</v>
      </c>
      <c r="V15" s="774">
        <f>'[18]Bieu 08-CH'!D15</f>
        <v>0</v>
      </c>
      <c r="W15" s="774">
        <f>'[19]Bieu 08-CH'!D15</f>
        <v>0</v>
      </c>
      <c r="X15" s="774">
        <f>'[20]Bieu 08-CH'!D15</f>
        <v>0</v>
      </c>
      <c r="Y15" s="774">
        <f>'[21]Bieu 08-CH'!D15</f>
        <v>0</v>
      </c>
    </row>
    <row r="16" spans="1:25" ht="15" x14ac:dyDescent="0.2">
      <c r="A16" s="830" t="s">
        <v>42</v>
      </c>
      <c r="B16" s="780" t="s">
        <v>633</v>
      </c>
      <c r="C16" s="781" t="s">
        <v>78</v>
      </c>
      <c r="D16" s="774">
        <f>[22]BCC2022!E27+[22]BCC2022!Z27</f>
        <v>1.33</v>
      </c>
      <c r="E16" s="774">
        <f>'[1]Bieu 08-CH'!D16</f>
        <v>0.06</v>
      </c>
      <c r="F16" s="774">
        <f>'[2]Bieu 08-CH'!D16</f>
        <v>0</v>
      </c>
      <c r="G16" s="774">
        <f>'[3]Bieu 08-CH'!D16</f>
        <v>0</v>
      </c>
      <c r="H16" s="774">
        <f>'[4]Bieu 08-CH'!D16</f>
        <v>0</v>
      </c>
      <c r="I16" s="774">
        <f>'[5]Bieu 08-CH'!D16</f>
        <v>0</v>
      </c>
      <c r="J16" s="774">
        <f>'[6]Bieu 08-CH'!D16</f>
        <v>0</v>
      </c>
      <c r="K16" s="774">
        <f>'[7]Bieu 08-CH'!D16</f>
        <v>0</v>
      </c>
      <c r="L16" s="774">
        <f>'[8]Bieu 08-CH'!D16</f>
        <v>0.02</v>
      </c>
      <c r="M16" s="774">
        <f>'[9]Bieu 08-CH'!D16</f>
        <v>0</v>
      </c>
      <c r="N16" s="774">
        <f>'[10]Bieu 08-CH'!D16</f>
        <v>0</v>
      </c>
      <c r="O16" s="774">
        <f>'[11]Bieu 08-CH'!D16</f>
        <v>0.6</v>
      </c>
      <c r="P16" s="774">
        <f>'[12]Bieu 08-CH'!D16</f>
        <v>0</v>
      </c>
      <c r="Q16" s="774">
        <f>'[13]Bieu 08-CH'!D16</f>
        <v>0.33</v>
      </c>
      <c r="R16" s="774">
        <f>'[14]Bieu 08-CH'!D16</f>
        <v>0</v>
      </c>
      <c r="S16" s="774">
        <f>'[15]Bieu 08-CH'!D16</f>
        <v>0</v>
      </c>
      <c r="T16" s="774">
        <f>'[16]Bieu 08-CH'!D16</f>
        <v>0</v>
      </c>
      <c r="U16" s="774">
        <f>'[17]Bieu 08-CH'!D16</f>
        <v>0.02</v>
      </c>
      <c r="V16" s="774">
        <f>'[18]Bieu 08-CH'!D16</f>
        <v>0</v>
      </c>
      <c r="W16" s="774">
        <f>'[19]Bieu 08-CH'!D16</f>
        <v>0</v>
      </c>
      <c r="X16" s="774">
        <f>'[20]Bieu 08-CH'!D16</f>
        <v>0</v>
      </c>
      <c r="Y16" s="774">
        <f>'[21]Bieu 08-CH'!D16</f>
        <v>0.3</v>
      </c>
    </row>
    <row r="17" spans="1:25" ht="15" x14ac:dyDescent="0.2">
      <c r="A17" s="830" t="s">
        <v>52</v>
      </c>
      <c r="B17" s="780" t="s">
        <v>50</v>
      </c>
      <c r="C17" s="781" t="s">
        <v>51</v>
      </c>
      <c r="D17" s="774">
        <f>[22]BCC2022!E28+[22]BCC2022!Z28</f>
        <v>0</v>
      </c>
      <c r="E17" s="774">
        <f>'[1]Bieu 08-CH'!D17</f>
        <v>0</v>
      </c>
      <c r="F17" s="774">
        <f>'[2]Bieu 08-CH'!D17</f>
        <v>0</v>
      </c>
      <c r="G17" s="774">
        <f>'[3]Bieu 08-CH'!D17</f>
        <v>0</v>
      </c>
      <c r="H17" s="774">
        <f>'[4]Bieu 08-CH'!D17</f>
        <v>0</v>
      </c>
      <c r="I17" s="774">
        <f>'[5]Bieu 08-CH'!D17</f>
        <v>0</v>
      </c>
      <c r="J17" s="774">
        <f>'[6]Bieu 08-CH'!D17</f>
        <v>0</v>
      </c>
      <c r="K17" s="774">
        <f>'[7]Bieu 08-CH'!D17</f>
        <v>0</v>
      </c>
      <c r="L17" s="774">
        <f>'[8]Bieu 08-CH'!D17</f>
        <v>0</v>
      </c>
      <c r="M17" s="774">
        <f>'[9]Bieu 08-CH'!D17</f>
        <v>0</v>
      </c>
      <c r="N17" s="774">
        <f>'[10]Bieu 08-CH'!D17</f>
        <v>0</v>
      </c>
      <c r="O17" s="774">
        <f>'[11]Bieu 08-CH'!D17</f>
        <v>0</v>
      </c>
      <c r="P17" s="774">
        <f>'[12]Bieu 08-CH'!D17</f>
        <v>0</v>
      </c>
      <c r="Q17" s="774">
        <f>'[13]Bieu 08-CH'!D17</f>
        <v>0</v>
      </c>
      <c r="R17" s="774">
        <f>'[14]Bieu 08-CH'!D17</f>
        <v>0</v>
      </c>
      <c r="S17" s="774">
        <f>'[15]Bieu 08-CH'!D17</f>
        <v>0</v>
      </c>
      <c r="T17" s="774">
        <f>'[16]Bieu 08-CH'!D17</f>
        <v>0</v>
      </c>
      <c r="U17" s="774">
        <f>'[17]Bieu 08-CH'!D17</f>
        <v>0</v>
      </c>
      <c r="V17" s="774">
        <f>'[18]Bieu 08-CH'!D17</f>
        <v>0</v>
      </c>
      <c r="W17" s="774">
        <f>'[19]Bieu 08-CH'!D17</f>
        <v>0</v>
      </c>
      <c r="X17" s="774">
        <f>'[20]Bieu 08-CH'!D17</f>
        <v>0</v>
      </c>
      <c r="Y17" s="774">
        <f>'[21]Bieu 08-CH'!D17</f>
        <v>0</v>
      </c>
    </row>
    <row r="18" spans="1:25" ht="15" x14ac:dyDescent="0.2">
      <c r="A18" s="830" t="s">
        <v>192</v>
      </c>
      <c r="B18" s="780" t="s">
        <v>57</v>
      </c>
      <c r="C18" s="781" t="s">
        <v>58</v>
      </c>
      <c r="D18" s="774">
        <f>[22]BCC2022!E29+[22]BCC2022!Z29</f>
        <v>165.1</v>
      </c>
      <c r="E18" s="774">
        <f>'[1]Bieu 08-CH'!D18</f>
        <v>0</v>
      </c>
      <c r="F18" s="774">
        <f>'[2]Bieu 08-CH'!D18</f>
        <v>0</v>
      </c>
      <c r="G18" s="774">
        <f>'[3]Bieu 08-CH'!D18</f>
        <v>0</v>
      </c>
      <c r="H18" s="774">
        <f>'[4]Bieu 08-CH'!D18</f>
        <v>0</v>
      </c>
      <c r="I18" s="774">
        <f>'[5]Bieu 08-CH'!D18</f>
        <v>160</v>
      </c>
      <c r="J18" s="774">
        <f>'[6]Bieu 08-CH'!D18</f>
        <v>0</v>
      </c>
      <c r="K18" s="774">
        <f>'[7]Bieu 08-CH'!D18</f>
        <v>0</v>
      </c>
      <c r="L18" s="774">
        <f>'[8]Bieu 08-CH'!D18</f>
        <v>0</v>
      </c>
      <c r="M18" s="774">
        <f>'[9]Bieu 08-CH'!D18</f>
        <v>0</v>
      </c>
      <c r="N18" s="774">
        <f>'[10]Bieu 08-CH'!D18</f>
        <v>0</v>
      </c>
      <c r="O18" s="774">
        <f>'[11]Bieu 08-CH'!D18</f>
        <v>0</v>
      </c>
      <c r="P18" s="774">
        <f>'[12]Bieu 08-CH'!D18</f>
        <v>0</v>
      </c>
      <c r="Q18" s="774">
        <f>'[13]Bieu 08-CH'!D18</f>
        <v>0</v>
      </c>
      <c r="R18" s="774">
        <f>'[14]Bieu 08-CH'!D18</f>
        <v>0</v>
      </c>
      <c r="S18" s="774">
        <f>'[15]Bieu 08-CH'!D18</f>
        <v>0</v>
      </c>
      <c r="T18" s="774">
        <f>'[16]Bieu 08-CH'!D18</f>
        <v>0</v>
      </c>
      <c r="U18" s="774">
        <f>'[17]Bieu 08-CH'!D18</f>
        <v>0</v>
      </c>
      <c r="V18" s="774">
        <f>'[18]Bieu 08-CH'!D18</f>
        <v>0</v>
      </c>
      <c r="W18" s="774">
        <f>'[19]Bieu 08-CH'!D18</f>
        <v>0</v>
      </c>
      <c r="X18" s="774">
        <f>'[20]Bieu 08-CH'!D18</f>
        <v>0</v>
      </c>
      <c r="Y18" s="774">
        <f>'[21]Bieu 08-CH'!D18</f>
        <v>0</v>
      </c>
    </row>
    <row r="19" spans="1:25" ht="14.25" x14ac:dyDescent="0.2">
      <c r="A19" s="827" t="s">
        <v>634</v>
      </c>
      <c r="B19" s="784" t="s">
        <v>635</v>
      </c>
      <c r="C19" s="771" t="s">
        <v>28</v>
      </c>
      <c r="D19" s="768">
        <f>SUM(D20:D28)+SUM(D46:D57)</f>
        <v>44.26</v>
      </c>
      <c r="E19" s="768">
        <f>'[1]Bieu 08-CH'!D19</f>
        <v>1.81</v>
      </c>
      <c r="F19" s="768">
        <f>'[2]Bieu 08-CH'!D19</f>
        <v>0.45</v>
      </c>
      <c r="G19" s="768">
        <f>'[3]Bieu 08-CH'!D19</f>
        <v>10.52</v>
      </c>
      <c r="H19" s="768">
        <f>'[4]Bieu 08-CH'!D19</f>
        <v>1.2000000000000002</v>
      </c>
      <c r="I19" s="768">
        <f>'[5]Bieu 08-CH'!D19</f>
        <v>0.78</v>
      </c>
      <c r="J19" s="768">
        <f>'[6]Bieu 08-CH'!D19</f>
        <v>0.06</v>
      </c>
      <c r="K19" s="768">
        <f>'[7]Bieu 08-CH'!D19</f>
        <v>0</v>
      </c>
      <c r="L19" s="768">
        <f>'[8]Bieu 08-CH'!D19</f>
        <v>2.1</v>
      </c>
      <c r="M19" s="768">
        <f>'[9]Bieu 08-CH'!D19</f>
        <v>1.1499999999999999</v>
      </c>
      <c r="N19" s="768">
        <f>'[10]Bieu 08-CH'!D19</f>
        <v>0.13</v>
      </c>
      <c r="O19" s="768">
        <f>'[11]Bieu 08-CH'!D19</f>
        <v>0.2</v>
      </c>
      <c r="P19" s="768">
        <f>'[12]Bieu 08-CH'!D19</f>
        <v>1.05</v>
      </c>
      <c r="Q19" s="768">
        <f>'[13]Bieu 08-CH'!D19</f>
        <v>0</v>
      </c>
      <c r="R19" s="768">
        <f>'[14]Bieu 08-CH'!D19</f>
        <v>0.55000000000000004</v>
      </c>
      <c r="S19" s="768">
        <f>'[15]Bieu 08-CH'!D19</f>
        <v>0</v>
      </c>
      <c r="T19" s="768">
        <f>'[16]Bieu 08-CH'!D19</f>
        <v>0</v>
      </c>
      <c r="U19" s="768">
        <f>'[17]Bieu 08-CH'!D19</f>
        <v>2.23</v>
      </c>
      <c r="V19" s="768">
        <f>'[18]Bieu 08-CH'!D19</f>
        <v>19.709999999999997</v>
      </c>
      <c r="W19" s="768">
        <f>'[19]Bieu 08-CH'!D19</f>
        <v>0.26</v>
      </c>
      <c r="X19" s="768">
        <f>'[20]Bieu 08-CH'!D19</f>
        <v>0.88000000000000012</v>
      </c>
      <c r="Y19" s="768">
        <f>'[21]Bieu 08-CH'!D19</f>
        <v>1.1800000000000002</v>
      </c>
    </row>
    <row r="20" spans="1:25" ht="15" x14ac:dyDescent="0.2">
      <c r="A20" s="780" t="s">
        <v>21</v>
      </c>
      <c r="B20" s="786" t="s">
        <v>17</v>
      </c>
      <c r="C20" s="787" t="s">
        <v>29</v>
      </c>
      <c r="D20" s="774">
        <f>[22]BCC2022!E31+[22]BCC2022!Z31</f>
        <v>0</v>
      </c>
      <c r="E20" s="774">
        <f>'[1]Bieu 08-CH'!D20</f>
        <v>0</v>
      </c>
      <c r="F20" s="774">
        <f>'[2]Bieu 08-CH'!D20</f>
        <v>0</v>
      </c>
      <c r="G20" s="774">
        <f>'[3]Bieu 08-CH'!D20</f>
        <v>0</v>
      </c>
      <c r="H20" s="774">
        <f>'[4]Bieu 08-CH'!D20</f>
        <v>0</v>
      </c>
      <c r="I20" s="774">
        <f>'[5]Bieu 08-CH'!D20</f>
        <v>0</v>
      </c>
      <c r="J20" s="774">
        <f>'[6]Bieu 08-CH'!D20</f>
        <v>0</v>
      </c>
      <c r="K20" s="774">
        <f>'[7]Bieu 08-CH'!D20</f>
        <v>0</v>
      </c>
      <c r="L20" s="774">
        <f>'[8]Bieu 08-CH'!D20</f>
        <v>0</v>
      </c>
      <c r="M20" s="774">
        <f>'[9]Bieu 08-CH'!D20</f>
        <v>0</v>
      </c>
      <c r="N20" s="774">
        <f>'[10]Bieu 08-CH'!D20</f>
        <v>0</v>
      </c>
      <c r="O20" s="774">
        <f>'[11]Bieu 08-CH'!D20</f>
        <v>0</v>
      </c>
      <c r="P20" s="774">
        <f>'[12]Bieu 08-CH'!D20</f>
        <v>0</v>
      </c>
      <c r="Q20" s="774">
        <f>'[13]Bieu 08-CH'!D20</f>
        <v>0</v>
      </c>
      <c r="R20" s="774">
        <f>'[14]Bieu 08-CH'!D20</f>
        <v>0</v>
      </c>
      <c r="S20" s="774">
        <f>'[15]Bieu 08-CH'!D20</f>
        <v>0</v>
      </c>
      <c r="T20" s="774">
        <f>'[16]Bieu 08-CH'!D20</f>
        <v>0</v>
      </c>
      <c r="U20" s="774">
        <f>'[17]Bieu 08-CH'!D20</f>
        <v>0</v>
      </c>
      <c r="V20" s="774">
        <f>'[18]Bieu 08-CH'!D20</f>
        <v>0</v>
      </c>
      <c r="W20" s="774">
        <f>'[19]Bieu 08-CH'!D20</f>
        <v>0</v>
      </c>
      <c r="X20" s="774">
        <f>'[20]Bieu 08-CH'!D20</f>
        <v>0</v>
      </c>
      <c r="Y20" s="774">
        <f>'[21]Bieu 08-CH'!D20</f>
        <v>0</v>
      </c>
    </row>
    <row r="21" spans="1:25" ht="15" x14ac:dyDescent="0.2">
      <c r="A21" s="780" t="s">
        <v>10</v>
      </c>
      <c r="B21" s="786" t="s">
        <v>18</v>
      </c>
      <c r="C21" s="787" t="s">
        <v>30</v>
      </c>
      <c r="D21" s="774">
        <f>[22]BCC2022!E32+[22]BCC2022!Z32</f>
        <v>0</v>
      </c>
      <c r="E21" s="774">
        <f>'[1]Bieu 08-CH'!D21</f>
        <v>0</v>
      </c>
      <c r="F21" s="774">
        <f>'[2]Bieu 08-CH'!D21</f>
        <v>0</v>
      </c>
      <c r="G21" s="774">
        <f>'[3]Bieu 08-CH'!D21</f>
        <v>0</v>
      </c>
      <c r="H21" s="774">
        <f>'[4]Bieu 08-CH'!D21</f>
        <v>0</v>
      </c>
      <c r="I21" s="774">
        <f>'[5]Bieu 08-CH'!D21</f>
        <v>0</v>
      </c>
      <c r="J21" s="774">
        <f>'[6]Bieu 08-CH'!D21</f>
        <v>0</v>
      </c>
      <c r="K21" s="774">
        <f>'[7]Bieu 08-CH'!D21</f>
        <v>0</v>
      </c>
      <c r="L21" s="774">
        <f>'[8]Bieu 08-CH'!D21</f>
        <v>0</v>
      </c>
      <c r="M21" s="774">
        <f>'[9]Bieu 08-CH'!D21</f>
        <v>0</v>
      </c>
      <c r="N21" s="774">
        <f>'[10]Bieu 08-CH'!D21</f>
        <v>0</v>
      </c>
      <c r="O21" s="774">
        <f>'[11]Bieu 08-CH'!D21</f>
        <v>0</v>
      </c>
      <c r="P21" s="774">
        <f>'[12]Bieu 08-CH'!D21</f>
        <v>0</v>
      </c>
      <c r="Q21" s="774">
        <f>'[13]Bieu 08-CH'!D21</f>
        <v>0</v>
      </c>
      <c r="R21" s="774">
        <f>'[14]Bieu 08-CH'!D21</f>
        <v>0</v>
      </c>
      <c r="S21" s="774">
        <f>'[15]Bieu 08-CH'!D21</f>
        <v>0</v>
      </c>
      <c r="T21" s="774">
        <f>'[16]Bieu 08-CH'!D21</f>
        <v>0</v>
      </c>
      <c r="U21" s="774">
        <f>'[17]Bieu 08-CH'!D21</f>
        <v>0</v>
      </c>
      <c r="V21" s="774">
        <f>'[18]Bieu 08-CH'!D21</f>
        <v>0</v>
      </c>
      <c r="W21" s="774">
        <f>'[19]Bieu 08-CH'!D21</f>
        <v>0</v>
      </c>
      <c r="X21" s="774">
        <f>'[20]Bieu 08-CH'!D21</f>
        <v>0</v>
      </c>
      <c r="Y21" s="774">
        <f>'[21]Bieu 08-CH'!D21</f>
        <v>0</v>
      </c>
    </row>
    <row r="22" spans="1:25" ht="15" x14ac:dyDescent="0.2">
      <c r="A22" s="780" t="s">
        <v>11</v>
      </c>
      <c r="B22" s="786" t="s">
        <v>19</v>
      </c>
      <c r="C22" s="787" t="s">
        <v>131</v>
      </c>
      <c r="D22" s="774">
        <f>[22]BCC2022!E33+[22]BCC2022!Z33</f>
        <v>0</v>
      </c>
      <c r="E22" s="774">
        <f>'[1]Bieu 08-CH'!D22</f>
        <v>0</v>
      </c>
      <c r="F22" s="774">
        <f>'[2]Bieu 08-CH'!D22</f>
        <v>0</v>
      </c>
      <c r="G22" s="774">
        <f>'[3]Bieu 08-CH'!D22</f>
        <v>0</v>
      </c>
      <c r="H22" s="774">
        <f>'[4]Bieu 08-CH'!D22</f>
        <v>0</v>
      </c>
      <c r="I22" s="774">
        <f>'[5]Bieu 08-CH'!D22</f>
        <v>0</v>
      </c>
      <c r="J22" s="774">
        <f>'[6]Bieu 08-CH'!D22</f>
        <v>0</v>
      </c>
      <c r="K22" s="774">
        <f>'[7]Bieu 08-CH'!D22</f>
        <v>0</v>
      </c>
      <c r="L22" s="774">
        <f>'[8]Bieu 08-CH'!D22</f>
        <v>0</v>
      </c>
      <c r="M22" s="774">
        <f>'[9]Bieu 08-CH'!D22</f>
        <v>0</v>
      </c>
      <c r="N22" s="774">
        <f>'[10]Bieu 08-CH'!D22</f>
        <v>0</v>
      </c>
      <c r="O22" s="774">
        <f>'[11]Bieu 08-CH'!D22</f>
        <v>0</v>
      </c>
      <c r="P22" s="774">
        <f>'[12]Bieu 08-CH'!D22</f>
        <v>0</v>
      </c>
      <c r="Q22" s="774">
        <f>'[13]Bieu 08-CH'!D22</f>
        <v>0</v>
      </c>
      <c r="R22" s="774">
        <f>'[14]Bieu 08-CH'!D22</f>
        <v>0</v>
      </c>
      <c r="S22" s="774">
        <f>'[15]Bieu 08-CH'!D22</f>
        <v>0</v>
      </c>
      <c r="T22" s="774">
        <f>'[16]Bieu 08-CH'!D22</f>
        <v>0</v>
      </c>
      <c r="U22" s="774">
        <f>'[17]Bieu 08-CH'!D22</f>
        <v>0</v>
      </c>
      <c r="V22" s="774">
        <f>'[18]Bieu 08-CH'!D22</f>
        <v>0</v>
      </c>
      <c r="W22" s="774">
        <f>'[19]Bieu 08-CH'!D22</f>
        <v>0</v>
      </c>
      <c r="X22" s="774">
        <f>'[20]Bieu 08-CH'!D22</f>
        <v>0</v>
      </c>
      <c r="Y22" s="774">
        <f>'[21]Bieu 08-CH'!D22</f>
        <v>0</v>
      </c>
    </row>
    <row r="23" spans="1:25" ht="15" x14ac:dyDescent="0.2">
      <c r="A23" s="780" t="s">
        <v>13</v>
      </c>
      <c r="B23" s="786" t="s">
        <v>91</v>
      </c>
      <c r="C23" s="787" t="s">
        <v>135</v>
      </c>
      <c r="D23" s="774">
        <f>[22]BCC2022!E34+[22]BCC2022!Z34</f>
        <v>0</v>
      </c>
      <c r="E23" s="774">
        <f>'[1]Bieu 08-CH'!D23</f>
        <v>0</v>
      </c>
      <c r="F23" s="774">
        <f>'[2]Bieu 08-CH'!D23</f>
        <v>0</v>
      </c>
      <c r="G23" s="774">
        <f>'[3]Bieu 08-CH'!D23</f>
        <v>0</v>
      </c>
      <c r="H23" s="774">
        <f>'[4]Bieu 08-CH'!D23</f>
        <v>0</v>
      </c>
      <c r="I23" s="774">
        <f>'[5]Bieu 08-CH'!D23</f>
        <v>0</v>
      </c>
      <c r="J23" s="774">
        <f>'[6]Bieu 08-CH'!D23</f>
        <v>0</v>
      </c>
      <c r="K23" s="774">
        <f>'[7]Bieu 08-CH'!D23</f>
        <v>0</v>
      </c>
      <c r="L23" s="774">
        <f>'[8]Bieu 08-CH'!D23</f>
        <v>0</v>
      </c>
      <c r="M23" s="774">
        <f>'[9]Bieu 08-CH'!D23</f>
        <v>0</v>
      </c>
      <c r="N23" s="774">
        <f>'[10]Bieu 08-CH'!D23</f>
        <v>0</v>
      </c>
      <c r="O23" s="774">
        <f>'[11]Bieu 08-CH'!D23</f>
        <v>0</v>
      </c>
      <c r="P23" s="774">
        <f>'[12]Bieu 08-CH'!D23</f>
        <v>0</v>
      </c>
      <c r="Q23" s="774">
        <f>'[13]Bieu 08-CH'!D23</f>
        <v>0</v>
      </c>
      <c r="R23" s="774">
        <f>'[14]Bieu 08-CH'!D23</f>
        <v>0</v>
      </c>
      <c r="S23" s="774">
        <f>'[15]Bieu 08-CH'!D23</f>
        <v>0</v>
      </c>
      <c r="T23" s="774">
        <f>'[16]Bieu 08-CH'!D23</f>
        <v>0</v>
      </c>
      <c r="U23" s="774">
        <f>'[17]Bieu 08-CH'!D23</f>
        <v>0</v>
      </c>
      <c r="V23" s="774">
        <f>'[18]Bieu 08-CH'!D23</f>
        <v>0</v>
      </c>
      <c r="W23" s="774">
        <f>'[19]Bieu 08-CH'!D23</f>
        <v>0</v>
      </c>
      <c r="X23" s="774">
        <f>'[20]Bieu 08-CH'!D23</f>
        <v>0</v>
      </c>
      <c r="Y23" s="774">
        <f>'[21]Bieu 08-CH'!D23</f>
        <v>0</v>
      </c>
    </row>
    <row r="24" spans="1:25" ht="15" x14ac:dyDescent="0.2">
      <c r="A24" s="780" t="s">
        <v>14</v>
      </c>
      <c r="B24" s="786" t="s">
        <v>92</v>
      </c>
      <c r="C24" s="787" t="s">
        <v>133</v>
      </c>
      <c r="D24" s="774">
        <f>[22]BCC2022!E35+[22]BCC2022!Z35</f>
        <v>0</v>
      </c>
      <c r="E24" s="774">
        <f>'[1]Bieu 08-CH'!D24</f>
        <v>0</v>
      </c>
      <c r="F24" s="774">
        <f>'[2]Bieu 08-CH'!D24</f>
        <v>0</v>
      </c>
      <c r="G24" s="774">
        <f>'[3]Bieu 08-CH'!D24</f>
        <v>0</v>
      </c>
      <c r="H24" s="774">
        <f>'[4]Bieu 08-CH'!D24</f>
        <v>0</v>
      </c>
      <c r="I24" s="774">
        <f>'[5]Bieu 08-CH'!D24</f>
        <v>0</v>
      </c>
      <c r="J24" s="774">
        <f>'[6]Bieu 08-CH'!D24</f>
        <v>0</v>
      </c>
      <c r="K24" s="774">
        <f>'[7]Bieu 08-CH'!D24</f>
        <v>0</v>
      </c>
      <c r="L24" s="774">
        <f>'[8]Bieu 08-CH'!D24</f>
        <v>0</v>
      </c>
      <c r="M24" s="774">
        <f>'[9]Bieu 08-CH'!D24</f>
        <v>0</v>
      </c>
      <c r="N24" s="774">
        <f>'[10]Bieu 08-CH'!D24</f>
        <v>0</v>
      </c>
      <c r="O24" s="774">
        <f>'[11]Bieu 08-CH'!D24</f>
        <v>0</v>
      </c>
      <c r="P24" s="774">
        <f>'[12]Bieu 08-CH'!D24</f>
        <v>0</v>
      </c>
      <c r="Q24" s="774">
        <f>'[13]Bieu 08-CH'!D24</f>
        <v>0</v>
      </c>
      <c r="R24" s="774">
        <f>'[14]Bieu 08-CH'!D24</f>
        <v>0</v>
      </c>
      <c r="S24" s="774">
        <f>'[15]Bieu 08-CH'!D24</f>
        <v>0</v>
      </c>
      <c r="T24" s="774">
        <f>'[16]Bieu 08-CH'!D24</f>
        <v>0</v>
      </c>
      <c r="U24" s="774">
        <f>'[17]Bieu 08-CH'!D24</f>
        <v>0</v>
      </c>
      <c r="V24" s="774">
        <f>'[18]Bieu 08-CH'!D24</f>
        <v>0</v>
      </c>
      <c r="W24" s="774">
        <f>'[19]Bieu 08-CH'!D24</f>
        <v>0</v>
      </c>
      <c r="X24" s="774">
        <f>'[20]Bieu 08-CH'!D24</f>
        <v>0</v>
      </c>
      <c r="Y24" s="774">
        <f>'[21]Bieu 08-CH'!D24</f>
        <v>0</v>
      </c>
    </row>
    <row r="25" spans="1:25" ht="15" x14ac:dyDescent="0.2">
      <c r="A25" s="780" t="s">
        <v>22</v>
      </c>
      <c r="B25" s="786" t="s">
        <v>93</v>
      </c>
      <c r="C25" s="787" t="s">
        <v>53</v>
      </c>
      <c r="D25" s="774">
        <f>[22]BCC2022!E36+[22]BCC2022!Z36</f>
        <v>0</v>
      </c>
      <c r="E25" s="774">
        <f>'[1]Bieu 08-CH'!D25</f>
        <v>0</v>
      </c>
      <c r="F25" s="774">
        <f>'[2]Bieu 08-CH'!D25</f>
        <v>0</v>
      </c>
      <c r="G25" s="774">
        <f>'[3]Bieu 08-CH'!D25</f>
        <v>0</v>
      </c>
      <c r="H25" s="774">
        <f>'[4]Bieu 08-CH'!D25</f>
        <v>0</v>
      </c>
      <c r="I25" s="774">
        <f>'[5]Bieu 08-CH'!D25</f>
        <v>0</v>
      </c>
      <c r="J25" s="774">
        <f>'[6]Bieu 08-CH'!D25</f>
        <v>0</v>
      </c>
      <c r="K25" s="774">
        <f>'[7]Bieu 08-CH'!D25</f>
        <v>0</v>
      </c>
      <c r="L25" s="774">
        <f>'[8]Bieu 08-CH'!D25</f>
        <v>0</v>
      </c>
      <c r="M25" s="774">
        <f>'[9]Bieu 08-CH'!D25</f>
        <v>0</v>
      </c>
      <c r="N25" s="774">
        <f>'[10]Bieu 08-CH'!D25</f>
        <v>0</v>
      </c>
      <c r="O25" s="774">
        <f>'[11]Bieu 08-CH'!D25</f>
        <v>0</v>
      </c>
      <c r="P25" s="774">
        <f>'[12]Bieu 08-CH'!D25</f>
        <v>0</v>
      </c>
      <c r="Q25" s="774">
        <f>'[13]Bieu 08-CH'!D25</f>
        <v>0</v>
      </c>
      <c r="R25" s="774">
        <f>'[14]Bieu 08-CH'!D25</f>
        <v>0</v>
      </c>
      <c r="S25" s="774">
        <f>'[15]Bieu 08-CH'!D25</f>
        <v>0</v>
      </c>
      <c r="T25" s="774">
        <f>'[16]Bieu 08-CH'!D25</f>
        <v>0</v>
      </c>
      <c r="U25" s="774">
        <f>'[17]Bieu 08-CH'!D25</f>
        <v>0</v>
      </c>
      <c r="V25" s="774">
        <f>'[18]Bieu 08-CH'!D25</f>
        <v>0</v>
      </c>
      <c r="W25" s="774">
        <f>'[19]Bieu 08-CH'!D25</f>
        <v>0</v>
      </c>
      <c r="X25" s="774">
        <f>'[20]Bieu 08-CH'!D25</f>
        <v>0</v>
      </c>
      <c r="Y25" s="774">
        <f>'[21]Bieu 08-CH'!D25</f>
        <v>0</v>
      </c>
    </row>
    <row r="26" spans="1:25" ht="30" x14ac:dyDescent="0.2">
      <c r="A26" s="780" t="s">
        <v>23</v>
      </c>
      <c r="B26" s="786" t="s">
        <v>94</v>
      </c>
      <c r="C26" s="787" t="s">
        <v>46</v>
      </c>
      <c r="D26" s="774">
        <f>[22]BCC2022!E37+[22]BCC2022!Z37</f>
        <v>0</v>
      </c>
      <c r="E26" s="774">
        <f>'[1]Bieu 08-CH'!D26</f>
        <v>0</v>
      </c>
      <c r="F26" s="774">
        <f>'[2]Bieu 08-CH'!D26</f>
        <v>0</v>
      </c>
      <c r="G26" s="774">
        <f>'[3]Bieu 08-CH'!D26</f>
        <v>0</v>
      </c>
      <c r="H26" s="774">
        <f>'[4]Bieu 08-CH'!D26</f>
        <v>0</v>
      </c>
      <c r="I26" s="774">
        <f>'[5]Bieu 08-CH'!D26</f>
        <v>0</v>
      </c>
      <c r="J26" s="774">
        <f>'[6]Bieu 08-CH'!D26</f>
        <v>0</v>
      </c>
      <c r="K26" s="774">
        <f>'[7]Bieu 08-CH'!D26</f>
        <v>0</v>
      </c>
      <c r="L26" s="774">
        <f>'[8]Bieu 08-CH'!D26</f>
        <v>0</v>
      </c>
      <c r="M26" s="774">
        <f>'[9]Bieu 08-CH'!D26</f>
        <v>0</v>
      </c>
      <c r="N26" s="774">
        <f>'[10]Bieu 08-CH'!D26</f>
        <v>0</v>
      </c>
      <c r="O26" s="774">
        <f>'[11]Bieu 08-CH'!D26</f>
        <v>0</v>
      </c>
      <c r="P26" s="774">
        <f>'[12]Bieu 08-CH'!D26</f>
        <v>0</v>
      </c>
      <c r="Q26" s="774">
        <f>'[13]Bieu 08-CH'!D26</f>
        <v>0</v>
      </c>
      <c r="R26" s="774">
        <f>'[14]Bieu 08-CH'!D26</f>
        <v>0</v>
      </c>
      <c r="S26" s="774">
        <f>'[15]Bieu 08-CH'!D26</f>
        <v>0</v>
      </c>
      <c r="T26" s="774">
        <f>'[16]Bieu 08-CH'!D26</f>
        <v>0</v>
      </c>
      <c r="U26" s="774">
        <f>'[17]Bieu 08-CH'!D26</f>
        <v>0</v>
      </c>
      <c r="V26" s="774">
        <f>'[18]Bieu 08-CH'!D26</f>
        <v>0</v>
      </c>
      <c r="W26" s="774">
        <f>'[19]Bieu 08-CH'!D26</f>
        <v>0</v>
      </c>
      <c r="X26" s="774">
        <f>'[20]Bieu 08-CH'!D26</f>
        <v>0</v>
      </c>
      <c r="Y26" s="774">
        <f>'[21]Bieu 08-CH'!D26</f>
        <v>0</v>
      </c>
    </row>
    <row r="27" spans="1:25" ht="30" x14ac:dyDescent="0.2">
      <c r="A27" s="780" t="s">
        <v>193</v>
      </c>
      <c r="B27" s="786" t="s">
        <v>106</v>
      </c>
      <c r="C27" s="787" t="s">
        <v>54</v>
      </c>
      <c r="D27" s="774">
        <f>[22]BCC2022!E38+[22]BCC2022!Z38</f>
        <v>0</v>
      </c>
      <c r="E27" s="774">
        <f>'[1]Bieu 08-CH'!D27</f>
        <v>0</v>
      </c>
      <c r="F27" s="774">
        <f>'[2]Bieu 08-CH'!D27</f>
        <v>0</v>
      </c>
      <c r="G27" s="774">
        <f>'[3]Bieu 08-CH'!D27</f>
        <v>0</v>
      </c>
      <c r="H27" s="774">
        <f>'[4]Bieu 08-CH'!D27</f>
        <v>0</v>
      </c>
      <c r="I27" s="774">
        <f>'[5]Bieu 08-CH'!D27</f>
        <v>0</v>
      </c>
      <c r="J27" s="774">
        <f>'[6]Bieu 08-CH'!D27</f>
        <v>0</v>
      </c>
      <c r="K27" s="774">
        <f>'[7]Bieu 08-CH'!D27</f>
        <v>0</v>
      </c>
      <c r="L27" s="774">
        <f>'[8]Bieu 08-CH'!D27</f>
        <v>0</v>
      </c>
      <c r="M27" s="774">
        <f>'[9]Bieu 08-CH'!D27</f>
        <v>0</v>
      </c>
      <c r="N27" s="774">
        <f>'[10]Bieu 08-CH'!D27</f>
        <v>0</v>
      </c>
      <c r="O27" s="774">
        <f>'[11]Bieu 08-CH'!D27</f>
        <v>0</v>
      </c>
      <c r="P27" s="774">
        <f>'[12]Bieu 08-CH'!D27</f>
        <v>0</v>
      </c>
      <c r="Q27" s="774">
        <f>'[13]Bieu 08-CH'!D27</f>
        <v>0</v>
      </c>
      <c r="R27" s="774">
        <f>'[14]Bieu 08-CH'!D27</f>
        <v>0</v>
      </c>
      <c r="S27" s="774">
        <f>'[15]Bieu 08-CH'!D27</f>
        <v>0</v>
      </c>
      <c r="T27" s="774">
        <f>'[16]Bieu 08-CH'!D27</f>
        <v>0</v>
      </c>
      <c r="U27" s="774">
        <f>'[17]Bieu 08-CH'!D27</f>
        <v>0</v>
      </c>
      <c r="V27" s="774">
        <f>'[18]Bieu 08-CH'!D27</f>
        <v>0</v>
      </c>
      <c r="W27" s="774">
        <f>'[19]Bieu 08-CH'!D27</f>
        <v>0</v>
      </c>
      <c r="X27" s="774">
        <f>'[20]Bieu 08-CH'!D27</f>
        <v>0</v>
      </c>
      <c r="Y27" s="774">
        <f>'[21]Bieu 08-CH'!D27</f>
        <v>0</v>
      </c>
    </row>
    <row r="28" spans="1:25" ht="30" x14ac:dyDescent="0.2">
      <c r="A28" s="780" t="s">
        <v>47</v>
      </c>
      <c r="B28" s="786" t="s">
        <v>139</v>
      </c>
      <c r="C28" s="787" t="s">
        <v>31</v>
      </c>
      <c r="D28" s="774">
        <f>SUM(D30:D45)</f>
        <v>7.8599999999999994</v>
      </c>
      <c r="E28" s="774">
        <f>'[1]Bieu 08-CH'!D28</f>
        <v>0.56000000000000005</v>
      </c>
      <c r="F28" s="774">
        <f>'[2]Bieu 08-CH'!D28</f>
        <v>0</v>
      </c>
      <c r="G28" s="774">
        <f>'[3]Bieu 08-CH'!D28</f>
        <v>0.42</v>
      </c>
      <c r="H28" s="774">
        <f>'[4]Bieu 08-CH'!D28</f>
        <v>0.11</v>
      </c>
      <c r="I28" s="774">
        <f>'[5]Bieu 08-CH'!D28</f>
        <v>0.18</v>
      </c>
      <c r="J28" s="774">
        <f>'[6]Bieu 08-CH'!D28</f>
        <v>0</v>
      </c>
      <c r="K28" s="774">
        <f>'[7]Bieu 08-CH'!D28</f>
        <v>0</v>
      </c>
      <c r="L28" s="774">
        <f>'[8]Bieu 08-CH'!D28</f>
        <v>2.1</v>
      </c>
      <c r="M28" s="774">
        <f>'[9]Bieu 08-CH'!D28</f>
        <v>0.15</v>
      </c>
      <c r="N28" s="774">
        <f>'[10]Bieu 08-CH'!D28</f>
        <v>0</v>
      </c>
      <c r="O28" s="774">
        <f>'[11]Bieu 08-CH'!D28</f>
        <v>0</v>
      </c>
      <c r="P28" s="774">
        <f>'[12]Bieu 08-CH'!D28</f>
        <v>1.05</v>
      </c>
      <c r="Q28" s="774">
        <f>'[13]Bieu 08-CH'!D28</f>
        <v>0</v>
      </c>
      <c r="R28" s="774">
        <f>'[14]Bieu 08-CH'!D28</f>
        <v>0</v>
      </c>
      <c r="S28" s="774">
        <f>'[15]Bieu 08-CH'!D28</f>
        <v>0</v>
      </c>
      <c r="T28" s="774">
        <f>'[16]Bieu 08-CH'!D28</f>
        <v>0</v>
      </c>
      <c r="U28" s="774">
        <f>'[17]Bieu 08-CH'!D28</f>
        <v>1.97</v>
      </c>
      <c r="V28" s="774">
        <f>'[18]Bieu 08-CH'!D28</f>
        <v>0</v>
      </c>
      <c r="W28" s="774">
        <f>'[19]Bieu 08-CH'!D28</f>
        <v>0.06</v>
      </c>
      <c r="X28" s="774">
        <f>'[20]Bieu 08-CH'!D28</f>
        <v>0.88000000000000012</v>
      </c>
      <c r="Y28" s="774">
        <f>'[21]Bieu 08-CH'!D28</f>
        <v>0.38</v>
      </c>
    </row>
    <row r="29" spans="1:25" ht="15" x14ac:dyDescent="0.2">
      <c r="A29" s="780"/>
      <c r="B29" s="788" t="s">
        <v>43</v>
      </c>
      <c r="C29" s="787"/>
      <c r="D29" s="774"/>
      <c r="E29" s="774">
        <f>'[1]Bieu 08-CH'!D29</f>
        <v>0</v>
      </c>
      <c r="F29" s="774">
        <f>'[2]Bieu 08-CH'!D29</f>
        <v>0</v>
      </c>
      <c r="G29" s="774">
        <f>'[3]Bieu 08-CH'!D29</f>
        <v>0</v>
      </c>
      <c r="H29" s="774">
        <f>'[4]Bieu 08-CH'!D29</f>
        <v>0</v>
      </c>
      <c r="I29" s="774">
        <f>'[5]Bieu 08-CH'!D29</f>
        <v>0</v>
      </c>
      <c r="J29" s="774">
        <f>'[6]Bieu 08-CH'!D29</f>
        <v>0</v>
      </c>
      <c r="K29" s="774">
        <f>'[7]Bieu 08-CH'!D29</f>
        <v>0</v>
      </c>
      <c r="L29" s="774">
        <f>'[8]Bieu 08-CH'!D29</f>
        <v>0</v>
      </c>
      <c r="M29" s="774">
        <f>'[9]Bieu 08-CH'!D29</f>
        <v>0</v>
      </c>
      <c r="N29" s="774">
        <f>'[10]Bieu 08-CH'!D29</f>
        <v>0</v>
      </c>
      <c r="O29" s="774">
        <f>'[11]Bieu 08-CH'!D29</f>
        <v>0</v>
      </c>
      <c r="P29" s="774">
        <f>'[12]Bieu 08-CH'!D29</f>
        <v>0</v>
      </c>
      <c r="Q29" s="774">
        <f>'[13]Bieu 08-CH'!D29</f>
        <v>0</v>
      </c>
      <c r="R29" s="774">
        <f>'[14]Bieu 08-CH'!D29</f>
        <v>0</v>
      </c>
      <c r="S29" s="774">
        <f>'[15]Bieu 08-CH'!D29</f>
        <v>0</v>
      </c>
      <c r="T29" s="774">
        <f>'[16]Bieu 08-CH'!D29</f>
        <v>0</v>
      </c>
      <c r="U29" s="774">
        <f>'[17]Bieu 08-CH'!D29</f>
        <v>0</v>
      </c>
      <c r="V29" s="774">
        <f>'[18]Bieu 08-CH'!D29</f>
        <v>0</v>
      </c>
      <c r="W29" s="774">
        <f>'[19]Bieu 08-CH'!D29</f>
        <v>0</v>
      </c>
      <c r="X29" s="774">
        <f>'[20]Bieu 08-CH'!D29</f>
        <v>0</v>
      </c>
      <c r="Y29" s="774">
        <f>'[21]Bieu 08-CH'!D29</f>
        <v>0</v>
      </c>
    </row>
    <row r="30" spans="1:25" ht="15" x14ac:dyDescent="0.2">
      <c r="A30" s="780"/>
      <c r="B30" s="786" t="s">
        <v>248</v>
      </c>
      <c r="C30" s="787" t="s">
        <v>249</v>
      </c>
      <c r="D30" s="774">
        <f>[22]BCC2022!E40+[22]BCC2022!Z40</f>
        <v>0.55000000000000004</v>
      </c>
      <c r="E30" s="774">
        <f>'[1]Bieu 08-CH'!D30</f>
        <v>0.54</v>
      </c>
      <c r="F30" s="774">
        <f>'[2]Bieu 08-CH'!D30</f>
        <v>0</v>
      </c>
      <c r="G30" s="774">
        <f>'[3]Bieu 08-CH'!D30</f>
        <v>0.01</v>
      </c>
      <c r="H30" s="774">
        <f>'[4]Bieu 08-CH'!D30</f>
        <v>0</v>
      </c>
      <c r="I30" s="774">
        <f>'[5]Bieu 08-CH'!D30</f>
        <v>0</v>
      </c>
      <c r="J30" s="774">
        <f>'[6]Bieu 08-CH'!D30</f>
        <v>0</v>
      </c>
      <c r="K30" s="774">
        <f>'[7]Bieu 08-CH'!D30</f>
        <v>0</v>
      </c>
      <c r="L30" s="774">
        <f>'[8]Bieu 08-CH'!D30</f>
        <v>0</v>
      </c>
      <c r="M30" s="774">
        <f>'[9]Bieu 08-CH'!D30</f>
        <v>0</v>
      </c>
      <c r="N30" s="774">
        <f>'[10]Bieu 08-CH'!D30</f>
        <v>0</v>
      </c>
      <c r="O30" s="774">
        <f>'[11]Bieu 08-CH'!D30</f>
        <v>0</v>
      </c>
      <c r="P30" s="774">
        <f>'[12]Bieu 08-CH'!D30</f>
        <v>0</v>
      </c>
      <c r="Q30" s="774">
        <f>'[13]Bieu 08-CH'!D30</f>
        <v>0</v>
      </c>
      <c r="R30" s="774">
        <f>'[14]Bieu 08-CH'!D30</f>
        <v>0</v>
      </c>
      <c r="S30" s="774">
        <f>'[15]Bieu 08-CH'!D30</f>
        <v>0</v>
      </c>
      <c r="T30" s="774">
        <f>'[16]Bieu 08-CH'!D30</f>
        <v>0</v>
      </c>
      <c r="U30" s="774">
        <f>'[17]Bieu 08-CH'!D30</f>
        <v>0</v>
      </c>
      <c r="V30" s="774">
        <f>'[18]Bieu 08-CH'!D30</f>
        <v>0</v>
      </c>
      <c r="W30" s="774">
        <f>'[19]Bieu 08-CH'!D30</f>
        <v>0</v>
      </c>
      <c r="X30" s="774">
        <f>'[20]Bieu 08-CH'!D30</f>
        <v>0</v>
      </c>
      <c r="Y30" s="774">
        <f>'[21]Bieu 08-CH'!D30</f>
        <v>0</v>
      </c>
    </row>
    <row r="31" spans="1:25" ht="15" x14ac:dyDescent="0.2">
      <c r="A31" s="780"/>
      <c r="B31" s="786" t="s">
        <v>636</v>
      </c>
      <c r="C31" s="787" t="s">
        <v>258</v>
      </c>
      <c r="D31" s="774">
        <f>[22]BCC2022!E41+[22]BCC2022!Z41</f>
        <v>3.8099999999999996</v>
      </c>
      <c r="E31" s="774">
        <f>'[1]Bieu 08-CH'!D31</f>
        <v>0.01</v>
      </c>
      <c r="F31" s="774">
        <f>'[2]Bieu 08-CH'!D31</f>
        <v>0</v>
      </c>
      <c r="G31" s="774">
        <f>'[3]Bieu 08-CH'!D31</f>
        <v>0</v>
      </c>
      <c r="H31" s="774">
        <f>'[4]Bieu 08-CH'!D31</f>
        <v>0</v>
      </c>
      <c r="I31" s="774">
        <f>'[5]Bieu 08-CH'!D31</f>
        <v>0</v>
      </c>
      <c r="J31" s="774">
        <f>'[6]Bieu 08-CH'!D31</f>
        <v>0</v>
      </c>
      <c r="K31" s="774">
        <f>'[7]Bieu 08-CH'!D31</f>
        <v>0</v>
      </c>
      <c r="L31" s="774">
        <f>'[8]Bieu 08-CH'!D31</f>
        <v>1.9</v>
      </c>
      <c r="M31" s="774">
        <f>'[9]Bieu 08-CH'!D31</f>
        <v>0</v>
      </c>
      <c r="N31" s="774">
        <f>'[10]Bieu 08-CH'!D31</f>
        <v>0</v>
      </c>
      <c r="O31" s="774">
        <f>'[11]Bieu 08-CH'!D31</f>
        <v>0</v>
      </c>
      <c r="P31" s="774">
        <f>'[12]Bieu 08-CH'!D31</f>
        <v>0</v>
      </c>
      <c r="Q31" s="774">
        <f>'[13]Bieu 08-CH'!D31</f>
        <v>0</v>
      </c>
      <c r="R31" s="774">
        <f>'[14]Bieu 08-CH'!D31</f>
        <v>0</v>
      </c>
      <c r="S31" s="774">
        <f>'[15]Bieu 08-CH'!D31</f>
        <v>0</v>
      </c>
      <c r="T31" s="774">
        <f>'[16]Bieu 08-CH'!D31</f>
        <v>0</v>
      </c>
      <c r="U31" s="774">
        <f>'[17]Bieu 08-CH'!D31</f>
        <v>1.9</v>
      </c>
      <c r="V31" s="774">
        <f>'[18]Bieu 08-CH'!D31</f>
        <v>0</v>
      </c>
      <c r="W31" s="774">
        <f>'[19]Bieu 08-CH'!D31</f>
        <v>0</v>
      </c>
      <c r="X31" s="774">
        <f>'[20]Bieu 08-CH'!D31</f>
        <v>0</v>
      </c>
      <c r="Y31" s="774">
        <f>'[21]Bieu 08-CH'!D31</f>
        <v>0</v>
      </c>
    </row>
    <row r="32" spans="1:25" ht="15" x14ac:dyDescent="0.2">
      <c r="A32" s="780"/>
      <c r="B32" s="786" t="s">
        <v>637</v>
      </c>
      <c r="C32" s="787" t="s">
        <v>245</v>
      </c>
      <c r="D32" s="774">
        <f>[22]BCC2022!E42+[22]BCC2022!Z42</f>
        <v>0</v>
      </c>
      <c r="E32" s="774">
        <f>'[1]Bieu 08-CH'!D32</f>
        <v>0</v>
      </c>
      <c r="F32" s="774">
        <f>'[2]Bieu 08-CH'!D32</f>
        <v>0</v>
      </c>
      <c r="G32" s="774">
        <f>'[3]Bieu 08-CH'!D32</f>
        <v>0</v>
      </c>
      <c r="H32" s="774">
        <f>'[4]Bieu 08-CH'!D32</f>
        <v>0</v>
      </c>
      <c r="I32" s="774">
        <f>'[5]Bieu 08-CH'!D32</f>
        <v>0</v>
      </c>
      <c r="J32" s="774">
        <f>'[6]Bieu 08-CH'!D32</f>
        <v>0</v>
      </c>
      <c r="K32" s="774">
        <f>'[7]Bieu 08-CH'!D32</f>
        <v>0</v>
      </c>
      <c r="L32" s="774">
        <f>'[8]Bieu 08-CH'!D32</f>
        <v>0</v>
      </c>
      <c r="M32" s="774">
        <f>'[9]Bieu 08-CH'!D32</f>
        <v>0</v>
      </c>
      <c r="N32" s="774">
        <f>'[10]Bieu 08-CH'!D32</f>
        <v>0</v>
      </c>
      <c r="O32" s="774">
        <f>'[11]Bieu 08-CH'!D32</f>
        <v>0</v>
      </c>
      <c r="P32" s="774">
        <f>'[12]Bieu 08-CH'!D32</f>
        <v>0</v>
      </c>
      <c r="Q32" s="774">
        <f>'[13]Bieu 08-CH'!D32</f>
        <v>0</v>
      </c>
      <c r="R32" s="774">
        <f>'[14]Bieu 08-CH'!D32</f>
        <v>0</v>
      </c>
      <c r="S32" s="774">
        <f>'[15]Bieu 08-CH'!D32</f>
        <v>0</v>
      </c>
      <c r="T32" s="774">
        <f>'[16]Bieu 08-CH'!D32</f>
        <v>0</v>
      </c>
      <c r="U32" s="774">
        <f>'[17]Bieu 08-CH'!D32</f>
        <v>0</v>
      </c>
      <c r="V32" s="774">
        <f>'[18]Bieu 08-CH'!D32</f>
        <v>0</v>
      </c>
      <c r="W32" s="774">
        <f>'[19]Bieu 08-CH'!D32</f>
        <v>0</v>
      </c>
      <c r="X32" s="774">
        <f>'[20]Bieu 08-CH'!D32</f>
        <v>0</v>
      </c>
      <c r="Y32" s="774">
        <f>'[21]Bieu 08-CH'!D32</f>
        <v>0</v>
      </c>
    </row>
    <row r="33" spans="1:25" ht="15" x14ac:dyDescent="0.2">
      <c r="A33" s="780"/>
      <c r="B33" s="786" t="s">
        <v>638</v>
      </c>
      <c r="C33" s="787" t="s">
        <v>436</v>
      </c>
      <c r="D33" s="774">
        <f>[22]BCC2022!E43+[22]BCC2022!Z43</f>
        <v>0</v>
      </c>
      <c r="E33" s="774">
        <f>'[1]Bieu 08-CH'!D33</f>
        <v>0</v>
      </c>
      <c r="F33" s="774">
        <f>'[2]Bieu 08-CH'!D33</f>
        <v>0</v>
      </c>
      <c r="G33" s="774">
        <f>'[3]Bieu 08-CH'!D33</f>
        <v>0</v>
      </c>
      <c r="H33" s="774">
        <f>'[4]Bieu 08-CH'!D33</f>
        <v>0</v>
      </c>
      <c r="I33" s="774">
        <f>'[5]Bieu 08-CH'!D33</f>
        <v>0</v>
      </c>
      <c r="J33" s="774">
        <f>'[6]Bieu 08-CH'!D33</f>
        <v>0</v>
      </c>
      <c r="K33" s="774">
        <f>'[7]Bieu 08-CH'!D33</f>
        <v>0</v>
      </c>
      <c r="L33" s="774">
        <f>'[8]Bieu 08-CH'!D33</f>
        <v>0</v>
      </c>
      <c r="M33" s="774">
        <f>'[9]Bieu 08-CH'!D33</f>
        <v>0</v>
      </c>
      <c r="N33" s="774">
        <f>'[10]Bieu 08-CH'!D33</f>
        <v>0</v>
      </c>
      <c r="O33" s="774">
        <f>'[11]Bieu 08-CH'!D33</f>
        <v>0</v>
      </c>
      <c r="P33" s="774">
        <f>'[12]Bieu 08-CH'!D33</f>
        <v>0</v>
      </c>
      <c r="Q33" s="774">
        <f>'[13]Bieu 08-CH'!D33</f>
        <v>0</v>
      </c>
      <c r="R33" s="774">
        <f>'[14]Bieu 08-CH'!D33</f>
        <v>0</v>
      </c>
      <c r="S33" s="774">
        <f>'[15]Bieu 08-CH'!D33</f>
        <v>0</v>
      </c>
      <c r="T33" s="774">
        <f>'[16]Bieu 08-CH'!D33</f>
        <v>0</v>
      </c>
      <c r="U33" s="774">
        <f>'[17]Bieu 08-CH'!D33</f>
        <v>0</v>
      </c>
      <c r="V33" s="774">
        <f>'[18]Bieu 08-CH'!D33</f>
        <v>0</v>
      </c>
      <c r="W33" s="774">
        <f>'[19]Bieu 08-CH'!D33</f>
        <v>0</v>
      </c>
      <c r="X33" s="774">
        <f>'[20]Bieu 08-CH'!D33</f>
        <v>0</v>
      </c>
      <c r="Y33" s="774">
        <f>'[21]Bieu 08-CH'!D33</f>
        <v>0</v>
      </c>
    </row>
    <row r="34" spans="1:25" ht="15" x14ac:dyDescent="0.2">
      <c r="A34" s="780"/>
      <c r="B34" s="786" t="s">
        <v>639</v>
      </c>
      <c r="C34" s="787" t="s">
        <v>246</v>
      </c>
      <c r="D34" s="774">
        <f>[22]BCC2022!E44+[22]BCC2022!Z44</f>
        <v>3.2199999999999998</v>
      </c>
      <c r="E34" s="774">
        <f>'[1]Bieu 08-CH'!D34</f>
        <v>0</v>
      </c>
      <c r="F34" s="774">
        <f>'[2]Bieu 08-CH'!D34</f>
        <v>0</v>
      </c>
      <c r="G34" s="774">
        <f>'[3]Bieu 08-CH'!D34</f>
        <v>0.3</v>
      </c>
      <c r="H34" s="774">
        <f>'[4]Bieu 08-CH'!D34</f>
        <v>0.11</v>
      </c>
      <c r="I34" s="774">
        <f>'[5]Bieu 08-CH'!D34</f>
        <v>0.18</v>
      </c>
      <c r="J34" s="774">
        <f>'[6]Bieu 08-CH'!D34</f>
        <v>0</v>
      </c>
      <c r="K34" s="774">
        <f>'[7]Bieu 08-CH'!D34</f>
        <v>0</v>
      </c>
      <c r="L34" s="774">
        <f>'[8]Bieu 08-CH'!D34</f>
        <v>0.2</v>
      </c>
      <c r="M34" s="774">
        <f>'[9]Bieu 08-CH'!D34</f>
        <v>0.15</v>
      </c>
      <c r="N34" s="774">
        <f>'[10]Bieu 08-CH'!D34</f>
        <v>0</v>
      </c>
      <c r="O34" s="774">
        <f>'[11]Bieu 08-CH'!D34</f>
        <v>0</v>
      </c>
      <c r="P34" s="774">
        <f>'[12]Bieu 08-CH'!D34</f>
        <v>1.05</v>
      </c>
      <c r="Q34" s="774">
        <f>'[13]Bieu 08-CH'!D34</f>
        <v>0</v>
      </c>
      <c r="R34" s="774">
        <f>'[14]Bieu 08-CH'!D34</f>
        <v>0</v>
      </c>
      <c r="S34" s="774">
        <f>'[15]Bieu 08-CH'!D34</f>
        <v>0</v>
      </c>
      <c r="T34" s="774">
        <f>'[16]Bieu 08-CH'!D34</f>
        <v>0</v>
      </c>
      <c r="U34" s="774">
        <f>'[17]Bieu 08-CH'!D34</f>
        <v>7.0000000000000007E-2</v>
      </c>
      <c r="V34" s="774">
        <f>'[18]Bieu 08-CH'!D34</f>
        <v>0</v>
      </c>
      <c r="W34" s="774">
        <f>'[19]Bieu 08-CH'!D34</f>
        <v>0.06</v>
      </c>
      <c r="X34" s="774">
        <f>'[20]Bieu 08-CH'!D34</f>
        <v>0.72000000000000008</v>
      </c>
      <c r="Y34" s="774">
        <f>'[21]Bieu 08-CH'!D34</f>
        <v>0.38</v>
      </c>
    </row>
    <row r="35" spans="1:25" ht="15" x14ac:dyDescent="0.2">
      <c r="A35" s="780"/>
      <c r="B35" s="786" t="s">
        <v>640</v>
      </c>
      <c r="C35" s="787" t="s">
        <v>437</v>
      </c>
      <c r="D35" s="774">
        <f>[22]BCC2022!E45+[22]BCC2022!Z45</f>
        <v>0.27</v>
      </c>
      <c r="E35" s="774">
        <f>'[1]Bieu 08-CH'!D35</f>
        <v>0</v>
      </c>
      <c r="F35" s="774">
        <f>'[2]Bieu 08-CH'!D35</f>
        <v>0</v>
      </c>
      <c r="G35" s="774">
        <f>'[3]Bieu 08-CH'!D35</f>
        <v>0.11</v>
      </c>
      <c r="H35" s="774">
        <f>'[4]Bieu 08-CH'!D35</f>
        <v>0</v>
      </c>
      <c r="I35" s="774">
        <f>'[5]Bieu 08-CH'!D35</f>
        <v>0</v>
      </c>
      <c r="J35" s="774">
        <f>'[6]Bieu 08-CH'!D35</f>
        <v>0</v>
      </c>
      <c r="K35" s="774">
        <f>'[7]Bieu 08-CH'!D35</f>
        <v>0</v>
      </c>
      <c r="L35" s="774">
        <f>'[8]Bieu 08-CH'!D35</f>
        <v>0</v>
      </c>
      <c r="M35" s="774">
        <f>'[9]Bieu 08-CH'!D35</f>
        <v>0</v>
      </c>
      <c r="N35" s="774">
        <f>'[10]Bieu 08-CH'!D35</f>
        <v>0</v>
      </c>
      <c r="O35" s="774">
        <f>'[11]Bieu 08-CH'!D35</f>
        <v>0</v>
      </c>
      <c r="P35" s="774">
        <f>'[12]Bieu 08-CH'!D35</f>
        <v>0</v>
      </c>
      <c r="Q35" s="774">
        <f>'[13]Bieu 08-CH'!D35</f>
        <v>0</v>
      </c>
      <c r="R35" s="774">
        <f>'[14]Bieu 08-CH'!D35</f>
        <v>0</v>
      </c>
      <c r="S35" s="774">
        <f>'[15]Bieu 08-CH'!D35</f>
        <v>0</v>
      </c>
      <c r="T35" s="774">
        <f>'[16]Bieu 08-CH'!D35</f>
        <v>0</v>
      </c>
      <c r="U35" s="774">
        <f>'[17]Bieu 08-CH'!D35</f>
        <v>0</v>
      </c>
      <c r="V35" s="774">
        <f>'[18]Bieu 08-CH'!D35</f>
        <v>0</v>
      </c>
      <c r="W35" s="774">
        <f>'[19]Bieu 08-CH'!D35</f>
        <v>0</v>
      </c>
      <c r="X35" s="774">
        <f>'[20]Bieu 08-CH'!D35</f>
        <v>0.16</v>
      </c>
      <c r="Y35" s="774">
        <f>'[21]Bieu 08-CH'!D35</f>
        <v>0</v>
      </c>
    </row>
    <row r="36" spans="1:25" ht="15" x14ac:dyDescent="0.2">
      <c r="A36" s="780"/>
      <c r="B36" s="786" t="s">
        <v>449</v>
      </c>
      <c r="C36" s="787" t="s">
        <v>438</v>
      </c>
      <c r="D36" s="774">
        <f>[22]BCC2022!E46+[22]BCC2022!Z46</f>
        <v>0</v>
      </c>
      <c r="E36" s="774">
        <f>'[1]Bieu 08-CH'!D36</f>
        <v>0</v>
      </c>
      <c r="F36" s="774">
        <f>'[2]Bieu 08-CH'!D36</f>
        <v>0</v>
      </c>
      <c r="G36" s="774">
        <f>'[3]Bieu 08-CH'!D36</f>
        <v>0</v>
      </c>
      <c r="H36" s="774">
        <f>'[4]Bieu 08-CH'!D36</f>
        <v>0</v>
      </c>
      <c r="I36" s="774">
        <f>'[5]Bieu 08-CH'!D36</f>
        <v>0</v>
      </c>
      <c r="J36" s="774">
        <f>'[6]Bieu 08-CH'!D36</f>
        <v>0</v>
      </c>
      <c r="K36" s="774">
        <f>'[7]Bieu 08-CH'!D36</f>
        <v>0</v>
      </c>
      <c r="L36" s="774">
        <f>'[8]Bieu 08-CH'!D36</f>
        <v>0</v>
      </c>
      <c r="M36" s="774">
        <f>'[9]Bieu 08-CH'!D36</f>
        <v>0</v>
      </c>
      <c r="N36" s="774">
        <f>'[10]Bieu 08-CH'!D36</f>
        <v>0</v>
      </c>
      <c r="O36" s="774">
        <f>'[11]Bieu 08-CH'!D36</f>
        <v>0</v>
      </c>
      <c r="P36" s="774">
        <f>'[12]Bieu 08-CH'!D36</f>
        <v>0</v>
      </c>
      <c r="Q36" s="774">
        <f>'[13]Bieu 08-CH'!D36</f>
        <v>0</v>
      </c>
      <c r="R36" s="774">
        <f>'[14]Bieu 08-CH'!D36</f>
        <v>0</v>
      </c>
      <c r="S36" s="774">
        <f>'[15]Bieu 08-CH'!D36</f>
        <v>0</v>
      </c>
      <c r="T36" s="774">
        <f>'[16]Bieu 08-CH'!D36</f>
        <v>0</v>
      </c>
      <c r="U36" s="774">
        <f>'[17]Bieu 08-CH'!D36</f>
        <v>0</v>
      </c>
      <c r="V36" s="774">
        <f>'[18]Bieu 08-CH'!D36</f>
        <v>0</v>
      </c>
      <c r="W36" s="774">
        <f>'[19]Bieu 08-CH'!D36</f>
        <v>0</v>
      </c>
      <c r="X36" s="774">
        <f>'[20]Bieu 08-CH'!D36</f>
        <v>0</v>
      </c>
      <c r="Y36" s="774">
        <f>'[21]Bieu 08-CH'!D36</f>
        <v>0</v>
      </c>
    </row>
    <row r="37" spans="1:25" ht="15" x14ac:dyDescent="0.2">
      <c r="A37" s="780"/>
      <c r="B37" s="786" t="s">
        <v>641</v>
      </c>
      <c r="C37" s="787" t="s">
        <v>364</v>
      </c>
      <c r="D37" s="774">
        <f>[22]BCC2022!E47+[22]BCC2022!Z47</f>
        <v>0</v>
      </c>
      <c r="E37" s="774">
        <f>'[1]Bieu 08-CH'!D37</f>
        <v>0</v>
      </c>
      <c r="F37" s="774">
        <f>'[2]Bieu 08-CH'!D37</f>
        <v>0</v>
      </c>
      <c r="G37" s="774">
        <f>'[3]Bieu 08-CH'!D37</f>
        <v>0</v>
      </c>
      <c r="H37" s="774">
        <f>'[4]Bieu 08-CH'!D37</f>
        <v>0</v>
      </c>
      <c r="I37" s="774">
        <f>'[5]Bieu 08-CH'!D37</f>
        <v>0</v>
      </c>
      <c r="J37" s="774">
        <f>'[6]Bieu 08-CH'!D37</f>
        <v>0</v>
      </c>
      <c r="K37" s="774">
        <f>'[7]Bieu 08-CH'!D37</f>
        <v>0</v>
      </c>
      <c r="L37" s="774">
        <f>'[8]Bieu 08-CH'!D37</f>
        <v>0</v>
      </c>
      <c r="M37" s="774">
        <f>'[9]Bieu 08-CH'!D37</f>
        <v>0</v>
      </c>
      <c r="N37" s="774">
        <f>'[10]Bieu 08-CH'!D37</f>
        <v>0</v>
      </c>
      <c r="O37" s="774">
        <f>'[11]Bieu 08-CH'!D37</f>
        <v>0</v>
      </c>
      <c r="P37" s="774">
        <f>'[12]Bieu 08-CH'!D37</f>
        <v>0</v>
      </c>
      <c r="Q37" s="774">
        <f>'[13]Bieu 08-CH'!D37</f>
        <v>0</v>
      </c>
      <c r="R37" s="774">
        <f>'[14]Bieu 08-CH'!D37</f>
        <v>0</v>
      </c>
      <c r="S37" s="774">
        <f>'[15]Bieu 08-CH'!D37</f>
        <v>0</v>
      </c>
      <c r="T37" s="774">
        <f>'[16]Bieu 08-CH'!D37</f>
        <v>0</v>
      </c>
      <c r="U37" s="774">
        <f>'[17]Bieu 08-CH'!D37</f>
        <v>0</v>
      </c>
      <c r="V37" s="774">
        <f>'[18]Bieu 08-CH'!D37</f>
        <v>0</v>
      </c>
      <c r="W37" s="774">
        <f>'[19]Bieu 08-CH'!D37</f>
        <v>0</v>
      </c>
      <c r="X37" s="774">
        <f>'[20]Bieu 08-CH'!D37</f>
        <v>0</v>
      </c>
      <c r="Y37" s="774">
        <f>'[21]Bieu 08-CH'!D37</f>
        <v>0</v>
      </c>
    </row>
    <row r="38" spans="1:25" ht="15" x14ac:dyDescent="0.2">
      <c r="A38" s="780"/>
      <c r="B38" s="786" t="s">
        <v>450</v>
      </c>
      <c r="C38" s="787" t="s">
        <v>439</v>
      </c>
      <c r="D38" s="774">
        <f>[22]BCC2022!E48+[22]BCC2022!Z48</f>
        <v>0</v>
      </c>
      <c r="E38" s="774">
        <f>'[1]Bieu 08-CH'!D38</f>
        <v>0</v>
      </c>
      <c r="F38" s="774">
        <f>'[2]Bieu 08-CH'!D38</f>
        <v>0</v>
      </c>
      <c r="G38" s="774">
        <f>'[3]Bieu 08-CH'!D38</f>
        <v>0</v>
      </c>
      <c r="H38" s="774">
        <f>'[4]Bieu 08-CH'!D38</f>
        <v>0</v>
      </c>
      <c r="I38" s="774">
        <f>'[5]Bieu 08-CH'!D38</f>
        <v>0</v>
      </c>
      <c r="J38" s="774">
        <f>'[6]Bieu 08-CH'!D38</f>
        <v>0</v>
      </c>
      <c r="K38" s="774">
        <f>'[7]Bieu 08-CH'!D38</f>
        <v>0</v>
      </c>
      <c r="L38" s="774">
        <f>'[8]Bieu 08-CH'!D38</f>
        <v>0</v>
      </c>
      <c r="M38" s="774">
        <f>'[9]Bieu 08-CH'!D38</f>
        <v>0</v>
      </c>
      <c r="N38" s="774">
        <f>'[10]Bieu 08-CH'!D38</f>
        <v>0</v>
      </c>
      <c r="O38" s="774">
        <f>'[11]Bieu 08-CH'!D38</f>
        <v>0</v>
      </c>
      <c r="P38" s="774">
        <f>'[12]Bieu 08-CH'!D38</f>
        <v>0</v>
      </c>
      <c r="Q38" s="774">
        <f>'[13]Bieu 08-CH'!D38</f>
        <v>0</v>
      </c>
      <c r="R38" s="774">
        <f>'[14]Bieu 08-CH'!D38</f>
        <v>0</v>
      </c>
      <c r="S38" s="774">
        <f>'[15]Bieu 08-CH'!D38</f>
        <v>0</v>
      </c>
      <c r="T38" s="774">
        <f>'[16]Bieu 08-CH'!D38</f>
        <v>0</v>
      </c>
      <c r="U38" s="774">
        <f>'[17]Bieu 08-CH'!D38</f>
        <v>0</v>
      </c>
      <c r="V38" s="774">
        <f>'[18]Bieu 08-CH'!D38</f>
        <v>0</v>
      </c>
      <c r="W38" s="774">
        <f>'[19]Bieu 08-CH'!D38</f>
        <v>0</v>
      </c>
      <c r="X38" s="774">
        <f>'[20]Bieu 08-CH'!D38</f>
        <v>0</v>
      </c>
      <c r="Y38" s="774">
        <f>'[21]Bieu 08-CH'!D38</f>
        <v>0</v>
      </c>
    </row>
    <row r="39" spans="1:25" ht="15" x14ac:dyDescent="0.2">
      <c r="A39" s="780"/>
      <c r="B39" s="786" t="s">
        <v>112</v>
      </c>
      <c r="C39" s="787" t="s">
        <v>156</v>
      </c>
      <c r="D39" s="774">
        <f>[22]BCC2022!E49+[22]BCC2022!Z49</f>
        <v>0</v>
      </c>
      <c r="E39" s="774">
        <f>'[1]Bieu 08-CH'!D39</f>
        <v>0</v>
      </c>
      <c r="F39" s="774">
        <f>'[2]Bieu 08-CH'!D39</f>
        <v>0</v>
      </c>
      <c r="G39" s="774">
        <f>'[3]Bieu 08-CH'!D39</f>
        <v>0</v>
      </c>
      <c r="H39" s="774">
        <f>'[4]Bieu 08-CH'!D39</f>
        <v>0</v>
      </c>
      <c r="I39" s="774">
        <f>'[5]Bieu 08-CH'!D39</f>
        <v>0</v>
      </c>
      <c r="J39" s="774">
        <f>'[6]Bieu 08-CH'!D39</f>
        <v>0</v>
      </c>
      <c r="K39" s="774">
        <f>'[7]Bieu 08-CH'!D39</f>
        <v>0</v>
      </c>
      <c r="L39" s="774">
        <f>'[8]Bieu 08-CH'!D39</f>
        <v>0</v>
      </c>
      <c r="M39" s="774">
        <f>'[9]Bieu 08-CH'!D39</f>
        <v>0</v>
      </c>
      <c r="N39" s="774">
        <f>'[10]Bieu 08-CH'!D39</f>
        <v>0</v>
      </c>
      <c r="O39" s="774">
        <f>'[11]Bieu 08-CH'!D39</f>
        <v>0</v>
      </c>
      <c r="P39" s="774">
        <f>'[12]Bieu 08-CH'!D39</f>
        <v>0</v>
      </c>
      <c r="Q39" s="774">
        <f>'[13]Bieu 08-CH'!D39</f>
        <v>0</v>
      </c>
      <c r="R39" s="774">
        <f>'[14]Bieu 08-CH'!D39</f>
        <v>0</v>
      </c>
      <c r="S39" s="774">
        <f>'[15]Bieu 08-CH'!D39</f>
        <v>0</v>
      </c>
      <c r="T39" s="774">
        <f>'[16]Bieu 08-CH'!D39</f>
        <v>0</v>
      </c>
      <c r="U39" s="774">
        <f>'[17]Bieu 08-CH'!D39</f>
        <v>0</v>
      </c>
      <c r="V39" s="774">
        <f>'[18]Bieu 08-CH'!D39</f>
        <v>0</v>
      </c>
      <c r="W39" s="774">
        <f>'[19]Bieu 08-CH'!D39</f>
        <v>0</v>
      </c>
      <c r="X39" s="774">
        <f>'[20]Bieu 08-CH'!D39</f>
        <v>0</v>
      </c>
      <c r="Y39" s="774">
        <f>'[21]Bieu 08-CH'!D39</f>
        <v>0</v>
      </c>
    </row>
    <row r="40" spans="1:25" ht="15" x14ac:dyDescent="0.2">
      <c r="A40" s="780"/>
      <c r="B40" s="786" t="s">
        <v>88</v>
      </c>
      <c r="C40" s="787" t="s">
        <v>77</v>
      </c>
      <c r="D40" s="774">
        <f>[22]BCC2022!E50+[22]BCC2022!Z50</f>
        <v>0</v>
      </c>
      <c r="E40" s="774">
        <f>'[1]Bieu 08-CH'!D40</f>
        <v>0</v>
      </c>
      <c r="F40" s="774">
        <f>'[2]Bieu 08-CH'!D40</f>
        <v>0</v>
      </c>
      <c r="G40" s="774">
        <f>'[3]Bieu 08-CH'!D40</f>
        <v>0</v>
      </c>
      <c r="H40" s="774">
        <f>'[4]Bieu 08-CH'!D40</f>
        <v>0</v>
      </c>
      <c r="I40" s="774">
        <f>'[5]Bieu 08-CH'!D40</f>
        <v>0</v>
      </c>
      <c r="J40" s="774">
        <f>'[6]Bieu 08-CH'!D40</f>
        <v>0</v>
      </c>
      <c r="K40" s="774">
        <f>'[7]Bieu 08-CH'!D40</f>
        <v>0</v>
      </c>
      <c r="L40" s="774">
        <f>'[8]Bieu 08-CH'!D40</f>
        <v>0</v>
      </c>
      <c r="M40" s="774">
        <f>'[9]Bieu 08-CH'!D40</f>
        <v>0</v>
      </c>
      <c r="N40" s="774">
        <f>'[10]Bieu 08-CH'!D40</f>
        <v>0</v>
      </c>
      <c r="O40" s="774">
        <f>'[11]Bieu 08-CH'!D40</f>
        <v>0</v>
      </c>
      <c r="P40" s="774">
        <f>'[12]Bieu 08-CH'!D40</f>
        <v>0</v>
      </c>
      <c r="Q40" s="774">
        <f>'[13]Bieu 08-CH'!D40</f>
        <v>0</v>
      </c>
      <c r="R40" s="774">
        <f>'[14]Bieu 08-CH'!D40</f>
        <v>0</v>
      </c>
      <c r="S40" s="774">
        <f>'[15]Bieu 08-CH'!D40</f>
        <v>0</v>
      </c>
      <c r="T40" s="774">
        <f>'[16]Bieu 08-CH'!D40</f>
        <v>0</v>
      </c>
      <c r="U40" s="774">
        <f>'[17]Bieu 08-CH'!D40</f>
        <v>0</v>
      </c>
      <c r="V40" s="774">
        <f>'[18]Bieu 08-CH'!D40</f>
        <v>0</v>
      </c>
      <c r="W40" s="774">
        <f>'[19]Bieu 08-CH'!D40</f>
        <v>0</v>
      </c>
      <c r="X40" s="774">
        <f>'[20]Bieu 08-CH'!D40</f>
        <v>0</v>
      </c>
      <c r="Y40" s="774">
        <f>'[21]Bieu 08-CH'!D40</f>
        <v>0</v>
      </c>
    </row>
    <row r="41" spans="1:25" ht="15" x14ac:dyDescent="0.2">
      <c r="A41" s="780"/>
      <c r="B41" s="786" t="s">
        <v>98</v>
      </c>
      <c r="C41" s="787" t="s">
        <v>103</v>
      </c>
      <c r="D41" s="774">
        <f>[22]BCC2022!E51+[22]BCC2022!Z51</f>
        <v>0</v>
      </c>
      <c r="E41" s="774">
        <f>'[1]Bieu 08-CH'!D41</f>
        <v>0</v>
      </c>
      <c r="F41" s="774">
        <f>'[2]Bieu 08-CH'!D41</f>
        <v>0</v>
      </c>
      <c r="G41" s="774">
        <f>'[3]Bieu 08-CH'!D41</f>
        <v>0</v>
      </c>
      <c r="H41" s="774">
        <f>'[4]Bieu 08-CH'!D41</f>
        <v>0</v>
      </c>
      <c r="I41" s="774">
        <f>'[5]Bieu 08-CH'!D41</f>
        <v>0</v>
      </c>
      <c r="J41" s="774">
        <f>'[6]Bieu 08-CH'!D41</f>
        <v>0</v>
      </c>
      <c r="K41" s="774">
        <f>'[7]Bieu 08-CH'!D41</f>
        <v>0</v>
      </c>
      <c r="L41" s="774">
        <f>'[8]Bieu 08-CH'!D41</f>
        <v>0</v>
      </c>
      <c r="M41" s="774">
        <f>'[9]Bieu 08-CH'!D41</f>
        <v>0</v>
      </c>
      <c r="N41" s="774">
        <f>'[10]Bieu 08-CH'!D41</f>
        <v>0</v>
      </c>
      <c r="O41" s="774">
        <f>'[11]Bieu 08-CH'!D41</f>
        <v>0</v>
      </c>
      <c r="P41" s="774">
        <f>'[12]Bieu 08-CH'!D41</f>
        <v>0</v>
      </c>
      <c r="Q41" s="774">
        <f>'[13]Bieu 08-CH'!D41</f>
        <v>0</v>
      </c>
      <c r="R41" s="774">
        <f>'[14]Bieu 08-CH'!D41</f>
        <v>0</v>
      </c>
      <c r="S41" s="774">
        <f>'[15]Bieu 08-CH'!D41</f>
        <v>0</v>
      </c>
      <c r="T41" s="774">
        <f>'[16]Bieu 08-CH'!D41</f>
        <v>0</v>
      </c>
      <c r="U41" s="774">
        <f>'[17]Bieu 08-CH'!D41</f>
        <v>0</v>
      </c>
      <c r="V41" s="774">
        <f>'[18]Bieu 08-CH'!D41</f>
        <v>0</v>
      </c>
      <c r="W41" s="774">
        <f>'[19]Bieu 08-CH'!D41</f>
        <v>0</v>
      </c>
      <c r="X41" s="774">
        <f>'[20]Bieu 08-CH'!D41</f>
        <v>0</v>
      </c>
      <c r="Y41" s="774">
        <f>'[21]Bieu 08-CH'!D41</f>
        <v>0</v>
      </c>
    </row>
    <row r="42" spans="1:25" ht="30" x14ac:dyDescent="0.2">
      <c r="A42" s="780"/>
      <c r="B42" s="786" t="s">
        <v>99</v>
      </c>
      <c r="C42" s="787" t="s">
        <v>48</v>
      </c>
      <c r="D42" s="774">
        <f>[22]BCC2022!E52+[22]BCC2022!Z52</f>
        <v>0.01</v>
      </c>
      <c r="E42" s="774">
        <f>'[1]Bieu 08-CH'!D42</f>
        <v>0.01</v>
      </c>
      <c r="F42" s="774">
        <f>'[2]Bieu 08-CH'!D42</f>
        <v>0</v>
      </c>
      <c r="G42" s="774">
        <f>'[3]Bieu 08-CH'!D42</f>
        <v>0</v>
      </c>
      <c r="H42" s="774">
        <f>'[4]Bieu 08-CH'!D42</f>
        <v>0</v>
      </c>
      <c r="I42" s="774">
        <f>'[5]Bieu 08-CH'!D42</f>
        <v>0</v>
      </c>
      <c r="J42" s="774">
        <f>'[6]Bieu 08-CH'!D42</f>
        <v>0</v>
      </c>
      <c r="K42" s="774">
        <f>'[7]Bieu 08-CH'!D42</f>
        <v>0</v>
      </c>
      <c r="L42" s="774">
        <f>'[8]Bieu 08-CH'!D42</f>
        <v>0</v>
      </c>
      <c r="M42" s="774">
        <f>'[9]Bieu 08-CH'!D42</f>
        <v>0</v>
      </c>
      <c r="N42" s="774">
        <f>'[10]Bieu 08-CH'!D42</f>
        <v>0</v>
      </c>
      <c r="O42" s="774">
        <f>'[11]Bieu 08-CH'!D42</f>
        <v>0</v>
      </c>
      <c r="P42" s="774">
        <f>'[12]Bieu 08-CH'!D42</f>
        <v>0</v>
      </c>
      <c r="Q42" s="774">
        <f>'[13]Bieu 08-CH'!D42</f>
        <v>0</v>
      </c>
      <c r="R42" s="774">
        <f>'[14]Bieu 08-CH'!D42</f>
        <v>0</v>
      </c>
      <c r="S42" s="774">
        <f>'[15]Bieu 08-CH'!D42</f>
        <v>0</v>
      </c>
      <c r="T42" s="774">
        <f>'[16]Bieu 08-CH'!D42</f>
        <v>0</v>
      </c>
      <c r="U42" s="774">
        <f>'[17]Bieu 08-CH'!D42</f>
        <v>0</v>
      </c>
      <c r="V42" s="774">
        <f>'[18]Bieu 08-CH'!D42</f>
        <v>0</v>
      </c>
      <c r="W42" s="774">
        <f>'[19]Bieu 08-CH'!D42</f>
        <v>0</v>
      </c>
      <c r="X42" s="774">
        <f>'[20]Bieu 08-CH'!D42</f>
        <v>0</v>
      </c>
      <c r="Y42" s="774">
        <f>'[21]Bieu 08-CH'!D42</f>
        <v>0</v>
      </c>
    </row>
    <row r="43" spans="1:25" ht="15" x14ac:dyDescent="0.2">
      <c r="A43" s="780"/>
      <c r="B43" s="786" t="s">
        <v>642</v>
      </c>
      <c r="C43" s="787" t="s">
        <v>440</v>
      </c>
      <c r="D43" s="774">
        <f>[22]BCC2022!E53+[22]BCC2022!Z53</f>
        <v>0</v>
      </c>
      <c r="E43" s="774">
        <f>'[1]Bieu 08-CH'!D43</f>
        <v>0</v>
      </c>
      <c r="F43" s="774">
        <f>'[2]Bieu 08-CH'!D43</f>
        <v>0</v>
      </c>
      <c r="G43" s="774">
        <f>'[3]Bieu 08-CH'!D43</f>
        <v>0</v>
      </c>
      <c r="H43" s="774">
        <f>'[4]Bieu 08-CH'!D43</f>
        <v>0</v>
      </c>
      <c r="I43" s="774">
        <f>'[5]Bieu 08-CH'!D43</f>
        <v>0</v>
      </c>
      <c r="J43" s="774">
        <f>'[6]Bieu 08-CH'!D43</f>
        <v>0</v>
      </c>
      <c r="K43" s="774">
        <f>'[7]Bieu 08-CH'!D43</f>
        <v>0</v>
      </c>
      <c r="L43" s="774">
        <f>'[8]Bieu 08-CH'!D43</f>
        <v>0</v>
      </c>
      <c r="M43" s="774">
        <f>'[9]Bieu 08-CH'!D43</f>
        <v>0</v>
      </c>
      <c r="N43" s="774">
        <f>'[10]Bieu 08-CH'!D43</f>
        <v>0</v>
      </c>
      <c r="O43" s="774">
        <f>'[11]Bieu 08-CH'!D43</f>
        <v>0</v>
      </c>
      <c r="P43" s="774">
        <f>'[12]Bieu 08-CH'!D43</f>
        <v>0</v>
      </c>
      <c r="Q43" s="774">
        <f>'[13]Bieu 08-CH'!D43</f>
        <v>0</v>
      </c>
      <c r="R43" s="774">
        <f>'[14]Bieu 08-CH'!D43</f>
        <v>0</v>
      </c>
      <c r="S43" s="774">
        <f>'[15]Bieu 08-CH'!D43</f>
        <v>0</v>
      </c>
      <c r="T43" s="774">
        <f>'[16]Bieu 08-CH'!D43</f>
        <v>0</v>
      </c>
      <c r="U43" s="774">
        <f>'[17]Bieu 08-CH'!D43</f>
        <v>0</v>
      </c>
      <c r="V43" s="774">
        <f>'[18]Bieu 08-CH'!D43</f>
        <v>0</v>
      </c>
      <c r="W43" s="774">
        <f>'[19]Bieu 08-CH'!D43</f>
        <v>0</v>
      </c>
      <c r="X43" s="774">
        <f>'[20]Bieu 08-CH'!D43</f>
        <v>0</v>
      </c>
      <c r="Y43" s="774">
        <f>'[21]Bieu 08-CH'!D43</f>
        <v>0</v>
      </c>
    </row>
    <row r="44" spans="1:25" ht="15" x14ac:dyDescent="0.2">
      <c r="A44" s="780"/>
      <c r="B44" s="786" t="s">
        <v>643</v>
      </c>
      <c r="C44" s="787" t="s">
        <v>441</v>
      </c>
      <c r="D44" s="774">
        <f>[22]BCC2022!E54+[22]BCC2022!Z54</f>
        <v>0</v>
      </c>
      <c r="E44" s="774">
        <f>'[1]Bieu 08-CH'!D44</f>
        <v>0</v>
      </c>
      <c r="F44" s="774">
        <f>'[2]Bieu 08-CH'!D44</f>
        <v>0</v>
      </c>
      <c r="G44" s="774">
        <f>'[3]Bieu 08-CH'!D44</f>
        <v>0</v>
      </c>
      <c r="H44" s="774">
        <f>'[4]Bieu 08-CH'!D44</f>
        <v>0</v>
      </c>
      <c r="I44" s="774">
        <f>'[5]Bieu 08-CH'!D44</f>
        <v>0</v>
      </c>
      <c r="J44" s="774">
        <f>'[6]Bieu 08-CH'!D44</f>
        <v>0</v>
      </c>
      <c r="K44" s="774">
        <f>'[7]Bieu 08-CH'!D44</f>
        <v>0</v>
      </c>
      <c r="L44" s="774">
        <f>'[8]Bieu 08-CH'!D44</f>
        <v>0</v>
      </c>
      <c r="M44" s="774">
        <f>'[9]Bieu 08-CH'!D44</f>
        <v>0</v>
      </c>
      <c r="N44" s="774">
        <f>'[10]Bieu 08-CH'!D44</f>
        <v>0</v>
      </c>
      <c r="O44" s="774">
        <f>'[11]Bieu 08-CH'!D44</f>
        <v>0</v>
      </c>
      <c r="P44" s="774">
        <f>'[12]Bieu 08-CH'!D44</f>
        <v>0</v>
      </c>
      <c r="Q44" s="774">
        <f>'[13]Bieu 08-CH'!D44</f>
        <v>0</v>
      </c>
      <c r="R44" s="774">
        <f>'[14]Bieu 08-CH'!D44</f>
        <v>0</v>
      </c>
      <c r="S44" s="774">
        <f>'[15]Bieu 08-CH'!D44</f>
        <v>0</v>
      </c>
      <c r="T44" s="774">
        <f>'[16]Bieu 08-CH'!D44</f>
        <v>0</v>
      </c>
      <c r="U44" s="774">
        <f>'[17]Bieu 08-CH'!D44</f>
        <v>0</v>
      </c>
      <c r="V44" s="774">
        <f>'[18]Bieu 08-CH'!D44</f>
        <v>0</v>
      </c>
      <c r="W44" s="774">
        <f>'[19]Bieu 08-CH'!D44</f>
        <v>0</v>
      </c>
      <c r="X44" s="774">
        <f>'[20]Bieu 08-CH'!D44</f>
        <v>0</v>
      </c>
      <c r="Y44" s="774">
        <f>'[21]Bieu 08-CH'!D44</f>
        <v>0</v>
      </c>
    </row>
    <row r="45" spans="1:25" ht="15" x14ac:dyDescent="0.2">
      <c r="A45" s="780"/>
      <c r="B45" s="786" t="s">
        <v>345</v>
      </c>
      <c r="C45" s="787" t="s">
        <v>346</v>
      </c>
      <c r="D45" s="774">
        <f>[22]BCC2022!E55+[22]BCC2022!Z55</f>
        <v>0</v>
      </c>
      <c r="E45" s="774">
        <f>'[1]Bieu 08-CH'!D45</f>
        <v>0</v>
      </c>
      <c r="F45" s="774">
        <f>'[2]Bieu 08-CH'!D45</f>
        <v>0</v>
      </c>
      <c r="G45" s="774">
        <f>'[3]Bieu 08-CH'!D45</f>
        <v>0</v>
      </c>
      <c r="H45" s="774">
        <f>'[4]Bieu 08-CH'!D45</f>
        <v>0</v>
      </c>
      <c r="I45" s="774">
        <f>'[5]Bieu 08-CH'!D45</f>
        <v>0</v>
      </c>
      <c r="J45" s="774">
        <f>'[6]Bieu 08-CH'!D45</f>
        <v>0</v>
      </c>
      <c r="K45" s="774">
        <f>'[7]Bieu 08-CH'!D45</f>
        <v>0</v>
      </c>
      <c r="L45" s="774">
        <f>'[8]Bieu 08-CH'!D45</f>
        <v>0</v>
      </c>
      <c r="M45" s="774">
        <f>'[9]Bieu 08-CH'!D45</f>
        <v>0</v>
      </c>
      <c r="N45" s="774">
        <f>'[10]Bieu 08-CH'!D45</f>
        <v>0</v>
      </c>
      <c r="O45" s="774">
        <f>'[11]Bieu 08-CH'!D45</f>
        <v>0</v>
      </c>
      <c r="P45" s="774">
        <f>'[12]Bieu 08-CH'!D45</f>
        <v>0</v>
      </c>
      <c r="Q45" s="774">
        <f>'[13]Bieu 08-CH'!D45</f>
        <v>0</v>
      </c>
      <c r="R45" s="774">
        <f>'[14]Bieu 08-CH'!D45</f>
        <v>0</v>
      </c>
      <c r="S45" s="774">
        <f>'[15]Bieu 08-CH'!D45</f>
        <v>0</v>
      </c>
      <c r="T45" s="774">
        <f>'[16]Bieu 08-CH'!D45</f>
        <v>0</v>
      </c>
      <c r="U45" s="774">
        <f>'[17]Bieu 08-CH'!D45</f>
        <v>0</v>
      </c>
      <c r="V45" s="774">
        <f>'[18]Bieu 08-CH'!D45</f>
        <v>0</v>
      </c>
      <c r="W45" s="774">
        <f>'[19]Bieu 08-CH'!D45</f>
        <v>0</v>
      </c>
      <c r="X45" s="774">
        <f>'[20]Bieu 08-CH'!D45</f>
        <v>0</v>
      </c>
      <c r="Y45" s="774">
        <f>'[21]Bieu 08-CH'!D45</f>
        <v>0</v>
      </c>
    </row>
    <row r="46" spans="1:25" ht="15" x14ac:dyDescent="0.2">
      <c r="A46" s="780">
        <v>2.1</v>
      </c>
      <c r="B46" s="786" t="s">
        <v>128</v>
      </c>
      <c r="C46" s="787" t="s">
        <v>132</v>
      </c>
      <c r="D46" s="774">
        <f>[22]BCC2022!E56+[22]BCC2022!Z56</f>
        <v>0</v>
      </c>
      <c r="E46" s="774">
        <f>'[1]Bieu 08-CH'!D46</f>
        <v>0</v>
      </c>
      <c r="F46" s="774">
        <f>'[2]Bieu 08-CH'!D46</f>
        <v>0</v>
      </c>
      <c r="G46" s="774">
        <f>'[3]Bieu 08-CH'!D46</f>
        <v>0</v>
      </c>
      <c r="H46" s="774">
        <f>'[4]Bieu 08-CH'!D46</f>
        <v>0</v>
      </c>
      <c r="I46" s="774">
        <f>'[5]Bieu 08-CH'!D46</f>
        <v>0</v>
      </c>
      <c r="J46" s="774">
        <f>'[6]Bieu 08-CH'!D46</f>
        <v>0</v>
      </c>
      <c r="K46" s="774">
        <f>'[7]Bieu 08-CH'!D46</f>
        <v>0</v>
      </c>
      <c r="L46" s="774">
        <f>'[8]Bieu 08-CH'!D46</f>
        <v>0</v>
      </c>
      <c r="M46" s="774">
        <f>'[9]Bieu 08-CH'!D46</f>
        <v>0</v>
      </c>
      <c r="N46" s="774">
        <f>'[10]Bieu 08-CH'!D46</f>
        <v>0</v>
      </c>
      <c r="O46" s="774">
        <f>'[11]Bieu 08-CH'!D46</f>
        <v>0</v>
      </c>
      <c r="P46" s="774">
        <f>'[12]Bieu 08-CH'!D46</f>
        <v>0</v>
      </c>
      <c r="Q46" s="774">
        <f>'[13]Bieu 08-CH'!D46</f>
        <v>0</v>
      </c>
      <c r="R46" s="774">
        <f>'[14]Bieu 08-CH'!D46</f>
        <v>0</v>
      </c>
      <c r="S46" s="774">
        <f>'[15]Bieu 08-CH'!D46</f>
        <v>0</v>
      </c>
      <c r="T46" s="774">
        <f>'[16]Bieu 08-CH'!D46</f>
        <v>0</v>
      </c>
      <c r="U46" s="774">
        <f>'[17]Bieu 08-CH'!D46</f>
        <v>0</v>
      </c>
      <c r="V46" s="774">
        <f>'[18]Bieu 08-CH'!D46</f>
        <v>0</v>
      </c>
      <c r="W46" s="774">
        <f>'[19]Bieu 08-CH'!D46</f>
        <v>0</v>
      </c>
      <c r="X46" s="774">
        <f>'[20]Bieu 08-CH'!D46</f>
        <v>0</v>
      </c>
      <c r="Y46" s="774">
        <f>'[21]Bieu 08-CH'!D46</f>
        <v>0</v>
      </c>
    </row>
    <row r="47" spans="1:25" ht="15" x14ac:dyDescent="0.2">
      <c r="A47" s="780">
        <v>2.11</v>
      </c>
      <c r="B47" s="786" t="s">
        <v>161</v>
      </c>
      <c r="C47" s="787" t="s">
        <v>159</v>
      </c>
      <c r="D47" s="774">
        <f>[22]BCC2022!E57+[22]BCC2022!Z57</f>
        <v>0.55999999999999994</v>
      </c>
      <c r="E47" s="774">
        <f>'[1]Bieu 08-CH'!D47</f>
        <v>0</v>
      </c>
      <c r="F47" s="774">
        <f>'[2]Bieu 08-CH'!D47</f>
        <v>0.03</v>
      </c>
      <c r="G47" s="774">
        <f>'[3]Bieu 08-CH'!D47</f>
        <v>0.18</v>
      </c>
      <c r="H47" s="774">
        <f>'[4]Bieu 08-CH'!D47</f>
        <v>0.09</v>
      </c>
      <c r="I47" s="774">
        <f>'[5]Bieu 08-CH'!D47</f>
        <v>0</v>
      </c>
      <c r="J47" s="774">
        <f>'[6]Bieu 08-CH'!D47</f>
        <v>0</v>
      </c>
      <c r="K47" s="774">
        <f>'[7]Bieu 08-CH'!D47</f>
        <v>0</v>
      </c>
      <c r="L47" s="774">
        <f>'[8]Bieu 08-CH'!D47</f>
        <v>0</v>
      </c>
      <c r="M47" s="774">
        <f>'[9]Bieu 08-CH'!D47</f>
        <v>0</v>
      </c>
      <c r="N47" s="774">
        <f>'[10]Bieu 08-CH'!D47</f>
        <v>0.11</v>
      </c>
      <c r="O47" s="774">
        <f>'[11]Bieu 08-CH'!D47</f>
        <v>0</v>
      </c>
      <c r="P47" s="774">
        <f>'[12]Bieu 08-CH'!D47</f>
        <v>0</v>
      </c>
      <c r="Q47" s="774">
        <f>'[13]Bieu 08-CH'!D47</f>
        <v>0</v>
      </c>
      <c r="R47" s="774">
        <f>'[14]Bieu 08-CH'!D47</f>
        <v>0</v>
      </c>
      <c r="S47" s="774">
        <f>'[15]Bieu 08-CH'!D47</f>
        <v>0</v>
      </c>
      <c r="T47" s="774">
        <f>'[16]Bieu 08-CH'!D47</f>
        <v>0</v>
      </c>
      <c r="U47" s="774">
        <f>'[17]Bieu 08-CH'!D47</f>
        <v>0</v>
      </c>
      <c r="V47" s="774">
        <f>'[18]Bieu 08-CH'!D47</f>
        <v>0.15</v>
      </c>
      <c r="W47" s="774">
        <f>'[19]Bieu 08-CH'!D47</f>
        <v>0</v>
      </c>
      <c r="X47" s="774">
        <f>'[20]Bieu 08-CH'!D47</f>
        <v>0</v>
      </c>
      <c r="Y47" s="774">
        <f>'[21]Bieu 08-CH'!D47</f>
        <v>0</v>
      </c>
    </row>
    <row r="48" spans="1:25" ht="15" x14ac:dyDescent="0.2">
      <c r="A48" s="780">
        <v>2.12</v>
      </c>
      <c r="B48" s="786" t="s">
        <v>162</v>
      </c>
      <c r="C48" s="787" t="s">
        <v>160</v>
      </c>
      <c r="D48" s="774">
        <f>[22]BCC2022!E58+[22]BCC2022!Z58</f>
        <v>0</v>
      </c>
      <c r="E48" s="774">
        <f>'[1]Bieu 08-CH'!D48</f>
        <v>0</v>
      </c>
      <c r="F48" s="774">
        <f>'[2]Bieu 08-CH'!D48</f>
        <v>0</v>
      </c>
      <c r="G48" s="774">
        <f>'[3]Bieu 08-CH'!D48</f>
        <v>0</v>
      </c>
      <c r="H48" s="774">
        <f>'[4]Bieu 08-CH'!D48</f>
        <v>0</v>
      </c>
      <c r="I48" s="774">
        <f>'[5]Bieu 08-CH'!D48</f>
        <v>0</v>
      </c>
      <c r="J48" s="774">
        <f>'[6]Bieu 08-CH'!D48</f>
        <v>0</v>
      </c>
      <c r="K48" s="774">
        <f>'[7]Bieu 08-CH'!D48</f>
        <v>0</v>
      </c>
      <c r="L48" s="774">
        <f>'[8]Bieu 08-CH'!D48</f>
        <v>0</v>
      </c>
      <c r="M48" s="774">
        <f>'[9]Bieu 08-CH'!D48</f>
        <v>0</v>
      </c>
      <c r="N48" s="774">
        <f>'[10]Bieu 08-CH'!D48</f>
        <v>0</v>
      </c>
      <c r="O48" s="774">
        <f>'[11]Bieu 08-CH'!D48</f>
        <v>0</v>
      </c>
      <c r="P48" s="774">
        <f>'[12]Bieu 08-CH'!D48</f>
        <v>0</v>
      </c>
      <c r="Q48" s="774">
        <f>'[13]Bieu 08-CH'!D48</f>
        <v>0</v>
      </c>
      <c r="R48" s="774">
        <f>'[14]Bieu 08-CH'!D48</f>
        <v>0</v>
      </c>
      <c r="S48" s="774">
        <f>'[15]Bieu 08-CH'!D48</f>
        <v>0</v>
      </c>
      <c r="T48" s="774">
        <f>'[16]Bieu 08-CH'!D48</f>
        <v>0</v>
      </c>
      <c r="U48" s="774">
        <f>'[17]Bieu 08-CH'!D48</f>
        <v>0</v>
      </c>
      <c r="V48" s="774">
        <f>'[18]Bieu 08-CH'!D48</f>
        <v>0</v>
      </c>
      <c r="W48" s="774">
        <f>'[19]Bieu 08-CH'!D48</f>
        <v>0</v>
      </c>
      <c r="X48" s="774">
        <f>'[20]Bieu 08-CH'!D48</f>
        <v>0</v>
      </c>
      <c r="Y48" s="774">
        <f>'[21]Bieu 08-CH'!D48</f>
        <v>0</v>
      </c>
    </row>
    <row r="49" spans="1:25" ht="15" x14ac:dyDescent="0.2">
      <c r="A49" s="780" t="s">
        <v>185</v>
      </c>
      <c r="B49" s="786" t="s">
        <v>95</v>
      </c>
      <c r="C49" s="787" t="s">
        <v>100</v>
      </c>
      <c r="D49" s="774">
        <f>[22]BCC2022!E59+[22]BCC2022!Z59</f>
        <v>2.0500000000000003</v>
      </c>
      <c r="E49" s="774">
        <f>'[1]Bieu 08-CH'!D49</f>
        <v>0</v>
      </c>
      <c r="F49" s="774">
        <f>'[2]Bieu 08-CH'!D49</f>
        <v>0.02</v>
      </c>
      <c r="G49" s="774">
        <f>'[3]Bieu 08-CH'!D49</f>
        <v>0</v>
      </c>
      <c r="H49" s="774">
        <f>'[4]Bieu 08-CH'!D49</f>
        <v>0</v>
      </c>
      <c r="I49" s="774">
        <f>'[5]Bieu 08-CH'!D49</f>
        <v>0</v>
      </c>
      <c r="J49" s="774">
        <f>'[6]Bieu 08-CH'!D49</f>
        <v>0</v>
      </c>
      <c r="K49" s="774">
        <f>'[7]Bieu 08-CH'!D49</f>
        <v>0</v>
      </c>
      <c r="L49" s="774">
        <f>'[8]Bieu 08-CH'!D49</f>
        <v>0</v>
      </c>
      <c r="M49" s="774">
        <f>'[9]Bieu 08-CH'!D49</f>
        <v>1</v>
      </c>
      <c r="N49" s="774">
        <f>'[10]Bieu 08-CH'!D49</f>
        <v>0.02</v>
      </c>
      <c r="O49" s="774">
        <f>'[11]Bieu 08-CH'!D49</f>
        <v>0.2</v>
      </c>
      <c r="P49" s="774">
        <f>'[12]Bieu 08-CH'!D49</f>
        <v>0</v>
      </c>
      <c r="Q49" s="774">
        <f>'[13]Bieu 08-CH'!D49</f>
        <v>0</v>
      </c>
      <c r="R49" s="774">
        <f>'[14]Bieu 08-CH'!D49</f>
        <v>0.55000000000000004</v>
      </c>
      <c r="S49" s="774">
        <f>'[15]Bieu 08-CH'!D49</f>
        <v>0</v>
      </c>
      <c r="T49" s="774">
        <f>'[16]Bieu 08-CH'!D49</f>
        <v>0</v>
      </c>
      <c r="U49" s="774">
        <f>'[17]Bieu 08-CH'!D49</f>
        <v>0.26</v>
      </c>
      <c r="V49" s="774">
        <f>'[18]Bieu 08-CH'!D49</f>
        <v>0</v>
      </c>
      <c r="W49" s="774">
        <f>'[19]Bieu 08-CH'!D49</f>
        <v>0</v>
      </c>
      <c r="X49" s="774">
        <f>'[20]Bieu 08-CH'!D49</f>
        <v>0</v>
      </c>
      <c r="Y49" s="774">
        <f>'[21]Bieu 08-CH'!D49</f>
        <v>0</v>
      </c>
    </row>
    <row r="50" spans="1:25" ht="15" x14ac:dyDescent="0.2">
      <c r="A50" s="780" t="s">
        <v>186</v>
      </c>
      <c r="B50" s="786" t="s">
        <v>96</v>
      </c>
      <c r="C50" s="787" t="s">
        <v>101</v>
      </c>
      <c r="D50" s="774">
        <f>[22]BCC2022!E60+[22]BCC2022!Z60</f>
        <v>0.8</v>
      </c>
      <c r="E50" s="774">
        <f>'[1]Bieu 08-CH'!D50</f>
        <v>0</v>
      </c>
      <c r="F50" s="774">
        <f>'[2]Bieu 08-CH'!D50</f>
        <v>0</v>
      </c>
      <c r="G50" s="774">
        <f>'[3]Bieu 08-CH'!D50</f>
        <v>0</v>
      </c>
      <c r="H50" s="774">
        <f>'[4]Bieu 08-CH'!D50</f>
        <v>0</v>
      </c>
      <c r="I50" s="774">
        <f>'[5]Bieu 08-CH'!D50</f>
        <v>0</v>
      </c>
      <c r="J50" s="774">
        <f>'[6]Bieu 08-CH'!D50</f>
        <v>0</v>
      </c>
      <c r="K50" s="774">
        <f>'[7]Bieu 08-CH'!D50</f>
        <v>0</v>
      </c>
      <c r="L50" s="774">
        <f>'[8]Bieu 08-CH'!D50</f>
        <v>0</v>
      </c>
      <c r="M50" s="774">
        <f>'[9]Bieu 08-CH'!D50</f>
        <v>0</v>
      </c>
      <c r="N50" s="774">
        <f>'[10]Bieu 08-CH'!D50</f>
        <v>0</v>
      </c>
      <c r="O50" s="774">
        <f>'[11]Bieu 08-CH'!D50</f>
        <v>0</v>
      </c>
      <c r="P50" s="774">
        <f>'[12]Bieu 08-CH'!D50</f>
        <v>0</v>
      </c>
      <c r="Q50" s="774">
        <f>'[13]Bieu 08-CH'!D50</f>
        <v>0</v>
      </c>
      <c r="R50" s="774">
        <f>'[14]Bieu 08-CH'!D50</f>
        <v>0</v>
      </c>
      <c r="S50" s="774">
        <f>'[15]Bieu 08-CH'!D50</f>
        <v>0</v>
      </c>
      <c r="T50" s="774">
        <f>'[16]Bieu 08-CH'!D50</f>
        <v>0</v>
      </c>
      <c r="U50" s="774">
        <f>'[17]Bieu 08-CH'!D50</f>
        <v>0</v>
      </c>
      <c r="V50" s="774">
        <f>'[18]Bieu 08-CH'!D50</f>
        <v>0</v>
      </c>
      <c r="W50" s="774">
        <f>'[19]Bieu 08-CH'!D50</f>
        <v>0</v>
      </c>
      <c r="X50" s="774">
        <f>'[20]Bieu 08-CH'!D50</f>
        <v>0</v>
      </c>
      <c r="Y50" s="774">
        <f>'[21]Bieu 08-CH'!D50</f>
        <v>0.8</v>
      </c>
    </row>
    <row r="51" spans="1:25" ht="15" x14ac:dyDescent="0.2">
      <c r="A51" s="780" t="s">
        <v>187</v>
      </c>
      <c r="B51" s="786" t="s">
        <v>97</v>
      </c>
      <c r="C51" s="787" t="s">
        <v>105</v>
      </c>
      <c r="D51" s="774">
        <f>[22]BCC2022!E61+[22]BCC2022!Z61</f>
        <v>0.42</v>
      </c>
      <c r="E51" s="774">
        <f>'[1]Bieu 08-CH'!D51</f>
        <v>0</v>
      </c>
      <c r="F51" s="774">
        <f>'[2]Bieu 08-CH'!D51</f>
        <v>0.16</v>
      </c>
      <c r="G51" s="774">
        <f>'[3]Bieu 08-CH'!D51</f>
        <v>0</v>
      </c>
      <c r="H51" s="774">
        <f>'[4]Bieu 08-CH'!D51</f>
        <v>0</v>
      </c>
      <c r="I51" s="774">
        <f>'[5]Bieu 08-CH'!D51</f>
        <v>0</v>
      </c>
      <c r="J51" s="774">
        <f>'[6]Bieu 08-CH'!D51</f>
        <v>0.06</v>
      </c>
      <c r="K51" s="774">
        <f>'[7]Bieu 08-CH'!D51</f>
        <v>0</v>
      </c>
      <c r="L51" s="774">
        <f>'[8]Bieu 08-CH'!D51</f>
        <v>0</v>
      </c>
      <c r="M51" s="774">
        <f>'[9]Bieu 08-CH'!D51</f>
        <v>0</v>
      </c>
      <c r="N51" s="774">
        <f>'[10]Bieu 08-CH'!D51</f>
        <v>0</v>
      </c>
      <c r="O51" s="774">
        <f>'[11]Bieu 08-CH'!D51</f>
        <v>0</v>
      </c>
      <c r="P51" s="774">
        <f>'[12]Bieu 08-CH'!D51</f>
        <v>0</v>
      </c>
      <c r="Q51" s="774">
        <f>'[13]Bieu 08-CH'!D51</f>
        <v>0</v>
      </c>
      <c r="R51" s="774">
        <f>'[14]Bieu 08-CH'!D51</f>
        <v>0</v>
      </c>
      <c r="S51" s="774">
        <f>'[15]Bieu 08-CH'!D51</f>
        <v>0</v>
      </c>
      <c r="T51" s="774">
        <f>'[16]Bieu 08-CH'!D51</f>
        <v>0</v>
      </c>
      <c r="U51" s="774">
        <f>'[17]Bieu 08-CH'!D51</f>
        <v>0</v>
      </c>
      <c r="V51" s="774">
        <f>'[18]Bieu 08-CH'!D51</f>
        <v>0</v>
      </c>
      <c r="W51" s="774">
        <f>'[19]Bieu 08-CH'!D51</f>
        <v>0.19999999999999998</v>
      </c>
      <c r="X51" s="774">
        <f>'[20]Bieu 08-CH'!D51</f>
        <v>0</v>
      </c>
      <c r="Y51" s="774">
        <f>'[21]Bieu 08-CH'!D51</f>
        <v>0</v>
      </c>
    </row>
    <row r="52" spans="1:25" ht="30" x14ac:dyDescent="0.2">
      <c r="A52" s="780" t="s">
        <v>188</v>
      </c>
      <c r="B52" s="786" t="s">
        <v>125</v>
      </c>
      <c r="C52" s="787" t="s">
        <v>102</v>
      </c>
      <c r="D52" s="774">
        <f>[22]BCC2022!E62+[22]BCC2022!Z62</f>
        <v>0</v>
      </c>
      <c r="E52" s="774">
        <f>'[1]Bieu 08-CH'!D52</f>
        <v>0</v>
      </c>
      <c r="F52" s="774">
        <f>'[2]Bieu 08-CH'!D52</f>
        <v>0</v>
      </c>
      <c r="G52" s="774">
        <f>'[3]Bieu 08-CH'!D52</f>
        <v>0</v>
      </c>
      <c r="H52" s="774">
        <f>'[4]Bieu 08-CH'!D52</f>
        <v>0</v>
      </c>
      <c r="I52" s="774">
        <f>'[5]Bieu 08-CH'!D52</f>
        <v>0</v>
      </c>
      <c r="J52" s="774">
        <f>'[6]Bieu 08-CH'!D52</f>
        <v>0</v>
      </c>
      <c r="K52" s="774">
        <f>'[7]Bieu 08-CH'!D52</f>
        <v>0</v>
      </c>
      <c r="L52" s="774">
        <f>'[8]Bieu 08-CH'!D52</f>
        <v>0</v>
      </c>
      <c r="M52" s="774">
        <f>'[9]Bieu 08-CH'!D52</f>
        <v>0</v>
      </c>
      <c r="N52" s="774">
        <f>'[10]Bieu 08-CH'!D52</f>
        <v>0</v>
      </c>
      <c r="O52" s="774">
        <f>'[11]Bieu 08-CH'!D52</f>
        <v>0</v>
      </c>
      <c r="P52" s="774">
        <f>'[12]Bieu 08-CH'!D52</f>
        <v>0</v>
      </c>
      <c r="Q52" s="774">
        <f>'[13]Bieu 08-CH'!D52</f>
        <v>0</v>
      </c>
      <c r="R52" s="774">
        <f>'[14]Bieu 08-CH'!D52</f>
        <v>0</v>
      </c>
      <c r="S52" s="774">
        <f>'[15]Bieu 08-CH'!D52</f>
        <v>0</v>
      </c>
      <c r="T52" s="774">
        <f>'[16]Bieu 08-CH'!D52</f>
        <v>0</v>
      </c>
      <c r="U52" s="774">
        <f>'[17]Bieu 08-CH'!D52</f>
        <v>0</v>
      </c>
      <c r="V52" s="774">
        <f>'[18]Bieu 08-CH'!D52</f>
        <v>0</v>
      </c>
      <c r="W52" s="774">
        <f>'[19]Bieu 08-CH'!D52</f>
        <v>0</v>
      </c>
      <c r="X52" s="774">
        <f>'[20]Bieu 08-CH'!D52</f>
        <v>0</v>
      </c>
      <c r="Y52" s="774">
        <f>'[21]Bieu 08-CH'!D52</f>
        <v>0</v>
      </c>
    </row>
    <row r="53" spans="1:25" ht="15" x14ac:dyDescent="0.2">
      <c r="A53" s="780" t="s">
        <v>189</v>
      </c>
      <c r="B53" s="786" t="s">
        <v>129</v>
      </c>
      <c r="C53" s="787" t="s">
        <v>126</v>
      </c>
      <c r="D53" s="774">
        <f>[22]BCC2022!E63+[22]BCC2022!Z63</f>
        <v>0</v>
      </c>
      <c r="E53" s="774">
        <f>'[1]Bieu 08-CH'!D53</f>
        <v>0</v>
      </c>
      <c r="F53" s="774">
        <f>'[2]Bieu 08-CH'!D53</f>
        <v>0</v>
      </c>
      <c r="G53" s="774">
        <f>'[3]Bieu 08-CH'!D53</f>
        <v>0</v>
      </c>
      <c r="H53" s="774">
        <f>'[4]Bieu 08-CH'!D53</f>
        <v>0</v>
      </c>
      <c r="I53" s="774">
        <f>'[5]Bieu 08-CH'!D53</f>
        <v>0</v>
      </c>
      <c r="J53" s="774">
        <f>'[6]Bieu 08-CH'!D53</f>
        <v>0</v>
      </c>
      <c r="K53" s="774">
        <f>'[7]Bieu 08-CH'!D53</f>
        <v>0</v>
      </c>
      <c r="L53" s="774">
        <f>'[8]Bieu 08-CH'!D53</f>
        <v>0</v>
      </c>
      <c r="M53" s="774">
        <f>'[9]Bieu 08-CH'!D53</f>
        <v>0</v>
      </c>
      <c r="N53" s="774">
        <f>'[10]Bieu 08-CH'!D53</f>
        <v>0</v>
      </c>
      <c r="O53" s="774">
        <f>'[11]Bieu 08-CH'!D53</f>
        <v>0</v>
      </c>
      <c r="P53" s="774">
        <f>'[12]Bieu 08-CH'!D53</f>
        <v>0</v>
      </c>
      <c r="Q53" s="774">
        <f>'[13]Bieu 08-CH'!D53</f>
        <v>0</v>
      </c>
      <c r="R53" s="774">
        <f>'[14]Bieu 08-CH'!D53</f>
        <v>0</v>
      </c>
      <c r="S53" s="774">
        <f>'[15]Bieu 08-CH'!D53</f>
        <v>0</v>
      </c>
      <c r="T53" s="774">
        <f>'[16]Bieu 08-CH'!D53</f>
        <v>0</v>
      </c>
      <c r="U53" s="774">
        <f>'[17]Bieu 08-CH'!D53</f>
        <v>0</v>
      </c>
      <c r="V53" s="774">
        <f>'[18]Bieu 08-CH'!D53</f>
        <v>0</v>
      </c>
      <c r="W53" s="774">
        <f>'[19]Bieu 08-CH'!D53</f>
        <v>0</v>
      </c>
      <c r="X53" s="774">
        <f>'[20]Bieu 08-CH'!D53</f>
        <v>0</v>
      </c>
      <c r="Y53" s="774">
        <f>'[21]Bieu 08-CH'!D53</f>
        <v>0</v>
      </c>
    </row>
    <row r="54" spans="1:25" ht="15" x14ac:dyDescent="0.2">
      <c r="A54" s="780">
        <v>2.1800000000000002</v>
      </c>
      <c r="B54" s="786" t="s">
        <v>157</v>
      </c>
      <c r="C54" s="787" t="s">
        <v>111</v>
      </c>
      <c r="D54" s="774">
        <f>[22]BCC2022!E64+[22]BCC2022!Z64</f>
        <v>0</v>
      </c>
      <c r="E54" s="774">
        <f>'[1]Bieu 08-CH'!D54</f>
        <v>0</v>
      </c>
      <c r="F54" s="774">
        <f>'[2]Bieu 08-CH'!D54</f>
        <v>0</v>
      </c>
      <c r="G54" s="774">
        <f>'[3]Bieu 08-CH'!D54</f>
        <v>0</v>
      </c>
      <c r="H54" s="774">
        <f>'[4]Bieu 08-CH'!D54</f>
        <v>0</v>
      </c>
      <c r="I54" s="774">
        <f>'[5]Bieu 08-CH'!D54</f>
        <v>0</v>
      </c>
      <c r="J54" s="774">
        <f>'[6]Bieu 08-CH'!D54</f>
        <v>0</v>
      </c>
      <c r="K54" s="774">
        <f>'[7]Bieu 08-CH'!D54</f>
        <v>0</v>
      </c>
      <c r="L54" s="774">
        <f>'[8]Bieu 08-CH'!D54</f>
        <v>0</v>
      </c>
      <c r="M54" s="774">
        <f>'[9]Bieu 08-CH'!D54</f>
        <v>0</v>
      </c>
      <c r="N54" s="774">
        <f>'[10]Bieu 08-CH'!D54</f>
        <v>0</v>
      </c>
      <c r="O54" s="774">
        <f>'[11]Bieu 08-CH'!D54</f>
        <v>0</v>
      </c>
      <c r="P54" s="774">
        <f>'[12]Bieu 08-CH'!D54</f>
        <v>0</v>
      </c>
      <c r="Q54" s="774">
        <f>'[13]Bieu 08-CH'!D54</f>
        <v>0</v>
      </c>
      <c r="R54" s="774">
        <f>'[14]Bieu 08-CH'!D54</f>
        <v>0</v>
      </c>
      <c r="S54" s="774">
        <f>'[15]Bieu 08-CH'!D54</f>
        <v>0</v>
      </c>
      <c r="T54" s="774">
        <f>'[16]Bieu 08-CH'!D54</f>
        <v>0</v>
      </c>
      <c r="U54" s="774">
        <f>'[17]Bieu 08-CH'!D54</f>
        <v>0</v>
      </c>
      <c r="V54" s="774">
        <f>'[18]Bieu 08-CH'!D54</f>
        <v>0</v>
      </c>
      <c r="W54" s="774">
        <f>'[19]Bieu 08-CH'!D54</f>
        <v>0</v>
      </c>
      <c r="X54" s="774">
        <f>'[20]Bieu 08-CH'!D54</f>
        <v>0</v>
      </c>
      <c r="Y54" s="774">
        <f>'[21]Bieu 08-CH'!D54</f>
        <v>0</v>
      </c>
    </row>
    <row r="55" spans="1:25" ht="15" x14ac:dyDescent="0.2">
      <c r="A55" s="780">
        <v>2.19</v>
      </c>
      <c r="B55" s="786" t="s">
        <v>563</v>
      </c>
      <c r="C55" s="787" t="s">
        <v>165</v>
      </c>
      <c r="D55" s="774">
        <f>[22]BCC2022!E65+[22]BCC2022!Z65</f>
        <v>10.52</v>
      </c>
      <c r="E55" s="774">
        <f>'[1]Bieu 08-CH'!D55</f>
        <v>0</v>
      </c>
      <c r="F55" s="774">
        <f>'[2]Bieu 08-CH'!D55</f>
        <v>0</v>
      </c>
      <c r="G55" s="774">
        <f>'[3]Bieu 08-CH'!D55</f>
        <v>9.92</v>
      </c>
      <c r="H55" s="774">
        <f>'[4]Bieu 08-CH'!D55</f>
        <v>0</v>
      </c>
      <c r="I55" s="774">
        <f>'[5]Bieu 08-CH'!D55</f>
        <v>0.6</v>
      </c>
      <c r="J55" s="774">
        <f>'[6]Bieu 08-CH'!D55</f>
        <v>0</v>
      </c>
      <c r="K55" s="774">
        <f>'[7]Bieu 08-CH'!D55</f>
        <v>0</v>
      </c>
      <c r="L55" s="774">
        <f>'[8]Bieu 08-CH'!D55</f>
        <v>0</v>
      </c>
      <c r="M55" s="774">
        <f>'[9]Bieu 08-CH'!D55</f>
        <v>0</v>
      </c>
      <c r="N55" s="774">
        <f>'[10]Bieu 08-CH'!D55</f>
        <v>0</v>
      </c>
      <c r="O55" s="774">
        <f>'[11]Bieu 08-CH'!D55</f>
        <v>0</v>
      </c>
      <c r="P55" s="774">
        <f>'[12]Bieu 08-CH'!D55</f>
        <v>0</v>
      </c>
      <c r="Q55" s="774">
        <f>'[13]Bieu 08-CH'!D55</f>
        <v>0</v>
      </c>
      <c r="R55" s="774">
        <f>'[14]Bieu 08-CH'!D55</f>
        <v>0</v>
      </c>
      <c r="S55" s="774">
        <f>'[15]Bieu 08-CH'!D55</f>
        <v>0</v>
      </c>
      <c r="T55" s="774">
        <f>'[16]Bieu 08-CH'!D55</f>
        <v>0</v>
      </c>
      <c r="U55" s="774">
        <f>'[17]Bieu 08-CH'!D55</f>
        <v>0</v>
      </c>
      <c r="V55" s="774">
        <f>'[18]Bieu 08-CH'!D55</f>
        <v>0</v>
      </c>
      <c r="W55" s="774">
        <f>'[19]Bieu 08-CH'!D55</f>
        <v>0</v>
      </c>
      <c r="X55" s="774">
        <f>'[20]Bieu 08-CH'!D55</f>
        <v>0</v>
      </c>
      <c r="Y55" s="774">
        <f>'[21]Bieu 08-CH'!D55</f>
        <v>0</v>
      </c>
    </row>
    <row r="56" spans="1:25" ht="15" x14ac:dyDescent="0.2">
      <c r="A56" s="780">
        <v>2.2000000000000002</v>
      </c>
      <c r="B56" s="786" t="s">
        <v>163</v>
      </c>
      <c r="C56" s="787" t="s">
        <v>166</v>
      </c>
      <c r="D56" s="774">
        <f>[22]BCC2022!E66+[22]BCC2022!Z66</f>
        <v>22.049999999999997</v>
      </c>
      <c r="E56" s="774">
        <f>'[1]Bieu 08-CH'!D56</f>
        <v>1.25</v>
      </c>
      <c r="F56" s="774">
        <f>'[2]Bieu 08-CH'!D56</f>
        <v>0.24</v>
      </c>
      <c r="G56" s="774">
        <f>'[3]Bieu 08-CH'!D56</f>
        <v>0</v>
      </c>
      <c r="H56" s="774">
        <f>'[4]Bieu 08-CH'!D56</f>
        <v>1</v>
      </c>
      <c r="I56" s="774">
        <f>'[5]Bieu 08-CH'!D56</f>
        <v>0</v>
      </c>
      <c r="J56" s="774">
        <f>'[6]Bieu 08-CH'!D56</f>
        <v>0</v>
      </c>
      <c r="K56" s="774">
        <f>'[7]Bieu 08-CH'!D56</f>
        <v>0</v>
      </c>
      <c r="L56" s="774">
        <f>'[8]Bieu 08-CH'!D56</f>
        <v>0</v>
      </c>
      <c r="M56" s="774">
        <f>'[9]Bieu 08-CH'!D56</f>
        <v>0</v>
      </c>
      <c r="N56" s="774">
        <f>'[10]Bieu 08-CH'!D56</f>
        <v>0</v>
      </c>
      <c r="O56" s="774">
        <f>'[11]Bieu 08-CH'!D56</f>
        <v>0</v>
      </c>
      <c r="P56" s="774">
        <f>'[12]Bieu 08-CH'!D56</f>
        <v>0</v>
      </c>
      <c r="Q56" s="774">
        <f>'[13]Bieu 08-CH'!D56</f>
        <v>0</v>
      </c>
      <c r="R56" s="774">
        <f>'[14]Bieu 08-CH'!D56</f>
        <v>0</v>
      </c>
      <c r="S56" s="774">
        <f>'[15]Bieu 08-CH'!D56</f>
        <v>0</v>
      </c>
      <c r="T56" s="774">
        <f>'[16]Bieu 08-CH'!D56</f>
        <v>0</v>
      </c>
      <c r="U56" s="774">
        <f>'[17]Bieu 08-CH'!D56</f>
        <v>0</v>
      </c>
      <c r="V56" s="774">
        <f>'[18]Bieu 08-CH'!D56</f>
        <v>19.559999999999999</v>
      </c>
      <c r="W56" s="774">
        <f>'[19]Bieu 08-CH'!D56</f>
        <v>0</v>
      </c>
      <c r="X56" s="774">
        <f>'[20]Bieu 08-CH'!D56</f>
        <v>0</v>
      </c>
      <c r="Y56" s="774">
        <f>'[21]Bieu 08-CH'!D56</f>
        <v>0</v>
      </c>
    </row>
    <row r="57" spans="1:25" ht="15" x14ac:dyDescent="0.2">
      <c r="A57" s="780">
        <v>2.21</v>
      </c>
      <c r="B57" s="786" t="s">
        <v>81</v>
      </c>
      <c r="C57" s="787" t="s">
        <v>82</v>
      </c>
      <c r="D57" s="774">
        <f>[22]BCC2022!E67+[22]BCC2022!Z67</f>
        <v>0</v>
      </c>
      <c r="E57" s="774">
        <f>'[1]Bieu 08-CH'!D57</f>
        <v>0</v>
      </c>
      <c r="F57" s="774">
        <f>'[2]Bieu 08-CH'!D57</f>
        <v>0</v>
      </c>
      <c r="G57" s="774">
        <f>'[3]Bieu 08-CH'!D57</f>
        <v>0</v>
      </c>
      <c r="H57" s="774">
        <f>'[4]Bieu 08-CH'!D57</f>
        <v>0</v>
      </c>
      <c r="I57" s="774">
        <f>'[5]Bieu 08-CH'!D57</f>
        <v>0</v>
      </c>
      <c r="J57" s="774">
        <f>'[6]Bieu 08-CH'!D57</f>
        <v>0</v>
      </c>
      <c r="K57" s="774">
        <f>'[7]Bieu 08-CH'!D57</f>
        <v>0</v>
      </c>
      <c r="L57" s="774">
        <f>'[8]Bieu 08-CH'!D57</f>
        <v>0</v>
      </c>
      <c r="M57" s="774">
        <f>'[9]Bieu 08-CH'!D57</f>
        <v>0</v>
      </c>
      <c r="N57" s="774">
        <f>'[10]Bieu 08-CH'!D57</f>
        <v>0</v>
      </c>
      <c r="O57" s="774">
        <f>'[11]Bieu 08-CH'!D57</f>
        <v>0</v>
      </c>
      <c r="P57" s="774">
        <f>'[12]Bieu 08-CH'!D57</f>
        <v>0</v>
      </c>
      <c r="Q57" s="774">
        <f>'[13]Bieu 08-CH'!D57</f>
        <v>0</v>
      </c>
      <c r="R57" s="774">
        <f>'[14]Bieu 08-CH'!D57</f>
        <v>0</v>
      </c>
      <c r="S57" s="774">
        <f>'[15]Bieu 08-CH'!D57</f>
        <v>0</v>
      </c>
      <c r="T57" s="774">
        <f>'[16]Bieu 08-CH'!D57</f>
        <v>0</v>
      </c>
      <c r="U57" s="774">
        <f>'[17]Bieu 08-CH'!D57</f>
        <v>0</v>
      </c>
      <c r="V57" s="774">
        <f>'[18]Bieu 08-CH'!D57</f>
        <v>0</v>
      </c>
      <c r="W57" s="774">
        <f>'[19]Bieu 08-CH'!D57</f>
        <v>0</v>
      </c>
      <c r="X57" s="774">
        <f>'[20]Bieu 08-CH'!D57</f>
        <v>0</v>
      </c>
      <c r="Y57" s="774">
        <f>'[21]Bieu 08-CH'!D57</f>
        <v>0</v>
      </c>
    </row>
  </sheetData>
  <mergeCells count="8">
    <mergeCell ref="A1:D1"/>
    <mergeCell ref="A2:Y2"/>
    <mergeCell ref="U3:Y3"/>
    <mergeCell ref="A4:A5"/>
    <mergeCell ref="B4:B5"/>
    <mergeCell ref="C4:C5"/>
    <mergeCell ref="D4:D5"/>
    <mergeCell ref="E4:Y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H V b R U h C D R p K k A A A A 9 Q A A A B I A H A B D b 2 5 m a W c v U G F j a 2 F n Z S 5 4 b W w g o h g A K K A U A A A A A A A A A A A A A A A A A A A A A A A A A A A A h Y + x D o I w G I R f h X S n r c V B y U 8 Z X M W Y m B D X p l R o h G J o o b y b g 4 / k K 4 h R 1 M 3 x v r t L 7 u 7 X G 6 R j U w e D 6 q x u T Y I W m K J A G d k W 2 p Q J 6 t 0 p X K G U w 1 7 I s y h V M I W N j U e r E 1 Q 5 d 4 k J 8 d 5 j H + G 2 K w m j d E G O 2 f Y g K 9 W I U B v r h J E K f V r F / x b i k L / G c I b X E V 4 y h i m Q m U G m z d d n 0 9 y n + w N h 0 9 e u 7 x Q f d J j v g M w S y P s C f w B Q S w M E F A A C A A g A H V b R U 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1 W 0 V I o i k e 4 D g A A A B E A A A A T A B w A R m 9 y b X V s Y X M v U 2 V j d G l v b j E u b S C i G A A o o B Q A A A A A A A A A A A A A A A A A A A A A A A A A A A A r T k 0 u y c z P U w i G 0 I b W A F B L A Q I t A B Q A A g A I A B 1 W 0 V I Q g 0 a S p A A A A P U A A A A S A A A A A A A A A A A A A A A A A A A A A A B D b 2 5 m a W c v U G F j a 2 F n Z S 5 4 b W x Q S w E C L Q A U A A I A C A A d V t F S D 8 r p q 6 Q A A A D p A A A A E w A A A A A A A A A A A A A A A A D w A A A A W 0 N v b n R l b n R f V H l w Z X N d L n h t b F B L A Q I t A B Q A A g A I A B 1 W 0 V I 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c C 3 2 W o + 4 Q Q p W T 0 c H + r a 9 b A A A A A A I A A A A A A B B m A A A A A Q A A I A A A A G a E M 7 b j R O b h 7 x k Y w T 9 B H A B v j H Z 5 g i 6 y / O b U 6 G 7 x M L i f A A A A A A 6 A A A A A A g A A I A A A A N S f 4 x G 0 w L 3 q Z i l C v 5 v d E 7 V q c x v H o B 0 B l a E 2 Y A 0 7 a n N 8 U A A A A K j C L O W K 6 j E / V 5 I I W X 5 t G U 4 L 3 K n j X Z + U i L G / x 3 6 Y n X t T Z Q I S b 1 n y i V c o d 4 R a D T 0 s g Q U + Q 3 z H D V F h 3 2 5 D a y V i W z W S A H m D 3 x E v p E e c H 5 V L n f l R Q A A A A G m m H 1 p / g 2 2 c K 5 Z C 5 x s F k L d A P 1 z r S u a u k Q b P Y K f 2 O N T / s g c u b R T 0 V 9 h q w i 5 F 9 J a T q Y r G C S C I 4 V N D O T R Y x a X C x B Q = < / D a t a M a s h u p > 
</file>

<file path=customXml/itemProps1.xml><?xml version="1.0" encoding="utf-8"?>
<ds:datastoreItem xmlns:ds="http://schemas.openxmlformats.org/officeDocument/2006/customXml" ds:itemID="{BDCDEAF5-1377-43E3-8FA5-A8F0D2BFF4F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5</vt:i4>
      </vt:variant>
    </vt:vector>
  </HeadingPairs>
  <TitlesOfParts>
    <vt:vector size="57" baseType="lpstr">
      <vt:lpstr>PhanBo</vt:lpstr>
      <vt:lpstr>Bieu 01 CH</vt:lpstr>
      <vt:lpstr>Bieu 02 CH</vt:lpstr>
      <vt:lpstr>Bieu 03 CH</vt:lpstr>
      <vt:lpstr>Bieu 04 CH</vt:lpstr>
      <vt:lpstr>Bieu 05 CH</vt:lpstr>
      <vt:lpstr>Bieu 06 CH</vt:lpstr>
      <vt:lpstr>Bieu 07 CH</vt:lpstr>
      <vt:lpstr>Bieu 08 CH</vt:lpstr>
      <vt:lpstr>Bieu 09 CH</vt:lpstr>
      <vt:lpstr>Bieu 10 CH</vt:lpstr>
      <vt:lpstr>Bieu 11 CH</vt:lpstr>
      <vt:lpstr>Bieu 12 CH</vt:lpstr>
      <vt:lpstr>HienTrang2020</vt:lpstr>
      <vt:lpstr>NhuCauCacNganh</vt:lpstr>
      <vt:lpstr>BienDong2015-2020</vt:lpstr>
      <vt:lpstr>ChiTieu</vt:lpstr>
      <vt:lpstr>ThuChi</vt:lpstr>
      <vt:lpstr>DM Bieu</vt:lpstr>
      <vt:lpstr>DM PhuLuc</vt:lpstr>
      <vt:lpstr>H08-KHTH</vt:lpstr>
      <vt:lpstr>Bieu CT loai dat huyen</vt:lpstr>
      <vt:lpstr>Bieu CT Loai Dat</vt:lpstr>
      <vt:lpstr>ChiTieuSD TT</vt:lpstr>
      <vt:lpstr>H02-RutGon</vt:lpstr>
      <vt:lpstr>H07-DMDA</vt:lpstr>
      <vt:lpstr>H11-KCN</vt:lpstr>
      <vt:lpstr>H11-KCN  (2)</vt:lpstr>
      <vt:lpstr>Gia Pho</vt:lpstr>
      <vt:lpstr>Ha Linh</vt:lpstr>
      <vt:lpstr>Hoa Hai</vt:lpstr>
      <vt:lpstr>Huong Binh</vt:lpstr>
      <vt:lpstr>Huong Do</vt:lpstr>
      <vt:lpstr>Huong Giang</vt:lpstr>
      <vt:lpstr>Huong Lam</vt:lpstr>
      <vt:lpstr>Huong Lien</vt:lpstr>
      <vt:lpstr>Huong Long</vt:lpstr>
      <vt:lpstr>Huong Thuy</vt:lpstr>
      <vt:lpstr>Huong Tra</vt:lpstr>
      <vt:lpstr>Huong Trach</vt:lpstr>
      <vt:lpstr>Huong Vinh</vt:lpstr>
      <vt:lpstr>Huong Xuan</vt:lpstr>
      <vt:lpstr>Loc Yen</vt:lpstr>
      <vt:lpstr>Phu Gia</vt:lpstr>
      <vt:lpstr>Phu Phong</vt:lpstr>
      <vt:lpstr>Phuc Dong</vt:lpstr>
      <vt:lpstr>Phuc Trach</vt:lpstr>
      <vt:lpstr>Dien My</vt:lpstr>
      <vt:lpstr>Thi Tran</vt:lpstr>
      <vt:lpstr>MauTT29</vt:lpstr>
      <vt:lpstr>XA 32</vt:lpstr>
      <vt:lpstr>Sheet1</vt:lpstr>
      <vt:lpstr>'Bieu 02 CH'!Print_Titles</vt:lpstr>
      <vt:lpstr>'Bieu 05 CH'!Print_Titles</vt:lpstr>
      <vt:lpstr>'Bieu 10 CH'!Print_Titles</vt:lpstr>
      <vt:lpstr>'Bieu 12 CH'!Print_Titles</vt:lpstr>
      <vt:lpstr>'H07-DMDA'!Print_Titles</vt:lpstr>
    </vt:vector>
  </TitlesOfParts>
  <Company>Home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LÊ VIỆT ANH</dc:creator>
  <cp:lastModifiedBy>HH</cp:lastModifiedBy>
  <cp:lastPrinted>2021-10-14T01:42:42Z</cp:lastPrinted>
  <dcterms:created xsi:type="dcterms:W3CDTF">2009-02-20T23:33:57Z</dcterms:created>
  <dcterms:modified xsi:type="dcterms:W3CDTF">2021-10-25T02:25:57Z</dcterms:modified>
</cp:coreProperties>
</file>